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trlProps/ctrlProp1.xml" ContentType="application/vnd.ms-excel.controlproperties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drawings/drawing45.xml" ContentType="application/vnd.openxmlformats-officedocument.drawing+xml"/>
  <Override PartName="/xl/drawings/drawing46.xml" ContentType="application/vnd.openxmlformats-officedocument.drawing+xml"/>
  <Override PartName="/xl/drawings/drawing47.xml" ContentType="application/vnd.openxmlformats-officedocument.drawing+xml"/>
  <Override PartName="/xl/drawings/drawing48.xml" ContentType="application/vnd.openxmlformats-officedocument.drawing+xml"/>
  <Override PartName="/xl/drawings/drawing49.xml" ContentType="application/vnd.openxmlformats-officedocument.drawing+xml"/>
  <Override PartName="/xl/drawings/drawing50.xml" ContentType="application/vnd.openxmlformats-officedocument.drawing+xml"/>
  <Override PartName="/xl/drawings/drawing5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saveExternalLinkValues="0" codeName="ThisWorkbook"/>
  <mc:AlternateContent xmlns:mc="http://schemas.openxmlformats.org/markup-compatibility/2006">
    <mc:Choice Requires="x15">
      <x15ac:absPath xmlns:x15ac="http://schemas.microsoft.com/office/spreadsheetml/2010/11/ac" url="C:\Users\Accounting Office\Desktop\"/>
    </mc:Choice>
  </mc:AlternateContent>
  <xr:revisionPtr revIDLastSave="0" documentId="13_ncr:1_{3F46E916-3618-47BB-8FD9-701101416C8A}" xr6:coauthVersionLast="47" xr6:coauthVersionMax="47" xr10:uidLastSave="{00000000-0000-0000-0000-000000000000}"/>
  <bookViews>
    <workbookView xWindow="-120" yWindow="-120" windowWidth="29040" windowHeight="15840" tabRatio="778" firstSheet="1" activeTab="1" xr2:uid="{00000000-000D-0000-FFFF-FFFF00000000}"/>
  </bookViews>
  <sheets>
    <sheet name="Sheet3" sheetId="122" state="hidden" r:id="rId1"/>
    <sheet name="TM" sheetId="30" r:id="rId2"/>
    <sheet name="Dashboard-Mon" sheetId="54" r:id="rId3"/>
    <sheet name="Sheet2" sheetId="123" state="hidden" r:id="rId4"/>
    <sheet name="Dashboard-Ytd" sheetId="129" r:id="rId5"/>
    <sheet name="PnLV-Mon" sheetId="65" r:id="rId6"/>
    <sheet name="PnLV-Ytd" sheetId="130" r:id="rId7"/>
    <sheet name="zSbu" sheetId="15" r:id="rId8"/>
    <sheet name="A" sheetId="40" r:id="rId9"/>
    <sheet name="PnLCyMon" sheetId="42" r:id="rId10"/>
    <sheet name="PnLFcsMon" sheetId="43" r:id="rId11"/>
    <sheet name="PnLLastMon" sheetId="45" r:id="rId12"/>
    <sheet name="PnLLyMon" sheetId="44" r:id="rId13"/>
    <sheet name="B" sheetId="13" r:id="rId14"/>
    <sheet name="PnLCyYtd" sheetId="62" r:id="rId15"/>
    <sheet name="PnLFcsYtd" sheetId="64" r:id="rId16"/>
    <sheet name="PnLLyYtd" sheetId="63" r:id="rId17"/>
    <sheet name="C" sheetId="18" r:id="rId18"/>
    <sheet name="DBM" sheetId="120" state="hidden" r:id="rId19"/>
    <sheet name="DbPnLCyMon" sheetId="80" r:id="rId20"/>
    <sheet name="DbPnLFcsMon" sheetId="81" r:id="rId21"/>
    <sheet name="DbPnLLyMon" sheetId="82" r:id="rId22"/>
    <sheet name="WsMon" sheetId="142" state="hidden" r:id="rId23"/>
    <sheet name="WsYtd" sheetId="144" state="hidden" r:id="rId24"/>
    <sheet name="D" sheetId="119" r:id="rId25"/>
    <sheet name="DbPnLCyYtd" sheetId="79" r:id="rId26"/>
    <sheet name="DbPnLFcsYtd" sheetId="77" r:id="rId27"/>
    <sheet name="DbPnLLyYtd" sheetId="78" r:id="rId28"/>
    <sheet name="Sheet1" sheetId="58" state="hidden" r:id="rId29"/>
    <sheet name="DbPnLCyYtdx" sheetId="22" state="hidden" r:id="rId30"/>
    <sheet name="DbPnLFcsYtdx" sheetId="21" state="hidden" r:id="rId31"/>
    <sheet name="E" sheetId="131" state="hidden" r:id="rId32"/>
    <sheet name="PnLCyMon1" sheetId="67" state="hidden" r:id="rId33"/>
    <sheet name="PnlCyMon2" sheetId="132" state="hidden" r:id="rId34"/>
    <sheet name="PnLCyMon3" sheetId="133" state="hidden" r:id="rId35"/>
    <sheet name="PnLCyMon4" sheetId="134" state="hidden" r:id="rId36"/>
    <sheet name="PnLCyMon5" sheetId="93" state="hidden" r:id="rId37"/>
    <sheet name="PnlCyMon6" sheetId="94" state="hidden" r:id="rId38"/>
    <sheet name="PnLCyMon7" sheetId="95" state="hidden" r:id="rId39"/>
    <sheet name="PnLCyMon8" sheetId="97" state="hidden" r:id="rId40"/>
    <sheet name="PnLCyMon9" sheetId="100" state="hidden" r:id="rId41"/>
    <sheet name="PnLCyMon10" sheetId="99" state="hidden" r:id="rId42"/>
    <sheet name="PnLCyMon11" sheetId="98" state="hidden" r:id="rId43"/>
    <sheet name="PnLCyMon12" sheetId="96" state="hidden" r:id="rId44"/>
    <sheet name="F" sheetId="71" state="hidden" r:id="rId45"/>
    <sheet name="PnLFcsMon1" sheetId="135" state="hidden" r:id="rId46"/>
    <sheet name="PnLFcsMon2" sheetId="136" state="hidden" r:id="rId47"/>
    <sheet name="PnLFcsMon3" sheetId="137" state="hidden" r:id="rId48"/>
    <sheet name="PnLFcsMon4" sheetId="101" state="hidden" r:id="rId49"/>
    <sheet name="PnLFcsMon5" sheetId="102" state="hidden" r:id="rId50"/>
    <sheet name="PnLFcsMon6" sheetId="103" state="hidden" r:id="rId51"/>
    <sheet name="PnlFcsMon7" sheetId="104" state="hidden" r:id="rId52"/>
    <sheet name="PnLFcsMon8" sheetId="105" state="hidden" r:id="rId53"/>
    <sheet name="PnLFcsMon9" sheetId="106" state="hidden" r:id="rId54"/>
    <sheet name="PnLFcsMon10" sheetId="107" state="hidden" r:id="rId55"/>
    <sheet name="PnLFcsMon11" sheetId="108" state="hidden" r:id="rId56"/>
    <sheet name="PnLFcsMon12" sheetId="109" state="hidden" r:id="rId57"/>
    <sheet name="G" sheetId="72" state="hidden" r:id="rId58"/>
    <sheet name="PnLLyMon1" sheetId="139" state="hidden" r:id="rId59"/>
    <sheet name="PnLLyMon2" sheetId="140" state="hidden" r:id="rId60"/>
    <sheet name="PnlLyMon3" sheetId="141" state="hidden" r:id="rId61"/>
    <sheet name="PnLLyMon4" sheetId="110" state="hidden" r:id="rId62"/>
    <sheet name="PnLLyMon5" sheetId="111" state="hidden" r:id="rId63"/>
    <sheet name="PnLLyMon6" sheetId="112" state="hidden" r:id="rId64"/>
    <sheet name="PnLLyMon7" sheetId="113" state="hidden" r:id="rId65"/>
    <sheet name="PnLLyMon8" sheetId="114" state="hidden" r:id="rId66"/>
    <sheet name="PnLLyMon9" sheetId="115" state="hidden" r:id="rId67"/>
    <sheet name="PnLLyMon10" sheetId="116" state="hidden" r:id="rId68"/>
    <sheet name="PnLLyMon11" sheetId="117" state="hidden" r:id="rId69"/>
    <sheet name="PnLLyMon12" sheetId="118" state="hidden" r:id="rId70"/>
  </sheets>
  <definedNames>
    <definedName name="_xlnm._FilterDatabase" localSheetId="19" hidden="1">DbPnLCyMon!$F$17:$BC$5000</definedName>
    <definedName name="_xlnm._FilterDatabase" localSheetId="25" hidden="1">DbPnLCyYtd!$F$17:$BC$5000</definedName>
    <definedName name="_xlnm._FilterDatabase" localSheetId="29" hidden="1">DbPnLCyYtdx!$F$17:$BA$4000</definedName>
    <definedName name="_xlnm._FilterDatabase" localSheetId="20" hidden="1">DbPnLFcsMon!$F$17:$BC$5000</definedName>
    <definedName name="_xlnm._FilterDatabase" localSheetId="26" hidden="1">DbPnLFcsYtd!$F$17:$BC$5000</definedName>
    <definedName name="_xlnm._FilterDatabase" localSheetId="30" hidden="1">DbPnLFcsYtdx!$F$17:$BA$4000</definedName>
    <definedName name="_xlnm._FilterDatabase" localSheetId="21" hidden="1">DbPnLLyMon!$F$17:$BC$5000</definedName>
    <definedName name="_xlnm._FilterDatabase" localSheetId="27" hidden="1">DbPnLLyYtd!$F$17:$BC$5000</definedName>
    <definedName name="_xlnm._FilterDatabase" localSheetId="7" hidden="1">zSbu!$H$17:$H$201</definedName>
    <definedName name="_xlnm.Criteria" localSheetId="29">DbPnLCyYtdx!$P$14:$P$15</definedName>
    <definedName name="_xlnm.Criteria" localSheetId="30">DbPnLFcsYtdx!$P$14:$P$15</definedName>
    <definedName name="_xlnm.Criteria" localSheetId="9">PnLCyMon!$F$1:$M$2</definedName>
    <definedName name="_xlnm.Criteria" localSheetId="14">PnLCyYtd!$F$1:$M$2</definedName>
    <definedName name="_xlnm.Criteria" localSheetId="10">PnLFcsMon!$F$1:$M$2</definedName>
    <definedName name="_xlnm.Criteria" localSheetId="15">PnLFcsYtd!$F$1:$M$2</definedName>
    <definedName name="_xlnm.Criteria" localSheetId="11">PnLLastMon!$F$4:$M$5</definedName>
    <definedName name="_xlnm.Criteria" localSheetId="12">PnLLyMon!$F$1:$M$2</definedName>
    <definedName name="_xlnm.Criteria" localSheetId="16">PnLLyYtd!$F$1:$M$2</definedName>
    <definedName name="_xlnm.Criteria" localSheetId="7">zSbu!#REF!</definedName>
    <definedName name="_xlnm.Extract" localSheetId="29">DbPnLCyYtdx!$F$17:$P$3000</definedName>
    <definedName name="_xlnm.Extract" localSheetId="30">DbPnLFcsYtdx!$F$17:$P$3000</definedName>
    <definedName name="_xlnm.Extract" localSheetId="9">PnLCyMon!$F$17:$BC$5000</definedName>
    <definedName name="_xlnm.Extract" localSheetId="14">PnLCyYtd!$F$17:$BC$5000</definedName>
    <definedName name="_xlnm.Extract" localSheetId="10">PnLFcsMon!$F$17:$BC$5000</definedName>
    <definedName name="_xlnm.Extract" localSheetId="15">PnLFcsYtd!$F$17:$BC$5000</definedName>
    <definedName name="_xlnm.Extract" localSheetId="11">PnLLastMon!$F$17:$BC$5000</definedName>
    <definedName name="_xlnm.Extract" localSheetId="12">PnLLyMon!$F$17:$BC$5000</definedName>
    <definedName name="_xlnm.Extract" localSheetId="16">PnLLyYtd!$F$17:$BC$5000</definedName>
    <definedName name="_xlnm.Extract" localSheetId="7">zSbu!#REF!</definedName>
    <definedName name="_xlnm.Print_Area" localSheetId="7">zSbu!$B$17:$H$112</definedName>
  </definedNames>
  <calcPr calcId="191029" iterateCount="99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B15" i="118" l="1"/>
  <c r="BA15" i="118"/>
  <c r="AZ15" i="118"/>
  <c r="AY15" i="118"/>
  <c r="AX15" i="118"/>
  <c r="AW15" i="118"/>
  <c r="AV15" i="118"/>
  <c r="AU15" i="118"/>
  <c r="AT15" i="118"/>
  <c r="AS15" i="118"/>
  <c r="AR15" i="118"/>
  <c r="AQ15" i="118"/>
  <c r="AP15" i="118"/>
  <c r="AO15" i="118"/>
  <c r="AN15" i="118"/>
  <c r="AM15" i="118"/>
  <c r="AL15" i="118"/>
  <c r="AK15" i="118"/>
  <c r="AJ15" i="118"/>
  <c r="AI15" i="118"/>
  <c r="AH15" i="118"/>
  <c r="AG15" i="118"/>
  <c r="AF15" i="118"/>
  <c r="AE15" i="118"/>
  <c r="AD15" i="118"/>
  <c r="AC15" i="118"/>
  <c r="AB15" i="118"/>
  <c r="AA15" i="118"/>
  <c r="Z15" i="118"/>
  <c r="Y15" i="118"/>
  <c r="X15" i="118"/>
  <c r="W15" i="118"/>
  <c r="V15" i="118"/>
  <c r="U15" i="118"/>
  <c r="T15" i="118"/>
  <c r="S15" i="118"/>
  <c r="R15" i="118"/>
  <c r="Q15" i="118"/>
  <c r="BC15" i="118"/>
  <c r="BC200" i="118"/>
  <c r="BC199" i="118"/>
  <c r="BC198" i="118"/>
  <c r="BC197" i="118"/>
  <c r="BC196" i="118"/>
  <c r="BC195" i="118"/>
  <c r="BC194" i="118"/>
  <c r="BC193" i="118"/>
  <c r="BC192" i="118"/>
  <c r="BC191" i="118"/>
  <c r="BC190" i="118"/>
  <c r="BC189" i="118"/>
  <c r="BC188" i="118"/>
  <c r="BC187" i="118"/>
  <c r="BC186" i="118"/>
  <c r="BC185" i="118"/>
  <c r="BC184" i="118"/>
  <c r="BC183" i="118"/>
  <c r="BC182" i="118"/>
  <c r="BC181" i="118"/>
  <c r="BC180" i="118"/>
  <c r="BC179" i="118"/>
  <c r="BC178" i="118"/>
  <c r="BC177" i="118"/>
  <c r="BC176" i="118"/>
  <c r="BC175" i="118"/>
  <c r="BC174" i="118"/>
  <c r="BC173" i="118"/>
  <c r="BC172" i="118"/>
  <c r="BC171" i="118"/>
  <c r="BC170" i="118"/>
  <c r="BC169" i="118"/>
  <c r="BC168" i="118"/>
  <c r="BC167" i="118"/>
  <c r="BC166" i="118"/>
  <c r="BC165" i="118"/>
  <c r="BC164" i="118"/>
  <c r="BC163" i="118"/>
  <c r="BC162" i="118"/>
  <c r="BC161" i="118"/>
  <c r="BC160" i="118"/>
  <c r="BC159" i="118"/>
  <c r="BC158" i="118"/>
  <c r="BC157" i="118"/>
  <c r="BC156" i="118"/>
  <c r="BC155" i="118"/>
  <c r="BC154" i="118"/>
  <c r="BC153" i="118"/>
  <c r="BC152" i="118"/>
  <c r="BC151" i="118"/>
  <c r="BC150" i="118"/>
  <c r="BC149" i="118"/>
  <c r="BC148" i="118"/>
  <c r="BC147" i="118"/>
  <c r="BC146" i="118"/>
  <c r="BC145" i="118"/>
  <c r="BC144" i="118"/>
  <c r="BC143" i="118"/>
  <c r="BC142" i="118"/>
  <c r="BC141" i="118"/>
  <c r="BC140" i="118"/>
  <c r="BC139" i="118"/>
  <c r="BC138" i="118"/>
  <c r="BC137" i="118"/>
  <c r="BC136" i="118"/>
  <c r="BC135" i="118"/>
  <c r="BC134" i="118"/>
  <c r="BC133" i="118"/>
  <c r="BC132" i="118"/>
  <c r="BC131" i="118"/>
  <c r="BC130" i="118"/>
  <c r="BC129" i="118"/>
  <c r="BC128" i="118"/>
  <c r="BC127" i="118"/>
  <c r="BC126" i="118"/>
  <c r="BC125" i="118"/>
  <c r="BC124" i="118"/>
  <c r="BC123" i="118"/>
  <c r="BC122" i="118"/>
  <c r="BC121" i="118"/>
  <c r="BC120" i="118"/>
  <c r="BC119" i="118"/>
  <c r="BC118" i="118"/>
  <c r="BC117" i="118"/>
  <c r="BC116" i="118"/>
  <c r="BC115" i="118"/>
  <c r="BC114" i="118"/>
  <c r="BC113" i="118"/>
  <c r="BC112" i="118"/>
  <c r="BC111" i="118"/>
  <c r="BC110" i="118"/>
  <c r="BC109" i="118"/>
  <c r="BC108" i="118"/>
  <c r="BC107" i="118"/>
  <c r="BC106" i="118"/>
  <c r="BC105" i="118"/>
  <c r="BC104" i="118"/>
  <c r="BC103" i="118"/>
  <c r="BC102" i="118"/>
  <c r="BC101" i="118"/>
  <c r="BC100" i="118"/>
  <c r="BC99" i="118"/>
  <c r="BC98" i="118"/>
  <c r="BC97" i="118"/>
  <c r="BC96" i="118"/>
  <c r="BC95" i="118"/>
  <c r="BC94" i="118"/>
  <c r="BC93" i="118"/>
  <c r="BC92" i="118"/>
  <c r="BC91" i="118"/>
  <c r="BC90" i="118"/>
  <c r="BC89" i="118"/>
  <c r="BC88" i="118"/>
  <c r="BC87" i="118"/>
  <c r="BC86" i="118"/>
  <c r="BC85" i="118"/>
  <c r="BC84" i="118"/>
  <c r="BC83" i="118"/>
  <c r="BC82" i="118"/>
  <c r="BC81" i="118"/>
  <c r="BC80" i="118"/>
  <c r="BC79" i="118"/>
  <c r="BC78" i="118"/>
  <c r="BC77" i="118"/>
  <c r="BC76" i="118"/>
  <c r="BC75" i="118"/>
  <c r="BC74" i="118"/>
  <c r="BC73" i="118"/>
  <c r="BC72" i="118"/>
  <c r="BC71" i="118"/>
  <c r="BC70" i="118"/>
  <c r="BC69" i="118"/>
  <c r="BC68" i="118"/>
  <c r="BC67" i="118"/>
  <c r="BC66" i="118"/>
  <c r="BC65" i="118"/>
  <c r="BC64" i="118"/>
  <c r="BC63" i="118"/>
  <c r="BC62" i="118"/>
  <c r="BC61" i="118"/>
  <c r="BC60" i="118"/>
  <c r="BC59" i="118"/>
  <c r="BC58" i="118"/>
  <c r="BC57" i="118"/>
  <c r="BC56" i="118"/>
  <c r="BC55" i="118"/>
  <c r="BC54" i="118"/>
  <c r="BC53" i="118"/>
  <c r="BC52" i="118"/>
  <c r="BC51" i="118"/>
  <c r="BC50" i="118"/>
  <c r="BC49" i="118"/>
  <c r="BC48" i="118"/>
  <c r="BC47" i="118"/>
  <c r="BC46" i="118"/>
  <c r="BC45" i="118"/>
  <c r="BC44" i="118"/>
  <c r="BC43" i="118"/>
  <c r="BC42" i="118"/>
  <c r="BC41" i="118"/>
  <c r="BC40" i="118"/>
  <c r="BC39" i="118"/>
  <c r="BC38" i="118"/>
  <c r="BC37" i="118"/>
  <c r="BC36" i="118"/>
  <c r="BC35" i="118"/>
  <c r="BC34" i="118"/>
  <c r="BC33" i="118"/>
  <c r="BC32" i="118"/>
  <c r="BC31" i="118"/>
  <c r="BC30" i="118"/>
  <c r="BC29" i="118"/>
  <c r="BC28" i="118"/>
  <c r="BC27" i="118"/>
  <c r="BC26" i="118"/>
  <c r="BC25" i="118"/>
  <c r="BC24" i="118"/>
  <c r="BC23" i="118"/>
  <c r="BC22" i="118"/>
  <c r="BC21" i="118"/>
  <c r="BC20" i="118"/>
  <c r="BC19" i="118"/>
  <c r="BC18" i="118"/>
  <c r="BB200" i="118"/>
  <c r="BB199" i="118"/>
  <c r="BB198" i="118"/>
  <c r="BB197" i="118"/>
  <c r="BB196" i="118"/>
  <c r="BB195" i="118"/>
  <c r="BB194" i="118"/>
  <c r="BB193" i="118"/>
  <c r="BB192" i="118"/>
  <c r="BB191" i="118"/>
  <c r="BB190" i="118"/>
  <c r="BB189" i="118"/>
  <c r="BB188" i="118"/>
  <c r="BB187" i="118"/>
  <c r="BB186" i="118"/>
  <c r="BB185" i="118"/>
  <c r="BB184" i="118"/>
  <c r="BB183" i="118"/>
  <c r="BB182" i="118"/>
  <c r="BB181" i="118"/>
  <c r="BB180" i="118"/>
  <c r="BB179" i="118"/>
  <c r="BB178" i="118"/>
  <c r="BB177" i="118"/>
  <c r="BB176" i="118"/>
  <c r="BB175" i="118"/>
  <c r="BB174" i="118"/>
  <c r="BB173" i="118"/>
  <c r="BB172" i="118"/>
  <c r="BB171" i="118"/>
  <c r="BB170" i="118"/>
  <c r="BB169" i="118"/>
  <c r="BB168" i="118"/>
  <c r="BB167" i="118"/>
  <c r="BB166" i="118"/>
  <c r="BB165" i="118"/>
  <c r="BB164" i="118"/>
  <c r="BB163" i="118"/>
  <c r="BB162" i="118"/>
  <c r="BB161" i="118"/>
  <c r="BB160" i="118"/>
  <c r="BB159" i="118"/>
  <c r="BB158" i="118"/>
  <c r="BB157" i="118"/>
  <c r="BB156" i="118"/>
  <c r="BB155" i="118"/>
  <c r="BB154" i="118"/>
  <c r="BB153" i="118"/>
  <c r="BB152" i="118"/>
  <c r="BB151" i="118"/>
  <c r="BB150" i="118"/>
  <c r="BB149" i="118"/>
  <c r="BB148" i="118"/>
  <c r="BB147" i="118"/>
  <c r="BB146" i="118"/>
  <c r="BB145" i="118"/>
  <c r="BB144" i="118"/>
  <c r="BB143" i="118"/>
  <c r="BB142" i="118"/>
  <c r="BB141" i="118"/>
  <c r="BB140" i="118"/>
  <c r="BB139" i="118"/>
  <c r="BB138" i="118"/>
  <c r="BB137" i="118"/>
  <c r="BB136" i="118"/>
  <c r="BB135" i="118"/>
  <c r="BB134" i="118"/>
  <c r="BB133" i="118"/>
  <c r="BB132" i="118"/>
  <c r="BB131" i="118"/>
  <c r="BB130" i="118"/>
  <c r="BB129" i="118"/>
  <c r="BB128" i="118"/>
  <c r="BB127" i="118"/>
  <c r="BB126" i="118"/>
  <c r="BB125" i="118"/>
  <c r="BB124" i="118"/>
  <c r="BB123" i="118"/>
  <c r="BB122" i="118"/>
  <c r="BB121" i="118"/>
  <c r="BB120" i="118"/>
  <c r="BB119" i="118"/>
  <c r="BB118" i="118"/>
  <c r="BB117" i="118"/>
  <c r="BB116" i="118"/>
  <c r="BB115" i="118"/>
  <c r="BB114" i="118"/>
  <c r="BB113" i="118"/>
  <c r="BB112" i="118"/>
  <c r="BB111" i="118"/>
  <c r="BB110" i="118"/>
  <c r="BB109" i="118"/>
  <c r="BB108" i="118"/>
  <c r="BB107" i="118"/>
  <c r="BB106" i="118"/>
  <c r="BB105" i="118"/>
  <c r="BB104" i="118"/>
  <c r="BB103" i="118"/>
  <c r="BB102" i="118"/>
  <c r="BB101" i="118"/>
  <c r="BB100" i="118"/>
  <c r="BB99" i="118"/>
  <c r="BB98" i="118"/>
  <c r="BB97" i="118"/>
  <c r="BB96" i="118"/>
  <c r="BB95" i="118"/>
  <c r="BB94" i="118"/>
  <c r="BB93" i="118"/>
  <c r="BB92" i="118"/>
  <c r="BB91" i="118"/>
  <c r="BB90" i="118"/>
  <c r="BB89" i="118"/>
  <c r="BB88" i="118"/>
  <c r="BB87" i="118"/>
  <c r="BB86" i="118"/>
  <c r="BB85" i="118"/>
  <c r="BB84" i="118"/>
  <c r="BB83" i="118"/>
  <c r="BB82" i="118"/>
  <c r="BB81" i="118"/>
  <c r="BB80" i="118"/>
  <c r="BB79" i="118"/>
  <c r="BB78" i="118"/>
  <c r="BB77" i="118"/>
  <c r="BB76" i="118"/>
  <c r="BB75" i="118"/>
  <c r="BB74" i="118"/>
  <c r="BB73" i="118"/>
  <c r="BB72" i="118"/>
  <c r="BB71" i="118"/>
  <c r="BB70" i="118"/>
  <c r="BB69" i="118"/>
  <c r="BB68" i="118"/>
  <c r="BB67" i="118"/>
  <c r="BB66" i="118"/>
  <c r="BB65" i="118"/>
  <c r="BB64" i="118"/>
  <c r="BB63" i="118"/>
  <c r="BB62" i="118"/>
  <c r="BB61" i="118"/>
  <c r="BB60" i="118"/>
  <c r="BB59" i="118"/>
  <c r="BB58" i="118"/>
  <c r="BB57" i="118"/>
  <c r="BB56" i="118"/>
  <c r="BB55" i="118"/>
  <c r="BB54" i="118"/>
  <c r="BB53" i="118"/>
  <c r="BB52" i="118"/>
  <c r="BB51" i="118"/>
  <c r="BB50" i="118"/>
  <c r="BB49" i="118"/>
  <c r="BB48" i="118"/>
  <c r="BB47" i="118"/>
  <c r="BB46" i="118"/>
  <c r="BB45" i="118"/>
  <c r="BB44" i="118"/>
  <c r="BB43" i="118"/>
  <c r="BB42" i="118"/>
  <c r="BB41" i="118"/>
  <c r="BB40" i="118"/>
  <c r="BB39" i="118"/>
  <c r="BB38" i="118"/>
  <c r="BB37" i="118"/>
  <c r="BB36" i="118"/>
  <c r="BB35" i="118"/>
  <c r="BB34" i="118"/>
  <c r="BB33" i="118"/>
  <c r="BB32" i="118"/>
  <c r="BB31" i="118"/>
  <c r="BB30" i="118"/>
  <c r="BB29" i="118"/>
  <c r="BB28" i="118"/>
  <c r="BB27" i="118"/>
  <c r="BB26" i="118"/>
  <c r="BB25" i="118"/>
  <c r="BB24" i="118"/>
  <c r="BB23" i="118"/>
  <c r="BB22" i="118"/>
  <c r="BB21" i="118"/>
  <c r="BB20" i="118"/>
  <c r="BB19" i="118"/>
  <c r="BB18" i="118"/>
  <c r="AX200" i="118"/>
  <c r="AX199" i="118"/>
  <c r="AX198" i="118"/>
  <c r="AX197" i="118"/>
  <c r="AX196" i="118"/>
  <c r="AX195" i="118"/>
  <c r="AX194" i="118"/>
  <c r="AX193" i="118"/>
  <c r="AX192" i="118"/>
  <c r="AX191" i="118"/>
  <c r="AX190" i="118"/>
  <c r="AX189" i="118"/>
  <c r="AX188" i="118"/>
  <c r="AX187" i="118"/>
  <c r="AX186" i="118"/>
  <c r="AX185" i="118"/>
  <c r="AX184" i="118"/>
  <c r="AX183" i="118"/>
  <c r="AX182" i="118"/>
  <c r="AX181" i="118"/>
  <c r="AX180" i="118"/>
  <c r="AX179" i="118"/>
  <c r="AX178" i="118"/>
  <c r="AX177" i="118"/>
  <c r="AX176" i="118"/>
  <c r="AX175" i="118"/>
  <c r="AX174" i="118"/>
  <c r="AX173" i="118"/>
  <c r="AX172" i="118"/>
  <c r="AX171" i="118"/>
  <c r="AX170" i="118"/>
  <c r="AX169" i="118"/>
  <c r="AX168" i="118"/>
  <c r="AX167" i="118"/>
  <c r="AX166" i="118"/>
  <c r="AX165" i="118"/>
  <c r="AX164" i="118"/>
  <c r="AX163" i="118"/>
  <c r="AX162" i="118"/>
  <c r="AX161" i="118"/>
  <c r="AX160" i="118"/>
  <c r="AX159" i="118"/>
  <c r="AX158" i="118"/>
  <c r="AX157" i="118"/>
  <c r="AX156" i="118"/>
  <c r="AX155" i="118"/>
  <c r="AX154" i="118"/>
  <c r="AX153" i="118"/>
  <c r="AX152" i="118"/>
  <c r="AX151" i="118"/>
  <c r="AX150" i="118"/>
  <c r="AX149" i="118"/>
  <c r="AX148" i="118"/>
  <c r="AX147" i="118"/>
  <c r="AX146" i="118"/>
  <c r="AX145" i="118"/>
  <c r="AX144" i="118"/>
  <c r="AX143" i="118"/>
  <c r="AX142" i="118"/>
  <c r="AX141" i="118"/>
  <c r="AX140" i="118"/>
  <c r="AX139" i="118"/>
  <c r="AX138" i="118"/>
  <c r="AX137" i="118"/>
  <c r="AX136" i="118"/>
  <c r="AX135" i="118"/>
  <c r="AX134" i="118"/>
  <c r="AX133" i="118"/>
  <c r="AX132" i="118"/>
  <c r="AX131" i="118"/>
  <c r="AX130" i="118"/>
  <c r="AX129" i="118"/>
  <c r="AX128" i="118"/>
  <c r="AX127" i="118"/>
  <c r="AX126" i="118"/>
  <c r="AX125" i="118"/>
  <c r="AX124" i="118"/>
  <c r="AX123" i="118"/>
  <c r="AX122" i="118"/>
  <c r="AX121" i="118"/>
  <c r="AX120" i="118"/>
  <c r="AX119" i="118"/>
  <c r="AX118" i="118"/>
  <c r="AX117" i="118"/>
  <c r="AX116" i="118"/>
  <c r="AX115" i="118"/>
  <c r="AX114" i="118"/>
  <c r="AX113" i="118"/>
  <c r="AX112" i="118"/>
  <c r="AX111" i="118"/>
  <c r="AX110" i="118"/>
  <c r="AX109" i="118"/>
  <c r="AX108" i="118"/>
  <c r="AX107" i="118"/>
  <c r="AX106" i="118"/>
  <c r="AX105" i="118"/>
  <c r="AX104" i="118"/>
  <c r="AX103" i="118"/>
  <c r="AX102" i="118"/>
  <c r="AX101" i="118"/>
  <c r="AX100" i="118"/>
  <c r="AX99" i="118"/>
  <c r="AX98" i="118"/>
  <c r="AX97" i="118"/>
  <c r="AX96" i="118"/>
  <c r="AX95" i="118"/>
  <c r="AX94" i="118"/>
  <c r="AX93" i="118"/>
  <c r="AX92" i="118"/>
  <c r="AX91" i="118"/>
  <c r="AX90" i="118"/>
  <c r="AX89" i="118"/>
  <c r="AX88" i="118"/>
  <c r="AX87" i="118"/>
  <c r="AX86" i="118"/>
  <c r="AX85" i="118"/>
  <c r="AX84" i="118"/>
  <c r="AX83" i="118"/>
  <c r="AX82" i="118"/>
  <c r="AX81" i="118"/>
  <c r="AX80" i="118"/>
  <c r="AX79" i="118"/>
  <c r="AX78" i="118"/>
  <c r="AX77" i="118"/>
  <c r="AX76" i="118"/>
  <c r="AX75" i="118"/>
  <c r="AX74" i="118"/>
  <c r="AX73" i="118"/>
  <c r="AX72" i="118"/>
  <c r="AX71" i="118"/>
  <c r="AX70" i="118"/>
  <c r="AX69" i="118"/>
  <c r="AX68" i="118"/>
  <c r="AX67" i="118"/>
  <c r="AX66" i="118"/>
  <c r="AX65" i="118"/>
  <c r="AX64" i="118"/>
  <c r="AX63" i="118"/>
  <c r="AX62" i="118"/>
  <c r="AX61" i="118"/>
  <c r="AX60" i="118"/>
  <c r="AX59" i="118"/>
  <c r="AX58" i="118"/>
  <c r="AX57" i="118"/>
  <c r="AX56" i="118"/>
  <c r="AX55" i="118"/>
  <c r="AX54" i="118"/>
  <c r="AX53" i="118"/>
  <c r="AX52" i="118"/>
  <c r="AX51" i="118"/>
  <c r="AX50" i="118"/>
  <c r="AX49" i="118"/>
  <c r="AX48" i="118"/>
  <c r="AX47" i="118"/>
  <c r="AX46" i="118"/>
  <c r="AX45" i="118"/>
  <c r="AX44" i="118"/>
  <c r="AX43" i="118"/>
  <c r="AX42" i="118"/>
  <c r="AX41" i="118"/>
  <c r="AX40" i="118"/>
  <c r="AX39" i="118"/>
  <c r="AX38" i="118"/>
  <c r="AX37" i="118"/>
  <c r="AX36" i="118"/>
  <c r="AX35" i="118"/>
  <c r="AX34" i="118"/>
  <c r="AX33" i="118"/>
  <c r="AX32" i="118"/>
  <c r="AX31" i="118"/>
  <c r="AX30" i="118"/>
  <c r="AX29" i="118"/>
  <c r="AX28" i="118"/>
  <c r="AX27" i="118"/>
  <c r="AX26" i="118"/>
  <c r="AX25" i="118"/>
  <c r="AX24" i="118"/>
  <c r="AX23" i="118"/>
  <c r="AX22" i="118"/>
  <c r="AX21" i="118"/>
  <c r="AX20" i="118"/>
  <c r="AX19" i="118"/>
  <c r="AX18" i="118"/>
  <c r="AV200" i="118"/>
  <c r="AU200" i="118"/>
  <c r="AV199" i="118"/>
  <c r="AU199" i="118"/>
  <c r="AV198" i="118"/>
  <c r="AU198" i="118"/>
  <c r="AV197" i="118"/>
  <c r="AU197" i="118"/>
  <c r="AV196" i="118"/>
  <c r="AU196" i="118"/>
  <c r="AV195" i="118"/>
  <c r="AU195" i="118"/>
  <c r="AV194" i="118"/>
  <c r="AU194" i="118"/>
  <c r="AV193" i="118"/>
  <c r="AU193" i="118"/>
  <c r="AV192" i="118"/>
  <c r="AU192" i="118"/>
  <c r="AV191" i="118"/>
  <c r="AU191" i="118"/>
  <c r="AV190" i="118"/>
  <c r="AU190" i="118"/>
  <c r="AV189" i="118"/>
  <c r="AU189" i="118"/>
  <c r="AV188" i="118"/>
  <c r="AU188" i="118"/>
  <c r="AV187" i="118"/>
  <c r="AU187" i="118"/>
  <c r="AV186" i="118"/>
  <c r="AU186" i="118"/>
  <c r="AV185" i="118"/>
  <c r="AU185" i="118"/>
  <c r="AV184" i="118"/>
  <c r="AU184" i="118"/>
  <c r="AV183" i="118"/>
  <c r="AU183" i="118"/>
  <c r="AV182" i="118"/>
  <c r="AU182" i="118"/>
  <c r="AV181" i="118"/>
  <c r="AU181" i="118"/>
  <c r="AV180" i="118"/>
  <c r="AU180" i="118"/>
  <c r="AV179" i="118"/>
  <c r="AU179" i="118"/>
  <c r="AV178" i="118"/>
  <c r="AU178" i="118"/>
  <c r="AV177" i="118"/>
  <c r="AU177" i="118"/>
  <c r="AV176" i="118"/>
  <c r="AU176" i="118"/>
  <c r="AV175" i="118"/>
  <c r="AU175" i="118"/>
  <c r="AV174" i="118"/>
  <c r="AU174" i="118"/>
  <c r="AV173" i="118"/>
  <c r="AU173" i="118"/>
  <c r="AV172" i="118"/>
  <c r="AU172" i="118"/>
  <c r="AV171" i="118"/>
  <c r="AU171" i="118"/>
  <c r="AV170" i="118"/>
  <c r="AU170" i="118"/>
  <c r="AV169" i="118"/>
  <c r="AU169" i="118"/>
  <c r="AV168" i="118"/>
  <c r="AU168" i="118"/>
  <c r="AV167" i="118"/>
  <c r="AU167" i="118"/>
  <c r="AV166" i="118"/>
  <c r="AU166" i="118"/>
  <c r="AV165" i="118"/>
  <c r="AU165" i="118"/>
  <c r="AV164" i="118"/>
  <c r="AU164" i="118"/>
  <c r="AV163" i="118"/>
  <c r="AU163" i="118"/>
  <c r="AV162" i="118"/>
  <c r="AU162" i="118"/>
  <c r="AV161" i="118"/>
  <c r="AU161" i="118"/>
  <c r="AV160" i="118"/>
  <c r="AU160" i="118"/>
  <c r="AV159" i="118"/>
  <c r="AU159" i="118"/>
  <c r="AV158" i="118"/>
  <c r="AU158" i="118"/>
  <c r="AV157" i="118"/>
  <c r="AU157" i="118"/>
  <c r="AV156" i="118"/>
  <c r="AU156" i="118"/>
  <c r="AV155" i="118"/>
  <c r="AU155" i="118"/>
  <c r="AV154" i="118"/>
  <c r="AU154" i="118"/>
  <c r="AV153" i="118"/>
  <c r="AU153" i="118"/>
  <c r="AV152" i="118"/>
  <c r="AU152" i="118"/>
  <c r="AV151" i="118"/>
  <c r="AU151" i="118"/>
  <c r="AV150" i="118"/>
  <c r="AU150" i="118"/>
  <c r="AV149" i="118"/>
  <c r="AU149" i="118"/>
  <c r="AV148" i="118"/>
  <c r="AU148" i="118"/>
  <c r="AV147" i="118"/>
  <c r="AU147" i="118"/>
  <c r="AV146" i="118"/>
  <c r="AU146" i="118"/>
  <c r="AV145" i="118"/>
  <c r="AU145" i="118"/>
  <c r="AV144" i="118"/>
  <c r="AU144" i="118"/>
  <c r="AV143" i="118"/>
  <c r="AU143" i="118"/>
  <c r="AV142" i="118"/>
  <c r="AU142" i="118"/>
  <c r="AV141" i="118"/>
  <c r="AU141" i="118"/>
  <c r="AV140" i="118"/>
  <c r="AU140" i="118"/>
  <c r="AV139" i="118"/>
  <c r="AU139" i="118"/>
  <c r="AV138" i="118"/>
  <c r="AU138" i="118"/>
  <c r="AV137" i="118"/>
  <c r="AU137" i="118"/>
  <c r="AV136" i="118"/>
  <c r="AU136" i="118"/>
  <c r="AV135" i="118"/>
  <c r="AU135" i="118"/>
  <c r="AV134" i="118"/>
  <c r="AU134" i="118"/>
  <c r="AV133" i="118"/>
  <c r="AU133" i="118"/>
  <c r="AV132" i="118"/>
  <c r="AU132" i="118"/>
  <c r="AV131" i="118"/>
  <c r="AU131" i="118"/>
  <c r="AV130" i="118"/>
  <c r="AU130" i="118"/>
  <c r="AV129" i="118"/>
  <c r="AU129" i="118"/>
  <c r="AV128" i="118"/>
  <c r="AU128" i="118"/>
  <c r="AV127" i="118"/>
  <c r="AU127" i="118"/>
  <c r="AV126" i="118"/>
  <c r="AU126" i="118"/>
  <c r="AV125" i="118"/>
  <c r="AU125" i="118"/>
  <c r="AV124" i="118"/>
  <c r="AU124" i="118"/>
  <c r="AV123" i="118"/>
  <c r="AU123" i="118"/>
  <c r="AV122" i="118"/>
  <c r="AU122" i="118"/>
  <c r="AV121" i="118"/>
  <c r="AU121" i="118"/>
  <c r="AV120" i="118"/>
  <c r="AU120" i="118"/>
  <c r="AV119" i="118"/>
  <c r="AU119" i="118"/>
  <c r="AV118" i="118"/>
  <c r="AU118" i="118"/>
  <c r="AV117" i="118"/>
  <c r="AU117" i="118"/>
  <c r="AV116" i="118"/>
  <c r="AU116" i="118"/>
  <c r="AV115" i="118"/>
  <c r="AU115" i="118"/>
  <c r="AV114" i="118"/>
  <c r="AU114" i="118"/>
  <c r="AV113" i="118"/>
  <c r="AU113" i="118"/>
  <c r="AV112" i="118"/>
  <c r="AU112" i="118"/>
  <c r="AV111" i="118"/>
  <c r="AU111" i="118"/>
  <c r="AV110" i="118"/>
  <c r="AU110" i="118"/>
  <c r="AV109" i="118"/>
  <c r="AU109" i="118"/>
  <c r="AV108" i="118"/>
  <c r="AU108" i="118"/>
  <c r="AV107" i="118"/>
  <c r="AU107" i="118"/>
  <c r="AV106" i="118"/>
  <c r="AU106" i="118"/>
  <c r="AV105" i="118"/>
  <c r="AU105" i="118"/>
  <c r="AV104" i="118"/>
  <c r="AU104" i="118"/>
  <c r="AV103" i="118"/>
  <c r="AU103" i="118"/>
  <c r="AV102" i="118"/>
  <c r="AU102" i="118"/>
  <c r="AV101" i="118"/>
  <c r="AU101" i="118"/>
  <c r="AV100" i="118"/>
  <c r="AU100" i="118"/>
  <c r="AV99" i="118"/>
  <c r="AU99" i="118"/>
  <c r="AV98" i="118"/>
  <c r="AU98" i="118"/>
  <c r="AV97" i="118"/>
  <c r="AU97" i="118"/>
  <c r="AV96" i="118"/>
  <c r="AU96" i="118"/>
  <c r="AV95" i="118"/>
  <c r="AU95" i="118"/>
  <c r="AV94" i="118"/>
  <c r="AU94" i="118"/>
  <c r="AV93" i="118"/>
  <c r="AU93" i="118"/>
  <c r="AV92" i="118"/>
  <c r="AU92" i="118"/>
  <c r="AV91" i="118"/>
  <c r="AU91" i="118"/>
  <c r="AV90" i="118"/>
  <c r="AU90" i="118"/>
  <c r="AV89" i="118"/>
  <c r="AU89" i="118"/>
  <c r="AV88" i="118"/>
  <c r="AU88" i="118"/>
  <c r="AV87" i="118"/>
  <c r="AU87" i="118"/>
  <c r="AV86" i="118"/>
  <c r="AU86" i="118"/>
  <c r="AV85" i="118"/>
  <c r="AU85" i="118"/>
  <c r="AV84" i="118"/>
  <c r="AU84" i="118"/>
  <c r="AV83" i="118"/>
  <c r="AU83" i="118"/>
  <c r="AV82" i="118"/>
  <c r="AU82" i="118"/>
  <c r="AV81" i="118"/>
  <c r="AU81" i="118"/>
  <c r="AV80" i="118"/>
  <c r="AU80" i="118"/>
  <c r="AV79" i="118"/>
  <c r="AU79" i="118"/>
  <c r="AV78" i="118"/>
  <c r="AU78" i="118"/>
  <c r="AV77" i="118"/>
  <c r="AU77" i="118"/>
  <c r="AV76" i="118"/>
  <c r="AU76" i="118"/>
  <c r="AV75" i="118"/>
  <c r="AU75" i="118"/>
  <c r="AV74" i="118"/>
  <c r="AU74" i="118"/>
  <c r="AV73" i="118"/>
  <c r="AU73" i="118"/>
  <c r="AV72" i="118"/>
  <c r="AU72" i="118"/>
  <c r="AV71" i="118"/>
  <c r="AU71" i="118"/>
  <c r="AV70" i="118"/>
  <c r="AU70" i="118"/>
  <c r="AV69" i="118"/>
  <c r="AU69" i="118"/>
  <c r="AV68" i="118"/>
  <c r="AU68" i="118"/>
  <c r="AV67" i="118"/>
  <c r="AU67" i="118"/>
  <c r="AV66" i="118"/>
  <c r="AU66" i="118"/>
  <c r="AV65" i="118"/>
  <c r="AU65" i="118"/>
  <c r="AV64" i="118"/>
  <c r="AU64" i="118"/>
  <c r="AV63" i="118"/>
  <c r="AU63" i="118"/>
  <c r="AV62" i="118"/>
  <c r="AU62" i="118"/>
  <c r="AV61" i="118"/>
  <c r="AU61" i="118"/>
  <c r="AV60" i="118"/>
  <c r="AU60" i="118"/>
  <c r="AV59" i="118"/>
  <c r="AU59" i="118"/>
  <c r="AV58" i="118"/>
  <c r="AU58" i="118"/>
  <c r="AV57" i="118"/>
  <c r="AU57" i="118"/>
  <c r="AV56" i="118"/>
  <c r="AU56" i="118"/>
  <c r="AV55" i="118"/>
  <c r="AU55" i="118"/>
  <c r="AV54" i="118"/>
  <c r="AU54" i="118"/>
  <c r="AV53" i="118"/>
  <c r="AU53" i="118"/>
  <c r="AV52" i="118"/>
  <c r="AU52" i="118"/>
  <c r="AV51" i="118"/>
  <c r="AU51" i="118"/>
  <c r="AV50" i="118"/>
  <c r="AU50" i="118"/>
  <c r="AV49" i="118"/>
  <c r="AU49" i="118"/>
  <c r="AV48" i="118"/>
  <c r="AU48" i="118"/>
  <c r="AV47" i="118"/>
  <c r="AU47" i="118"/>
  <c r="AV46" i="118"/>
  <c r="AU46" i="118"/>
  <c r="AV45" i="118"/>
  <c r="AU45" i="118"/>
  <c r="AV44" i="118"/>
  <c r="AU44" i="118"/>
  <c r="AV43" i="118"/>
  <c r="AU43" i="118"/>
  <c r="AV42" i="118"/>
  <c r="AU42" i="118"/>
  <c r="AV41" i="118"/>
  <c r="AU41" i="118"/>
  <c r="AV40" i="118"/>
  <c r="AU40" i="118"/>
  <c r="AV39" i="118"/>
  <c r="AU39" i="118"/>
  <c r="AV38" i="118"/>
  <c r="AU38" i="118"/>
  <c r="AV37" i="118"/>
  <c r="AU37" i="118"/>
  <c r="AV36" i="118"/>
  <c r="AU36" i="118"/>
  <c r="AV35" i="118"/>
  <c r="AU35" i="118"/>
  <c r="AV34" i="118"/>
  <c r="AU34" i="118"/>
  <c r="AV33" i="118"/>
  <c r="AU33" i="118"/>
  <c r="AV32" i="118"/>
  <c r="AU32" i="118"/>
  <c r="AV31" i="118"/>
  <c r="AU31" i="118"/>
  <c r="AV30" i="118"/>
  <c r="AU30" i="118"/>
  <c r="AV29" i="118"/>
  <c r="AU29" i="118"/>
  <c r="AV28" i="118"/>
  <c r="AU28" i="118"/>
  <c r="AV27" i="118"/>
  <c r="AU27" i="118"/>
  <c r="AV26" i="118"/>
  <c r="AU26" i="118"/>
  <c r="AV25" i="118"/>
  <c r="AU25" i="118"/>
  <c r="AV24" i="118"/>
  <c r="AU24" i="118"/>
  <c r="AV23" i="118"/>
  <c r="AU23" i="118"/>
  <c r="AV22" i="118"/>
  <c r="AU22" i="118"/>
  <c r="AV21" i="118"/>
  <c r="AU21" i="118"/>
  <c r="AV20" i="118"/>
  <c r="AU20" i="118"/>
  <c r="AV19" i="118"/>
  <c r="AU19" i="118"/>
  <c r="AV18" i="118"/>
  <c r="AU18" i="118"/>
  <c r="W200" i="118"/>
  <c r="W199" i="118"/>
  <c r="W198" i="118"/>
  <c r="W197" i="118"/>
  <c r="W196" i="118"/>
  <c r="W195" i="118"/>
  <c r="W194" i="118"/>
  <c r="W193" i="118"/>
  <c r="W192" i="118"/>
  <c r="W191" i="118"/>
  <c r="W190" i="118"/>
  <c r="W189" i="118"/>
  <c r="W188" i="118"/>
  <c r="W187" i="118"/>
  <c r="W186" i="118"/>
  <c r="W185" i="118"/>
  <c r="W184" i="118"/>
  <c r="W183" i="118"/>
  <c r="W182" i="118"/>
  <c r="W181" i="118"/>
  <c r="W180" i="118"/>
  <c r="W179" i="118"/>
  <c r="W178" i="118"/>
  <c r="W177" i="118"/>
  <c r="W176" i="118"/>
  <c r="W175" i="118"/>
  <c r="W174" i="118"/>
  <c r="W173" i="118"/>
  <c r="W172" i="118"/>
  <c r="W171" i="118"/>
  <c r="W170" i="118"/>
  <c r="W169" i="118"/>
  <c r="W168" i="118"/>
  <c r="W167" i="118"/>
  <c r="W166" i="118"/>
  <c r="W165" i="118"/>
  <c r="W164" i="118"/>
  <c r="W163" i="118"/>
  <c r="W162" i="118"/>
  <c r="W161" i="118"/>
  <c r="W160" i="118"/>
  <c r="W159" i="118"/>
  <c r="W158" i="118"/>
  <c r="W157" i="118"/>
  <c r="W156" i="118"/>
  <c r="W155" i="118"/>
  <c r="W154" i="118"/>
  <c r="W153" i="118"/>
  <c r="W152" i="118"/>
  <c r="W151" i="118"/>
  <c r="W150" i="118"/>
  <c r="W149" i="118"/>
  <c r="W148" i="118"/>
  <c r="W147" i="118"/>
  <c r="W146" i="118"/>
  <c r="W145" i="118"/>
  <c r="W144" i="118"/>
  <c r="W143" i="118"/>
  <c r="W142" i="118"/>
  <c r="W141" i="118"/>
  <c r="W140" i="118"/>
  <c r="W139" i="118"/>
  <c r="W138" i="118"/>
  <c r="W137" i="118"/>
  <c r="W136" i="118"/>
  <c r="W135" i="118"/>
  <c r="W134" i="118"/>
  <c r="W133" i="118"/>
  <c r="W132" i="118"/>
  <c r="W131" i="118"/>
  <c r="W130" i="118"/>
  <c r="W129" i="118"/>
  <c r="W128" i="118"/>
  <c r="W127" i="118"/>
  <c r="W126" i="118"/>
  <c r="W125" i="118"/>
  <c r="W124" i="118"/>
  <c r="W123" i="118"/>
  <c r="W122" i="118"/>
  <c r="W121" i="118"/>
  <c r="W120" i="118"/>
  <c r="W119" i="118"/>
  <c r="W118" i="118"/>
  <c r="W117" i="118"/>
  <c r="W116" i="118"/>
  <c r="W115" i="118"/>
  <c r="W114" i="118"/>
  <c r="W113" i="118"/>
  <c r="W112" i="118"/>
  <c r="W111" i="118"/>
  <c r="W110" i="118"/>
  <c r="W109" i="118"/>
  <c r="W108" i="118"/>
  <c r="W107" i="118"/>
  <c r="W106" i="118"/>
  <c r="W105" i="118"/>
  <c r="W104" i="118"/>
  <c r="W103" i="118"/>
  <c r="W102" i="118"/>
  <c r="W101" i="118"/>
  <c r="W100" i="118"/>
  <c r="W99" i="118"/>
  <c r="W98" i="118"/>
  <c r="W97" i="118"/>
  <c r="W96" i="118"/>
  <c r="W95" i="118"/>
  <c r="W94" i="118"/>
  <c r="W93" i="118"/>
  <c r="W92" i="118"/>
  <c r="W91" i="118"/>
  <c r="W90" i="118"/>
  <c r="W89" i="118"/>
  <c r="W88" i="118"/>
  <c r="W87" i="118"/>
  <c r="W86" i="118"/>
  <c r="W85" i="118"/>
  <c r="W84" i="118"/>
  <c r="W83" i="118"/>
  <c r="W82" i="118"/>
  <c r="W81" i="118"/>
  <c r="W80" i="118"/>
  <c r="W79" i="118"/>
  <c r="W78" i="118"/>
  <c r="W77" i="118"/>
  <c r="W76" i="118"/>
  <c r="W75" i="118"/>
  <c r="W74" i="118"/>
  <c r="W73" i="118"/>
  <c r="W72" i="118"/>
  <c r="W71" i="118"/>
  <c r="W70" i="118"/>
  <c r="W69" i="118"/>
  <c r="W68" i="118"/>
  <c r="W67" i="118"/>
  <c r="W66" i="118"/>
  <c r="W65" i="118"/>
  <c r="W64" i="118"/>
  <c r="W63" i="118"/>
  <c r="W62" i="118"/>
  <c r="W61" i="118"/>
  <c r="W60" i="118"/>
  <c r="W59" i="118"/>
  <c r="W58" i="118"/>
  <c r="W57" i="118"/>
  <c r="W56" i="118"/>
  <c r="W55" i="118"/>
  <c r="W54" i="118"/>
  <c r="W53" i="118"/>
  <c r="W52" i="118"/>
  <c r="W51" i="118"/>
  <c r="W50" i="118"/>
  <c r="W49" i="118"/>
  <c r="W48" i="118"/>
  <c r="W47" i="118"/>
  <c r="W46" i="118"/>
  <c r="W45" i="118"/>
  <c r="W44" i="118"/>
  <c r="W43" i="118"/>
  <c r="W42" i="118"/>
  <c r="W41" i="118"/>
  <c r="W40" i="118"/>
  <c r="W39" i="118"/>
  <c r="W38" i="118"/>
  <c r="W37" i="118"/>
  <c r="W36" i="118"/>
  <c r="W35" i="118"/>
  <c r="W34" i="118"/>
  <c r="W33" i="118"/>
  <c r="W32" i="118"/>
  <c r="W31" i="118"/>
  <c r="W30" i="118"/>
  <c r="W29" i="118"/>
  <c r="W28" i="118"/>
  <c r="W27" i="118"/>
  <c r="W26" i="118"/>
  <c r="W25" i="118"/>
  <c r="W24" i="118"/>
  <c r="W23" i="118"/>
  <c r="W22" i="118"/>
  <c r="W21" i="118"/>
  <c r="W20" i="118"/>
  <c r="W19" i="118"/>
  <c r="W18" i="118"/>
  <c r="S200" i="118"/>
  <c r="S199" i="118"/>
  <c r="S198" i="118"/>
  <c r="S197" i="118"/>
  <c r="S196" i="118"/>
  <c r="S195" i="118"/>
  <c r="S194" i="118"/>
  <c r="S193" i="118"/>
  <c r="S192" i="118"/>
  <c r="S191" i="118"/>
  <c r="S190" i="118"/>
  <c r="S189" i="118"/>
  <c r="S188" i="118"/>
  <c r="S187" i="118"/>
  <c r="S186" i="118"/>
  <c r="S185" i="118"/>
  <c r="S184" i="118"/>
  <c r="S183" i="118"/>
  <c r="S182" i="118"/>
  <c r="S181" i="118"/>
  <c r="S180" i="118"/>
  <c r="S179" i="118"/>
  <c r="S178" i="118"/>
  <c r="S177" i="118"/>
  <c r="S176" i="118"/>
  <c r="S175" i="118"/>
  <c r="S174" i="118"/>
  <c r="S173" i="118"/>
  <c r="S172" i="118"/>
  <c r="S171" i="118"/>
  <c r="S170" i="118"/>
  <c r="S169" i="118"/>
  <c r="S168" i="118"/>
  <c r="S167" i="118"/>
  <c r="S166" i="118"/>
  <c r="S165" i="118"/>
  <c r="S164" i="118"/>
  <c r="S163" i="118"/>
  <c r="S162" i="118"/>
  <c r="S161" i="118"/>
  <c r="S160" i="118"/>
  <c r="S159" i="118"/>
  <c r="S158" i="118"/>
  <c r="S157" i="118"/>
  <c r="S156" i="118"/>
  <c r="S155" i="118"/>
  <c r="S154" i="118"/>
  <c r="S153" i="118"/>
  <c r="S152" i="118"/>
  <c r="S151" i="118"/>
  <c r="S150" i="118"/>
  <c r="S149" i="118"/>
  <c r="S148" i="118"/>
  <c r="S147" i="118"/>
  <c r="S146" i="118"/>
  <c r="S145" i="118"/>
  <c r="S144" i="118"/>
  <c r="S143" i="118"/>
  <c r="S142" i="118"/>
  <c r="S141" i="118"/>
  <c r="S140" i="118"/>
  <c r="S139" i="118"/>
  <c r="S138" i="118"/>
  <c r="S137" i="118"/>
  <c r="S136" i="118"/>
  <c r="S135" i="118"/>
  <c r="S134" i="118"/>
  <c r="S133" i="118"/>
  <c r="S132" i="118"/>
  <c r="S131" i="118"/>
  <c r="S130" i="118"/>
  <c r="S129" i="118"/>
  <c r="S128" i="118"/>
  <c r="S127" i="118"/>
  <c r="S126" i="118"/>
  <c r="S125" i="118"/>
  <c r="S124" i="118"/>
  <c r="S123" i="118"/>
  <c r="S122" i="118"/>
  <c r="S121" i="118"/>
  <c r="S120" i="118"/>
  <c r="S119" i="118"/>
  <c r="S118" i="118"/>
  <c r="S117" i="118"/>
  <c r="S116" i="118"/>
  <c r="S115" i="118"/>
  <c r="S114" i="118"/>
  <c r="S113" i="118"/>
  <c r="S112" i="118"/>
  <c r="S111" i="118"/>
  <c r="S110" i="118"/>
  <c r="S109" i="118"/>
  <c r="S108" i="118"/>
  <c r="S107" i="118"/>
  <c r="S106" i="118"/>
  <c r="S105" i="118"/>
  <c r="S104" i="118"/>
  <c r="S103" i="118"/>
  <c r="S102" i="118"/>
  <c r="S101" i="118"/>
  <c r="S100" i="118"/>
  <c r="S99" i="118"/>
  <c r="S98" i="118"/>
  <c r="S97" i="118"/>
  <c r="S96" i="118"/>
  <c r="S95" i="118"/>
  <c r="S94" i="118"/>
  <c r="S93" i="118"/>
  <c r="S92" i="118"/>
  <c r="S91" i="118"/>
  <c r="S90" i="118"/>
  <c r="S89" i="118"/>
  <c r="S88" i="118"/>
  <c r="S87" i="118"/>
  <c r="S86" i="118"/>
  <c r="S85" i="118"/>
  <c r="S84" i="118"/>
  <c r="S83" i="118"/>
  <c r="S82" i="118"/>
  <c r="S81" i="118"/>
  <c r="S80" i="118"/>
  <c r="S79" i="118"/>
  <c r="S78" i="118"/>
  <c r="S77" i="118"/>
  <c r="S76" i="118"/>
  <c r="S75" i="118"/>
  <c r="S74" i="118"/>
  <c r="S73" i="118"/>
  <c r="S72" i="118"/>
  <c r="S71" i="118"/>
  <c r="S70" i="118"/>
  <c r="S69" i="118"/>
  <c r="S68" i="118"/>
  <c r="S67" i="118"/>
  <c r="S66" i="118"/>
  <c r="S65" i="118"/>
  <c r="S64" i="118"/>
  <c r="S63" i="118"/>
  <c r="S62" i="118"/>
  <c r="S61" i="118"/>
  <c r="S60" i="118"/>
  <c r="S59" i="118"/>
  <c r="S58" i="118"/>
  <c r="S57" i="118"/>
  <c r="S56" i="118"/>
  <c r="S55" i="118"/>
  <c r="S54" i="118"/>
  <c r="S53" i="118"/>
  <c r="S52" i="118"/>
  <c r="S51" i="118"/>
  <c r="S50" i="118"/>
  <c r="S49" i="118"/>
  <c r="S48" i="118"/>
  <c r="S47" i="118"/>
  <c r="S46" i="118"/>
  <c r="S45" i="118"/>
  <c r="S44" i="118"/>
  <c r="S43" i="118"/>
  <c r="S42" i="118"/>
  <c r="S41" i="118"/>
  <c r="S40" i="118"/>
  <c r="S39" i="118"/>
  <c r="S38" i="118"/>
  <c r="S37" i="118"/>
  <c r="S36" i="118"/>
  <c r="S35" i="118"/>
  <c r="S34" i="118"/>
  <c r="S33" i="118"/>
  <c r="S32" i="118"/>
  <c r="S31" i="118"/>
  <c r="S30" i="118"/>
  <c r="S29" i="118"/>
  <c r="S28" i="118"/>
  <c r="S27" i="118"/>
  <c r="S26" i="118"/>
  <c r="S25" i="118"/>
  <c r="S24" i="118"/>
  <c r="S23" i="118"/>
  <c r="S22" i="118"/>
  <c r="S21" i="118"/>
  <c r="S20" i="118"/>
  <c r="S19" i="118"/>
  <c r="S18" i="118"/>
  <c r="G200" i="118"/>
  <c r="G199" i="118"/>
  <c r="G198" i="118"/>
  <c r="G197" i="118"/>
  <c r="G196" i="118"/>
  <c r="G195" i="118"/>
  <c r="G194" i="118"/>
  <c r="G193" i="118"/>
  <c r="G192" i="118"/>
  <c r="G191" i="118"/>
  <c r="G190" i="118"/>
  <c r="G189" i="118"/>
  <c r="G188" i="118"/>
  <c r="G187" i="118"/>
  <c r="G186" i="118"/>
  <c r="G185" i="118"/>
  <c r="G184" i="118"/>
  <c r="G183" i="118"/>
  <c r="G182" i="118"/>
  <c r="G181" i="118"/>
  <c r="G180" i="118"/>
  <c r="G179" i="118"/>
  <c r="G178" i="118"/>
  <c r="G177" i="118"/>
  <c r="G176" i="118"/>
  <c r="G175" i="118"/>
  <c r="G174" i="118"/>
  <c r="G173" i="118"/>
  <c r="G172" i="118"/>
  <c r="G171" i="118"/>
  <c r="G170" i="118"/>
  <c r="G169" i="118"/>
  <c r="G168" i="118"/>
  <c r="G167" i="118"/>
  <c r="G166" i="118"/>
  <c r="G165" i="118"/>
  <c r="G164" i="118"/>
  <c r="G163" i="118"/>
  <c r="G162" i="118"/>
  <c r="G161" i="118"/>
  <c r="G160" i="118"/>
  <c r="G159" i="118"/>
  <c r="G158" i="118"/>
  <c r="G157" i="118"/>
  <c r="G156" i="118"/>
  <c r="G155" i="118"/>
  <c r="G154" i="118"/>
  <c r="G153" i="118"/>
  <c r="G152" i="118"/>
  <c r="G151" i="118"/>
  <c r="G150" i="118"/>
  <c r="G149" i="118"/>
  <c r="G148" i="118"/>
  <c r="G147" i="118"/>
  <c r="G146" i="118"/>
  <c r="G145" i="118"/>
  <c r="G144" i="118"/>
  <c r="G143" i="118"/>
  <c r="G142" i="118"/>
  <c r="G141" i="118"/>
  <c r="G140" i="118"/>
  <c r="G139" i="118"/>
  <c r="G138" i="118"/>
  <c r="G137" i="118"/>
  <c r="G136" i="118"/>
  <c r="G135" i="118"/>
  <c r="G134" i="118"/>
  <c r="G133" i="118"/>
  <c r="G132" i="118"/>
  <c r="G131" i="118"/>
  <c r="G130" i="118"/>
  <c r="G129" i="118"/>
  <c r="G128" i="118"/>
  <c r="G127" i="118"/>
  <c r="G126" i="118"/>
  <c r="G125" i="118"/>
  <c r="G124" i="118"/>
  <c r="G123" i="118"/>
  <c r="G122" i="118"/>
  <c r="G121" i="118"/>
  <c r="G120" i="118"/>
  <c r="G119" i="118"/>
  <c r="G118" i="118"/>
  <c r="G117" i="118"/>
  <c r="G116" i="118"/>
  <c r="G115" i="118"/>
  <c r="G114" i="118"/>
  <c r="G113" i="118"/>
  <c r="G112" i="118"/>
  <c r="G111" i="118"/>
  <c r="G110" i="118"/>
  <c r="G109" i="118"/>
  <c r="G108" i="118"/>
  <c r="G107" i="118"/>
  <c r="G106" i="118"/>
  <c r="G105" i="118"/>
  <c r="G104" i="118"/>
  <c r="G103" i="118"/>
  <c r="G102" i="118"/>
  <c r="G101" i="118"/>
  <c r="G100" i="118"/>
  <c r="G99" i="118"/>
  <c r="G98" i="118"/>
  <c r="G97" i="118"/>
  <c r="G96" i="118"/>
  <c r="G95" i="118"/>
  <c r="G94" i="118"/>
  <c r="G93" i="118"/>
  <c r="G92" i="118"/>
  <c r="G91" i="118"/>
  <c r="G90" i="118"/>
  <c r="G89" i="118"/>
  <c r="G88" i="118"/>
  <c r="G87" i="118"/>
  <c r="G86" i="118"/>
  <c r="G85" i="118"/>
  <c r="G84" i="118"/>
  <c r="G83" i="118"/>
  <c r="G82" i="118"/>
  <c r="G81" i="118"/>
  <c r="G80" i="118"/>
  <c r="G79" i="118"/>
  <c r="G78" i="118"/>
  <c r="G77" i="118"/>
  <c r="G76" i="118"/>
  <c r="G75" i="118"/>
  <c r="G74" i="118"/>
  <c r="G73" i="118"/>
  <c r="G72" i="118"/>
  <c r="G71" i="118"/>
  <c r="G70" i="118"/>
  <c r="G69" i="118"/>
  <c r="G68" i="118"/>
  <c r="G67" i="118"/>
  <c r="G66" i="118"/>
  <c r="G65" i="118"/>
  <c r="G64" i="118"/>
  <c r="G63" i="118"/>
  <c r="G62" i="118"/>
  <c r="G61" i="118"/>
  <c r="G60" i="118"/>
  <c r="G59" i="118"/>
  <c r="G58" i="118"/>
  <c r="G57" i="118"/>
  <c r="G56" i="118"/>
  <c r="G55" i="118"/>
  <c r="G54" i="118"/>
  <c r="G53" i="118"/>
  <c r="G52" i="118"/>
  <c r="G51" i="118"/>
  <c r="G50" i="118"/>
  <c r="G49" i="118"/>
  <c r="G48" i="118"/>
  <c r="G47" i="118"/>
  <c r="G46" i="118"/>
  <c r="G45" i="118"/>
  <c r="G44" i="118"/>
  <c r="G43" i="118"/>
  <c r="G42" i="118"/>
  <c r="G41" i="118"/>
  <c r="G40" i="118"/>
  <c r="G39" i="118"/>
  <c r="G38" i="118"/>
  <c r="G37" i="118"/>
  <c r="G36" i="118"/>
  <c r="G35" i="118"/>
  <c r="G34" i="118"/>
  <c r="G33" i="118"/>
  <c r="G32" i="118"/>
  <c r="G31" i="118"/>
  <c r="G30" i="118"/>
  <c r="G29" i="118"/>
  <c r="G28" i="118"/>
  <c r="G27" i="118"/>
  <c r="G26" i="118"/>
  <c r="G25" i="118"/>
  <c r="G24" i="118"/>
  <c r="G23" i="118"/>
  <c r="G22" i="118"/>
  <c r="G21" i="118"/>
  <c r="G20" i="118"/>
  <c r="G19" i="118"/>
  <c r="G18" i="118"/>
  <c r="E200" i="118"/>
  <c r="D200" i="118"/>
  <c r="E199" i="118"/>
  <c r="D199" i="118"/>
  <c r="E198" i="118"/>
  <c r="D198" i="118"/>
  <c r="E197" i="118"/>
  <c r="D197" i="118"/>
  <c r="E196" i="118"/>
  <c r="D196" i="118"/>
  <c r="E195" i="118"/>
  <c r="D195" i="118"/>
  <c r="E194" i="118"/>
  <c r="D194" i="118"/>
  <c r="E193" i="118"/>
  <c r="D193" i="118"/>
  <c r="E192" i="118"/>
  <c r="D192" i="118"/>
  <c r="E191" i="118"/>
  <c r="D191" i="118"/>
  <c r="E190" i="118"/>
  <c r="D190" i="118"/>
  <c r="E189" i="118"/>
  <c r="D189" i="118"/>
  <c r="E188" i="118"/>
  <c r="D188" i="118"/>
  <c r="E187" i="118"/>
  <c r="D187" i="118"/>
  <c r="E186" i="118"/>
  <c r="D186" i="118"/>
  <c r="E185" i="118"/>
  <c r="D185" i="118"/>
  <c r="E184" i="118"/>
  <c r="D184" i="118"/>
  <c r="E183" i="118"/>
  <c r="D183" i="118"/>
  <c r="E182" i="118"/>
  <c r="D182" i="118"/>
  <c r="E181" i="118"/>
  <c r="D181" i="118"/>
  <c r="E180" i="118"/>
  <c r="D180" i="118"/>
  <c r="E179" i="118"/>
  <c r="D179" i="118"/>
  <c r="E178" i="118"/>
  <c r="D178" i="118"/>
  <c r="E177" i="118"/>
  <c r="D177" i="118"/>
  <c r="E176" i="118"/>
  <c r="D176" i="118"/>
  <c r="E175" i="118"/>
  <c r="D175" i="118"/>
  <c r="E174" i="118"/>
  <c r="D174" i="118"/>
  <c r="E173" i="118"/>
  <c r="D173" i="118"/>
  <c r="E172" i="118"/>
  <c r="D172" i="118"/>
  <c r="E171" i="118"/>
  <c r="D171" i="118"/>
  <c r="E170" i="118"/>
  <c r="D170" i="118"/>
  <c r="E169" i="118"/>
  <c r="D169" i="118"/>
  <c r="E168" i="118"/>
  <c r="D168" i="118"/>
  <c r="E167" i="118"/>
  <c r="D167" i="118"/>
  <c r="E166" i="118"/>
  <c r="D166" i="118"/>
  <c r="E165" i="118"/>
  <c r="D165" i="118"/>
  <c r="E164" i="118"/>
  <c r="D164" i="118"/>
  <c r="E163" i="118"/>
  <c r="D163" i="118"/>
  <c r="E162" i="118"/>
  <c r="D162" i="118"/>
  <c r="E161" i="118"/>
  <c r="D161" i="118"/>
  <c r="E160" i="118"/>
  <c r="D160" i="118"/>
  <c r="E159" i="118"/>
  <c r="D159" i="118"/>
  <c r="E158" i="118"/>
  <c r="D158" i="118"/>
  <c r="E157" i="118"/>
  <c r="D157" i="118"/>
  <c r="E156" i="118"/>
  <c r="D156" i="118"/>
  <c r="E155" i="118"/>
  <c r="D155" i="118"/>
  <c r="E154" i="118"/>
  <c r="D154" i="118"/>
  <c r="E153" i="118"/>
  <c r="D153" i="118"/>
  <c r="E152" i="118"/>
  <c r="D152" i="118"/>
  <c r="E151" i="118"/>
  <c r="D151" i="118"/>
  <c r="E150" i="118"/>
  <c r="D150" i="118"/>
  <c r="E149" i="118"/>
  <c r="D149" i="118"/>
  <c r="E148" i="118"/>
  <c r="D148" i="118"/>
  <c r="E147" i="118"/>
  <c r="D147" i="118"/>
  <c r="E146" i="118"/>
  <c r="D146" i="118"/>
  <c r="E145" i="118"/>
  <c r="D145" i="118"/>
  <c r="E144" i="118"/>
  <c r="D144" i="118"/>
  <c r="E143" i="118"/>
  <c r="D143" i="118"/>
  <c r="E142" i="118"/>
  <c r="D142" i="118"/>
  <c r="E141" i="118"/>
  <c r="D141" i="118"/>
  <c r="E140" i="118"/>
  <c r="D140" i="118"/>
  <c r="E139" i="118"/>
  <c r="D139" i="118"/>
  <c r="E138" i="118"/>
  <c r="D138" i="118"/>
  <c r="E137" i="118"/>
  <c r="D137" i="118"/>
  <c r="E136" i="118"/>
  <c r="D136" i="118"/>
  <c r="E135" i="118"/>
  <c r="D135" i="118"/>
  <c r="E134" i="118"/>
  <c r="D134" i="118"/>
  <c r="E133" i="118"/>
  <c r="D133" i="118"/>
  <c r="E132" i="118"/>
  <c r="D132" i="118"/>
  <c r="E131" i="118"/>
  <c r="D131" i="118"/>
  <c r="E130" i="118"/>
  <c r="D130" i="118"/>
  <c r="E129" i="118"/>
  <c r="D129" i="118"/>
  <c r="E128" i="118"/>
  <c r="D128" i="118"/>
  <c r="E127" i="118"/>
  <c r="D127" i="118"/>
  <c r="E126" i="118"/>
  <c r="D126" i="118"/>
  <c r="E125" i="118"/>
  <c r="D125" i="118"/>
  <c r="E124" i="118"/>
  <c r="D124" i="118"/>
  <c r="E123" i="118"/>
  <c r="D123" i="118"/>
  <c r="E122" i="118"/>
  <c r="D122" i="118"/>
  <c r="E121" i="118"/>
  <c r="D121" i="118"/>
  <c r="E120" i="118"/>
  <c r="D120" i="118"/>
  <c r="E119" i="118"/>
  <c r="D119" i="118"/>
  <c r="E118" i="118"/>
  <c r="D118" i="118"/>
  <c r="E117" i="118"/>
  <c r="D117" i="118"/>
  <c r="E116" i="118"/>
  <c r="D116" i="118"/>
  <c r="E115" i="118"/>
  <c r="D115" i="118"/>
  <c r="E114" i="118"/>
  <c r="D114" i="118"/>
  <c r="E113" i="118"/>
  <c r="D113" i="118"/>
  <c r="E112" i="118"/>
  <c r="D112" i="118"/>
  <c r="E111" i="118"/>
  <c r="D111" i="118"/>
  <c r="E110" i="118"/>
  <c r="D110" i="118"/>
  <c r="E109" i="118"/>
  <c r="D109" i="118"/>
  <c r="E108" i="118"/>
  <c r="D108" i="118"/>
  <c r="E107" i="118"/>
  <c r="D107" i="118"/>
  <c r="E106" i="118"/>
  <c r="D106" i="118"/>
  <c r="E105" i="118"/>
  <c r="D105" i="118"/>
  <c r="E104" i="118"/>
  <c r="D104" i="118"/>
  <c r="E103" i="118"/>
  <c r="D103" i="118"/>
  <c r="E102" i="118"/>
  <c r="D102" i="118"/>
  <c r="E101" i="118"/>
  <c r="D101" i="118"/>
  <c r="E100" i="118"/>
  <c r="D100" i="118"/>
  <c r="E99" i="118"/>
  <c r="D99" i="118"/>
  <c r="E98" i="118"/>
  <c r="D98" i="118"/>
  <c r="E97" i="118"/>
  <c r="D97" i="118"/>
  <c r="E96" i="118"/>
  <c r="D96" i="118"/>
  <c r="E95" i="118"/>
  <c r="D95" i="118"/>
  <c r="E94" i="118"/>
  <c r="D94" i="118"/>
  <c r="E93" i="118"/>
  <c r="D93" i="118"/>
  <c r="E92" i="118"/>
  <c r="D92" i="118"/>
  <c r="E91" i="118"/>
  <c r="D91" i="118"/>
  <c r="E90" i="118"/>
  <c r="D90" i="118"/>
  <c r="E89" i="118"/>
  <c r="D89" i="118"/>
  <c r="E88" i="118"/>
  <c r="D88" i="118"/>
  <c r="E87" i="118"/>
  <c r="D87" i="118"/>
  <c r="E86" i="118"/>
  <c r="D86" i="118"/>
  <c r="E85" i="118"/>
  <c r="D85" i="118"/>
  <c r="E84" i="118"/>
  <c r="D84" i="118"/>
  <c r="E83" i="118"/>
  <c r="D83" i="118"/>
  <c r="E82" i="118"/>
  <c r="D82" i="118"/>
  <c r="E81" i="118"/>
  <c r="D81" i="118"/>
  <c r="E80" i="118"/>
  <c r="D80" i="118"/>
  <c r="E79" i="118"/>
  <c r="D79" i="118"/>
  <c r="E78" i="118"/>
  <c r="D78" i="118"/>
  <c r="E77" i="118"/>
  <c r="D77" i="118"/>
  <c r="E76" i="118"/>
  <c r="D76" i="118"/>
  <c r="E75" i="118"/>
  <c r="D75" i="118"/>
  <c r="E74" i="118"/>
  <c r="D74" i="118"/>
  <c r="E73" i="118"/>
  <c r="D73" i="118"/>
  <c r="E72" i="118"/>
  <c r="D72" i="118"/>
  <c r="E71" i="118"/>
  <c r="D71" i="118"/>
  <c r="E70" i="118"/>
  <c r="D70" i="118"/>
  <c r="E69" i="118"/>
  <c r="D69" i="118"/>
  <c r="E68" i="118"/>
  <c r="D68" i="118"/>
  <c r="E67" i="118"/>
  <c r="D67" i="118"/>
  <c r="E66" i="118"/>
  <c r="D66" i="118"/>
  <c r="E65" i="118"/>
  <c r="D65" i="118"/>
  <c r="E64" i="118"/>
  <c r="D64" i="118"/>
  <c r="E63" i="118"/>
  <c r="D63" i="118"/>
  <c r="E62" i="118"/>
  <c r="D62" i="118"/>
  <c r="E61" i="118"/>
  <c r="D61" i="118"/>
  <c r="E60" i="118"/>
  <c r="D60" i="118"/>
  <c r="E59" i="118"/>
  <c r="D59" i="118"/>
  <c r="E58" i="118"/>
  <c r="D58" i="118"/>
  <c r="E57" i="118"/>
  <c r="D57" i="118"/>
  <c r="E56" i="118"/>
  <c r="D56" i="118"/>
  <c r="E55" i="118"/>
  <c r="D55" i="118"/>
  <c r="E54" i="118"/>
  <c r="D54" i="118"/>
  <c r="E53" i="118"/>
  <c r="D53" i="118"/>
  <c r="E52" i="118"/>
  <c r="D52" i="118"/>
  <c r="E51" i="118"/>
  <c r="D51" i="118"/>
  <c r="E50" i="118"/>
  <c r="D50" i="118"/>
  <c r="E49" i="118"/>
  <c r="D49" i="118"/>
  <c r="E48" i="118"/>
  <c r="D48" i="118"/>
  <c r="E47" i="118"/>
  <c r="D47" i="118"/>
  <c r="E46" i="118"/>
  <c r="D46" i="118"/>
  <c r="E45" i="118"/>
  <c r="D45" i="118"/>
  <c r="E44" i="118"/>
  <c r="D44" i="118"/>
  <c r="E43" i="118"/>
  <c r="D43" i="118"/>
  <c r="E42" i="118"/>
  <c r="D42" i="118"/>
  <c r="E41" i="118"/>
  <c r="D41" i="118"/>
  <c r="E40" i="118"/>
  <c r="D40" i="118"/>
  <c r="E39" i="118"/>
  <c r="D39" i="118"/>
  <c r="E38" i="118"/>
  <c r="D38" i="118"/>
  <c r="E37" i="118"/>
  <c r="D37" i="118"/>
  <c r="E36" i="118"/>
  <c r="D36" i="118"/>
  <c r="E35" i="118"/>
  <c r="D35" i="118"/>
  <c r="E34" i="118"/>
  <c r="D34" i="118"/>
  <c r="E33" i="118"/>
  <c r="D33" i="118"/>
  <c r="E32" i="118"/>
  <c r="D32" i="118"/>
  <c r="E31" i="118"/>
  <c r="D31" i="118"/>
  <c r="E30" i="118"/>
  <c r="D30" i="118"/>
  <c r="E29" i="118"/>
  <c r="D29" i="118"/>
  <c r="E28" i="118"/>
  <c r="D28" i="118"/>
  <c r="E27" i="118"/>
  <c r="D27" i="118"/>
  <c r="E26" i="118"/>
  <c r="D26" i="118"/>
  <c r="E25" i="118"/>
  <c r="D25" i="118"/>
  <c r="E24" i="118"/>
  <c r="D24" i="118"/>
  <c r="E23" i="118"/>
  <c r="D23" i="118"/>
  <c r="E22" i="118"/>
  <c r="D22" i="118"/>
  <c r="E21" i="118"/>
  <c r="D21" i="118"/>
  <c r="E20" i="118"/>
  <c r="D20" i="118"/>
  <c r="E19" i="118"/>
  <c r="D19" i="118"/>
  <c r="E18" i="118"/>
  <c r="D18" i="118"/>
  <c r="BB15" i="117"/>
  <c r="BA15" i="117"/>
  <c r="AZ15" i="117"/>
  <c r="AY15" i="117"/>
  <c r="AX15" i="117"/>
  <c r="AW15" i="117"/>
  <c r="AV15" i="117"/>
  <c r="AU15" i="117"/>
  <c r="AT15" i="117"/>
  <c r="AS15" i="117"/>
  <c r="AR15" i="117"/>
  <c r="AQ15" i="117"/>
  <c r="AP15" i="117"/>
  <c r="AO15" i="117"/>
  <c r="AN15" i="117"/>
  <c r="AM15" i="117"/>
  <c r="AL15" i="117"/>
  <c r="AK15" i="117"/>
  <c r="AJ15" i="117"/>
  <c r="AI15" i="117"/>
  <c r="AH15" i="117"/>
  <c r="AG15" i="117"/>
  <c r="AF15" i="117"/>
  <c r="AE15" i="117"/>
  <c r="AD15" i="117"/>
  <c r="AC15" i="117"/>
  <c r="AB15" i="117"/>
  <c r="AA15" i="117"/>
  <c r="Z15" i="117"/>
  <c r="Y15" i="117"/>
  <c r="X15" i="117"/>
  <c r="W15" i="117"/>
  <c r="V15" i="117"/>
  <c r="U15" i="117"/>
  <c r="T15" i="117"/>
  <c r="S15" i="117"/>
  <c r="R15" i="117"/>
  <c r="Q15" i="117"/>
  <c r="BC15" i="117"/>
  <c r="BC200" i="117"/>
  <c r="BC199" i="117"/>
  <c r="BC198" i="117"/>
  <c r="BC197" i="117"/>
  <c r="BC196" i="117"/>
  <c r="BC195" i="117"/>
  <c r="BC194" i="117"/>
  <c r="BC193" i="117"/>
  <c r="BC192" i="117"/>
  <c r="BC191" i="117"/>
  <c r="BC190" i="117"/>
  <c r="BC189" i="117"/>
  <c r="BC188" i="117"/>
  <c r="BC187" i="117"/>
  <c r="BC186" i="117"/>
  <c r="BC185" i="117"/>
  <c r="BC184" i="117"/>
  <c r="BC183" i="117"/>
  <c r="BC182" i="117"/>
  <c r="BC181" i="117"/>
  <c r="BC180" i="117"/>
  <c r="BC179" i="117"/>
  <c r="BC178" i="117"/>
  <c r="BC177" i="117"/>
  <c r="BC176" i="117"/>
  <c r="BC175" i="117"/>
  <c r="BC174" i="117"/>
  <c r="BC173" i="117"/>
  <c r="BC172" i="117"/>
  <c r="BC171" i="117"/>
  <c r="BC170" i="117"/>
  <c r="BC169" i="117"/>
  <c r="BC168" i="117"/>
  <c r="BC167" i="117"/>
  <c r="BC166" i="117"/>
  <c r="BC165" i="117"/>
  <c r="BC164" i="117"/>
  <c r="BC163" i="117"/>
  <c r="BC162" i="117"/>
  <c r="BC161" i="117"/>
  <c r="BC160" i="117"/>
  <c r="BC159" i="117"/>
  <c r="BC158" i="117"/>
  <c r="BC157" i="117"/>
  <c r="BC156" i="117"/>
  <c r="BC155" i="117"/>
  <c r="BC154" i="117"/>
  <c r="BC153" i="117"/>
  <c r="BC152" i="117"/>
  <c r="BC151" i="117"/>
  <c r="BC150" i="117"/>
  <c r="BC149" i="117"/>
  <c r="BC148" i="117"/>
  <c r="BC147" i="117"/>
  <c r="BC146" i="117"/>
  <c r="BC145" i="117"/>
  <c r="BC144" i="117"/>
  <c r="BC143" i="117"/>
  <c r="BC142" i="117"/>
  <c r="BC141" i="117"/>
  <c r="BC140" i="117"/>
  <c r="BC139" i="117"/>
  <c r="BC138" i="117"/>
  <c r="BC137" i="117"/>
  <c r="BC136" i="117"/>
  <c r="BC135" i="117"/>
  <c r="BC134" i="117"/>
  <c r="BC133" i="117"/>
  <c r="BC132" i="117"/>
  <c r="BC131" i="117"/>
  <c r="BC130" i="117"/>
  <c r="BC129" i="117"/>
  <c r="BC128" i="117"/>
  <c r="BC127" i="117"/>
  <c r="BC126" i="117"/>
  <c r="BC125" i="117"/>
  <c r="BC124" i="117"/>
  <c r="BC123" i="117"/>
  <c r="BC122" i="117"/>
  <c r="BC121" i="117"/>
  <c r="BC120" i="117"/>
  <c r="BC119" i="117"/>
  <c r="BC118" i="117"/>
  <c r="BC117" i="117"/>
  <c r="BC116" i="117"/>
  <c r="BC115" i="117"/>
  <c r="BC114" i="117"/>
  <c r="BC113" i="117"/>
  <c r="BC112" i="117"/>
  <c r="BC111" i="117"/>
  <c r="BC110" i="117"/>
  <c r="BC109" i="117"/>
  <c r="BC108" i="117"/>
  <c r="BC107" i="117"/>
  <c r="BC106" i="117"/>
  <c r="BC105" i="117"/>
  <c r="BC104" i="117"/>
  <c r="BC103" i="117"/>
  <c r="BC102" i="117"/>
  <c r="BC101" i="117"/>
  <c r="BC100" i="117"/>
  <c r="BC99" i="117"/>
  <c r="BC98" i="117"/>
  <c r="BC97" i="117"/>
  <c r="BC96" i="117"/>
  <c r="BC95" i="117"/>
  <c r="BC94" i="117"/>
  <c r="BC93" i="117"/>
  <c r="BC92" i="117"/>
  <c r="BC91" i="117"/>
  <c r="BC90" i="117"/>
  <c r="BC89" i="117"/>
  <c r="BC88" i="117"/>
  <c r="BC87" i="117"/>
  <c r="BC86" i="117"/>
  <c r="BC85" i="117"/>
  <c r="BC84" i="117"/>
  <c r="BC83" i="117"/>
  <c r="BC82" i="117"/>
  <c r="BC81" i="117"/>
  <c r="BC80" i="117"/>
  <c r="BC79" i="117"/>
  <c r="BC78" i="117"/>
  <c r="BC77" i="117"/>
  <c r="BC76" i="117"/>
  <c r="BC75" i="117"/>
  <c r="BC74" i="117"/>
  <c r="BC73" i="117"/>
  <c r="BC72" i="117"/>
  <c r="BC71" i="117"/>
  <c r="BC70" i="117"/>
  <c r="BC69" i="117"/>
  <c r="BC68" i="117"/>
  <c r="BC67" i="117"/>
  <c r="BC66" i="117"/>
  <c r="BC65" i="117"/>
  <c r="BC64" i="117"/>
  <c r="BC63" i="117"/>
  <c r="BC62" i="117"/>
  <c r="BC61" i="117"/>
  <c r="BC60" i="117"/>
  <c r="BC59" i="117"/>
  <c r="BC58" i="117"/>
  <c r="BC57" i="117"/>
  <c r="BC56" i="117"/>
  <c r="BC55" i="117"/>
  <c r="BC54" i="117"/>
  <c r="BC53" i="117"/>
  <c r="BC52" i="117"/>
  <c r="BC51" i="117"/>
  <c r="BC50" i="117"/>
  <c r="BC49" i="117"/>
  <c r="BC48" i="117"/>
  <c r="BC47" i="117"/>
  <c r="BC46" i="117"/>
  <c r="BC45" i="117"/>
  <c r="BC44" i="117"/>
  <c r="BC43" i="117"/>
  <c r="BC42" i="117"/>
  <c r="BC41" i="117"/>
  <c r="BC40" i="117"/>
  <c r="BC39" i="117"/>
  <c r="BC38" i="117"/>
  <c r="BC37" i="117"/>
  <c r="BC36" i="117"/>
  <c r="BC35" i="117"/>
  <c r="BC34" i="117"/>
  <c r="BC33" i="117"/>
  <c r="BC32" i="117"/>
  <c r="BC31" i="117"/>
  <c r="BC30" i="117"/>
  <c r="BC29" i="117"/>
  <c r="BC28" i="117"/>
  <c r="BC27" i="117"/>
  <c r="BC26" i="117"/>
  <c r="BC25" i="117"/>
  <c r="BC24" i="117"/>
  <c r="BC23" i="117"/>
  <c r="BC22" i="117"/>
  <c r="BC21" i="117"/>
  <c r="BC20" i="117"/>
  <c r="BC19" i="117"/>
  <c r="BC18" i="117"/>
  <c r="BB200" i="117"/>
  <c r="BB199" i="117"/>
  <c r="BB198" i="117"/>
  <c r="BB197" i="117"/>
  <c r="BB196" i="117"/>
  <c r="BB195" i="117"/>
  <c r="BB194" i="117"/>
  <c r="BB193" i="117"/>
  <c r="BB192" i="117"/>
  <c r="BB191" i="117"/>
  <c r="BB190" i="117"/>
  <c r="BB189" i="117"/>
  <c r="BB188" i="117"/>
  <c r="BB187" i="117"/>
  <c r="BB186" i="117"/>
  <c r="BB185" i="117"/>
  <c r="BB184" i="117"/>
  <c r="BB183" i="117"/>
  <c r="BB182" i="117"/>
  <c r="BB181" i="117"/>
  <c r="BB180" i="117"/>
  <c r="BB179" i="117"/>
  <c r="BB178" i="117"/>
  <c r="BB177" i="117"/>
  <c r="BB176" i="117"/>
  <c r="BB175" i="117"/>
  <c r="BB174" i="117"/>
  <c r="BB173" i="117"/>
  <c r="BB172" i="117"/>
  <c r="BB171" i="117"/>
  <c r="BB170" i="117"/>
  <c r="BB169" i="117"/>
  <c r="BB168" i="117"/>
  <c r="BB167" i="117"/>
  <c r="BB166" i="117"/>
  <c r="BB165" i="117"/>
  <c r="BB164" i="117"/>
  <c r="BB163" i="117"/>
  <c r="BB162" i="117"/>
  <c r="BB161" i="117"/>
  <c r="BB160" i="117"/>
  <c r="BB159" i="117"/>
  <c r="BB158" i="117"/>
  <c r="BB157" i="117"/>
  <c r="BB156" i="117"/>
  <c r="BB155" i="117"/>
  <c r="BB154" i="117"/>
  <c r="BB153" i="117"/>
  <c r="BB152" i="117"/>
  <c r="BB151" i="117"/>
  <c r="BB150" i="117"/>
  <c r="BB149" i="117"/>
  <c r="BB148" i="117"/>
  <c r="BB147" i="117"/>
  <c r="BB146" i="117"/>
  <c r="BB145" i="117"/>
  <c r="BB144" i="117"/>
  <c r="BB143" i="117"/>
  <c r="BB142" i="117"/>
  <c r="BB141" i="117"/>
  <c r="BB140" i="117"/>
  <c r="BB139" i="117"/>
  <c r="BB138" i="117"/>
  <c r="BB137" i="117"/>
  <c r="BB136" i="117"/>
  <c r="BB135" i="117"/>
  <c r="BB134" i="117"/>
  <c r="BB133" i="117"/>
  <c r="BB132" i="117"/>
  <c r="BB131" i="117"/>
  <c r="BB130" i="117"/>
  <c r="BB129" i="117"/>
  <c r="BB128" i="117"/>
  <c r="BB127" i="117"/>
  <c r="BB126" i="117"/>
  <c r="BB125" i="117"/>
  <c r="BB124" i="117"/>
  <c r="BB123" i="117"/>
  <c r="BB122" i="117"/>
  <c r="BB121" i="117"/>
  <c r="BB120" i="117"/>
  <c r="BB119" i="117"/>
  <c r="BB118" i="117"/>
  <c r="BB117" i="117"/>
  <c r="BB116" i="117"/>
  <c r="BB115" i="117"/>
  <c r="BB114" i="117"/>
  <c r="BB113" i="117"/>
  <c r="BB112" i="117"/>
  <c r="BB111" i="117"/>
  <c r="BB110" i="117"/>
  <c r="BB109" i="117"/>
  <c r="BB108" i="117"/>
  <c r="BB107" i="117"/>
  <c r="BB106" i="117"/>
  <c r="BB105" i="117"/>
  <c r="BB104" i="117"/>
  <c r="BB103" i="117"/>
  <c r="BB102" i="117"/>
  <c r="BB101" i="117"/>
  <c r="BB100" i="117"/>
  <c r="BB99" i="117"/>
  <c r="BB98" i="117"/>
  <c r="BB97" i="117"/>
  <c r="BB96" i="117"/>
  <c r="BB95" i="117"/>
  <c r="BB94" i="117"/>
  <c r="BB93" i="117"/>
  <c r="BB92" i="117"/>
  <c r="BB91" i="117"/>
  <c r="BB90" i="117"/>
  <c r="BB89" i="117"/>
  <c r="BB88" i="117"/>
  <c r="BB87" i="117"/>
  <c r="BB86" i="117"/>
  <c r="BB85" i="117"/>
  <c r="BB84" i="117"/>
  <c r="BB83" i="117"/>
  <c r="BB82" i="117"/>
  <c r="BB81" i="117"/>
  <c r="BB80" i="117"/>
  <c r="BB79" i="117"/>
  <c r="BB78" i="117"/>
  <c r="BB77" i="117"/>
  <c r="BB76" i="117"/>
  <c r="BB75" i="117"/>
  <c r="BB74" i="117"/>
  <c r="BB73" i="117"/>
  <c r="BB72" i="117"/>
  <c r="BB71" i="117"/>
  <c r="BB70" i="117"/>
  <c r="BB69" i="117"/>
  <c r="BB68" i="117"/>
  <c r="BB67" i="117"/>
  <c r="BB66" i="117"/>
  <c r="BB65" i="117"/>
  <c r="BB64" i="117"/>
  <c r="BB63" i="117"/>
  <c r="BB62" i="117"/>
  <c r="BB61" i="117"/>
  <c r="BB60" i="117"/>
  <c r="BB59" i="117"/>
  <c r="BB58" i="117"/>
  <c r="BB57" i="117"/>
  <c r="BB56" i="117"/>
  <c r="BB55" i="117"/>
  <c r="BB54" i="117"/>
  <c r="BB53" i="117"/>
  <c r="BB52" i="117"/>
  <c r="BB51" i="117"/>
  <c r="BB50" i="117"/>
  <c r="BB49" i="117"/>
  <c r="BB48" i="117"/>
  <c r="BB47" i="117"/>
  <c r="BB46" i="117"/>
  <c r="BB45" i="117"/>
  <c r="BB44" i="117"/>
  <c r="BB43" i="117"/>
  <c r="BB42" i="117"/>
  <c r="BB41" i="117"/>
  <c r="BB40" i="117"/>
  <c r="BB39" i="117"/>
  <c r="BB38" i="117"/>
  <c r="BB37" i="117"/>
  <c r="BB36" i="117"/>
  <c r="BB35" i="117"/>
  <c r="BB34" i="117"/>
  <c r="BB33" i="117"/>
  <c r="BB32" i="117"/>
  <c r="BB31" i="117"/>
  <c r="BB30" i="117"/>
  <c r="BB29" i="117"/>
  <c r="BB28" i="117"/>
  <c r="BB27" i="117"/>
  <c r="BB26" i="117"/>
  <c r="BB25" i="117"/>
  <c r="BB24" i="117"/>
  <c r="BB23" i="117"/>
  <c r="BB22" i="117"/>
  <c r="BB21" i="117"/>
  <c r="BB20" i="117"/>
  <c r="BB19" i="117"/>
  <c r="BB18" i="117"/>
  <c r="AX200" i="117"/>
  <c r="AX199" i="117"/>
  <c r="AX198" i="117"/>
  <c r="AX197" i="117"/>
  <c r="AX196" i="117"/>
  <c r="AX195" i="117"/>
  <c r="AX194" i="117"/>
  <c r="AX193" i="117"/>
  <c r="AX192" i="117"/>
  <c r="AX191" i="117"/>
  <c r="AX190" i="117"/>
  <c r="AX189" i="117"/>
  <c r="AX188" i="117"/>
  <c r="AX187" i="117"/>
  <c r="AX186" i="117"/>
  <c r="AX185" i="117"/>
  <c r="AX184" i="117"/>
  <c r="AX183" i="117"/>
  <c r="AX182" i="117"/>
  <c r="AX181" i="117"/>
  <c r="AX180" i="117"/>
  <c r="AX179" i="117"/>
  <c r="AX178" i="117"/>
  <c r="AX177" i="117"/>
  <c r="AX176" i="117"/>
  <c r="AX175" i="117"/>
  <c r="AX174" i="117"/>
  <c r="AX173" i="117"/>
  <c r="AX172" i="117"/>
  <c r="AX171" i="117"/>
  <c r="AX170" i="117"/>
  <c r="AX169" i="117"/>
  <c r="AX168" i="117"/>
  <c r="AX167" i="117"/>
  <c r="AX166" i="117"/>
  <c r="AX165" i="117"/>
  <c r="AX164" i="117"/>
  <c r="AX163" i="117"/>
  <c r="AX162" i="117"/>
  <c r="AX161" i="117"/>
  <c r="AX160" i="117"/>
  <c r="AX159" i="117"/>
  <c r="AX158" i="117"/>
  <c r="AX157" i="117"/>
  <c r="AX156" i="117"/>
  <c r="AX155" i="117"/>
  <c r="AX154" i="117"/>
  <c r="AX153" i="117"/>
  <c r="AX152" i="117"/>
  <c r="AX151" i="117"/>
  <c r="AX150" i="117"/>
  <c r="AX149" i="117"/>
  <c r="AX148" i="117"/>
  <c r="AX147" i="117"/>
  <c r="AX146" i="117"/>
  <c r="AX145" i="117"/>
  <c r="AX144" i="117"/>
  <c r="AX143" i="117"/>
  <c r="AX142" i="117"/>
  <c r="AX141" i="117"/>
  <c r="AX140" i="117"/>
  <c r="AX139" i="117"/>
  <c r="AX138" i="117"/>
  <c r="AX137" i="117"/>
  <c r="AX136" i="117"/>
  <c r="AX135" i="117"/>
  <c r="AX134" i="117"/>
  <c r="AX133" i="117"/>
  <c r="AX132" i="117"/>
  <c r="AX131" i="117"/>
  <c r="AX130" i="117"/>
  <c r="AX129" i="117"/>
  <c r="AX128" i="117"/>
  <c r="AX127" i="117"/>
  <c r="AX126" i="117"/>
  <c r="AX125" i="117"/>
  <c r="AX124" i="117"/>
  <c r="AX123" i="117"/>
  <c r="AX122" i="117"/>
  <c r="AX121" i="117"/>
  <c r="AX120" i="117"/>
  <c r="AX119" i="117"/>
  <c r="AX118" i="117"/>
  <c r="AX117" i="117"/>
  <c r="AX116" i="117"/>
  <c r="AX115" i="117"/>
  <c r="AX114" i="117"/>
  <c r="AX113" i="117"/>
  <c r="AX112" i="117"/>
  <c r="AX111" i="117"/>
  <c r="AX110" i="117"/>
  <c r="AX109" i="117"/>
  <c r="AX108" i="117"/>
  <c r="AX107" i="117"/>
  <c r="AX106" i="117"/>
  <c r="AX105" i="117"/>
  <c r="AX104" i="117"/>
  <c r="AX103" i="117"/>
  <c r="AX102" i="117"/>
  <c r="AX101" i="117"/>
  <c r="AX100" i="117"/>
  <c r="AX99" i="117"/>
  <c r="AX98" i="117"/>
  <c r="AX97" i="117"/>
  <c r="AX96" i="117"/>
  <c r="AX95" i="117"/>
  <c r="AX94" i="117"/>
  <c r="AX93" i="117"/>
  <c r="AX92" i="117"/>
  <c r="AX91" i="117"/>
  <c r="AX90" i="117"/>
  <c r="AX89" i="117"/>
  <c r="AX88" i="117"/>
  <c r="AX87" i="117"/>
  <c r="AX86" i="117"/>
  <c r="AX85" i="117"/>
  <c r="AX84" i="117"/>
  <c r="AX83" i="117"/>
  <c r="AX82" i="117"/>
  <c r="AX81" i="117"/>
  <c r="AX80" i="117"/>
  <c r="AX79" i="117"/>
  <c r="AX78" i="117"/>
  <c r="AX77" i="117"/>
  <c r="AX76" i="117"/>
  <c r="AX75" i="117"/>
  <c r="AX74" i="117"/>
  <c r="AX73" i="117"/>
  <c r="AX72" i="117"/>
  <c r="AX71" i="117"/>
  <c r="AX70" i="117"/>
  <c r="AX69" i="117"/>
  <c r="AX68" i="117"/>
  <c r="AX67" i="117"/>
  <c r="AX66" i="117"/>
  <c r="AX65" i="117"/>
  <c r="AX64" i="117"/>
  <c r="AX63" i="117"/>
  <c r="AX62" i="117"/>
  <c r="AX61" i="117"/>
  <c r="AX60" i="117"/>
  <c r="AX59" i="117"/>
  <c r="AX58" i="117"/>
  <c r="AX57" i="117"/>
  <c r="AX56" i="117"/>
  <c r="AX55" i="117"/>
  <c r="AX54" i="117"/>
  <c r="AX53" i="117"/>
  <c r="AX52" i="117"/>
  <c r="AX51" i="117"/>
  <c r="AX50" i="117"/>
  <c r="AX49" i="117"/>
  <c r="AX48" i="117"/>
  <c r="AX47" i="117"/>
  <c r="AX46" i="117"/>
  <c r="AX45" i="117"/>
  <c r="AX44" i="117"/>
  <c r="AX43" i="117"/>
  <c r="AX42" i="117"/>
  <c r="AX41" i="117"/>
  <c r="AX40" i="117"/>
  <c r="AX39" i="117"/>
  <c r="AX38" i="117"/>
  <c r="AX37" i="117"/>
  <c r="AX36" i="117"/>
  <c r="AX35" i="117"/>
  <c r="AX34" i="117"/>
  <c r="AX33" i="117"/>
  <c r="AX32" i="117"/>
  <c r="AX31" i="117"/>
  <c r="AX30" i="117"/>
  <c r="AX29" i="117"/>
  <c r="AX28" i="117"/>
  <c r="AX27" i="117"/>
  <c r="AX26" i="117"/>
  <c r="AX25" i="117"/>
  <c r="AX24" i="117"/>
  <c r="AX23" i="117"/>
  <c r="AX22" i="117"/>
  <c r="AX21" i="117"/>
  <c r="AX20" i="117"/>
  <c r="AX19" i="117"/>
  <c r="AX18" i="117"/>
  <c r="AV200" i="117"/>
  <c r="AU200" i="117"/>
  <c r="AV199" i="117"/>
  <c r="AU199" i="117"/>
  <c r="AV198" i="117"/>
  <c r="AU198" i="117"/>
  <c r="AV197" i="117"/>
  <c r="AU197" i="117"/>
  <c r="AV196" i="117"/>
  <c r="AU196" i="117"/>
  <c r="AV195" i="117"/>
  <c r="AU195" i="117"/>
  <c r="AV194" i="117"/>
  <c r="AU194" i="117"/>
  <c r="AV193" i="117"/>
  <c r="AU193" i="117"/>
  <c r="AV192" i="117"/>
  <c r="AU192" i="117"/>
  <c r="AV191" i="117"/>
  <c r="AU191" i="117"/>
  <c r="AV190" i="117"/>
  <c r="AU190" i="117"/>
  <c r="AV189" i="117"/>
  <c r="AU189" i="117"/>
  <c r="AV188" i="117"/>
  <c r="AU188" i="117"/>
  <c r="AV187" i="117"/>
  <c r="AU187" i="117"/>
  <c r="AV186" i="117"/>
  <c r="AU186" i="117"/>
  <c r="AV185" i="117"/>
  <c r="AU185" i="117"/>
  <c r="AV184" i="117"/>
  <c r="AU184" i="117"/>
  <c r="AV183" i="117"/>
  <c r="AU183" i="117"/>
  <c r="AV182" i="117"/>
  <c r="AU182" i="117"/>
  <c r="AV181" i="117"/>
  <c r="AU181" i="117"/>
  <c r="AV180" i="117"/>
  <c r="AU180" i="117"/>
  <c r="AV179" i="117"/>
  <c r="AU179" i="117"/>
  <c r="AV178" i="117"/>
  <c r="AU178" i="117"/>
  <c r="AV177" i="117"/>
  <c r="AU177" i="117"/>
  <c r="AV176" i="117"/>
  <c r="AU176" i="117"/>
  <c r="AV175" i="117"/>
  <c r="AU175" i="117"/>
  <c r="AV174" i="117"/>
  <c r="AU174" i="117"/>
  <c r="AV173" i="117"/>
  <c r="AU173" i="117"/>
  <c r="AV172" i="117"/>
  <c r="AU172" i="117"/>
  <c r="AV171" i="117"/>
  <c r="AU171" i="117"/>
  <c r="AV170" i="117"/>
  <c r="AU170" i="117"/>
  <c r="AV169" i="117"/>
  <c r="AU169" i="117"/>
  <c r="AV168" i="117"/>
  <c r="AU168" i="117"/>
  <c r="AV167" i="117"/>
  <c r="AU167" i="117"/>
  <c r="AV166" i="117"/>
  <c r="AU166" i="117"/>
  <c r="AV165" i="117"/>
  <c r="AU165" i="117"/>
  <c r="AV164" i="117"/>
  <c r="AU164" i="117"/>
  <c r="AV163" i="117"/>
  <c r="AU163" i="117"/>
  <c r="AV162" i="117"/>
  <c r="AU162" i="117"/>
  <c r="AV161" i="117"/>
  <c r="AU161" i="117"/>
  <c r="AV160" i="117"/>
  <c r="AU160" i="117"/>
  <c r="AV159" i="117"/>
  <c r="AU159" i="117"/>
  <c r="AV158" i="117"/>
  <c r="AU158" i="117"/>
  <c r="AV157" i="117"/>
  <c r="AU157" i="117"/>
  <c r="AV156" i="117"/>
  <c r="AU156" i="117"/>
  <c r="AV155" i="117"/>
  <c r="AU155" i="117"/>
  <c r="AV154" i="117"/>
  <c r="AU154" i="117"/>
  <c r="AV153" i="117"/>
  <c r="AU153" i="117"/>
  <c r="AV152" i="117"/>
  <c r="AU152" i="117"/>
  <c r="AV151" i="117"/>
  <c r="AU151" i="117"/>
  <c r="AV150" i="117"/>
  <c r="AU150" i="117"/>
  <c r="AV149" i="117"/>
  <c r="AU149" i="117"/>
  <c r="AV148" i="117"/>
  <c r="AU148" i="117"/>
  <c r="AV147" i="117"/>
  <c r="AU147" i="117"/>
  <c r="AV146" i="117"/>
  <c r="AU146" i="117"/>
  <c r="AV145" i="117"/>
  <c r="AU145" i="117"/>
  <c r="AV144" i="117"/>
  <c r="AU144" i="117"/>
  <c r="AV143" i="117"/>
  <c r="AU143" i="117"/>
  <c r="AV142" i="117"/>
  <c r="AU142" i="117"/>
  <c r="AV141" i="117"/>
  <c r="AU141" i="117"/>
  <c r="AV140" i="117"/>
  <c r="AU140" i="117"/>
  <c r="AV139" i="117"/>
  <c r="AU139" i="117"/>
  <c r="AV138" i="117"/>
  <c r="AU138" i="117"/>
  <c r="AV137" i="117"/>
  <c r="AU137" i="117"/>
  <c r="AV136" i="117"/>
  <c r="AU136" i="117"/>
  <c r="AV135" i="117"/>
  <c r="AU135" i="117"/>
  <c r="AV134" i="117"/>
  <c r="AU134" i="117"/>
  <c r="AV133" i="117"/>
  <c r="AU133" i="117"/>
  <c r="AV132" i="117"/>
  <c r="AU132" i="117"/>
  <c r="AV131" i="117"/>
  <c r="AU131" i="117"/>
  <c r="AV130" i="117"/>
  <c r="AU130" i="117"/>
  <c r="AV129" i="117"/>
  <c r="AU129" i="117"/>
  <c r="AV128" i="117"/>
  <c r="AU128" i="117"/>
  <c r="AV127" i="117"/>
  <c r="AU127" i="117"/>
  <c r="AV126" i="117"/>
  <c r="AU126" i="117"/>
  <c r="AV125" i="117"/>
  <c r="AU125" i="117"/>
  <c r="AV124" i="117"/>
  <c r="AU124" i="117"/>
  <c r="AV123" i="117"/>
  <c r="AU123" i="117"/>
  <c r="AV122" i="117"/>
  <c r="AU122" i="117"/>
  <c r="AV121" i="117"/>
  <c r="AU121" i="117"/>
  <c r="AV120" i="117"/>
  <c r="AU120" i="117"/>
  <c r="AV119" i="117"/>
  <c r="AU119" i="117"/>
  <c r="AV118" i="117"/>
  <c r="AU118" i="117"/>
  <c r="AV117" i="117"/>
  <c r="AU117" i="117"/>
  <c r="AV116" i="117"/>
  <c r="AU116" i="117"/>
  <c r="AV115" i="117"/>
  <c r="AU115" i="117"/>
  <c r="AV114" i="117"/>
  <c r="AU114" i="117"/>
  <c r="AV113" i="117"/>
  <c r="AU113" i="117"/>
  <c r="AV112" i="117"/>
  <c r="AU112" i="117"/>
  <c r="AV111" i="117"/>
  <c r="AU111" i="117"/>
  <c r="AV110" i="117"/>
  <c r="AU110" i="117"/>
  <c r="AV109" i="117"/>
  <c r="AU109" i="117"/>
  <c r="AV108" i="117"/>
  <c r="AU108" i="117"/>
  <c r="AV107" i="117"/>
  <c r="AU107" i="117"/>
  <c r="AV106" i="117"/>
  <c r="AU106" i="117"/>
  <c r="AV105" i="117"/>
  <c r="AU105" i="117"/>
  <c r="AV104" i="117"/>
  <c r="AU104" i="117"/>
  <c r="AV103" i="117"/>
  <c r="AU103" i="117"/>
  <c r="AV102" i="117"/>
  <c r="AU102" i="117"/>
  <c r="AV101" i="117"/>
  <c r="AU101" i="117"/>
  <c r="AV100" i="117"/>
  <c r="AU100" i="117"/>
  <c r="AV99" i="117"/>
  <c r="AU99" i="117"/>
  <c r="AV98" i="117"/>
  <c r="AU98" i="117"/>
  <c r="AV97" i="117"/>
  <c r="AU97" i="117"/>
  <c r="AV96" i="117"/>
  <c r="AU96" i="117"/>
  <c r="AV95" i="117"/>
  <c r="AU95" i="117"/>
  <c r="AV94" i="117"/>
  <c r="AU94" i="117"/>
  <c r="AV93" i="117"/>
  <c r="AU93" i="117"/>
  <c r="AV92" i="117"/>
  <c r="AU92" i="117"/>
  <c r="AV91" i="117"/>
  <c r="AU91" i="117"/>
  <c r="AV90" i="117"/>
  <c r="AU90" i="117"/>
  <c r="AV89" i="117"/>
  <c r="AU89" i="117"/>
  <c r="AV88" i="117"/>
  <c r="AU88" i="117"/>
  <c r="AV87" i="117"/>
  <c r="AU87" i="117"/>
  <c r="AV86" i="117"/>
  <c r="AU86" i="117"/>
  <c r="AV85" i="117"/>
  <c r="AU85" i="117"/>
  <c r="AV84" i="117"/>
  <c r="AU84" i="117"/>
  <c r="AV83" i="117"/>
  <c r="AU83" i="117"/>
  <c r="AV82" i="117"/>
  <c r="AU82" i="117"/>
  <c r="AV81" i="117"/>
  <c r="AU81" i="117"/>
  <c r="AV80" i="117"/>
  <c r="AU80" i="117"/>
  <c r="AV79" i="117"/>
  <c r="AU79" i="117"/>
  <c r="AV78" i="117"/>
  <c r="AU78" i="117"/>
  <c r="AV77" i="117"/>
  <c r="AU77" i="117"/>
  <c r="AV76" i="117"/>
  <c r="AU76" i="117"/>
  <c r="AV75" i="117"/>
  <c r="AU75" i="117"/>
  <c r="AV74" i="117"/>
  <c r="AU74" i="117"/>
  <c r="AV73" i="117"/>
  <c r="AU73" i="117"/>
  <c r="AV72" i="117"/>
  <c r="AU72" i="117"/>
  <c r="AV71" i="117"/>
  <c r="AU71" i="117"/>
  <c r="AV70" i="117"/>
  <c r="AU70" i="117"/>
  <c r="AV69" i="117"/>
  <c r="AU69" i="117"/>
  <c r="AV68" i="117"/>
  <c r="AU68" i="117"/>
  <c r="AV67" i="117"/>
  <c r="AU67" i="117"/>
  <c r="AV66" i="117"/>
  <c r="AU66" i="117"/>
  <c r="AV65" i="117"/>
  <c r="AU65" i="117"/>
  <c r="AV64" i="117"/>
  <c r="AU64" i="117"/>
  <c r="AV63" i="117"/>
  <c r="AU63" i="117"/>
  <c r="AV62" i="117"/>
  <c r="AU62" i="117"/>
  <c r="AV61" i="117"/>
  <c r="AU61" i="117"/>
  <c r="AV60" i="117"/>
  <c r="AU60" i="117"/>
  <c r="AV59" i="117"/>
  <c r="AU59" i="117"/>
  <c r="AV58" i="117"/>
  <c r="AU58" i="117"/>
  <c r="AV57" i="117"/>
  <c r="AU57" i="117"/>
  <c r="AV56" i="117"/>
  <c r="AU56" i="117"/>
  <c r="AV55" i="117"/>
  <c r="AU55" i="117"/>
  <c r="AV54" i="117"/>
  <c r="AU54" i="117"/>
  <c r="AV53" i="117"/>
  <c r="AU53" i="117"/>
  <c r="AV52" i="117"/>
  <c r="AU52" i="117"/>
  <c r="AV51" i="117"/>
  <c r="AU51" i="117"/>
  <c r="AV50" i="117"/>
  <c r="AU50" i="117"/>
  <c r="AV49" i="117"/>
  <c r="AU49" i="117"/>
  <c r="AV48" i="117"/>
  <c r="AU48" i="117"/>
  <c r="AV47" i="117"/>
  <c r="AU47" i="117"/>
  <c r="AV46" i="117"/>
  <c r="AU46" i="117"/>
  <c r="AV45" i="117"/>
  <c r="AU45" i="117"/>
  <c r="AV44" i="117"/>
  <c r="AU44" i="117"/>
  <c r="AV43" i="117"/>
  <c r="AU43" i="117"/>
  <c r="AV42" i="117"/>
  <c r="AU42" i="117"/>
  <c r="AV41" i="117"/>
  <c r="AU41" i="117"/>
  <c r="AV40" i="117"/>
  <c r="AU40" i="117"/>
  <c r="AV39" i="117"/>
  <c r="AU39" i="117"/>
  <c r="AV38" i="117"/>
  <c r="AU38" i="117"/>
  <c r="AV37" i="117"/>
  <c r="AU37" i="117"/>
  <c r="AV36" i="117"/>
  <c r="AU36" i="117"/>
  <c r="AV35" i="117"/>
  <c r="AU35" i="117"/>
  <c r="AV34" i="117"/>
  <c r="AU34" i="117"/>
  <c r="AV33" i="117"/>
  <c r="AU33" i="117"/>
  <c r="AV32" i="117"/>
  <c r="AU32" i="117"/>
  <c r="AV31" i="117"/>
  <c r="AU31" i="117"/>
  <c r="AV30" i="117"/>
  <c r="AU30" i="117"/>
  <c r="AV29" i="117"/>
  <c r="AU29" i="117"/>
  <c r="AV28" i="117"/>
  <c r="AU28" i="117"/>
  <c r="AV27" i="117"/>
  <c r="AU27" i="117"/>
  <c r="AV26" i="117"/>
  <c r="AU26" i="117"/>
  <c r="AV25" i="117"/>
  <c r="AU25" i="117"/>
  <c r="AV24" i="117"/>
  <c r="AU24" i="117"/>
  <c r="AV23" i="117"/>
  <c r="AU23" i="117"/>
  <c r="AV22" i="117"/>
  <c r="AU22" i="117"/>
  <c r="AV21" i="117"/>
  <c r="AU21" i="117"/>
  <c r="AV20" i="117"/>
  <c r="AU20" i="117"/>
  <c r="AV19" i="117"/>
  <c r="AU19" i="117"/>
  <c r="AV18" i="117"/>
  <c r="AU18" i="117"/>
  <c r="W200" i="117"/>
  <c r="W199" i="117"/>
  <c r="W198" i="117"/>
  <c r="W197" i="117"/>
  <c r="W196" i="117"/>
  <c r="W195" i="117"/>
  <c r="W194" i="117"/>
  <c r="W193" i="117"/>
  <c r="W192" i="117"/>
  <c r="W191" i="117"/>
  <c r="W190" i="117"/>
  <c r="W189" i="117"/>
  <c r="W188" i="117"/>
  <c r="W187" i="117"/>
  <c r="W186" i="117"/>
  <c r="W185" i="117"/>
  <c r="W184" i="117"/>
  <c r="W183" i="117"/>
  <c r="W182" i="117"/>
  <c r="W181" i="117"/>
  <c r="W180" i="117"/>
  <c r="W179" i="117"/>
  <c r="W178" i="117"/>
  <c r="W177" i="117"/>
  <c r="W176" i="117"/>
  <c r="W175" i="117"/>
  <c r="W174" i="117"/>
  <c r="W173" i="117"/>
  <c r="W172" i="117"/>
  <c r="W171" i="117"/>
  <c r="W170" i="117"/>
  <c r="W169" i="117"/>
  <c r="W168" i="117"/>
  <c r="W167" i="117"/>
  <c r="W166" i="117"/>
  <c r="W165" i="117"/>
  <c r="W164" i="117"/>
  <c r="W163" i="117"/>
  <c r="W162" i="117"/>
  <c r="W161" i="117"/>
  <c r="W160" i="117"/>
  <c r="W159" i="117"/>
  <c r="W158" i="117"/>
  <c r="W157" i="117"/>
  <c r="W156" i="117"/>
  <c r="W155" i="117"/>
  <c r="W154" i="117"/>
  <c r="W153" i="117"/>
  <c r="W152" i="117"/>
  <c r="W151" i="117"/>
  <c r="W150" i="117"/>
  <c r="W149" i="117"/>
  <c r="W148" i="117"/>
  <c r="W147" i="117"/>
  <c r="W146" i="117"/>
  <c r="W145" i="117"/>
  <c r="W144" i="117"/>
  <c r="W143" i="117"/>
  <c r="W142" i="117"/>
  <c r="W141" i="117"/>
  <c r="W140" i="117"/>
  <c r="W139" i="117"/>
  <c r="W138" i="117"/>
  <c r="W137" i="117"/>
  <c r="W136" i="117"/>
  <c r="W135" i="117"/>
  <c r="W134" i="117"/>
  <c r="W133" i="117"/>
  <c r="W132" i="117"/>
  <c r="W131" i="117"/>
  <c r="W130" i="117"/>
  <c r="W129" i="117"/>
  <c r="W128" i="117"/>
  <c r="W127" i="117"/>
  <c r="W126" i="117"/>
  <c r="W125" i="117"/>
  <c r="W124" i="117"/>
  <c r="W123" i="117"/>
  <c r="W122" i="117"/>
  <c r="W121" i="117"/>
  <c r="W120" i="117"/>
  <c r="W119" i="117"/>
  <c r="W118" i="117"/>
  <c r="W117" i="117"/>
  <c r="W116" i="117"/>
  <c r="W115" i="117"/>
  <c r="W114" i="117"/>
  <c r="W113" i="117"/>
  <c r="W112" i="117"/>
  <c r="W111" i="117"/>
  <c r="W110" i="117"/>
  <c r="W109" i="117"/>
  <c r="W108" i="117"/>
  <c r="W107" i="117"/>
  <c r="W106" i="117"/>
  <c r="W105" i="117"/>
  <c r="W104" i="117"/>
  <c r="W103" i="117"/>
  <c r="W102" i="117"/>
  <c r="W101" i="117"/>
  <c r="W100" i="117"/>
  <c r="W99" i="117"/>
  <c r="W98" i="117"/>
  <c r="W97" i="117"/>
  <c r="W96" i="117"/>
  <c r="W95" i="117"/>
  <c r="W94" i="117"/>
  <c r="W93" i="117"/>
  <c r="W92" i="117"/>
  <c r="W91" i="117"/>
  <c r="W90" i="117"/>
  <c r="W89" i="117"/>
  <c r="W88" i="117"/>
  <c r="W87" i="117"/>
  <c r="W86" i="117"/>
  <c r="W85" i="117"/>
  <c r="W84" i="117"/>
  <c r="W83" i="117"/>
  <c r="W82" i="117"/>
  <c r="W81" i="117"/>
  <c r="W80" i="117"/>
  <c r="W79" i="117"/>
  <c r="W78" i="117"/>
  <c r="W77" i="117"/>
  <c r="W76" i="117"/>
  <c r="W75" i="117"/>
  <c r="W74" i="117"/>
  <c r="W73" i="117"/>
  <c r="W72" i="117"/>
  <c r="W71" i="117"/>
  <c r="W70" i="117"/>
  <c r="W69" i="117"/>
  <c r="W68" i="117"/>
  <c r="W67" i="117"/>
  <c r="W66" i="117"/>
  <c r="W65" i="117"/>
  <c r="W64" i="117"/>
  <c r="W63" i="117"/>
  <c r="W62" i="117"/>
  <c r="W61" i="117"/>
  <c r="W60" i="117"/>
  <c r="W59" i="117"/>
  <c r="W58" i="117"/>
  <c r="W57" i="117"/>
  <c r="W56" i="117"/>
  <c r="W55" i="117"/>
  <c r="W54" i="117"/>
  <c r="W53" i="117"/>
  <c r="W52" i="117"/>
  <c r="W51" i="117"/>
  <c r="W50" i="117"/>
  <c r="W49" i="117"/>
  <c r="W48" i="117"/>
  <c r="W47" i="117"/>
  <c r="W46" i="117"/>
  <c r="W45" i="117"/>
  <c r="W44" i="117"/>
  <c r="W43" i="117"/>
  <c r="W42" i="117"/>
  <c r="W41" i="117"/>
  <c r="W40" i="117"/>
  <c r="W39" i="117"/>
  <c r="W38" i="117"/>
  <c r="W37" i="117"/>
  <c r="W36" i="117"/>
  <c r="W35" i="117"/>
  <c r="W34" i="117"/>
  <c r="W33" i="117"/>
  <c r="W32" i="117"/>
  <c r="W31" i="117"/>
  <c r="W30" i="117"/>
  <c r="W29" i="117"/>
  <c r="W28" i="117"/>
  <c r="W27" i="117"/>
  <c r="W26" i="117"/>
  <c r="W25" i="117"/>
  <c r="W24" i="117"/>
  <c r="W23" i="117"/>
  <c r="W22" i="117"/>
  <c r="W21" i="117"/>
  <c r="W20" i="117"/>
  <c r="W19" i="117"/>
  <c r="W18" i="117"/>
  <c r="S200" i="117"/>
  <c r="S199" i="117"/>
  <c r="S198" i="117"/>
  <c r="S197" i="117"/>
  <c r="S196" i="117"/>
  <c r="S195" i="117"/>
  <c r="S194" i="117"/>
  <c r="S193" i="117"/>
  <c r="S192" i="117"/>
  <c r="S191" i="117"/>
  <c r="S190" i="117"/>
  <c r="S189" i="117"/>
  <c r="S188" i="117"/>
  <c r="S187" i="117"/>
  <c r="S186" i="117"/>
  <c r="S185" i="117"/>
  <c r="S184" i="117"/>
  <c r="S183" i="117"/>
  <c r="S182" i="117"/>
  <c r="S181" i="117"/>
  <c r="S180" i="117"/>
  <c r="S179" i="117"/>
  <c r="S178" i="117"/>
  <c r="S177" i="117"/>
  <c r="S176" i="117"/>
  <c r="S175" i="117"/>
  <c r="S174" i="117"/>
  <c r="S173" i="117"/>
  <c r="S172" i="117"/>
  <c r="S171" i="117"/>
  <c r="S170" i="117"/>
  <c r="S169" i="117"/>
  <c r="S168" i="117"/>
  <c r="S167" i="117"/>
  <c r="S166" i="117"/>
  <c r="S165" i="117"/>
  <c r="S164" i="117"/>
  <c r="S163" i="117"/>
  <c r="S162" i="117"/>
  <c r="S161" i="117"/>
  <c r="S160" i="117"/>
  <c r="S159" i="117"/>
  <c r="S158" i="117"/>
  <c r="S157" i="117"/>
  <c r="S156" i="117"/>
  <c r="S155" i="117"/>
  <c r="S154" i="117"/>
  <c r="S153" i="117"/>
  <c r="S152" i="117"/>
  <c r="S151" i="117"/>
  <c r="S150" i="117"/>
  <c r="S149" i="117"/>
  <c r="S148" i="117"/>
  <c r="S147" i="117"/>
  <c r="S146" i="117"/>
  <c r="S145" i="117"/>
  <c r="S144" i="117"/>
  <c r="S143" i="117"/>
  <c r="S142" i="117"/>
  <c r="S141" i="117"/>
  <c r="S140" i="117"/>
  <c r="S139" i="117"/>
  <c r="S138" i="117"/>
  <c r="S137" i="117"/>
  <c r="S136" i="117"/>
  <c r="S135" i="117"/>
  <c r="S134" i="117"/>
  <c r="S133" i="117"/>
  <c r="S132" i="117"/>
  <c r="S131" i="117"/>
  <c r="S130" i="117"/>
  <c r="S129" i="117"/>
  <c r="S128" i="117"/>
  <c r="S127" i="117"/>
  <c r="S126" i="117"/>
  <c r="S125" i="117"/>
  <c r="S124" i="117"/>
  <c r="S123" i="117"/>
  <c r="S122" i="117"/>
  <c r="S121" i="117"/>
  <c r="S120" i="117"/>
  <c r="S119" i="117"/>
  <c r="S118" i="117"/>
  <c r="S117" i="117"/>
  <c r="S116" i="117"/>
  <c r="S115" i="117"/>
  <c r="S114" i="117"/>
  <c r="S113" i="117"/>
  <c r="S112" i="117"/>
  <c r="S111" i="117"/>
  <c r="S110" i="117"/>
  <c r="S109" i="117"/>
  <c r="S108" i="117"/>
  <c r="S107" i="117"/>
  <c r="S106" i="117"/>
  <c r="S105" i="117"/>
  <c r="S104" i="117"/>
  <c r="S103" i="117"/>
  <c r="S102" i="117"/>
  <c r="S101" i="117"/>
  <c r="S100" i="117"/>
  <c r="S99" i="117"/>
  <c r="S98" i="117"/>
  <c r="S97" i="117"/>
  <c r="S96" i="117"/>
  <c r="S95" i="117"/>
  <c r="S94" i="117"/>
  <c r="S93" i="117"/>
  <c r="S92" i="117"/>
  <c r="S91" i="117"/>
  <c r="S90" i="117"/>
  <c r="S89" i="117"/>
  <c r="S88" i="117"/>
  <c r="S87" i="117"/>
  <c r="S86" i="117"/>
  <c r="S85" i="117"/>
  <c r="S84" i="117"/>
  <c r="S83" i="117"/>
  <c r="S82" i="117"/>
  <c r="S81" i="117"/>
  <c r="S80" i="117"/>
  <c r="S79" i="117"/>
  <c r="S78" i="117"/>
  <c r="S77" i="117"/>
  <c r="S76" i="117"/>
  <c r="S75" i="117"/>
  <c r="S74" i="117"/>
  <c r="S73" i="117"/>
  <c r="S72" i="117"/>
  <c r="S71" i="117"/>
  <c r="S70" i="117"/>
  <c r="S69" i="117"/>
  <c r="S68" i="117"/>
  <c r="S67" i="117"/>
  <c r="S66" i="117"/>
  <c r="S65" i="117"/>
  <c r="S64" i="117"/>
  <c r="S63" i="117"/>
  <c r="S62" i="117"/>
  <c r="S61" i="117"/>
  <c r="S60" i="117"/>
  <c r="S59" i="117"/>
  <c r="S58" i="117"/>
  <c r="S57" i="117"/>
  <c r="S56" i="117"/>
  <c r="S55" i="117"/>
  <c r="S54" i="117"/>
  <c r="S53" i="117"/>
  <c r="S52" i="117"/>
  <c r="S51" i="117"/>
  <c r="S50" i="117"/>
  <c r="S49" i="117"/>
  <c r="S48" i="117"/>
  <c r="S47" i="117"/>
  <c r="S46" i="117"/>
  <c r="S45" i="117"/>
  <c r="S44" i="117"/>
  <c r="S43" i="117"/>
  <c r="S42" i="117"/>
  <c r="S41" i="117"/>
  <c r="S40" i="117"/>
  <c r="S39" i="117"/>
  <c r="S38" i="117"/>
  <c r="S37" i="117"/>
  <c r="S36" i="117"/>
  <c r="S35" i="117"/>
  <c r="S34" i="117"/>
  <c r="S33" i="117"/>
  <c r="S32" i="117"/>
  <c r="S31" i="117"/>
  <c r="S30" i="117"/>
  <c r="S29" i="117"/>
  <c r="S28" i="117"/>
  <c r="S27" i="117"/>
  <c r="S26" i="117"/>
  <c r="S25" i="117"/>
  <c r="S24" i="117"/>
  <c r="S23" i="117"/>
  <c r="S22" i="117"/>
  <c r="S21" i="117"/>
  <c r="S20" i="117"/>
  <c r="S19" i="117"/>
  <c r="S18" i="117"/>
  <c r="G200" i="117"/>
  <c r="G199" i="117"/>
  <c r="G198" i="117"/>
  <c r="G197" i="117"/>
  <c r="G196" i="117"/>
  <c r="G195" i="117"/>
  <c r="G194" i="117"/>
  <c r="G193" i="117"/>
  <c r="G192" i="117"/>
  <c r="G191" i="117"/>
  <c r="G190" i="117"/>
  <c r="G189" i="117"/>
  <c r="G188" i="117"/>
  <c r="G187" i="117"/>
  <c r="G186" i="117"/>
  <c r="G185" i="117"/>
  <c r="G184" i="117"/>
  <c r="G183" i="117"/>
  <c r="G182" i="117"/>
  <c r="G181" i="117"/>
  <c r="G180" i="117"/>
  <c r="G179" i="117"/>
  <c r="G178" i="117"/>
  <c r="G177" i="117"/>
  <c r="G176" i="117"/>
  <c r="G175" i="117"/>
  <c r="G174" i="117"/>
  <c r="G173" i="117"/>
  <c r="G172" i="117"/>
  <c r="G171" i="117"/>
  <c r="G170" i="117"/>
  <c r="G169" i="117"/>
  <c r="G168" i="117"/>
  <c r="G167" i="117"/>
  <c r="G166" i="117"/>
  <c r="G165" i="117"/>
  <c r="G164" i="117"/>
  <c r="G163" i="117"/>
  <c r="G162" i="117"/>
  <c r="G161" i="117"/>
  <c r="G160" i="117"/>
  <c r="G159" i="117"/>
  <c r="G158" i="117"/>
  <c r="G157" i="117"/>
  <c r="G156" i="117"/>
  <c r="G155" i="117"/>
  <c r="G154" i="117"/>
  <c r="G153" i="117"/>
  <c r="G152" i="117"/>
  <c r="G151" i="117"/>
  <c r="G150" i="117"/>
  <c r="G149" i="117"/>
  <c r="G148" i="117"/>
  <c r="G147" i="117"/>
  <c r="G146" i="117"/>
  <c r="G145" i="117"/>
  <c r="G144" i="117"/>
  <c r="G143" i="117"/>
  <c r="G142" i="117"/>
  <c r="G141" i="117"/>
  <c r="G140" i="117"/>
  <c r="G139" i="117"/>
  <c r="G138" i="117"/>
  <c r="G137" i="117"/>
  <c r="G136" i="117"/>
  <c r="G135" i="117"/>
  <c r="G134" i="117"/>
  <c r="G133" i="117"/>
  <c r="G132" i="117"/>
  <c r="G131" i="117"/>
  <c r="G130" i="117"/>
  <c r="G129" i="117"/>
  <c r="G128" i="117"/>
  <c r="G127" i="117"/>
  <c r="G126" i="117"/>
  <c r="G125" i="117"/>
  <c r="G124" i="117"/>
  <c r="G123" i="117"/>
  <c r="G122" i="117"/>
  <c r="G121" i="117"/>
  <c r="G120" i="117"/>
  <c r="G119" i="117"/>
  <c r="G118" i="117"/>
  <c r="G117" i="117"/>
  <c r="G116" i="117"/>
  <c r="G115" i="117"/>
  <c r="G114" i="117"/>
  <c r="G113" i="117"/>
  <c r="G112" i="117"/>
  <c r="G111" i="117"/>
  <c r="G110" i="117"/>
  <c r="G109" i="117"/>
  <c r="G108" i="117"/>
  <c r="G107" i="117"/>
  <c r="G106" i="117"/>
  <c r="G105" i="117"/>
  <c r="G104" i="117"/>
  <c r="G103" i="117"/>
  <c r="G102" i="117"/>
  <c r="G101" i="117"/>
  <c r="G100" i="117"/>
  <c r="G99" i="117"/>
  <c r="G98" i="117"/>
  <c r="G97" i="117"/>
  <c r="G96" i="117"/>
  <c r="G95" i="117"/>
  <c r="G94" i="117"/>
  <c r="G93" i="117"/>
  <c r="G92" i="117"/>
  <c r="G91" i="117"/>
  <c r="G90" i="117"/>
  <c r="G89" i="117"/>
  <c r="G88" i="117"/>
  <c r="G87" i="117"/>
  <c r="G86" i="117"/>
  <c r="G85" i="117"/>
  <c r="G84" i="117"/>
  <c r="G83" i="117"/>
  <c r="G82" i="117"/>
  <c r="G81" i="117"/>
  <c r="G80" i="117"/>
  <c r="G79" i="117"/>
  <c r="G78" i="117"/>
  <c r="G77" i="117"/>
  <c r="G76" i="117"/>
  <c r="G75" i="117"/>
  <c r="G74" i="117"/>
  <c r="G73" i="117"/>
  <c r="G72" i="117"/>
  <c r="G71" i="117"/>
  <c r="G70" i="117"/>
  <c r="G69" i="117"/>
  <c r="G68" i="117"/>
  <c r="G67" i="117"/>
  <c r="G66" i="117"/>
  <c r="G65" i="117"/>
  <c r="G64" i="117"/>
  <c r="G63" i="117"/>
  <c r="G62" i="117"/>
  <c r="G61" i="117"/>
  <c r="G60" i="117"/>
  <c r="G59" i="117"/>
  <c r="G58" i="117"/>
  <c r="G57" i="117"/>
  <c r="G56" i="117"/>
  <c r="G55" i="117"/>
  <c r="G54" i="117"/>
  <c r="G53" i="117"/>
  <c r="G52" i="117"/>
  <c r="G51" i="117"/>
  <c r="G50" i="117"/>
  <c r="G49" i="117"/>
  <c r="G48" i="117"/>
  <c r="G47" i="117"/>
  <c r="G46" i="117"/>
  <c r="G45" i="117"/>
  <c r="G44" i="117"/>
  <c r="G43" i="117"/>
  <c r="G42" i="117"/>
  <c r="G41" i="117"/>
  <c r="G40" i="117"/>
  <c r="G39" i="117"/>
  <c r="G38" i="117"/>
  <c r="G37" i="117"/>
  <c r="G36" i="117"/>
  <c r="G35" i="117"/>
  <c r="G34" i="117"/>
  <c r="G33" i="117"/>
  <c r="G32" i="117"/>
  <c r="G31" i="117"/>
  <c r="G30" i="117"/>
  <c r="G29" i="117"/>
  <c r="G28" i="117"/>
  <c r="G27" i="117"/>
  <c r="G26" i="117"/>
  <c r="G25" i="117"/>
  <c r="G24" i="117"/>
  <c r="G23" i="117"/>
  <c r="G22" i="117"/>
  <c r="G21" i="117"/>
  <c r="G20" i="117"/>
  <c r="G19" i="117"/>
  <c r="G18" i="117"/>
  <c r="E200" i="117"/>
  <c r="D200" i="117"/>
  <c r="E199" i="117"/>
  <c r="D199" i="117"/>
  <c r="E198" i="117"/>
  <c r="D198" i="117"/>
  <c r="E197" i="117"/>
  <c r="D197" i="117"/>
  <c r="E196" i="117"/>
  <c r="D196" i="117"/>
  <c r="E195" i="117"/>
  <c r="D195" i="117"/>
  <c r="E194" i="117"/>
  <c r="D194" i="117"/>
  <c r="E193" i="117"/>
  <c r="D193" i="117"/>
  <c r="E192" i="117"/>
  <c r="D192" i="117"/>
  <c r="E191" i="117"/>
  <c r="D191" i="117"/>
  <c r="E190" i="117"/>
  <c r="D190" i="117"/>
  <c r="E189" i="117"/>
  <c r="D189" i="117"/>
  <c r="E188" i="117"/>
  <c r="D188" i="117"/>
  <c r="E187" i="117"/>
  <c r="D187" i="117"/>
  <c r="E186" i="117"/>
  <c r="D186" i="117"/>
  <c r="E185" i="117"/>
  <c r="D185" i="117"/>
  <c r="E184" i="117"/>
  <c r="D184" i="117"/>
  <c r="E183" i="117"/>
  <c r="D183" i="117"/>
  <c r="E182" i="117"/>
  <c r="D182" i="117"/>
  <c r="E181" i="117"/>
  <c r="D181" i="117"/>
  <c r="E180" i="117"/>
  <c r="D180" i="117"/>
  <c r="E179" i="117"/>
  <c r="D179" i="117"/>
  <c r="E178" i="117"/>
  <c r="D178" i="117"/>
  <c r="E177" i="117"/>
  <c r="D177" i="117"/>
  <c r="E176" i="117"/>
  <c r="D176" i="117"/>
  <c r="E175" i="117"/>
  <c r="D175" i="117"/>
  <c r="E174" i="117"/>
  <c r="D174" i="117"/>
  <c r="E173" i="117"/>
  <c r="D173" i="117"/>
  <c r="E172" i="117"/>
  <c r="D172" i="117"/>
  <c r="E171" i="117"/>
  <c r="D171" i="117"/>
  <c r="E170" i="117"/>
  <c r="D170" i="117"/>
  <c r="E169" i="117"/>
  <c r="D169" i="117"/>
  <c r="E168" i="117"/>
  <c r="D168" i="117"/>
  <c r="E167" i="117"/>
  <c r="D167" i="117"/>
  <c r="E166" i="117"/>
  <c r="D166" i="117"/>
  <c r="E165" i="117"/>
  <c r="D165" i="117"/>
  <c r="E164" i="117"/>
  <c r="D164" i="117"/>
  <c r="E163" i="117"/>
  <c r="D163" i="117"/>
  <c r="E162" i="117"/>
  <c r="D162" i="117"/>
  <c r="E161" i="117"/>
  <c r="D161" i="117"/>
  <c r="E160" i="117"/>
  <c r="D160" i="117"/>
  <c r="E159" i="117"/>
  <c r="D159" i="117"/>
  <c r="E158" i="117"/>
  <c r="D158" i="117"/>
  <c r="E157" i="117"/>
  <c r="D157" i="117"/>
  <c r="E156" i="117"/>
  <c r="D156" i="117"/>
  <c r="E155" i="117"/>
  <c r="D155" i="117"/>
  <c r="E154" i="117"/>
  <c r="D154" i="117"/>
  <c r="E153" i="117"/>
  <c r="D153" i="117"/>
  <c r="E152" i="117"/>
  <c r="D152" i="117"/>
  <c r="E151" i="117"/>
  <c r="D151" i="117"/>
  <c r="E150" i="117"/>
  <c r="D150" i="117"/>
  <c r="E149" i="117"/>
  <c r="D149" i="117"/>
  <c r="E148" i="117"/>
  <c r="D148" i="117"/>
  <c r="E147" i="117"/>
  <c r="D147" i="117"/>
  <c r="E146" i="117"/>
  <c r="D146" i="117"/>
  <c r="E145" i="117"/>
  <c r="D145" i="117"/>
  <c r="E144" i="117"/>
  <c r="D144" i="117"/>
  <c r="E143" i="117"/>
  <c r="D143" i="117"/>
  <c r="E142" i="117"/>
  <c r="D142" i="117"/>
  <c r="E141" i="117"/>
  <c r="D141" i="117"/>
  <c r="E140" i="117"/>
  <c r="D140" i="117"/>
  <c r="E139" i="117"/>
  <c r="D139" i="117"/>
  <c r="E138" i="117"/>
  <c r="D138" i="117"/>
  <c r="E137" i="117"/>
  <c r="D137" i="117"/>
  <c r="E136" i="117"/>
  <c r="D136" i="117"/>
  <c r="E135" i="117"/>
  <c r="D135" i="117"/>
  <c r="E134" i="117"/>
  <c r="D134" i="117"/>
  <c r="E133" i="117"/>
  <c r="D133" i="117"/>
  <c r="E132" i="117"/>
  <c r="D132" i="117"/>
  <c r="E131" i="117"/>
  <c r="D131" i="117"/>
  <c r="E130" i="117"/>
  <c r="D130" i="117"/>
  <c r="E129" i="117"/>
  <c r="D129" i="117"/>
  <c r="E128" i="117"/>
  <c r="D128" i="117"/>
  <c r="E127" i="117"/>
  <c r="D127" i="117"/>
  <c r="E126" i="117"/>
  <c r="D126" i="117"/>
  <c r="E125" i="117"/>
  <c r="D125" i="117"/>
  <c r="E124" i="117"/>
  <c r="D124" i="117"/>
  <c r="E123" i="117"/>
  <c r="D123" i="117"/>
  <c r="E122" i="117"/>
  <c r="D122" i="117"/>
  <c r="E121" i="117"/>
  <c r="D121" i="117"/>
  <c r="E120" i="117"/>
  <c r="D120" i="117"/>
  <c r="E119" i="117"/>
  <c r="D119" i="117"/>
  <c r="E118" i="117"/>
  <c r="D118" i="117"/>
  <c r="E117" i="117"/>
  <c r="D117" i="117"/>
  <c r="E116" i="117"/>
  <c r="D116" i="117"/>
  <c r="E115" i="117"/>
  <c r="D115" i="117"/>
  <c r="E114" i="117"/>
  <c r="D114" i="117"/>
  <c r="E113" i="117"/>
  <c r="D113" i="117"/>
  <c r="E112" i="117"/>
  <c r="D112" i="117"/>
  <c r="E111" i="117"/>
  <c r="D111" i="117"/>
  <c r="E110" i="117"/>
  <c r="D110" i="117"/>
  <c r="E109" i="117"/>
  <c r="D109" i="117"/>
  <c r="E108" i="117"/>
  <c r="D108" i="117"/>
  <c r="E107" i="117"/>
  <c r="D107" i="117"/>
  <c r="E106" i="117"/>
  <c r="D106" i="117"/>
  <c r="E105" i="117"/>
  <c r="D105" i="117"/>
  <c r="E104" i="117"/>
  <c r="D104" i="117"/>
  <c r="E103" i="117"/>
  <c r="D103" i="117"/>
  <c r="E102" i="117"/>
  <c r="D102" i="117"/>
  <c r="E101" i="117"/>
  <c r="D101" i="117"/>
  <c r="E100" i="117"/>
  <c r="D100" i="117"/>
  <c r="E99" i="117"/>
  <c r="D99" i="117"/>
  <c r="E98" i="117"/>
  <c r="D98" i="117"/>
  <c r="E97" i="117"/>
  <c r="D97" i="117"/>
  <c r="E96" i="117"/>
  <c r="D96" i="117"/>
  <c r="E95" i="117"/>
  <c r="D95" i="117"/>
  <c r="E94" i="117"/>
  <c r="D94" i="117"/>
  <c r="E93" i="117"/>
  <c r="D93" i="117"/>
  <c r="E92" i="117"/>
  <c r="D92" i="117"/>
  <c r="E91" i="117"/>
  <c r="D91" i="117"/>
  <c r="E90" i="117"/>
  <c r="D90" i="117"/>
  <c r="E89" i="117"/>
  <c r="D89" i="117"/>
  <c r="E88" i="117"/>
  <c r="D88" i="117"/>
  <c r="E87" i="117"/>
  <c r="D87" i="117"/>
  <c r="E86" i="117"/>
  <c r="D86" i="117"/>
  <c r="E85" i="117"/>
  <c r="D85" i="117"/>
  <c r="E84" i="117"/>
  <c r="D84" i="117"/>
  <c r="E83" i="117"/>
  <c r="D83" i="117"/>
  <c r="E82" i="117"/>
  <c r="D82" i="117"/>
  <c r="E81" i="117"/>
  <c r="D81" i="117"/>
  <c r="E80" i="117"/>
  <c r="D80" i="117"/>
  <c r="E79" i="117"/>
  <c r="D79" i="117"/>
  <c r="E78" i="117"/>
  <c r="D78" i="117"/>
  <c r="E77" i="117"/>
  <c r="D77" i="117"/>
  <c r="E76" i="117"/>
  <c r="D76" i="117"/>
  <c r="E75" i="117"/>
  <c r="D75" i="117"/>
  <c r="E74" i="117"/>
  <c r="D74" i="117"/>
  <c r="E73" i="117"/>
  <c r="D73" i="117"/>
  <c r="E72" i="117"/>
  <c r="D72" i="117"/>
  <c r="E71" i="117"/>
  <c r="D71" i="117"/>
  <c r="E70" i="117"/>
  <c r="D70" i="117"/>
  <c r="E69" i="117"/>
  <c r="D69" i="117"/>
  <c r="E68" i="117"/>
  <c r="D68" i="117"/>
  <c r="E67" i="117"/>
  <c r="D67" i="117"/>
  <c r="E66" i="117"/>
  <c r="D66" i="117"/>
  <c r="E65" i="117"/>
  <c r="D65" i="117"/>
  <c r="E64" i="117"/>
  <c r="D64" i="117"/>
  <c r="E63" i="117"/>
  <c r="D63" i="117"/>
  <c r="E62" i="117"/>
  <c r="D62" i="117"/>
  <c r="E61" i="117"/>
  <c r="D61" i="117"/>
  <c r="E60" i="117"/>
  <c r="D60" i="117"/>
  <c r="E59" i="117"/>
  <c r="D59" i="117"/>
  <c r="E58" i="117"/>
  <c r="D58" i="117"/>
  <c r="E57" i="117"/>
  <c r="D57" i="117"/>
  <c r="E56" i="117"/>
  <c r="D56" i="117"/>
  <c r="E55" i="117"/>
  <c r="D55" i="117"/>
  <c r="E54" i="117"/>
  <c r="D54" i="117"/>
  <c r="E53" i="117"/>
  <c r="D53" i="117"/>
  <c r="E52" i="117"/>
  <c r="D52" i="117"/>
  <c r="E51" i="117"/>
  <c r="D51" i="117"/>
  <c r="E50" i="117"/>
  <c r="D50" i="117"/>
  <c r="E49" i="117"/>
  <c r="D49" i="117"/>
  <c r="E48" i="117"/>
  <c r="D48" i="117"/>
  <c r="E47" i="117"/>
  <c r="D47" i="117"/>
  <c r="E46" i="117"/>
  <c r="D46" i="117"/>
  <c r="E45" i="117"/>
  <c r="D45" i="117"/>
  <c r="E44" i="117"/>
  <c r="D44" i="117"/>
  <c r="E43" i="117"/>
  <c r="D43" i="117"/>
  <c r="E42" i="117"/>
  <c r="D42" i="117"/>
  <c r="E41" i="117"/>
  <c r="D41" i="117"/>
  <c r="E40" i="117"/>
  <c r="D40" i="117"/>
  <c r="E39" i="117"/>
  <c r="D39" i="117"/>
  <c r="E38" i="117"/>
  <c r="D38" i="117"/>
  <c r="E37" i="117"/>
  <c r="D37" i="117"/>
  <c r="E36" i="117"/>
  <c r="D36" i="117"/>
  <c r="E35" i="117"/>
  <c r="D35" i="117"/>
  <c r="E34" i="117"/>
  <c r="D34" i="117"/>
  <c r="E33" i="117"/>
  <c r="D33" i="117"/>
  <c r="E32" i="117"/>
  <c r="D32" i="117"/>
  <c r="E31" i="117"/>
  <c r="D31" i="117"/>
  <c r="E30" i="117"/>
  <c r="D30" i="117"/>
  <c r="E29" i="117"/>
  <c r="D29" i="117"/>
  <c r="E28" i="117"/>
  <c r="D28" i="117"/>
  <c r="E27" i="117"/>
  <c r="D27" i="117"/>
  <c r="E26" i="117"/>
  <c r="D26" i="117"/>
  <c r="E25" i="117"/>
  <c r="D25" i="117"/>
  <c r="E24" i="117"/>
  <c r="D24" i="117"/>
  <c r="E23" i="117"/>
  <c r="D23" i="117"/>
  <c r="E22" i="117"/>
  <c r="D22" i="117"/>
  <c r="E21" i="117"/>
  <c r="D21" i="117"/>
  <c r="E20" i="117"/>
  <c r="D20" i="117"/>
  <c r="E19" i="117"/>
  <c r="D19" i="117"/>
  <c r="E18" i="117"/>
  <c r="D18" i="117"/>
  <c r="BB15" i="116"/>
  <c r="BA15" i="116"/>
  <c r="AZ15" i="116"/>
  <c r="AY15" i="116"/>
  <c r="AX15" i="116"/>
  <c r="AW15" i="116"/>
  <c r="AV15" i="116"/>
  <c r="AU15" i="116"/>
  <c r="AT15" i="116"/>
  <c r="AS15" i="116"/>
  <c r="AR15" i="116"/>
  <c r="AQ15" i="116"/>
  <c r="AP15" i="116"/>
  <c r="AO15" i="116"/>
  <c r="AN15" i="116"/>
  <c r="AM15" i="116"/>
  <c r="AL15" i="116"/>
  <c r="AK15" i="116"/>
  <c r="AJ15" i="116"/>
  <c r="AI15" i="116"/>
  <c r="AH15" i="116"/>
  <c r="AG15" i="116"/>
  <c r="AF15" i="116"/>
  <c r="AE15" i="116"/>
  <c r="AD15" i="116"/>
  <c r="AC15" i="116"/>
  <c r="AB15" i="116"/>
  <c r="AA15" i="116"/>
  <c r="Z15" i="116"/>
  <c r="Y15" i="116"/>
  <c r="X15" i="116"/>
  <c r="W15" i="116"/>
  <c r="V15" i="116"/>
  <c r="U15" i="116"/>
  <c r="T15" i="116"/>
  <c r="S15" i="116"/>
  <c r="R15" i="116"/>
  <c r="Q15" i="116"/>
  <c r="BC15" i="116"/>
  <c r="BC200" i="116"/>
  <c r="BC199" i="116"/>
  <c r="BC198" i="116"/>
  <c r="BC197" i="116"/>
  <c r="BC196" i="116"/>
  <c r="BC195" i="116"/>
  <c r="BC194" i="116"/>
  <c r="BC193" i="116"/>
  <c r="BC192" i="116"/>
  <c r="BC191" i="116"/>
  <c r="BC190" i="116"/>
  <c r="BC189" i="116"/>
  <c r="BC188" i="116"/>
  <c r="BC187" i="116"/>
  <c r="BC186" i="116"/>
  <c r="BC185" i="116"/>
  <c r="BC184" i="116"/>
  <c r="BC183" i="116"/>
  <c r="BC182" i="116"/>
  <c r="BC181" i="116"/>
  <c r="BC180" i="116"/>
  <c r="BC179" i="116"/>
  <c r="BC178" i="116"/>
  <c r="BC177" i="116"/>
  <c r="BC176" i="116"/>
  <c r="BC175" i="116"/>
  <c r="BC174" i="116"/>
  <c r="BC173" i="116"/>
  <c r="BC172" i="116"/>
  <c r="BC171" i="116"/>
  <c r="BC170" i="116"/>
  <c r="BC169" i="116"/>
  <c r="BC168" i="116"/>
  <c r="BC167" i="116"/>
  <c r="BC166" i="116"/>
  <c r="BC165" i="116"/>
  <c r="BC164" i="116"/>
  <c r="BC163" i="116"/>
  <c r="BC162" i="116"/>
  <c r="BC161" i="116"/>
  <c r="BC160" i="116"/>
  <c r="BC159" i="116"/>
  <c r="BC158" i="116"/>
  <c r="BC157" i="116"/>
  <c r="BC156" i="116"/>
  <c r="BC155" i="116"/>
  <c r="BC154" i="116"/>
  <c r="BC153" i="116"/>
  <c r="BC152" i="116"/>
  <c r="BC151" i="116"/>
  <c r="BC150" i="116"/>
  <c r="BC149" i="116"/>
  <c r="BC148" i="116"/>
  <c r="BC147" i="116"/>
  <c r="BC146" i="116"/>
  <c r="BC145" i="116"/>
  <c r="BC144" i="116"/>
  <c r="BC143" i="116"/>
  <c r="BC142" i="116"/>
  <c r="BC141" i="116"/>
  <c r="BC140" i="116"/>
  <c r="BC139" i="116"/>
  <c r="BC138" i="116"/>
  <c r="BC137" i="116"/>
  <c r="BC136" i="116"/>
  <c r="BC135" i="116"/>
  <c r="BC134" i="116"/>
  <c r="BC133" i="116"/>
  <c r="BC132" i="116"/>
  <c r="BC131" i="116"/>
  <c r="BC130" i="116"/>
  <c r="BC129" i="116"/>
  <c r="BC128" i="116"/>
  <c r="BC127" i="116"/>
  <c r="BC126" i="116"/>
  <c r="BC125" i="116"/>
  <c r="BC124" i="116"/>
  <c r="BC123" i="116"/>
  <c r="BC122" i="116"/>
  <c r="BC121" i="116"/>
  <c r="BC120" i="116"/>
  <c r="BC119" i="116"/>
  <c r="BC118" i="116"/>
  <c r="BC117" i="116"/>
  <c r="BC116" i="116"/>
  <c r="BC115" i="116"/>
  <c r="BC114" i="116"/>
  <c r="BC113" i="116"/>
  <c r="BC112" i="116"/>
  <c r="BC111" i="116"/>
  <c r="BC110" i="116"/>
  <c r="BC109" i="116"/>
  <c r="BC108" i="116"/>
  <c r="BC107" i="116"/>
  <c r="BC106" i="116"/>
  <c r="BC105" i="116"/>
  <c r="BC104" i="116"/>
  <c r="BC103" i="116"/>
  <c r="BC102" i="116"/>
  <c r="BC101" i="116"/>
  <c r="BC100" i="116"/>
  <c r="BC99" i="116"/>
  <c r="BC98" i="116"/>
  <c r="BC97" i="116"/>
  <c r="BC96" i="116"/>
  <c r="BC95" i="116"/>
  <c r="BC94" i="116"/>
  <c r="BC93" i="116"/>
  <c r="BC92" i="116"/>
  <c r="BC91" i="116"/>
  <c r="BC90" i="116"/>
  <c r="BC89" i="116"/>
  <c r="BC88" i="116"/>
  <c r="BC87" i="116"/>
  <c r="BC86" i="116"/>
  <c r="BC85" i="116"/>
  <c r="BC84" i="116"/>
  <c r="BC83" i="116"/>
  <c r="BC82" i="116"/>
  <c r="BC81" i="116"/>
  <c r="BC80" i="116"/>
  <c r="BC79" i="116"/>
  <c r="BC78" i="116"/>
  <c r="BC77" i="116"/>
  <c r="BC76" i="116"/>
  <c r="BC75" i="116"/>
  <c r="BC74" i="116"/>
  <c r="BC73" i="116"/>
  <c r="BC72" i="116"/>
  <c r="BC71" i="116"/>
  <c r="BC70" i="116"/>
  <c r="BC69" i="116"/>
  <c r="BC68" i="116"/>
  <c r="BC67" i="116"/>
  <c r="BC66" i="116"/>
  <c r="BC65" i="116"/>
  <c r="BC64" i="116"/>
  <c r="BC63" i="116"/>
  <c r="BC62" i="116"/>
  <c r="BC61" i="116"/>
  <c r="BC60" i="116"/>
  <c r="BC59" i="116"/>
  <c r="BC58" i="116"/>
  <c r="BC57" i="116"/>
  <c r="BC56" i="116"/>
  <c r="BC55" i="116"/>
  <c r="BC54" i="116"/>
  <c r="BC53" i="116"/>
  <c r="BC52" i="116"/>
  <c r="BC51" i="116"/>
  <c r="BC50" i="116"/>
  <c r="BC49" i="116"/>
  <c r="BC48" i="116"/>
  <c r="BC47" i="116"/>
  <c r="BC46" i="116"/>
  <c r="BC45" i="116"/>
  <c r="BC44" i="116"/>
  <c r="BC43" i="116"/>
  <c r="BC42" i="116"/>
  <c r="BC41" i="116"/>
  <c r="BC40" i="116"/>
  <c r="BC39" i="116"/>
  <c r="BC38" i="116"/>
  <c r="BC37" i="116"/>
  <c r="BC36" i="116"/>
  <c r="BC35" i="116"/>
  <c r="BC34" i="116"/>
  <c r="BC33" i="116"/>
  <c r="BC32" i="116"/>
  <c r="BC31" i="116"/>
  <c r="BC30" i="116"/>
  <c r="BC29" i="116"/>
  <c r="BC28" i="116"/>
  <c r="BC27" i="116"/>
  <c r="BC26" i="116"/>
  <c r="BC25" i="116"/>
  <c r="BC24" i="116"/>
  <c r="BC23" i="116"/>
  <c r="BC22" i="116"/>
  <c r="BC21" i="116"/>
  <c r="BC20" i="116"/>
  <c r="BC19" i="116"/>
  <c r="BC18" i="116"/>
  <c r="BB200" i="116"/>
  <c r="BB199" i="116"/>
  <c r="BB198" i="116"/>
  <c r="BB197" i="116"/>
  <c r="BB196" i="116"/>
  <c r="BB195" i="116"/>
  <c r="BB194" i="116"/>
  <c r="BB193" i="116"/>
  <c r="BB192" i="116"/>
  <c r="BB191" i="116"/>
  <c r="BB190" i="116"/>
  <c r="BB189" i="116"/>
  <c r="BB188" i="116"/>
  <c r="BB187" i="116"/>
  <c r="BB186" i="116"/>
  <c r="BB185" i="116"/>
  <c r="BB184" i="116"/>
  <c r="BB183" i="116"/>
  <c r="BB182" i="116"/>
  <c r="BB181" i="116"/>
  <c r="BB180" i="116"/>
  <c r="BB179" i="116"/>
  <c r="BB178" i="116"/>
  <c r="BB177" i="116"/>
  <c r="BB176" i="116"/>
  <c r="BB175" i="116"/>
  <c r="BB174" i="116"/>
  <c r="BB173" i="116"/>
  <c r="BB172" i="116"/>
  <c r="BB171" i="116"/>
  <c r="BB170" i="116"/>
  <c r="BB169" i="116"/>
  <c r="BB168" i="116"/>
  <c r="BB167" i="116"/>
  <c r="BB166" i="116"/>
  <c r="BB165" i="116"/>
  <c r="BB164" i="116"/>
  <c r="BB163" i="116"/>
  <c r="BB162" i="116"/>
  <c r="BB161" i="116"/>
  <c r="BB160" i="116"/>
  <c r="BB159" i="116"/>
  <c r="BB158" i="116"/>
  <c r="BB157" i="116"/>
  <c r="BB156" i="116"/>
  <c r="BB155" i="116"/>
  <c r="BB154" i="116"/>
  <c r="BB153" i="116"/>
  <c r="BB152" i="116"/>
  <c r="BB151" i="116"/>
  <c r="BB150" i="116"/>
  <c r="BB149" i="116"/>
  <c r="BB148" i="116"/>
  <c r="BB147" i="116"/>
  <c r="BB146" i="116"/>
  <c r="BB145" i="116"/>
  <c r="BB144" i="116"/>
  <c r="BB143" i="116"/>
  <c r="BB142" i="116"/>
  <c r="BB141" i="116"/>
  <c r="BB140" i="116"/>
  <c r="BB139" i="116"/>
  <c r="BB138" i="116"/>
  <c r="BB137" i="116"/>
  <c r="BB136" i="116"/>
  <c r="BB135" i="116"/>
  <c r="BB134" i="116"/>
  <c r="BB133" i="116"/>
  <c r="BB132" i="116"/>
  <c r="BB131" i="116"/>
  <c r="BB130" i="116"/>
  <c r="BB129" i="116"/>
  <c r="BB128" i="116"/>
  <c r="BB127" i="116"/>
  <c r="BB126" i="116"/>
  <c r="BB125" i="116"/>
  <c r="BB124" i="116"/>
  <c r="BB123" i="116"/>
  <c r="BB122" i="116"/>
  <c r="BB121" i="116"/>
  <c r="BB120" i="116"/>
  <c r="BB119" i="116"/>
  <c r="BB118" i="116"/>
  <c r="BB117" i="116"/>
  <c r="BB116" i="116"/>
  <c r="BB115" i="116"/>
  <c r="BB114" i="116"/>
  <c r="BB113" i="116"/>
  <c r="BB112" i="116"/>
  <c r="BB111" i="116"/>
  <c r="BB110" i="116"/>
  <c r="BB109" i="116"/>
  <c r="BB108" i="116"/>
  <c r="BB107" i="116"/>
  <c r="BB106" i="116"/>
  <c r="BB105" i="116"/>
  <c r="BB104" i="116"/>
  <c r="BB103" i="116"/>
  <c r="BB102" i="116"/>
  <c r="BB101" i="116"/>
  <c r="BB100" i="116"/>
  <c r="BB99" i="116"/>
  <c r="BB98" i="116"/>
  <c r="BB97" i="116"/>
  <c r="BB96" i="116"/>
  <c r="BB95" i="116"/>
  <c r="BB94" i="116"/>
  <c r="BB93" i="116"/>
  <c r="BB92" i="116"/>
  <c r="BB91" i="116"/>
  <c r="BB90" i="116"/>
  <c r="BB89" i="116"/>
  <c r="BB88" i="116"/>
  <c r="BB87" i="116"/>
  <c r="BB86" i="116"/>
  <c r="BB85" i="116"/>
  <c r="BB84" i="116"/>
  <c r="BB83" i="116"/>
  <c r="BB82" i="116"/>
  <c r="BB81" i="116"/>
  <c r="BB80" i="116"/>
  <c r="BB79" i="116"/>
  <c r="BB78" i="116"/>
  <c r="BB77" i="116"/>
  <c r="BB76" i="116"/>
  <c r="BB75" i="116"/>
  <c r="BB74" i="116"/>
  <c r="BB73" i="116"/>
  <c r="BB72" i="116"/>
  <c r="BB71" i="116"/>
  <c r="BB70" i="116"/>
  <c r="BB69" i="116"/>
  <c r="BB68" i="116"/>
  <c r="BB67" i="116"/>
  <c r="BB66" i="116"/>
  <c r="BB65" i="116"/>
  <c r="BB64" i="116"/>
  <c r="BB63" i="116"/>
  <c r="BB62" i="116"/>
  <c r="BB61" i="116"/>
  <c r="BB60" i="116"/>
  <c r="BB59" i="116"/>
  <c r="BB58" i="116"/>
  <c r="BB57" i="116"/>
  <c r="BB56" i="116"/>
  <c r="BB55" i="116"/>
  <c r="BB54" i="116"/>
  <c r="BB53" i="116"/>
  <c r="BB52" i="116"/>
  <c r="BB51" i="116"/>
  <c r="BB50" i="116"/>
  <c r="BB49" i="116"/>
  <c r="BB48" i="116"/>
  <c r="BB47" i="116"/>
  <c r="BB46" i="116"/>
  <c r="BB45" i="116"/>
  <c r="BB44" i="116"/>
  <c r="BB43" i="116"/>
  <c r="BB42" i="116"/>
  <c r="BB41" i="116"/>
  <c r="BB40" i="116"/>
  <c r="BB39" i="116"/>
  <c r="BB38" i="116"/>
  <c r="BB37" i="116"/>
  <c r="BB36" i="116"/>
  <c r="BB35" i="116"/>
  <c r="BB34" i="116"/>
  <c r="BB33" i="116"/>
  <c r="BB32" i="116"/>
  <c r="BB31" i="116"/>
  <c r="BB30" i="116"/>
  <c r="BB29" i="116"/>
  <c r="BB28" i="116"/>
  <c r="BB27" i="116"/>
  <c r="BB26" i="116"/>
  <c r="BB25" i="116"/>
  <c r="BB24" i="116"/>
  <c r="BB23" i="116"/>
  <c r="BB22" i="116"/>
  <c r="BB21" i="116"/>
  <c r="BB20" i="116"/>
  <c r="BB19" i="116"/>
  <c r="BB18" i="116"/>
  <c r="AX200" i="116"/>
  <c r="AX199" i="116"/>
  <c r="AX198" i="116"/>
  <c r="AX197" i="116"/>
  <c r="AX196" i="116"/>
  <c r="AX195" i="116"/>
  <c r="AX194" i="116"/>
  <c r="AX193" i="116"/>
  <c r="AX192" i="116"/>
  <c r="AX191" i="116"/>
  <c r="AX190" i="116"/>
  <c r="AX189" i="116"/>
  <c r="AX188" i="116"/>
  <c r="AX187" i="116"/>
  <c r="AX186" i="116"/>
  <c r="AX185" i="116"/>
  <c r="AX184" i="116"/>
  <c r="AX183" i="116"/>
  <c r="AX182" i="116"/>
  <c r="AX181" i="116"/>
  <c r="AX180" i="116"/>
  <c r="AX179" i="116"/>
  <c r="AX178" i="116"/>
  <c r="AX177" i="116"/>
  <c r="AX176" i="116"/>
  <c r="AX175" i="116"/>
  <c r="AX174" i="116"/>
  <c r="AX173" i="116"/>
  <c r="AX172" i="116"/>
  <c r="AX171" i="116"/>
  <c r="AX170" i="116"/>
  <c r="AX169" i="116"/>
  <c r="AX168" i="116"/>
  <c r="AX167" i="116"/>
  <c r="AX166" i="116"/>
  <c r="AX165" i="116"/>
  <c r="AX164" i="116"/>
  <c r="AX163" i="116"/>
  <c r="AX162" i="116"/>
  <c r="AX161" i="116"/>
  <c r="AX160" i="116"/>
  <c r="AX159" i="116"/>
  <c r="AX158" i="116"/>
  <c r="AX157" i="116"/>
  <c r="AX156" i="116"/>
  <c r="AX155" i="116"/>
  <c r="AX154" i="116"/>
  <c r="AX153" i="116"/>
  <c r="AX152" i="116"/>
  <c r="AX151" i="116"/>
  <c r="AX150" i="116"/>
  <c r="AX149" i="116"/>
  <c r="AX148" i="116"/>
  <c r="AX147" i="116"/>
  <c r="AX146" i="116"/>
  <c r="AX145" i="116"/>
  <c r="AX144" i="116"/>
  <c r="AX143" i="116"/>
  <c r="AX142" i="116"/>
  <c r="AX141" i="116"/>
  <c r="AX140" i="116"/>
  <c r="AX139" i="116"/>
  <c r="AX138" i="116"/>
  <c r="AX137" i="116"/>
  <c r="AX136" i="116"/>
  <c r="AX135" i="116"/>
  <c r="AX134" i="116"/>
  <c r="AX133" i="116"/>
  <c r="AX132" i="116"/>
  <c r="AX131" i="116"/>
  <c r="AX130" i="116"/>
  <c r="AX129" i="116"/>
  <c r="AX128" i="116"/>
  <c r="AX127" i="116"/>
  <c r="AX126" i="116"/>
  <c r="AX125" i="116"/>
  <c r="AX124" i="116"/>
  <c r="AX123" i="116"/>
  <c r="AX122" i="116"/>
  <c r="AX121" i="116"/>
  <c r="AX120" i="116"/>
  <c r="AX119" i="116"/>
  <c r="AX118" i="116"/>
  <c r="AX117" i="116"/>
  <c r="AX116" i="116"/>
  <c r="AX115" i="116"/>
  <c r="AX114" i="116"/>
  <c r="AX113" i="116"/>
  <c r="AX112" i="116"/>
  <c r="AX111" i="116"/>
  <c r="AX110" i="116"/>
  <c r="AX109" i="116"/>
  <c r="AX108" i="116"/>
  <c r="AX107" i="116"/>
  <c r="AX106" i="116"/>
  <c r="AX105" i="116"/>
  <c r="AX104" i="116"/>
  <c r="AX103" i="116"/>
  <c r="AX102" i="116"/>
  <c r="AX101" i="116"/>
  <c r="AX100" i="116"/>
  <c r="AX99" i="116"/>
  <c r="AX98" i="116"/>
  <c r="AX97" i="116"/>
  <c r="AX96" i="116"/>
  <c r="AX95" i="116"/>
  <c r="AX94" i="116"/>
  <c r="AX93" i="116"/>
  <c r="AX92" i="116"/>
  <c r="AX91" i="116"/>
  <c r="AX90" i="116"/>
  <c r="AX89" i="116"/>
  <c r="AX88" i="116"/>
  <c r="AX87" i="116"/>
  <c r="AX86" i="116"/>
  <c r="AX85" i="116"/>
  <c r="AX84" i="116"/>
  <c r="AX83" i="116"/>
  <c r="AX82" i="116"/>
  <c r="AX81" i="116"/>
  <c r="AX80" i="116"/>
  <c r="AX79" i="116"/>
  <c r="AX78" i="116"/>
  <c r="AX77" i="116"/>
  <c r="AX76" i="116"/>
  <c r="AX75" i="116"/>
  <c r="AX74" i="116"/>
  <c r="AX73" i="116"/>
  <c r="AX72" i="116"/>
  <c r="AX71" i="116"/>
  <c r="AX70" i="116"/>
  <c r="AX69" i="116"/>
  <c r="AX68" i="116"/>
  <c r="AX67" i="116"/>
  <c r="AX66" i="116"/>
  <c r="AX65" i="116"/>
  <c r="AX64" i="116"/>
  <c r="AX63" i="116"/>
  <c r="AX62" i="116"/>
  <c r="AX61" i="116"/>
  <c r="AX60" i="116"/>
  <c r="AX59" i="116"/>
  <c r="AX58" i="116"/>
  <c r="AX57" i="116"/>
  <c r="AX56" i="116"/>
  <c r="AX55" i="116"/>
  <c r="AX54" i="116"/>
  <c r="AX53" i="116"/>
  <c r="AX52" i="116"/>
  <c r="AX51" i="116"/>
  <c r="AX50" i="116"/>
  <c r="AX49" i="116"/>
  <c r="AX48" i="116"/>
  <c r="AX47" i="116"/>
  <c r="AX46" i="116"/>
  <c r="AX45" i="116"/>
  <c r="AX44" i="116"/>
  <c r="AX43" i="116"/>
  <c r="AX42" i="116"/>
  <c r="AX41" i="116"/>
  <c r="AX40" i="116"/>
  <c r="AX39" i="116"/>
  <c r="AX38" i="116"/>
  <c r="AX37" i="116"/>
  <c r="AX36" i="116"/>
  <c r="AX35" i="116"/>
  <c r="AX34" i="116"/>
  <c r="AX33" i="116"/>
  <c r="AX32" i="116"/>
  <c r="AX31" i="116"/>
  <c r="AX30" i="116"/>
  <c r="AX29" i="116"/>
  <c r="AX28" i="116"/>
  <c r="AX27" i="116"/>
  <c r="AX26" i="116"/>
  <c r="AX25" i="116"/>
  <c r="AX24" i="116"/>
  <c r="AX23" i="116"/>
  <c r="AX22" i="116"/>
  <c r="AX21" i="116"/>
  <c r="AX20" i="116"/>
  <c r="AX19" i="116"/>
  <c r="AX18" i="116"/>
  <c r="AV200" i="116"/>
  <c r="AU200" i="116"/>
  <c r="AV199" i="116"/>
  <c r="AU199" i="116"/>
  <c r="AV198" i="116"/>
  <c r="AU198" i="116"/>
  <c r="AV197" i="116"/>
  <c r="AU197" i="116"/>
  <c r="AV196" i="116"/>
  <c r="AU196" i="116"/>
  <c r="AV195" i="116"/>
  <c r="AU195" i="116"/>
  <c r="AV194" i="116"/>
  <c r="AU194" i="116"/>
  <c r="AV193" i="116"/>
  <c r="AU193" i="116"/>
  <c r="AV192" i="116"/>
  <c r="AU192" i="116"/>
  <c r="AV191" i="116"/>
  <c r="AU191" i="116"/>
  <c r="AV190" i="116"/>
  <c r="AU190" i="116"/>
  <c r="AV189" i="116"/>
  <c r="AU189" i="116"/>
  <c r="AV188" i="116"/>
  <c r="AU188" i="116"/>
  <c r="AV187" i="116"/>
  <c r="AU187" i="116"/>
  <c r="AV186" i="116"/>
  <c r="AU186" i="116"/>
  <c r="AV185" i="116"/>
  <c r="AU185" i="116"/>
  <c r="AV184" i="116"/>
  <c r="AU184" i="116"/>
  <c r="AV183" i="116"/>
  <c r="AU183" i="116"/>
  <c r="AV182" i="116"/>
  <c r="AU182" i="116"/>
  <c r="AV181" i="116"/>
  <c r="AU181" i="116"/>
  <c r="AV180" i="116"/>
  <c r="AU180" i="116"/>
  <c r="AV179" i="116"/>
  <c r="AU179" i="116"/>
  <c r="AV178" i="116"/>
  <c r="AU178" i="116"/>
  <c r="AV177" i="116"/>
  <c r="AU177" i="116"/>
  <c r="AV176" i="116"/>
  <c r="AU176" i="116"/>
  <c r="AV175" i="116"/>
  <c r="AU175" i="116"/>
  <c r="AV174" i="116"/>
  <c r="AU174" i="116"/>
  <c r="AV173" i="116"/>
  <c r="AU173" i="116"/>
  <c r="AV172" i="116"/>
  <c r="AU172" i="116"/>
  <c r="AV171" i="116"/>
  <c r="AU171" i="116"/>
  <c r="AV170" i="116"/>
  <c r="AU170" i="116"/>
  <c r="AV169" i="116"/>
  <c r="AU169" i="116"/>
  <c r="AV168" i="116"/>
  <c r="AU168" i="116"/>
  <c r="AV167" i="116"/>
  <c r="AU167" i="116"/>
  <c r="AV166" i="116"/>
  <c r="AU166" i="116"/>
  <c r="AV165" i="116"/>
  <c r="AU165" i="116"/>
  <c r="AV164" i="116"/>
  <c r="AU164" i="116"/>
  <c r="AV163" i="116"/>
  <c r="AU163" i="116"/>
  <c r="AV162" i="116"/>
  <c r="AU162" i="116"/>
  <c r="AV161" i="116"/>
  <c r="AU161" i="116"/>
  <c r="AV160" i="116"/>
  <c r="AU160" i="116"/>
  <c r="AV159" i="116"/>
  <c r="AU159" i="116"/>
  <c r="AV158" i="116"/>
  <c r="AU158" i="116"/>
  <c r="AV157" i="116"/>
  <c r="AU157" i="116"/>
  <c r="AV156" i="116"/>
  <c r="AU156" i="116"/>
  <c r="AV155" i="116"/>
  <c r="AU155" i="116"/>
  <c r="AV154" i="116"/>
  <c r="AU154" i="116"/>
  <c r="AV153" i="116"/>
  <c r="AU153" i="116"/>
  <c r="AV152" i="116"/>
  <c r="AU152" i="116"/>
  <c r="AV151" i="116"/>
  <c r="AU151" i="116"/>
  <c r="AV150" i="116"/>
  <c r="AU150" i="116"/>
  <c r="AV149" i="116"/>
  <c r="AU149" i="116"/>
  <c r="AV148" i="116"/>
  <c r="AU148" i="116"/>
  <c r="AV147" i="116"/>
  <c r="AU147" i="116"/>
  <c r="AV146" i="116"/>
  <c r="AU146" i="116"/>
  <c r="AV145" i="116"/>
  <c r="AU145" i="116"/>
  <c r="AV144" i="116"/>
  <c r="AU144" i="116"/>
  <c r="AV143" i="116"/>
  <c r="AU143" i="116"/>
  <c r="AV142" i="116"/>
  <c r="AU142" i="116"/>
  <c r="AV141" i="116"/>
  <c r="AU141" i="116"/>
  <c r="AV140" i="116"/>
  <c r="AU140" i="116"/>
  <c r="AV139" i="116"/>
  <c r="AU139" i="116"/>
  <c r="AV138" i="116"/>
  <c r="AU138" i="116"/>
  <c r="AV137" i="116"/>
  <c r="AU137" i="116"/>
  <c r="AV136" i="116"/>
  <c r="AU136" i="116"/>
  <c r="AV135" i="116"/>
  <c r="AU135" i="116"/>
  <c r="AV134" i="116"/>
  <c r="AU134" i="116"/>
  <c r="AV133" i="116"/>
  <c r="AU133" i="116"/>
  <c r="AV132" i="116"/>
  <c r="AU132" i="116"/>
  <c r="AV131" i="116"/>
  <c r="AU131" i="116"/>
  <c r="AV130" i="116"/>
  <c r="AU130" i="116"/>
  <c r="AV129" i="116"/>
  <c r="AU129" i="116"/>
  <c r="AV128" i="116"/>
  <c r="AU128" i="116"/>
  <c r="AV127" i="116"/>
  <c r="AU127" i="116"/>
  <c r="AV126" i="116"/>
  <c r="AU126" i="116"/>
  <c r="AV125" i="116"/>
  <c r="AU125" i="116"/>
  <c r="AV124" i="116"/>
  <c r="AU124" i="116"/>
  <c r="AV123" i="116"/>
  <c r="AU123" i="116"/>
  <c r="AV122" i="116"/>
  <c r="AU122" i="116"/>
  <c r="AV121" i="116"/>
  <c r="AU121" i="116"/>
  <c r="AV120" i="116"/>
  <c r="AU120" i="116"/>
  <c r="AV119" i="116"/>
  <c r="AU119" i="116"/>
  <c r="AV118" i="116"/>
  <c r="AU118" i="116"/>
  <c r="AV117" i="116"/>
  <c r="AU117" i="116"/>
  <c r="AV116" i="116"/>
  <c r="AU116" i="116"/>
  <c r="AV115" i="116"/>
  <c r="AU115" i="116"/>
  <c r="AV114" i="116"/>
  <c r="AU114" i="116"/>
  <c r="AV113" i="116"/>
  <c r="AU113" i="116"/>
  <c r="AV112" i="116"/>
  <c r="AU112" i="116"/>
  <c r="AV111" i="116"/>
  <c r="AU111" i="116"/>
  <c r="AV110" i="116"/>
  <c r="AU110" i="116"/>
  <c r="AV109" i="116"/>
  <c r="AU109" i="116"/>
  <c r="AV108" i="116"/>
  <c r="AU108" i="116"/>
  <c r="AV107" i="116"/>
  <c r="AU107" i="116"/>
  <c r="AV106" i="116"/>
  <c r="AU106" i="116"/>
  <c r="AV105" i="116"/>
  <c r="AU105" i="116"/>
  <c r="AV104" i="116"/>
  <c r="AU104" i="116"/>
  <c r="AV103" i="116"/>
  <c r="AU103" i="116"/>
  <c r="AV102" i="116"/>
  <c r="AU102" i="116"/>
  <c r="AV101" i="116"/>
  <c r="AU101" i="116"/>
  <c r="AV100" i="116"/>
  <c r="AU100" i="116"/>
  <c r="AV99" i="116"/>
  <c r="AU99" i="116"/>
  <c r="AV98" i="116"/>
  <c r="AU98" i="116"/>
  <c r="AV97" i="116"/>
  <c r="AU97" i="116"/>
  <c r="AV96" i="116"/>
  <c r="AU96" i="116"/>
  <c r="AV95" i="116"/>
  <c r="AU95" i="116"/>
  <c r="AV94" i="116"/>
  <c r="AU94" i="116"/>
  <c r="AV93" i="116"/>
  <c r="AU93" i="116"/>
  <c r="AV92" i="116"/>
  <c r="AU92" i="116"/>
  <c r="AV91" i="116"/>
  <c r="AU91" i="116"/>
  <c r="AV90" i="116"/>
  <c r="AU90" i="116"/>
  <c r="AV89" i="116"/>
  <c r="AU89" i="116"/>
  <c r="AV88" i="116"/>
  <c r="AU88" i="116"/>
  <c r="AV87" i="116"/>
  <c r="AU87" i="116"/>
  <c r="AV86" i="116"/>
  <c r="AU86" i="116"/>
  <c r="AV85" i="116"/>
  <c r="AU85" i="116"/>
  <c r="AV84" i="116"/>
  <c r="AU84" i="116"/>
  <c r="AV83" i="116"/>
  <c r="AU83" i="116"/>
  <c r="AV82" i="116"/>
  <c r="AU82" i="116"/>
  <c r="AV81" i="116"/>
  <c r="AU81" i="116"/>
  <c r="AV80" i="116"/>
  <c r="AU80" i="116"/>
  <c r="AV79" i="116"/>
  <c r="AU79" i="116"/>
  <c r="AV78" i="116"/>
  <c r="AU78" i="116"/>
  <c r="AV77" i="116"/>
  <c r="AU77" i="116"/>
  <c r="AV76" i="116"/>
  <c r="AU76" i="116"/>
  <c r="AV75" i="116"/>
  <c r="AU75" i="116"/>
  <c r="AV74" i="116"/>
  <c r="AU74" i="116"/>
  <c r="AV73" i="116"/>
  <c r="AU73" i="116"/>
  <c r="AV72" i="116"/>
  <c r="AU72" i="116"/>
  <c r="AV71" i="116"/>
  <c r="AU71" i="116"/>
  <c r="AV70" i="116"/>
  <c r="AU70" i="116"/>
  <c r="AV69" i="116"/>
  <c r="AU69" i="116"/>
  <c r="AV68" i="116"/>
  <c r="AU68" i="116"/>
  <c r="AV67" i="116"/>
  <c r="AU67" i="116"/>
  <c r="AV66" i="116"/>
  <c r="AU66" i="116"/>
  <c r="AV65" i="116"/>
  <c r="AU65" i="116"/>
  <c r="AV64" i="116"/>
  <c r="AU64" i="116"/>
  <c r="AV63" i="116"/>
  <c r="AU63" i="116"/>
  <c r="AV62" i="116"/>
  <c r="AU62" i="116"/>
  <c r="AV61" i="116"/>
  <c r="AU61" i="116"/>
  <c r="AV60" i="116"/>
  <c r="AU60" i="116"/>
  <c r="AV59" i="116"/>
  <c r="AU59" i="116"/>
  <c r="AV58" i="116"/>
  <c r="AU58" i="116"/>
  <c r="AV57" i="116"/>
  <c r="AU57" i="116"/>
  <c r="AV56" i="116"/>
  <c r="AU56" i="116"/>
  <c r="AV55" i="116"/>
  <c r="AU55" i="116"/>
  <c r="AV54" i="116"/>
  <c r="AU54" i="116"/>
  <c r="AV53" i="116"/>
  <c r="AU53" i="116"/>
  <c r="AV52" i="116"/>
  <c r="AU52" i="116"/>
  <c r="AV51" i="116"/>
  <c r="AU51" i="116"/>
  <c r="AV50" i="116"/>
  <c r="AU50" i="116"/>
  <c r="AV49" i="116"/>
  <c r="AU49" i="116"/>
  <c r="AV48" i="116"/>
  <c r="AU48" i="116"/>
  <c r="AV47" i="116"/>
  <c r="AU47" i="116"/>
  <c r="AV46" i="116"/>
  <c r="AU46" i="116"/>
  <c r="AV45" i="116"/>
  <c r="AU45" i="116"/>
  <c r="AV44" i="116"/>
  <c r="AU44" i="116"/>
  <c r="AV43" i="116"/>
  <c r="AU43" i="116"/>
  <c r="AV42" i="116"/>
  <c r="AU42" i="116"/>
  <c r="AV41" i="116"/>
  <c r="AU41" i="116"/>
  <c r="AV40" i="116"/>
  <c r="AU40" i="116"/>
  <c r="AV39" i="116"/>
  <c r="AU39" i="116"/>
  <c r="AV38" i="116"/>
  <c r="AU38" i="116"/>
  <c r="AV37" i="116"/>
  <c r="AU37" i="116"/>
  <c r="AV36" i="116"/>
  <c r="AU36" i="116"/>
  <c r="AV35" i="116"/>
  <c r="AU35" i="116"/>
  <c r="AV34" i="116"/>
  <c r="AU34" i="116"/>
  <c r="AV33" i="116"/>
  <c r="AU33" i="116"/>
  <c r="AV32" i="116"/>
  <c r="AU32" i="116"/>
  <c r="AV31" i="116"/>
  <c r="AU31" i="116"/>
  <c r="AV30" i="116"/>
  <c r="AU30" i="116"/>
  <c r="AV29" i="116"/>
  <c r="AU29" i="116"/>
  <c r="AV28" i="116"/>
  <c r="AU28" i="116"/>
  <c r="AV27" i="116"/>
  <c r="AU27" i="116"/>
  <c r="AV26" i="116"/>
  <c r="AU26" i="116"/>
  <c r="AV25" i="116"/>
  <c r="AU25" i="116"/>
  <c r="AV24" i="116"/>
  <c r="AU24" i="116"/>
  <c r="AV23" i="116"/>
  <c r="AU23" i="116"/>
  <c r="AV22" i="116"/>
  <c r="AU22" i="116"/>
  <c r="AV21" i="116"/>
  <c r="AU21" i="116"/>
  <c r="AV20" i="116"/>
  <c r="AU20" i="116"/>
  <c r="AV19" i="116"/>
  <c r="AU19" i="116"/>
  <c r="AV18" i="116"/>
  <c r="AU18" i="116"/>
  <c r="W200" i="116"/>
  <c r="W199" i="116"/>
  <c r="W198" i="116"/>
  <c r="W197" i="116"/>
  <c r="W196" i="116"/>
  <c r="W195" i="116"/>
  <c r="W194" i="116"/>
  <c r="W193" i="116"/>
  <c r="W192" i="116"/>
  <c r="W191" i="116"/>
  <c r="W190" i="116"/>
  <c r="W189" i="116"/>
  <c r="W188" i="116"/>
  <c r="W187" i="116"/>
  <c r="W186" i="116"/>
  <c r="W185" i="116"/>
  <c r="W184" i="116"/>
  <c r="W183" i="116"/>
  <c r="W182" i="116"/>
  <c r="W181" i="116"/>
  <c r="W180" i="116"/>
  <c r="W179" i="116"/>
  <c r="W178" i="116"/>
  <c r="W177" i="116"/>
  <c r="W176" i="116"/>
  <c r="W175" i="116"/>
  <c r="W174" i="116"/>
  <c r="W173" i="116"/>
  <c r="W172" i="116"/>
  <c r="W171" i="116"/>
  <c r="W170" i="116"/>
  <c r="W169" i="116"/>
  <c r="W168" i="116"/>
  <c r="W167" i="116"/>
  <c r="W166" i="116"/>
  <c r="W165" i="116"/>
  <c r="W164" i="116"/>
  <c r="W163" i="116"/>
  <c r="W162" i="116"/>
  <c r="W161" i="116"/>
  <c r="W160" i="116"/>
  <c r="W159" i="116"/>
  <c r="W158" i="116"/>
  <c r="W157" i="116"/>
  <c r="W156" i="116"/>
  <c r="W155" i="116"/>
  <c r="W154" i="116"/>
  <c r="W153" i="116"/>
  <c r="W152" i="116"/>
  <c r="W151" i="116"/>
  <c r="W150" i="116"/>
  <c r="W149" i="116"/>
  <c r="W148" i="116"/>
  <c r="W147" i="116"/>
  <c r="W146" i="116"/>
  <c r="W145" i="116"/>
  <c r="W144" i="116"/>
  <c r="W143" i="116"/>
  <c r="W142" i="116"/>
  <c r="W141" i="116"/>
  <c r="W140" i="116"/>
  <c r="W139" i="116"/>
  <c r="W138" i="116"/>
  <c r="W137" i="116"/>
  <c r="W136" i="116"/>
  <c r="W135" i="116"/>
  <c r="W134" i="116"/>
  <c r="W133" i="116"/>
  <c r="W132" i="116"/>
  <c r="W131" i="116"/>
  <c r="W130" i="116"/>
  <c r="W129" i="116"/>
  <c r="W128" i="116"/>
  <c r="W127" i="116"/>
  <c r="W126" i="116"/>
  <c r="W125" i="116"/>
  <c r="W124" i="116"/>
  <c r="W123" i="116"/>
  <c r="W122" i="116"/>
  <c r="W121" i="116"/>
  <c r="W120" i="116"/>
  <c r="W119" i="116"/>
  <c r="W118" i="116"/>
  <c r="W117" i="116"/>
  <c r="W116" i="116"/>
  <c r="W115" i="116"/>
  <c r="W114" i="116"/>
  <c r="W113" i="116"/>
  <c r="W112" i="116"/>
  <c r="W111" i="116"/>
  <c r="W110" i="116"/>
  <c r="W109" i="116"/>
  <c r="W108" i="116"/>
  <c r="W107" i="116"/>
  <c r="W106" i="116"/>
  <c r="W105" i="116"/>
  <c r="W104" i="116"/>
  <c r="W103" i="116"/>
  <c r="W102" i="116"/>
  <c r="W101" i="116"/>
  <c r="W100" i="116"/>
  <c r="W99" i="116"/>
  <c r="W98" i="116"/>
  <c r="W97" i="116"/>
  <c r="W96" i="116"/>
  <c r="W95" i="116"/>
  <c r="W94" i="116"/>
  <c r="W93" i="116"/>
  <c r="W92" i="116"/>
  <c r="W91" i="116"/>
  <c r="W90" i="116"/>
  <c r="W89" i="116"/>
  <c r="W88" i="116"/>
  <c r="W87" i="116"/>
  <c r="W86" i="116"/>
  <c r="W85" i="116"/>
  <c r="W84" i="116"/>
  <c r="W83" i="116"/>
  <c r="W82" i="116"/>
  <c r="W81" i="116"/>
  <c r="W80" i="116"/>
  <c r="W79" i="116"/>
  <c r="W78" i="116"/>
  <c r="W77" i="116"/>
  <c r="W76" i="116"/>
  <c r="W75" i="116"/>
  <c r="W74" i="116"/>
  <c r="W73" i="116"/>
  <c r="W72" i="116"/>
  <c r="W71" i="116"/>
  <c r="W70" i="116"/>
  <c r="W69" i="116"/>
  <c r="W68" i="116"/>
  <c r="W67" i="116"/>
  <c r="W66" i="116"/>
  <c r="W65" i="116"/>
  <c r="W64" i="116"/>
  <c r="W63" i="116"/>
  <c r="W62" i="116"/>
  <c r="W61" i="116"/>
  <c r="W60" i="116"/>
  <c r="W59" i="116"/>
  <c r="W58" i="116"/>
  <c r="W57" i="116"/>
  <c r="W56" i="116"/>
  <c r="W55" i="116"/>
  <c r="W54" i="116"/>
  <c r="W53" i="116"/>
  <c r="W52" i="116"/>
  <c r="W51" i="116"/>
  <c r="W50" i="116"/>
  <c r="W49" i="116"/>
  <c r="W48" i="116"/>
  <c r="W47" i="116"/>
  <c r="W46" i="116"/>
  <c r="W45" i="116"/>
  <c r="W44" i="116"/>
  <c r="W43" i="116"/>
  <c r="W42" i="116"/>
  <c r="W41" i="116"/>
  <c r="W40" i="116"/>
  <c r="W39" i="116"/>
  <c r="W38" i="116"/>
  <c r="W37" i="116"/>
  <c r="W36" i="116"/>
  <c r="W35" i="116"/>
  <c r="W34" i="116"/>
  <c r="W33" i="116"/>
  <c r="W32" i="116"/>
  <c r="W31" i="116"/>
  <c r="W30" i="116"/>
  <c r="W29" i="116"/>
  <c r="W28" i="116"/>
  <c r="W27" i="116"/>
  <c r="W26" i="116"/>
  <c r="W25" i="116"/>
  <c r="W24" i="116"/>
  <c r="W23" i="116"/>
  <c r="W22" i="116"/>
  <c r="W21" i="116"/>
  <c r="W20" i="116"/>
  <c r="W19" i="116"/>
  <c r="W18" i="116"/>
  <c r="S200" i="116"/>
  <c r="S199" i="116"/>
  <c r="S198" i="116"/>
  <c r="S197" i="116"/>
  <c r="S196" i="116"/>
  <c r="S195" i="116"/>
  <c r="S194" i="116"/>
  <c r="S193" i="116"/>
  <c r="S192" i="116"/>
  <c r="S191" i="116"/>
  <c r="S190" i="116"/>
  <c r="S189" i="116"/>
  <c r="S188" i="116"/>
  <c r="S187" i="116"/>
  <c r="S186" i="116"/>
  <c r="S185" i="116"/>
  <c r="S184" i="116"/>
  <c r="S183" i="116"/>
  <c r="S182" i="116"/>
  <c r="S181" i="116"/>
  <c r="S180" i="116"/>
  <c r="S179" i="116"/>
  <c r="S178" i="116"/>
  <c r="S177" i="116"/>
  <c r="S176" i="116"/>
  <c r="S175" i="116"/>
  <c r="S174" i="116"/>
  <c r="S173" i="116"/>
  <c r="S172" i="116"/>
  <c r="S171" i="116"/>
  <c r="S170" i="116"/>
  <c r="S169" i="116"/>
  <c r="S168" i="116"/>
  <c r="S167" i="116"/>
  <c r="S166" i="116"/>
  <c r="S165" i="116"/>
  <c r="S164" i="116"/>
  <c r="S163" i="116"/>
  <c r="S162" i="116"/>
  <c r="S161" i="116"/>
  <c r="S160" i="116"/>
  <c r="S159" i="116"/>
  <c r="S158" i="116"/>
  <c r="S157" i="116"/>
  <c r="S156" i="116"/>
  <c r="S155" i="116"/>
  <c r="S154" i="116"/>
  <c r="S153" i="116"/>
  <c r="S152" i="116"/>
  <c r="S151" i="116"/>
  <c r="S150" i="116"/>
  <c r="S149" i="116"/>
  <c r="S148" i="116"/>
  <c r="S147" i="116"/>
  <c r="S146" i="116"/>
  <c r="S145" i="116"/>
  <c r="S144" i="116"/>
  <c r="S143" i="116"/>
  <c r="S142" i="116"/>
  <c r="S141" i="116"/>
  <c r="S140" i="116"/>
  <c r="S139" i="116"/>
  <c r="S138" i="116"/>
  <c r="S137" i="116"/>
  <c r="S136" i="116"/>
  <c r="S135" i="116"/>
  <c r="S134" i="116"/>
  <c r="S133" i="116"/>
  <c r="S132" i="116"/>
  <c r="S131" i="116"/>
  <c r="S130" i="116"/>
  <c r="S129" i="116"/>
  <c r="S128" i="116"/>
  <c r="S127" i="116"/>
  <c r="S126" i="116"/>
  <c r="S125" i="116"/>
  <c r="S124" i="116"/>
  <c r="S123" i="116"/>
  <c r="S122" i="116"/>
  <c r="S121" i="116"/>
  <c r="S120" i="116"/>
  <c r="S119" i="116"/>
  <c r="S118" i="116"/>
  <c r="S117" i="116"/>
  <c r="S116" i="116"/>
  <c r="S115" i="116"/>
  <c r="S114" i="116"/>
  <c r="S113" i="116"/>
  <c r="S112" i="116"/>
  <c r="S111" i="116"/>
  <c r="S110" i="116"/>
  <c r="S109" i="116"/>
  <c r="S108" i="116"/>
  <c r="S107" i="116"/>
  <c r="S106" i="116"/>
  <c r="S105" i="116"/>
  <c r="S104" i="116"/>
  <c r="S103" i="116"/>
  <c r="S102" i="116"/>
  <c r="S101" i="116"/>
  <c r="S100" i="116"/>
  <c r="S99" i="116"/>
  <c r="S98" i="116"/>
  <c r="S97" i="116"/>
  <c r="S96" i="116"/>
  <c r="S95" i="116"/>
  <c r="S94" i="116"/>
  <c r="S93" i="116"/>
  <c r="S92" i="116"/>
  <c r="S91" i="116"/>
  <c r="S90" i="116"/>
  <c r="S89" i="116"/>
  <c r="S88" i="116"/>
  <c r="S87" i="116"/>
  <c r="S86" i="116"/>
  <c r="S85" i="116"/>
  <c r="S84" i="116"/>
  <c r="S83" i="116"/>
  <c r="S82" i="116"/>
  <c r="S81" i="116"/>
  <c r="S80" i="116"/>
  <c r="S79" i="116"/>
  <c r="S78" i="116"/>
  <c r="S77" i="116"/>
  <c r="S76" i="116"/>
  <c r="S75" i="116"/>
  <c r="S74" i="116"/>
  <c r="S73" i="116"/>
  <c r="S72" i="116"/>
  <c r="S71" i="116"/>
  <c r="S70" i="116"/>
  <c r="S69" i="116"/>
  <c r="S68" i="116"/>
  <c r="S67" i="116"/>
  <c r="S66" i="116"/>
  <c r="S65" i="116"/>
  <c r="S64" i="116"/>
  <c r="S63" i="116"/>
  <c r="S62" i="116"/>
  <c r="S61" i="116"/>
  <c r="S60" i="116"/>
  <c r="S59" i="116"/>
  <c r="S58" i="116"/>
  <c r="S57" i="116"/>
  <c r="S56" i="116"/>
  <c r="S55" i="116"/>
  <c r="S54" i="116"/>
  <c r="S53" i="116"/>
  <c r="S52" i="116"/>
  <c r="S51" i="116"/>
  <c r="S50" i="116"/>
  <c r="S49" i="116"/>
  <c r="S48" i="116"/>
  <c r="S47" i="116"/>
  <c r="S46" i="116"/>
  <c r="S45" i="116"/>
  <c r="S44" i="116"/>
  <c r="S43" i="116"/>
  <c r="S42" i="116"/>
  <c r="S41" i="116"/>
  <c r="S40" i="116"/>
  <c r="S39" i="116"/>
  <c r="S38" i="116"/>
  <c r="S37" i="116"/>
  <c r="S36" i="116"/>
  <c r="S35" i="116"/>
  <c r="S34" i="116"/>
  <c r="S33" i="116"/>
  <c r="S32" i="116"/>
  <c r="S31" i="116"/>
  <c r="S30" i="116"/>
  <c r="S29" i="116"/>
  <c r="S28" i="116"/>
  <c r="S27" i="116"/>
  <c r="S26" i="116"/>
  <c r="S25" i="116"/>
  <c r="S24" i="116"/>
  <c r="S23" i="116"/>
  <c r="S22" i="116"/>
  <c r="S21" i="116"/>
  <c r="S20" i="116"/>
  <c r="S19" i="116"/>
  <c r="S18" i="116"/>
  <c r="G200" i="116"/>
  <c r="G199" i="116"/>
  <c r="G198" i="116"/>
  <c r="G197" i="116"/>
  <c r="G196" i="116"/>
  <c r="G195" i="116"/>
  <c r="G194" i="116"/>
  <c r="G193" i="116"/>
  <c r="G192" i="116"/>
  <c r="G191" i="116"/>
  <c r="G190" i="116"/>
  <c r="G189" i="116"/>
  <c r="G188" i="116"/>
  <c r="G187" i="116"/>
  <c r="G186" i="116"/>
  <c r="G185" i="116"/>
  <c r="G184" i="116"/>
  <c r="G183" i="116"/>
  <c r="G182" i="116"/>
  <c r="G181" i="116"/>
  <c r="G180" i="116"/>
  <c r="G179" i="116"/>
  <c r="G178" i="116"/>
  <c r="G177" i="116"/>
  <c r="G176" i="116"/>
  <c r="G175" i="116"/>
  <c r="G174" i="116"/>
  <c r="G173" i="116"/>
  <c r="G172" i="116"/>
  <c r="G171" i="116"/>
  <c r="G170" i="116"/>
  <c r="G169" i="116"/>
  <c r="G168" i="116"/>
  <c r="G167" i="116"/>
  <c r="G166" i="116"/>
  <c r="G165" i="116"/>
  <c r="G164" i="116"/>
  <c r="G163" i="116"/>
  <c r="G162" i="116"/>
  <c r="G161" i="116"/>
  <c r="G160" i="116"/>
  <c r="G159" i="116"/>
  <c r="G158" i="116"/>
  <c r="G157" i="116"/>
  <c r="G156" i="116"/>
  <c r="G155" i="116"/>
  <c r="G154" i="116"/>
  <c r="G153" i="116"/>
  <c r="G152" i="116"/>
  <c r="G151" i="116"/>
  <c r="G150" i="116"/>
  <c r="G149" i="116"/>
  <c r="G148" i="116"/>
  <c r="G147" i="116"/>
  <c r="G146" i="116"/>
  <c r="G145" i="116"/>
  <c r="G144" i="116"/>
  <c r="G143" i="116"/>
  <c r="G142" i="116"/>
  <c r="G141" i="116"/>
  <c r="G140" i="116"/>
  <c r="G139" i="116"/>
  <c r="G138" i="116"/>
  <c r="G137" i="116"/>
  <c r="G136" i="116"/>
  <c r="G135" i="116"/>
  <c r="G134" i="116"/>
  <c r="G133" i="116"/>
  <c r="G132" i="116"/>
  <c r="G131" i="116"/>
  <c r="G130" i="116"/>
  <c r="G129" i="116"/>
  <c r="G128" i="116"/>
  <c r="G127" i="116"/>
  <c r="G126" i="116"/>
  <c r="G125" i="116"/>
  <c r="G124" i="116"/>
  <c r="G123" i="116"/>
  <c r="G122" i="116"/>
  <c r="G121" i="116"/>
  <c r="G120" i="116"/>
  <c r="G119" i="116"/>
  <c r="G118" i="116"/>
  <c r="G117" i="116"/>
  <c r="G116" i="116"/>
  <c r="G115" i="116"/>
  <c r="G114" i="116"/>
  <c r="G113" i="116"/>
  <c r="G112" i="116"/>
  <c r="G111" i="116"/>
  <c r="G110" i="116"/>
  <c r="G109" i="116"/>
  <c r="G108" i="116"/>
  <c r="G107" i="116"/>
  <c r="G106" i="116"/>
  <c r="G105" i="116"/>
  <c r="G104" i="116"/>
  <c r="G103" i="116"/>
  <c r="G102" i="116"/>
  <c r="G101" i="116"/>
  <c r="G100" i="116"/>
  <c r="G99" i="116"/>
  <c r="G98" i="116"/>
  <c r="G97" i="116"/>
  <c r="G96" i="116"/>
  <c r="G95" i="116"/>
  <c r="G94" i="116"/>
  <c r="G93" i="116"/>
  <c r="G92" i="116"/>
  <c r="G91" i="116"/>
  <c r="G90" i="116"/>
  <c r="G89" i="116"/>
  <c r="G88" i="116"/>
  <c r="G87" i="116"/>
  <c r="G86" i="116"/>
  <c r="G85" i="116"/>
  <c r="G84" i="116"/>
  <c r="G83" i="116"/>
  <c r="G82" i="116"/>
  <c r="G81" i="116"/>
  <c r="G80" i="116"/>
  <c r="G79" i="116"/>
  <c r="G78" i="116"/>
  <c r="G77" i="116"/>
  <c r="G76" i="116"/>
  <c r="G75" i="116"/>
  <c r="G74" i="116"/>
  <c r="G73" i="116"/>
  <c r="G72" i="116"/>
  <c r="G71" i="116"/>
  <c r="G70" i="116"/>
  <c r="G69" i="116"/>
  <c r="G68" i="116"/>
  <c r="G67" i="116"/>
  <c r="G66" i="116"/>
  <c r="G65" i="116"/>
  <c r="G64" i="116"/>
  <c r="G63" i="116"/>
  <c r="G62" i="116"/>
  <c r="G61" i="116"/>
  <c r="G60" i="116"/>
  <c r="G59" i="116"/>
  <c r="G58" i="116"/>
  <c r="G57" i="116"/>
  <c r="G56" i="116"/>
  <c r="G55" i="116"/>
  <c r="G54" i="116"/>
  <c r="G53" i="116"/>
  <c r="G52" i="116"/>
  <c r="G51" i="116"/>
  <c r="G50" i="116"/>
  <c r="G49" i="116"/>
  <c r="G48" i="116"/>
  <c r="G47" i="116"/>
  <c r="G46" i="116"/>
  <c r="G45" i="116"/>
  <c r="G44" i="116"/>
  <c r="G43" i="116"/>
  <c r="G42" i="116"/>
  <c r="G41" i="116"/>
  <c r="G40" i="116"/>
  <c r="G39" i="116"/>
  <c r="G38" i="116"/>
  <c r="G37" i="116"/>
  <c r="G36" i="116"/>
  <c r="G35" i="116"/>
  <c r="G34" i="116"/>
  <c r="G33" i="116"/>
  <c r="G32" i="116"/>
  <c r="G31" i="116"/>
  <c r="G30" i="116"/>
  <c r="G29" i="116"/>
  <c r="G28" i="116"/>
  <c r="G27" i="116"/>
  <c r="G26" i="116"/>
  <c r="G25" i="116"/>
  <c r="G24" i="116"/>
  <c r="G23" i="116"/>
  <c r="G22" i="116"/>
  <c r="G21" i="116"/>
  <c r="G20" i="116"/>
  <c r="G19" i="116"/>
  <c r="G18" i="116"/>
  <c r="E200" i="116"/>
  <c r="D200" i="116"/>
  <c r="E199" i="116"/>
  <c r="D199" i="116"/>
  <c r="E198" i="116"/>
  <c r="D198" i="116"/>
  <c r="E197" i="116"/>
  <c r="D197" i="116"/>
  <c r="E196" i="116"/>
  <c r="D196" i="116"/>
  <c r="E195" i="116"/>
  <c r="D195" i="116"/>
  <c r="E194" i="116"/>
  <c r="D194" i="116"/>
  <c r="E193" i="116"/>
  <c r="D193" i="116"/>
  <c r="E192" i="116"/>
  <c r="D192" i="116"/>
  <c r="E191" i="116"/>
  <c r="D191" i="116"/>
  <c r="E190" i="116"/>
  <c r="D190" i="116"/>
  <c r="E189" i="116"/>
  <c r="D189" i="116"/>
  <c r="E188" i="116"/>
  <c r="D188" i="116"/>
  <c r="E187" i="116"/>
  <c r="D187" i="116"/>
  <c r="E186" i="116"/>
  <c r="D186" i="116"/>
  <c r="E185" i="116"/>
  <c r="D185" i="116"/>
  <c r="E184" i="116"/>
  <c r="D184" i="116"/>
  <c r="E183" i="116"/>
  <c r="D183" i="116"/>
  <c r="E182" i="116"/>
  <c r="D182" i="116"/>
  <c r="E181" i="116"/>
  <c r="D181" i="116"/>
  <c r="E180" i="116"/>
  <c r="D180" i="116"/>
  <c r="E179" i="116"/>
  <c r="D179" i="116"/>
  <c r="E178" i="116"/>
  <c r="D178" i="116"/>
  <c r="E177" i="116"/>
  <c r="D177" i="116"/>
  <c r="E176" i="116"/>
  <c r="D176" i="116"/>
  <c r="E175" i="116"/>
  <c r="D175" i="116"/>
  <c r="E174" i="116"/>
  <c r="D174" i="116"/>
  <c r="E173" i="116"/>
  <c r="D173" i="116"/>
  <c r="E172" i="116"/>
  <c r="D172" i="116"/>
  <c r="E171" i="116"/>
  <c r="D171" i="116"/>
  <c r="E170" i="116"/>
  <c r="D170" i="116"/>
  <c r="E169" i="116"/>
  <c r="D169" i="116"/>
  <c r="E168" i="116"/>
  <c r="D168" i="116"/>
  <c r="E167" i="116"/>
  <c r="D167" i="116"/>
  <c r="E166" i="116"/>
  <c r="D166" i="116"/>
  <c r="E165" i="116"/>
  <c r="D165" i="116"/>
  <c r="E164" i="116"/>
  <c r="D164" i="116"/>
  <c r="E163" i="116"/>
  <c r="D163" i="116"/>
  <c r="E162" i="116"/>
  <c r="D162" i="116"/>
  <c r="E161" i="116"/>
  <c r="D161" i="116"/>
  <c r="E160" i="116"/>
  <c r="D160" i="116"/>
  <c r="E159" i="116"/>
  <c r="D159" i="116"/>
  <c r="E158" i="116"/>
  <c r="D158" i="116"/>
  <c r="E157" i="116"/>
  <c r="D157" i="116"/>
  <c r="E156" i="116"/>
  <c r="D156" i="116"/>
  <c r="E155" i="116"/>
  <c r="D155" i="116"/>
  <c r="E154" i="116"/>
  <c r="D154" i="116"/>
  <c r="E153" i="116"/>
  <c r="D153" i="116"/>
  <c r="E152" i="116"/>
  <c r="D152" i="116"/>
  <c r="E151" i="116"/>
  <c r="D151" i="116"/>
  <c r="E150" i="116"/>
  <c r="D150" i="116"/>
  <c r="E149" i="116"/>
  <c r="D149" i="116"/>
  <c r="E148" i="116"/>
  <c r="D148" i="116"/>
  <c r="E147" i="116"/>
  <c r="D147" i="116"/>
  <c r="E146" i="116"/>
  <c r="D146" i="116"/>
  <c r="E145" i="116"/>
  <c r="D145" i="116"/>
  <c r="E144" i="116"/>
  <c r="D144" i="116"/>
  <c r="E143" i="116"/>
  <c r="D143" i="116"/>
  <c r="E142" i="116"/>
  <c r="D142" i="116"/>
  <c r="E141" i="116"/>
  <c r="D141" i="116"/>
  <c r="E140" i="116"/>
  <c r="D140" i="116"/>
  <c r="E139" i="116"/>
  <c r="D139" i="116"/>
  <c r="E138" i="116"/>
  <c r="D138" i="116"/>
  <c r="E137" i="116"/>
  <c r="D137" i="116"/>
  <c r="E136" i="116"/>
  <c r="D136" i="116"/>
  <c r="E135" i="116"/>
  <c r="D135" i="116"/>
  <c r="E134" i="116"/>
  <c r="D134" i="116"/>
  <c r="E133" i="116"/>
  <c r="D133" i="116"/>
  <c r="E132" i="116"/>
  <c r="D132" i="116"/>
  <c r="E131" i="116"/>
  <c r="D131" i="116"/>
  <c r="E130" i="116"/>
  <c r="D130" i="116"/>
  <c r="E129" i="116"/>
  <c r="D129" i="116"/>
  <c r="E128" i="116"/>
  <c r="D128" i="116"/>
  <c r="E127" i="116"/>
  <c r="D127" i="116"/>
  <c r="E126" i="116"/>
  <c r="D126" i="116"/>
  <c r="E125" i="116"/>
  <c r="D125" i="116"/>
  <c r="E124" i="116"/>
  <c r="D124" i="116"/>
  <c r="E123" i="116"/>
  <c r="D123" i="116"/>
  <c r="E122" i="116"/>
  <c r="D122" i="116"/>
  <c r="E121" i="116"/>
  <c r="D121" i="116"/>
  <c r="E120" i="116"/>
  <c r="D120" i="116"/>
  <c r="E119" i="116"/>
  <c r="D119" i="116"/>
  <c r="E118" i="116"/>
  <c r="D118" i="116"/>
  <c r="E117" i="116"/>
  <c r="D117" i="116"/>
  <c r="E116" i="116"/>
  <c r="D116" i="116"/>
  <c r="E115" i="116"/>
  <c r="D115" i="116"/>
  <c r="E114" i="116"/>
  <c r="D114" i="116"/>
  <c r="E113" i="116"/>
  <c r="D113" i="116"/>
  <c r="E112" i="116"/>
  <c r="D112" i="116"/>
  <c r="E111" i="116"/>
  <c r="D111" i="116"/>
  <c r="E110" i="116"/>
  <c r="D110" i="116"/>
  <c r="E109" i="116"/>
  <c r="D109" i="116"/>
  <c r="E108" i="116"/>
  <c r="D108" i="116"/>
  <c r="E107" i="116"/>
  <c r="D107" i="116"/>
  <c r="E106" i="116"/>
  <c r="D106" i="116"/>
  <c r="E105" i="116"/>
  <c r="D105" i="116"/>
  <c r="E104" i="116"/>
  <c r="D104" i="116"/>
  <c r="E103" i="116"/>
  <c r="D103" i="116"/>
  <c r="E102" i="116"/>
  <c r="D102" i="116"/>
  <c r="E101" i="116"/>
  <c r="D101" i="116"/>
  <c r="E100" i="116"/>
  <c r="D100" i="116"/>
  <c r="E99" i="116"/>
  <c r="D99" i="116"/>
  <c r="E98" i="116"/>
  <c r="D98" i="116"/>
  <c r="E97" i="116"/>
  <c r="D97" i="116"/>
  <c r="E96" i="116"/>
  <c r="D96" i="116"/>
  <c r="E95" i="116"/>
  <c r="D95" i="116"/>
  <c r="E94" i="116"/>
  <c r="D94" i="116"/>
  <c r="E93" i="116"/>
  <c r="D93" i="116"/>
  <c r="E92" i="116"/>
  <c r="D92" i="116"/>
  <c r="E91" i="116"/>
  <c r="D91" i="116"/>
  <c r="E90" i="116"/>
  <c r="D90" i="116"/>
  <c r="E89" i="116"/>
  <c r="D89" i="116"/>
  <c r="E88" i="116"/>
  <c r="D88" i="116"/>
  <c r="E87" i="116"/>
  <c r="D87" i="116"/>
  <c r="E86" i="116"/>
  <c r="D86" i="116"/>
  <c r="E85" i="116"/>
  <c r="D85" i="116"/>
  <c r="E84" i="116"/>
  <c r="D84" i="116"/>
  <c r="E83" i="116"/>
  <c r="D83" i="116"/>
  <c r="E82" i="116"/>
  <c r="D82" i="116"/>
  <c r="E81" i="116"/>
  <c r="D81" i="116"/>
  <c r="E80" i="116"/>
  <c r="D80" i="116"/>
  <c r="E79" i="116"/>
  <c r="D79" i="116"/>
  <c r="E78" i="116"/>
  <c r="D78" i="116"/>
  <c r="E77" i="116"/>
  <c r="D77" i="116"/>
  <c r="E76" i="116"/>
  <c r="D76" i="116"/>
  <c r="E75" i="116"/>
  <c r="D75" i="116"/>
  <c r="E74" i="116"/>
  <c r="D74" i="116"/>
  <c r="E73" i="116"/>
  <c r="D73" i="116"/>
  <c r="E72" i="116"/>
  <c r="D72" i="116"/>
  <c r="E71" i="116"/>
  <c r="D71" i="116"/>
  <c r="E70" i="116"/>
  <c r="D70" i="116"/>
  <c r="E69" i="116"/>
  <c r="D69" i="116"/>
  <c r="E68" i="116"/>
  <c r="D68" i="116"/>
  <c r="E67" i="116"/>
  <c r="D67" i="116"/>
  <c r="E66" i="116"/>
  <c r="D66" i="116"/>
  <c r="E65" i="116"/>
  <c r="D65" i="116"/>
  <c r="E64" i="116"/>
  <c r="D64" i="116"/>
  <c r="E63" i="116"/>
  <c r="D63" i="116"/>
  <c r="E62" i="116"/>
  <c r="D62" i="116"/>
  <c r="E61" i="116"/>
  <c r="D61" i="116"/>
  <c r="E60" i="116"/>
  <c r="D60" i="116"/>
  <c r="E59" i="116"/>
  <c r="D59" i="116"/>
  <c r="E58" i="116"/>
  <c r="D58" i="116"/>
  <c r="E57" i="116"/>
  <c r="D57" i="116"/>
  <c r="E56" i="116"/>
  <c r="D56" i="116"/>
  <c r="E55" i="116"/>
  <c r="D55" i="116"/>
  <c r="E54" i="116"/>
  <c r="D54" i="116"/>
  <c r="E53" i="116"/>
  <c r="D53" i="116"/>
  <c r="E52" i="116"/>
  <c r="D52" i="116"/>
  <c r="E51" i="116"/>
  <c r="D51" i="116"/>
  <c r="E50" i="116"/>
  <c r="D50" i="116"/>
  <c r="E49" i="116"/>
  <c r="D49" i="116"/>
  <c r="E48" i="116"/>
  <c r="D48" i="116"/>
  <c r="E47" i="116"/>
  <c r="D47" i="116"/>
  <c r="E46" i="116"/>
  <c r="D46" i="116"/>
  <c r="E45" i="116"/>
  <c r="D45" i="116"/>
  <c r="E44" i="116"/>
  <c r="D44" i="116"/>
  <c r="E43" i="116"/>
  <c r="D43" i="116"/>
  <c r="E42" i="116"/>
  <c r="D42" i="116"/>
  <c r="E41" i="116"/>
  <c r="D41" i="116"/>
  <c r="E40" i="116"/>
  <c r="D40" i="116"/>
  <c r="E39" i="116"/>
  <c r="D39" i="116"/>
  <c r="E38" i="116"/>
  <c r="D38" i="116"/>
  <c r="E37" i="116"/>
  <c r="D37" i="116"/>
  <c r="E36" i="116"/>
  <c r="D36" i="116"/>
  <c r="E35" i="116"/>
  <c r="D35" i="116"/>
  <c r="E34" i="116"/>
  <c r="D34" i="116"/>
  <c r="E33" i="116"/>
  <c r="D33" i="116"/>
  <c r="E32" i="116"/>
  <c r="D32" i="116"/>
  <c r="E31" i="116"/>
  <c r="D31" i="116"/>
  <c r="E30" i="116"/>
  <c r="D30" i="116"/>
  <c r="E29" i="116"/>
  <c r="D29" i="116"/>
  <c r="E28" i="116"/>
  <c r="D28" i="116"/>
  <c r="E27" i="116"/>
  <c r="D27" i="116"/>
  <c r="E26" i="116"/>
  <c r="D26" i="116"/>
  <c r="E25" i="116"/>
  <c r="D25" i="116"/>
  <c r="E24" i="116"/>
  <c r="D24" i="116"/>
  <c r="E23" i="116"/>
  <c r="D23" i="116"/>
  <c r="E22" i="116"/>
  <c r="D22" i="116"/>
  <c r="E21" i="116"/>
  <c r="D21" i="116"/>
  <c r="E20" i="116"/>
  <c r="D20" i="116"/>
  <c r="E19" i="116"/>
  <c r="D19" i="116"/>
  <c r="E18" i="116"/>
  <c r="D18" i="116"/>
  <c r="BB15" i="115"/>
  <c r="BA15" i="115"/>
  <c r="AZ15" i="115"/>
  <c r="AY15" i="115"/>
  <c r="AX15" i="115"/>
  <c r="AW15" i="115"/>
  <c r="AV15" i="115"/>
  <c r="AU15" i="115"/>
  <c r="AT15" i="115"/>
  <c r="AS15" i="115"/>
  <c r="AR15" i="115"/>
  <c r="AQ15" i="115"/>
  <c r="AP15" i="115"/>
  <c r="AO15" i="115"/>
  <c r="AN15" i="115"/>
  <c r="AM15" i="115"/>
  <c r="AL15" i="115"/>
  <c r="AK15" i="115"/>
  <c r="AJ15" i="115"/>
  <c r="AI15" i="115"/>
  <c r="AH15" i="115"/>
  <c r="AG15" i="115"/>
  <c r="AF15" i="115"/>
  <c r="AE15" i="115"/>
  <c r="AD15" i="115"/>
  <c r="AC15" i="115"/>
  <c r="AB15" i="115"/>
  <c r="AA15" i="115"/>
  <c r="Z15" i="115"/>
  <c r="Y15" i="115"/>
  <c r="X15" i="115"/>
  <c r="W15" i="115"/>
  <c r="V15" i="115"/>
  <c r="U15" i="115"/>
  <c r="T15" i="115"/>
  <c r="S15" i="115"/>
  <c r="R15" i="115"/>
  <c r="Q15" i="115"/>
  <c r="BC15" i="115"/>
  <c r="BC200" i="115"/>
  <c r="BC199" i="115"/>
  <c r="BC198" i="115"/>
  <c r="BC197" i="115"/>
  <c r="BC196" i="115"/>
  <c r="BC195" i="115"/>
  <c r="BC194" i="115"/>
  <c r="BC193" i="115"/>
  <c r="BC192" i="115"/>
  <c r="BC191" i="115"/>
  <c r="BC190" i="115"/>
  <c r="BC189" i="115"/>
  <c r="BC188" i="115"/>
  <c r="BC187" i="115"/>
  <c r="BC186" i="115"/>
  <c r="BC185" i="115"/>
  <c r="BC184" i="115"/>
  <c r="BC183" i="115"/>
  <c r="BC182" i="115"/>
  <c r="BC181" i="115"/>
  <c r="BC180" i="115"/>
  <c r="BC179" i="115"/>
  <c r="BC178" i="115"/>
  <c r="BC177" i="115"/>
  <c r="BC176" i="115"/>
  <c r="BC175" i="115"/>
  <c r="BC174" i="115"/>
  <c r="BC173" i="115"/>
  <c r="BC172" i="115"/>
  <c r="BC171" i="115"/>
  <c r="BC170" i="115"/>
  <c r="BC169" i="115"/>
  <c r="BC168" i="115"/>
  <c r="BC167" i="115"/>
  <c r="BC166" i="115"/>
  <c r="BC165" i="115"/>
  <c r="BC164" i="115"/>
  <c r="BC163" i="115"/>
  <c r="BC162" i="115"/>
  <c r="BC161" i="115"/>
  <c r="BC160" i="115"/>
  <c r="BC159" i="115"/>
  <c r="BC158" i="115"/>
  <c r="BC157" i="115"/>
  <c r="BC156" i="115"/>
  <c r="BC155" i="115"/>
  <c r="BC154" i="115"/>
  <c r="BC153" i="115"/>
  <c r="BC152" i="115"/>
  <c r="BC151" i="115"/>
  <c r="BC150" i="115"/>
  <c r="BC149" i="115"/>
  <c r="BC148" i="115"/>
  <c r="BC147" i="115"/>
  <c r="BC146" i="115"/>
  <c r="BC145" i="115"/>
  <c r="BC144" i="115"/>
  <c r="BC143" i="115"/>
  <c r="BC142" i="115"/>
  <c r="BC141" i="115"/>
  <c r="BC140" i="115"/>
  <c r="BC139" i="115"/>
  <c r="BC138" i="115"/>
  <c r="BC137" i="115"/>
  <c r="BC136" i="115"/>
  <c r="BC135" i="115"/>
  <c r="BC134" i="115"/>
  <c r="BC133" i="115"/>
  <c r="BC132" i="115"/>
  <c r="BC131" i="115"/>
  <c r="BC130" i="115"/>
  <c r="BC129" i="115"/>
  <c r="BC128" i="115"/>
  <c r="BC127" i="115"/>
  <c r="BC126" i="115"/>
  <c r="BC125" i="115"/>
  <c r="BC124" i="115"/>
  <c r="BC123" i="115"/>
  <c r="BC122" i="115"/>
  <c r="BC121" i="115"/>
  <c r="BC120" i="115"/>
  <c r="BC119" i="115"/>
  <c r="BC118" i="115"/>
  <c r="BC117" i="115"/>
  <c r="BC116" i="115"/>
  <c r="BC115" i="115"/>
  <c r="BC114" i="115"/>
  <c r="BC113" i="115"/>
  <c r="BC112" i="115"/>
  <c r="BC111" i="115"/>
  <c r="BC110" i="115"/>
  <c r="BC109" i="115"/>
  <c r="BC108" i="115"/>
  <c r="BC107" i="115"/>
  <c r="BC106" i="115"/>
  <c r="BC105" i="115"/>
  <c r="BC104" i="115"/>
  <c r="BC103" i="115"/>
  <c r="BC102" i="115"/>
  <c r="BC101" i="115"/>
  <c r="BC100" i="115"/>
  <c r="BC99" i="115"/>
  <c r="BC98" i="115"/>
  <c r="BC97" i="115"/>
  <c r="BC96" i="115"/>
  <c r="BC95" i="115"/>
  <c r="BC94" i="115"/>
  <c r="BC93" i="115"/>
  <c r="BC92" i="115"/>
  <c r="BC91" i="115"/>
  <c r="BC90" i="115"/>
  <c r="BC89" i="115"/>
  <c r="BC88" i="115"/>
  <c r="BC87" i="115"/>
  <c r="BC86" i="115"/>
  <c r="BC85" i="115"/>
  <c r="BC84" i="115"/>
  <c r="BC83" i="115"/>
  <c r="BC82" i="115"/>
  <c r="BC81" i="115"/>
  <c r="BC80" i="115"/>
  <c r="BC79" i="115"/>
  <c r="BC78" i="115"/>
  <c r="BC77" i="115"/>
  <c r="BC76" i="115"/>
  <c r="BC75" i="115"/>
  <c r="BC74" i="115"/>
  <c r="BC73" i="115"/>
  <c r="BC72" i="115"/>
  <c r="BC71" i="115"/>
  <c r="BC70" i="115"/>
  <c r="BC69" i="115"/>
  <c r="BC68" i="115"/>
  <c r="BC67" i="115"/>
  <c r="BC66" i="115"/>
  <c r="BC65" i="115"/>
  <c r="BC64" i="115"/>
  <c r="BC63" i="115"/>
  <c r="BC62" i="115"/>
  <c r="BC61" i="115"/>
  <c r="BC60" i="115"/>
  <c r="BC59" i="115"/>
  <c r="BC58" i="115"/>
  <c r="BC57" i="115"/>
  <c r="BC56" i="115"/>
  <c r="BC55" i="115"/>
  <c r="BC54" i="115"/>
  <c r="BC53" i="115"/>
  <c r="BC52" i="115"/>
  <c r="BC51" i="115"/>
  <c r="BC50" i="115"/>
  <c r="BC49" i="115"/>
  <c r="BC48" i="115"/>
  <c r="BC47" i="115"/>
  <c r="BC46" i="115"/>
  <c r="BC45" i="115"/>
  <c r="BC44" i="115"/>
  <c r="BC43" i="115"/>
  <c r="BC42" i="115"/>
  <c r="BC41" i="115"/>
  <c r="BC40" i="115"/>
  <c r="BC39" i="115"/>
  <c r="BC38" i="115"/>
  <c r="BC37" i="115"/>
  <c r="BC36" i="115"/>
  <c r="BC35" i="115"/>
  <c r="BC34" i="115"/>
  <c r="BC33" i="115"/>
  <c r="BC32" i="115"/>
  <c r="BC31" i="115"/>
  <c r="BC30" i="115"/>
  <c r="BC29" i="115"/>
  <c r="BC28" i="115"/>
  <c r="BC27" i="115"/>
  <c r="BC26" i="115"/>
  <c r="BC25" i="115"/>
  <c r="BC24" i="115"/>
  <c r="BC23" i="115"/>
  <c r="BC22" i="115"/>
  <c r="BC21" i="115"/>
  <c r="BC20" i="115"/>
  <c r="BC19" i="115"/>
  <c r="BC18" i="115"/>
  <c r="BB200" i="115"/>
  <c r="BB199" i="115"/>
  <c r="BB198" i="115"/>
  <c r="BB197" i="115"/>
  <c r="BB196" i="115"/>
  <c r="BB195" i="115"/>
  <c r="BB194" i="115"/>
  <c r="BB193" i="115"/>
  <c r="BB192" i="115"/>
  <c r="BB191" i="115"/>
  <c r="BB190" i="115"/>
  <c r="BB189" i="115"/>
  <c r="BB188" i="115"/>
  <c r="BB187" i="115"/>
  <c r="BB186" i="115"/>
  <c r="BB185" i="115"/>
  <c r="BB184" i="115"/>
  <c r="BB183" i="115"/>
  <c r="BB182" i="115"/>
  <c r="BB181" i="115"/>
  <c r="BB180" i="115"/>
  <c r="BB179" i="115"/>
  <c r="BB178" i="115"/>
  <c r="BB177" i="115"/>
  <c r="BB176" i="115"/>
  <c r="BB175" i="115"/>
  <c r="BB174" i="115"/>
  <c r="BB173" i="115"/>
  <c r="BB172" i="115"/>
  <c r="BB171" i="115"/>
  <c r="BB170" i="115"/>
  <c r="BB169" i="115"/>
  <c r="BB168" i="115"/>
  <c r="BB167" i="115"/>
  <c r="BB166" i="115"/>
  <c r="BB165" i="115"/>
  <c r="BB164" i="115"/>
  <c r="BB163" i="115"/>
  <c r="BB162" i="115"/>
  <c r="BB161" i="115"/>
  <c r="BB160" i="115"/>
  <c r="BB159" i="115"/>
  <c r="BB158" i="115"/>
  <c r="BB157" i="115"/>
  <c r="BB156" i="115"/>
  <c r="BB155" i="115"/>
  <c r="BB154" i="115"/>
  <c r="BB153" i="115"/>
  <c r="BB152" i="115"/>
  <c r="BB151" i="115"/>
  <c r="BB150" i="115"/>
  <c r="BB149" i="115"/>
  <c r="BB148" i="115"/>
  <c r="BB147" i="115"/>
  <c r="BB146" i="115"/>
  <c r="BB145" i="115"/>
  <c r="BB144" i="115"/>
  <c r="BB143" i="115"/>
  <c r="BB142" i="115"/>
  <c r="BB141" i="115"/>
  <c r="BB140" i="115"/>
  <c r="BB139" i="115"/>
  <c r="BB138" i="115"/>
  <c r="BB137" i="115"/>
  <c r="BB136" i="115"/>
  <c r="BB135" i="115"/>
  <c r="BB134" i="115"/>
  <c r="BB133" i="115"/>
  <c r="BB132" i="115"/>
  <c r="BB131" i="115"/>
  <c r="BB130" i="115"/>
  <c r="BB129" i="115"/>
  <c r="BB128" i="115"/>
  <c r="BB127" i="115"/>
  <c r="BB126" i="115"/>
  <c r="BB125" i="115"/>
  <c r="BB124" i="115"/>
  <c r="BB123" i="115"/>
  <c r="BB122" i="115"/>
  <c r="BB121" i="115"/>
  <c r="BB120" i="115"/>
  <c r="BB119" i="115"/>
  <c r="BB118" i="115"/>
  <c r="BB117" i="115"/>
  <c r="BB116" i="115"/>
  <c r="BB115" i="115"/>
  <c r="BB114" i="115"/>
  <c r="BB113" i="115"/>
  <c r="BB112" i="115"/>
  <c r="BB111" i="115"/>
  <c r="BB110" i="115"/>
  <c r="BB109" i="115"/>
  <c r="BB108" i="115"/>
  <c r="BB107" i="115"/>
  <c r="BB106" i="115"/>
  <c r="BB105" i="115"/>
  <c r="BB104" i="115"/>
  <c r="BB103" i="115"/>
  <c r="BB102" i="115"/>
  <c r="BB101" i="115"/>
  <c r="BB100" i="115"/>
  <c r="BB99" i="115"/>
  <c r="BB98" i="115"/>
  <c r="BB97" i="115"/>
  <c r="BB96" i="115"/>
  <c r="BB95" i="115"/>
  <c r="BB94" i="115"/>
  <c r="BB93" i="115"/>
  <c r="BB92" i="115"/>
  <c r="BB91" i="115"/>
  <c r="BB90" i="115"/>
  <c r="BB89" i="115"/>
  <c r="BB88" i="115"/>
  <c r="BB87" i="115"/>
  <c r="BB86" i="115"/>
  <c r="BB85" i="115"/>
  <c r="BB84" i="115"/>
  <c r="BB83" i="115"/>
  <c r="BB82" i="115"/>
  <c r="BB81" i="115"/>
  <c r="BB80" i="115"/>
  <c r="BB79" i="115"/>
  <c r="BB78" i="115"/>
  <c r="BB77" i="115"/>
  <c r="BB76" i="115"/>
  <c r="BB75" i="115"/>
  <c r="BB74" i="115"/>
  <c r="BB73" i="115"/>
  <c r="BB72" i="115"/>
  <c r="BB71" i="115"/>
  <c r="BB70" i="115"/>
  <c r="BB69" i="115"/>
  <c r="BB68" i="115"/>
  <c r="BB67" i="115"/>
  <c r="BB66" i="115"/>
  <c r="BB65" i="115"/>
  <c r="BB64" i="115"/>
  <c r="BB63" i="115"/>
  <c r="BB62" i="115"/>
  <c r="BB61" i="115"/>
  <c r="BB60" i="115"/>
  <c r="BB59" i="115"/>
  <c r="BB58" i="115"/>
  <c r="BB57" i="115"/>
  <c r="BB56" i="115"/>
  <c r="BB55" i="115"/>
  <c r="BB54" i="115"/>
  <c r="BB53" i="115"/>
  <c r="BB52" i="115"/>
  <c r="BB51" i="115"/>
  <c r="BB50" i="115"/>
  <c r="BB49" i="115"/>
  <c r="BB48" i="115"/>
  <c r="BB47" i="115"/>
  <c r="BB46" i="115"/>
  <c r="BB45" i="115"/>
  <c r="BB44" i="115"/>
  <c r="BB43" i="115"/>
  <c r="BB42" i="115"/>
  <c r="BB41" i="115"/>
  <c r="BB40" i="115"/>
  <c r="BB39" i="115"/>
  <c r="BB38" i="115"/>
  <c r="BB37" i="115"/>
  <c r="BB36" i="115"/>
  <c r="BB35" i="115"/>
  <c r="BB34" i="115"/>
  <c r="BB33" i="115"/>
  <c r="BB32" i="115"/>
  <c r="BB31" i="115"/>
  <c r="BB30" i="115"/>
  <c r="BB29" i="115"/>
  <c r="BB28" i="115"/>
  <c r="BB27" i="115"/>
  <c r="BB26" i="115"/>
  <c r="BB25" i="115"/>
  <c r="BB24" i="115"/>
  <c r="BB23" i="115"/>
  <c r="BB22" i="115"/>
  <c r="BB21" i="115"/>
  <c r="BB20" i="115"/>
  <c r="BB19" i="115"/>
  <c r="BB18" i="115"/>
  <c r="AX200" i="115"/>
  <c r="AX199" i="115"/>
  <c r="AX198" i="115"/>
  <c r="AX197" i="115"/>
  <c r="AX196" i="115"/>
  <c r="AX195" i="115"/>
  <c r="AX194" i="115"/>
  <c r="AX193" i="115"/>
  <c r="AX192" i="115"/>
  <c r="AX191" i="115"/>
  <c r="AX190" i="115"/>
  <c r="AX189" i="115"/>
  <c r="AX188" i="115"/>
  <c r="AX187" i="115"/>
  <c r="AX186" i="115"/>
  <c r="AX185" i="115"/>
  <c r="AX184" i="115"/>
  <c r="AX183" i="115"/>
  <c r="AX182" i="115"/>
  <c r="AX181" i="115"/>
  <c r="AX180" i="115"/>
  <c r="AX179" i="115"/>
  <c r="AX178" i="115"/>
  <c r="AX177" i="115"/>
  <c r="AX176" i="115"/>
  <c r="AX175" i="115"/>
  <c r="AX174" i="115"/>
  <c r="AX173" i="115"/>
  <c r="AX172" i="115"/>
  <c r="AX171" i="115"/>
  <c r="AX170" i="115"/>
  <c r="AX169" i="115"/>
  <c r="AX168" i="115"/>
  <c r="AX167" i="115"/>
  <c r="AX166" i="115"/>
  <c r="AX165" i="115"/>
  <c r="AX164" i="115"/>
  <c r="AX163" i="115"/>
  <c r="AX162" i="115"/>
  <c r="AX161" i="115"/>
  <c r="AX160" i="115"/>
  <c r="AX159" i="115"/>
  <c r="AX158" i="115"/>
  <c r="AX157" i="115"/>
  <c r="AX156" i="115"/>
  <c r="AX155" i="115"/>
  <c r="AX154" i="115"/>
  <c r="AX153" i="115"/>
  <c r="AX152" i="115"/>
  <c r="AX151" i="115"/>
  <c r="AX150" i="115"/>
  <c r="AX149" i="115"/>
  <c r="AX148" i="115"/>
  <c r="AX147" i="115"/>
  <c r="AX146" i="115"/>
  <c r="AX145" i="115"/>
  <c r="AX144" i="115"/>
  <c r="AX143" i="115"/>
  <c r="AX142" i="115"/>
  <c r="AX141" i="115"/>
  <c r="AX140" i="115"/>
  <c r="AX139" i="115"/>
  <c r="AX138" i="115"/>
  <c r="AX137" i="115"/>
  <c r="AX136" i="115"/>
  <c r="AX135" i="115"/>
  <c r="AX134" i="115"/>
  <c r="AX133" i="115"/>
  <c r="AX132" i="115"/>
  <c r="AX131" i="115"/>
  <c r="AX130" i="115"/>
  <c r="AX129" i="115"/>
  <c r="AX128" i="115"/>
  <c r="AX127" i="115"/>
  <c r="AX126" i="115"/>
  <c r="AX125" i="115"/>
  <c r="AX124" i="115"/>
  <c r="AX123" i="115"/>
  <c r="AX122" i="115"/>
  <c r="AX121" i="115"/>
  <c r="AX120" i="115"/>
  <c r="AX119" i="115"/>
  <c r="AX118" i="115"/>
  <c r="AX117" i="115"/>
  <c r="AX116" i="115"/>
  <c r="AX115" i="115"/>
  <c r="AX114" i="115"/>
  <c r="AX113" i="115"/>
  <c r="AX112" i="115"/>
  <c r="AX111" i="115"/>
  <c r="AX110" i="115"/>
  <c r="AX109" i="115"/>
  <c r="AX108" i="115"/>
  <c r="AX107" i="115"/>
  <c r="AX106" i="115"/>
  <c r="AX105" i="115"/>
  <c r="AX104" i="115"/>
  <c r="AX103" i="115"/>
  <c r="AX102" i="115"/>
  <c r="AX101" i="115"/>
  <c r="AX100" i="115"/>
  <c r="AX99" i="115"/>
  <c r="AX98" i="115"/>
  <c r="AX97" i="115"/>
  <c r="AX96" i="115"/>
  <c r="AX95" i="115"/>
  <c r="AX94" i="115"/>
  <c r="AX93" i="115"/>
  <c r="AX92" i="115"/>
  <c r="AX91" i="115"/>
  <c r="AX90" i="115"/>
  <c r="AX89" i="115"/>
  <c r="AX88" i="115"/>
  <c r="AX87" i="115"/>
  <c r="AX86" i="115"/>
  <c r="AX85" i="115"/>
  <c r="AX84" i="115"/>
  <c r="AX83" i="115"/>
  <c r="AX82" i="115"/>
  <c r="AX81" i="115"/>
  <c r="AX80" i="115"/>
  <c r="AX79" i="115"/>
  <c r="AX78" i="115"/>
  <c r="AX77" i="115"/>
  <c r="AX76" i="115"/>
  <c r="AX75" i="115"/>
  <c r="AX74" i="115"/>
  <c r="AX73" i="115"/>
  <c r="AX72" i="115"/>
  <c r="AX71" i="115"/>
  <c r="AX70" i="115"/>
  <c r="AX69" i="115"/>
  <c r="AX68" i="115"/>
  <c r="AX67" i="115"/>
  <c r="AX66" i="115"/>
  <c r="AX65" i="115"/>
  <c r="AX64" i="115"/>
  <c r="AX63" i="115"/>
  <c r="AX62" i="115"/>
  <c r="AX61" i="115"/>
  <c r="AX60" i="115"/>
  <c r="AX59" i="115"/>
  <c r="AX58" i="115"/>
  <c r="AX57" i="115"/>
  <c r="AX56" i="115"/>
  <c r="AX55" i="115"/>
  <c r="AX54" i="115"/>
  <c r="AX53" i="115"/>
  <c r="AX52" i="115"/>
  <c r="AX51" i="115"/>
  <c r="AX50" i="115"/>
  <c r="AX49" i="115"/>
  <c r="AX48" i="115"/>
  <c r="AX47" i="115"/>
  <c r="AX46" i="115"/>
  <c r="AX45" i="115"/>
  <c r="AX44" i="115"/>
  <c r="AX43" i="115"/>
  <c r="AX42" i="115"/>
  <c r="AX41" i="115"/>
  <c r="AX40" i="115"/>
  <c r="AX39" i="115"/>
  <c r="AX38" i="115"/>
  <c r="AX37" i="115"/>
  <c r="AX36" i="115"/>
  <c r="AX35" i="115"/>
  <c r="AX34" i="115"/>
  <c r="AX33" i="115"/>
  <c r="AX32" i="115"/>
  <c r="AX31" i="115"/>
  <c r="AX30" i="115"/>
  <c r="AX29" i="115"/>
  <c r="AX28" i="115"/>
  <c r="AX27" i="115"/>
  <c r="AX26" i="115"/>
  <c r="AX25" i="115"/>
  <c r="AX24" i="115"/>
  <c r="AX23" i="115"/>
  <c r="AX22" i="115"/>
  <c r="AX21" i="115"/>
  <c r="AX20" i="115"/>
  <c r="AX19" i="115"/>
  <c r="AX18" i="115"/>
  <c r="AV200" i="115"/>
  <c r="AU200" i="115"/>
  <c r="AV199" i="115"/>
  <c r="AU199" i="115"/>
  <c r="AV198" i="115"/>
  <c r="AU198" i="115"/>
  <c r="AV197" i="115"/>
  <c r="AU197" i="115"/>
  <c r="AV196" i="115"/>
  <c r="AU196" i="115"/>
  <c r="AV195" i="115"/>
  <c r="AU195" i="115"/>
  <c r="AV194" i="115"/>
  <c r="AU194" i="115"/>
  <c r="AV193" i="115"/>
  <c r="AU193" i="115"/>
  <c r="AV192" i="115"/>
  <c r="AU192" i="115"/>
  <c r="AV191" i="115"/>
  <c r="AU191" i="115"/>
  <c r="AV190" i="115"/>
  <c r="AU190" i="115"/>
  <c r="AV189" i="115"/>
  <c r="AU189" i="115"/>
  <c r="AV188" i="115"/>
  <c r="AU188" i="115"/>
  <c r="AV187" i="115"/>
  <c r="AU187" i="115"/>
  <c r="AV186" i="115"/>
  <c r="AU186" i="115"/>
  <c r="AV185" i="115"/>
  <c r="AU185" i="115"/>
  <c r="AV184" i="115"/>
  <c r="AU184" i="115"/>
  <c r="AV183" i="115"/>
  <c r="AU183" i="115"/>
  <c r="AV182" i="115"/>
  <c r="AU182" i="115"/>
  <c r="AV181" i="115"/>
  <c r="AU181" i="115"/>
  <c r="AV180" i="115"/>
  <c r="AU180" i="115"/>
  <c r="AV179" i="115"/>
  <c r="AU179" i="115"/>
  <c r="AV178" i="115"/>
  <c r="AU178" i="115"/>
  <c r="AV177" i="115"/>
  <c r="AU177" i="115"/>
  <c r="AV176" i="115"/>
  <c r="AU176" i="115"/>
  <c r="AV175" i="115"/>
  <c r="AU175" i="115"/>
  <c r="AV174" i="115"/>
  <c r="AU174" i="115"/>
  <c r="AV173" i="115"/>
  <c r="AU173" i="115"/>
  <c r="AV172" i="115"/>
  <c r="AU172" i="115"/>
  <c r="AV171" i="115"/>
  <c r="AU171" i="115"/>
  <c r="AV170" i="115"/>
  <c r="AU170" i="115"/>
  <c r="AV169" i="115"/>
  <c r="AU169" i="115"/>
  <c r="AV168" i="115"/>
  <c r="AU168" i="115"/>
  <c r="AV167" i="115"/>
  <c r="AU167" i="115"/>
  <c r="AV166" i="115"/>
  <c r="AU166" i="115"/>
  <c r="AV165" i="115"/>
  <c r="AU165" i="115"/>
  <c r="AV164" i="115"/>
  <c r="AU164" i="115"/>
  <c r="AV163" i="115"/>
  <c r="AU163" i="115"/>
  <c r="AV162" i="115"/>
  <c r="AU162" i="115"/>
  <c r="AV161" i="115"/>
  <c r="AU161" i="115"/>
  <c r="AV160" i="115"/>
  <c r="AU160" i="115"/>
  <c r="AV159" i="115"/>
  <c r="AU159" i="115"/>
  <c r="AV158" i="115"/>
  <c r="AU158" i="115"/>
  <c r="AV157" i="115"/>
  <c r="AU157" i="115"/>
  <c r="AV156" i="115"/>
  <c r="AU156" i="115"/>
  <c r="AV155" i="115"/>
  <c r="AU155" i="115"/>
  <c r="AV154" i="115"/>
  <c r="AU154" i="115"/>
  <c r="AV153" i="115"/>
  <c r="AU153" i="115"/>
  <c r="AV152" i="115"/>
  <c r="AU152" i="115"/>
  <c r="AV151" i="115"/>
  <c r="AU151" i="115"/>
  <c r="AV150" i="115"/>
  <c r="AU150" i="115"/>
  <c r="AV149" i="115"/>
  <c r="AU149" i="115"/>
  <c r="AV148" i="115"/>
  <c r="AU148" i="115"/>
  <c r="AV147" i="115"/>
  <c r="AU147" i="115"/>
  <c r="AV146" i="115"/>
  <c r="AU146" i="115"/>
  <c r="AV145" i="115"/>
  <c r="AU145" i="115"/>
  <c r="AV144" i="115"/>
  <c r="AU144" i="115"/>
  <c r="AV143" i="115"/>
  <c r="AU143" i="115"/>
  <c r="AV142" i="115"/>
  <c r="AU142" i="115"/>
  <c r="AV141" i="115"/>
  <c r="AU141" i="115"/>
  <c r="AV140" i="115"/>
  <c r="AU140" i="115"/>
  <c r="AV139" i="115"/>
  <c r="AU139" i="115"/>
  <c r="AV138" i="115"/>
  <c r="AU138" i="115"/>
  <c r="AV137" i="115"/>
  <c r="AU137" i="115"/>
  <c r="AV136" i="115"/>
  <c r="AU136" i="115"/>
  <c r="AV135" i="115"/>
  <c r="AU135" i="115"/>
  <c r="AV134" i="115"/>
  <c r="AU134" i="115"/>
  <c r="AV133" i="115"/>
  <c r="AU133" i="115"/>
  <c r="AV132" i="115"/>
  <c r="AU132" i="115"/>
  <c r="AV131" i="115"/>
  <c r="AU131" i="115"/>
  <c r="AV130" i="115"/>
  <c r="AU130" i="115"/>
  <c r="AV129" i="115"/>
  <c r="AU129" i="115"/>
  <c r="AV128" i="115"/>
  <c r="AU128" i="115"/>
  <c r="AV127" i="115"/>
  <c r="AU127" i="115"/>
  <c r="AV126" i="115"/>
  <c r="AU126" i="115"/>
  <c r="AV125" i="115"/>
  <c r="AU125" i="115"/>
  <c r="AV124" i="115"/>
  <c r="AU124" i="115"/>
  <c r="AV123" i="115"/>
  <c r="AU123" i="115"/>
  <c r="AV122" i="115"/>
  <c r="AU122" i="115"/>
  <c r="AV121" i="115"/>
  <c r="AU121" i="115"/>
  <c r="AV120" i="115"/>
  <c r="AU120" i="115"/>
  <c r="AV119" i="115"/>
  <c r="AU119" i="115"/>
  <c r="AV118" i="115"/>
  <c r="AU118" i="115"/>
  <c r="AV117" i="115"/>
  <c r="AU117" i="115"/>
  <c r="AV116" i="115"/>
  <c r="AU116" i="115"/>
  <c r="AV115" i="115"/>
  <c r="AU115" i="115"/>
  <c r="AV114" i="115"/>
  <c r="AU114" i="115"/>
  <c r="AV113" i="115"/>
  <c r="AU113" i="115"/>
  <c r="AV112" i="115"/>
  <c r="AU112" i="115"/>
  <c r="AV111" i="115"/>
  <c r="AU111" i="115"/>
  <c r="AV110" i="115"/>
  <c r="AU110" i="115"/>
  <c r="AV109" i="115"/>
  <c r="AU109" i="115"/>
  <c r="AV108" i="115"/>
  <c r="AU108" i="115"/>
  <c r="AV107" i="115"/>
  <c r="AU107" i="115"/>
  <c r="AV106" i="115"/>
  <c r="AU106" i="115"/>
  <c r="AV105" i="115"/>
  <c r="AU105" i="115"/>
  <c r="AV104" i="115"/>
  <c r="AU104" i="115"/>
  <c r="AV103" i="115"/>
  <c r="AU103" i="115"/>
  <c r="AV102" i="115"/>
  <c r="AU102" i="115"/>
  <c r="AV101" i="115"/>
  <c r="AU101" i="115"/>
  <c r="AV100" i="115"/>
  <c r="AU100" i="115"/>
  <c r="AV99" i="115"/>
  <c r="AU99" i="115"/>
  <c r="AV98" i="115"/>
  <c r="AU98" i="115"/>
  <c r="AV97" i="115"/>
  <c r="AU97" i="115"/>
  <c r="AV96" i="115"/>
  <c r="AU96" i="115"/>
  <c r="AV95" i="115"/>
  <c r="AU95" i="115"/>
  <c r="AV94" i="115"/>
  <c r="AU94" i="115"/>
  <c r="AV93" i="115"/>
  <c r="AU93" i="115"/>
  <c r="AV92" i="115"/>
  <c r="AU92" i="115"/>
  <c r="AV91" i="115"/>
  <c r="AU91" i="115"/>
  <c r="AV90" i="115"/>
  <c r="AU90" i="115"/>
  <c r="AV89" i="115"/>
  <c r="AU89" i="115"/>
  <c r="AV88" i="115"/>
  <c r="AU88" i="115"/>
  <c r="AV87" i="115"/>
  <c r="AU87" i="115"/>
  <c r="AV86" i="115"/>
  <c r="AU86" i="115"/>
  <c r="AV85" i="115"/>
  <c r="AU85" i="115"/>
  <c r="AV84" i="115"/>
  <c r="AU84" i="115"/>
  <c r="AV83" i="115"/>
  <c r="AU83" i="115"/>
  <c r="AV82" i="115"/>
  <c r="AU82" i="115"/>
  <c r="AV81" i="115"/>
  <c r="AU81" i="115"/>
  <c r="AV80" i="115"/>
  <c r="AU80" i="115"/>
  <c r="AV79" i="115"/>
  <c r="AU79" i="115"/>
  <c r="AV78" i="115"/>
  <c r="AU78" i="115"/>
  <c r="AV77" i="115"/>
  <c r="AU77" i="115"/>
  <c r="AV76" i="115"/>
  <c r="AU76" i="115"/>
  <c r="AV75" i="115"/>
  <c r="AU75" i="115"/>
  <c r="AV74" i="115"/>
  <c r="AU74" i="115"/>
  <c r="AV73" i="115"/>
  <c r="AU73" i="115"/>
  <c r="AV72" i="115"/>
  <c r="AU72" i="115"/>
  <c r="AV71" i="115"/>
  <c r="AU71" i="115"/>
  <c r="AV70" i="115"/>
  <c r="AU70" i="115"/>
  <c r="AV69" i="115"/>
  <c r="AU69" i="115"/>
  <c r="AV68" i="115"/>
  <c r="AU68" i="115"/>
  <c r="AV67" i="115"/>
  <c r="AU67" i="115"/>
  <c r="AV66" i="115"/>
  <c r="AU66" i="115"/>
  <c r="AV65" i="115"/>
  <c r="AU65" i="115"/>
  <c r="AV64" i="115"/>
  <c r="AU64" i="115"/>
  <c r="AV63" i="115"/>
  <c r="AU63" i="115"/>
  <c r="AV62" i="115"/>
  <c r="AU62" i="115"/>
  <c r="AV61" i="115"/>
  <c r="AU61" i="115"/>
  <c r="AV60" i="115"/>
  <c r="AU60" i="115"/>
  <c r="AV59" i="115"/>
  <c r="AU59" i="115"/>
  <c r="AV58" i="115"/>
  <c r="AU58" i="115"/>
  <c r="AV57" i="115"/>
  <c r="AU57" i="115"/>
  <c r="AV56" i="115"/>
  <c r="AU56" i="115"/>
  <c r="AV55" i="115"/>
  <c r="AU55" i="115"/>
  <c r="AV54" i="115"/>
  <c r="AU54" i="115"/>
  <c r="AV53" i="115"/>
  <c r="AU53" i="115"/>
  <c r="AV52" i="115"/>
  <c r="AU52" i="115"/>
  <c r="AV51" i="115"/>
  <c r="AU51" i="115"/>
  <c r="AV50" i="115"/>
  <c r="AU50" i="115"/>
  <c r="AV49" i="115"/>
  <c r="AU49" i="115"/>
  <c r="AV48" i="115"/>
  <c r="AU48" i="115"/>
  <c r="AV47" i="115"/>
  <c r="AU47" i="115"/>
  <c r="AV46" i="115"/>
  <c r="AU46" i="115"/>
  <c r="AV45" i="115"/>
  <c r="AU45" i="115"/>
  <c r="AV44" i="115"/>
  <c r="AU44" i="115"/>
  <c r="AV43" i="115"/>
  <c r="AU43" i="115"/>
  <c r="AV42" i="115"/>
  <c r="AU42" i="115"/>
  <c r="AV41" i="115"/>
  <c r="AU41" i="115"/>
  <c r="AV40" i="115"/>
  <c r="AU40" i="115"/>
  <c r="AV39" i="115"/>
  <c r="AU39" i="115"/>
  <c r="AV38" i="115"/>
  <c r="AU38" i="115"/>
  <c r="AV37" i="115"/>
  <c r="AU37" i="115"/>
  <c r="AV36" i="115"/>
  <c r="AU36" i="115"/>
  <c r="AV35" i="115"/>
  <c r="AU35" i="115"/>
  <c r="AV34" i="115"/>
  <c r="AU34" i="115"/>
  <c r="AV33" i="115"/>
  <c r="AU33" i="115"/>
  <c r="AV32" i="115"/>
  <c r="AU32" i="115"/>
  <c r="AV31" i="115"/>
  <c r="AU31" i="115"/>
  <c r="AV30" i="115"/>
  <c r="AU30" i="115"/>
  <c r="AV29" i="115"/>
  <c r="AU29" i="115"/>
  <c r="AV28" i="115"/>
  <c r="AU28" i="115"/>
  <c r="AV27" i="115"/>
  <c r="AU27" i="115"/>
  <c r="AV26" i="115"/>
  <c r="AU26" i="115"/>
  <c r="AV25" i="115"/>
  <c r="AU25" i="115"/>
  <c r="AV24" i="115"/>
  <c r="AU24" i="115"/>
  <c r="AV23" i="115"/>
  <c r="AU23" i="115"/>
  <c r="AV22" i="115"/>
  <c r="AU22" i="115"/>
  <c r="AV21" i="115"/>
  <c r="AU21" i="115"/>
  <c r="AV20" i="115"/>
  <c r="AU20" i="115"/>
  <c r="AV19" i="115"/>
  <c r="AU19" i="115"/>
  <c r="AV18" i="115"/>
  <c r="AU18" i="115"/>
  <c r="W200" i="115"/>
  <c r="W199" i="115"/>
  <c r="W198" i="115"/>
  <c r="W197" i="115"/>
  <c r="W196" i="115"/>
  <c r="W195" i="115"/>
  <c r="W194" i="115"/>
  <c r="W193" i="115"/>
  <c r="W192" i="115"/>
  <c r="W191" i="115"/>
  <c r="W190" i="115"/>
  <c r="W189" i="115"/>
  <c r="W188" i="115"/>
  <c r="W187" i="115"/>
  <c r="W186" i="115"/>
  <c r="W185" i="115"/>
  <c r="W184" i="115"/>
  <c r="W183" i="115"/>
  <c r="W182" i="115"/>
  <c r="W181" i="115"/>
  <c r="W180" i="115"/>
  <c r="W179" i="115"/>
  <c r="W178" i="115"/>
  <c r="W177" i="115"/>
  <c r="W176" i="115"/>
  <c r="W175" i="115"/>
  <c r="W174" i="115"/>
  <c r="W173" i="115"/>
  <c r="W172" i="115"/>
  <c r="W171" i="115"/>
  <c r="W170" i="115"/>
  <c r="W169" i="115"/>
  <c r="W168" i="115"/>
  <c r="W167" i="115"/>
  <c r="W166" i="115"/>
  <c r="W165" i="115"/>
  <c r="W164" i="115"/>
  <c r="W163" i="115"/>
  <c r="W162" i="115"/>
  <c r="W161" i="115"/>
  <c r="W160" i="115"/>
  <c r="W159" i="115"/>
  <c r="W158" i="115"/>
  <c r="W157" i="115"/>
  <c r="W156" i="115"/>
  <c r="W155" i="115"/>
  <c r="W154" i="115"/>
  <c r="W153" i="115"/>
  <c r="W152" i="115"/>
  <c r="W151" i="115"/>
  <c r="W150" i="115"/>
  <c r="W149" i="115"/>
  <c r="W148" i="115"/>
  <c r="W147" i="115"/>
  <c r="W146" i="115"/>
  <c r="W145" i="115"/>
  <c r="W144" i="115"/>
  <c r="W143" i="115"/>
  <c r="W142" i="115"/>
  <c r="W141" i="115"/>
  <c r="W140" i="115"/>
  <c r="W139" i="115"/>
  <c r="W138" i="115"/>
  <c r="W137" i="115"/>
  <c r="W136" i="115"/>
  <c r="W135" i="115"/>
  <c r="W134" i="115"/>
  <c r="W133" i="115"/>
  <c r="W132" i="115"/>
  <c r="W131" i="115"/>
  <c r="W130" i="115"/>
  <c r="W129" i="115"/>
  <c r="W128" i="115"/>
  <c r="W127" i="115"/>
  <c r="W126" i="115"/>
  <c r="W125" i="115"/>
  <c r="W124" i="115"/>
  <c r="W123" i="115"/>
  <c r="W122" i="115"/>
  <c r="W121" i="115"/>
  <c r="W120" i="115"/>
  <c r="W119" i="115"/>
  <c r="W118" i="115"/>
  <c r="W117" i="115"/>
  <c r="W116" i="115"/>
  <c r="W115" i="115"/>
  <c r="W114" i="115"/>
  <c r="W113" i="115"/>
  <c r="W112" i="115"/>
  <c r="W111" i="115"/>
  <c r="W110" i="115"/>
  <c r="W109" i="115"/>
  <c r="W108" i="115"/>
  <c r="W107" i="115"/>
  <c r="W106" i="115"/>
  <c r="W105" i="115"/>
  <c r="W104" i="115"/>
  <c r="W103" i="115"/>
  <c r="W102" i="115"/>
  <c r="W101" i="115"/>
  <c r="W100" i="115"/>
  <c r="W99" i="115"/>
  <c r="W98" i="115"/>
  <c r="W97" i="115"/>
  <c r="W96" i="115"/>
  <c r="W95" i="115"/>
  <c r="W94" i="115"/>
  <c r="W93" i="115"/>
  <c r="W92" i="115"/>
  <c r="W91" i="115"/>
  <c r="W90" i="115"/>
  <c r="W89" i="115"/>
  <c r="W88" i="115"/>
  <c r="W87" i="115"/>
  <c r="W86" i="115"/>
  <c r="W85" i="115"/>
  <c r="W84" i="115"/>
  <c r="W83" i="115"/>
  <c r="W82" i="115"/>
  <c r="W81" i="115"/>
  <c r="W80" i="115"/>
  <c r="W79" i="115"/>
  <c r="W78" i="115"/>
  <c r="W77" i="115"/>
  <c r="W76" i="115"/>
  <c r="W75" i="115"/>
  <c r="W74" i="115"/>
  <c r="W73" i="115"/>
  <c r="W72" i="115"/>
  <c r="W71" i="115"/>
  <c r="W70" i="115"/>
  <c r="W69" i="115"/>
  <c r="W68" i="115"/>
  <c r="W67" i="115"/>
  <c r="W66" i="115"/>
  <c r="W65" i="115"/>
  <c r="W64" i="115"/>
  <c r="W63" i="115"/>
  <c r="W62" i="115"/>
  <c r="W61" i="115"/>
  <c r="W60" i="115"/>
  <c r="W59" i="115"/>
  <c r="W58" i="115"/>
  <c r="W57" i="115"/>
  <c r="W56" i="115"/>
  <c r="W55" i="115"/>
  <c r="W54" i="115"/>
  <c r="W53" i="115"/>
  <c r="W52" i="115"/>
  <c r="W51" i="115"/>
  <c r="W50" i="115"/>
  <c r="W49" i="115"/>
  <c r="W48" i="115"/>
  <c r="W47" i="115"/>
  <c r="W46" i="115"/>
  <c r="W45" i="115"/>
  <c r="W44" i="115"/>
  <c r="W43" i="115"/>
  <c r="W42" i="115"/>
  <c r="W41" i="115"/>
  <c r="W40" i="115"/>
  <c r="W39" i="115"/>
  <c r="W38" i="115"/>
  <c r="W37" i="115"/>
  <c r="W36" i="115"/>
  <c r="W35" i="115"/>
  <c r="W34" i="115"/>
  <c r="W33" i="115"/>
  <c r="W32" i="115"/>
  <c r="W31" i="115"/>
  <c r="W30" i="115"/>
  <c r="W29" i="115"/>
  <c r="W28" i="115"/>
  <c r="W27" i="115"/>
  <c r="W26" i="115"/>
  <c r="W25" i="115"/>
  <c r="W24" i="115"/>
  <c r="W23" i="115"/>
  <c r="W22" i="115"/>
  <c r="W21" i="115"/>
  <c r="W20" i="115"/>
  <c r="W19" i="115"/>
  <c r="W18" i="115"/>
  <c r="S200" i="115"/>
  <c r="S199" i="115"/>
  <c r="S198" i="115"/>
  <c r="S197" i="115"/>
  <c r="S196" i="115"/>
  <c r="S195" i="115"/>
  <c r="S194" i="115"/>
  <c r="S193" i="115"/>
  <c r="S192" i="115"/>
  <c r="S191" i="115"/>
  <c r="S190" i="115"/>
  <c r="S189" i="115"/>
  <c r="S188" i="115"/>
  <c r="S187" i="115"/>
  <c r="S186" i="115"/>
  <c r="S185" i="115"/>
  <c r="S184" i="115"/>
  <c r="S183" i="115"/>
  <c r="S182" i="115"/>
  <c r="S181" i="115"/>
  <c r="S180" i="115"/>
  <c r="S179" i="115"/>
  <c r="S178" i="115"/>
  <c r="S177" i="115"/>
  <c r="S176" i="115"/>
  <c r="S175" i="115"/>
  <c r="S174" i="115"/>
  <c r="S173" i="115"/>
  <c r="S172" i="115"/>
  <c r="S171" i="115"/>
  <c r="S170" i="115"/>
  <c r="S169" i="115"/>
  <c r="S168" i="115"/>
  <c r="S167" i="115"/>
  <c r="S166" i="115"/>
  <c r="S165" i="115"/>
  <c r="S164" i="115"/>
  <c r="S163" i="115"/>
  <c r="S162" i="115"/>
  <c r="S161" i="115"/>
  <c r="S160" i="115"/>
  <c r="S159" i="115"/>
  <c r="S158" i="115"/>
  <c r="S157" i="115"/>
  <c r="S156" i="115"/>
  <c r="S155" i="115"/>
  <c r="S154" i="115"/>
  <c r="S153" i="115"/>
  <c r="S152" i="115"/>
  <c r="S151" i="115"/>
  <c r="S150" i="115"/>
  <c r="S149" i="115"/>
  <c r="S148" i="115"/>
  <c r="S147" i="115"/>
  <c r="S146" i="115"/>
  <c r="S145" i="115"/>
  <c r="S144" i="115"/>
  <c r="S143" i="115"/>
  <c r="S142" i="115"/>
  <c r="S141" i="115"/>
  <c r="S140" i="115"/>
  <c r="S139" i="115"/>
  <c r="S138" i="115"/>
  <c r="S137" i="115"/>
  <c r="S136" i="115"/>
  <c r="S135" i="115"/>
  <c r="S134" i="115"/>
  <c r="S133" i="115"/>
  <c r="S132" i="115"/>
  <c r="S131" i="115"/>
  <c r="S130" i="115"/>
  <c r="S129" i="115"/>
  <c r="S128" i="115"/>
  <c r="S127" i="115"/>
  <c r="S126" i="115"/>
  <c r="S125" i="115"/>
  <c r="S124" i="115"/>
  <c r="S123" i="115"/>
  <c r="S122" i="115"/>
  <c r="S121" i="115"/>
  <c r="S120" i="115"/>
  <c r="S119" i="115"/>
  <c r="S118" i="115"/>
  <c r="S117" i="115"/>
  <c r="S116" i="115"/>
  <c r="S115" i="115"/>
  <c r="S114" i="115"/>
  <c r="S113" i="115"/>
  <c r="S112" i="115"/>
  <c r="S111" i="115"/>
  <c r="S110" i="115"/>
  <c r="S109" i="115"/>
  <c r="S108" i="115"/>
  <c r="S107" i="115"/>
  <c r="S106" i="115"/>
  <c r="S105" i="115"/>
  <c r="S104" i="115"/>
  <c r="S103" i="115"/>
  <c r="S102" i="115"/>
  <c r="S101" i="115"/>
  <c r="S100" i="115"/>
  <c r="S99" i="115"/>
  <c r="S98" i="115"/>
  <c r="S97" i="115"/>
  <c r="S96" i="115"/>
  <c r="S95" i="115"/>
  <c r="S94" i="115"/>
  <c r="S93" i="115"/>
  <c r="S92" i="115"/>
  <c r="S91" i="115"/>
  <c r="S90" i="115"/>
  <c r="S89" i="115"/>
  <c r="S88" i="115"/>
  <c r="S87" i="115"/>
  <c r="S86" i="115"/>
  <c r="S85" i="115"/>
  <c r="S84" i="115"/>
  <c r="S83" i="115"/>
  <c r="S82" i="115"/>
  <c r="S81" i="115"/>
  <c r="S80" i="115"/>
  <c r="S79" i="115"/>
  <c r="S78" i="115"/>
  <c r="S77" i="115"/>
  <c r="S76" i="115"/>
  <c r="S75" i="115"/>
  <c r="S74" i="115"/>
  <c r="S73" i="115"/>
  <c r="S72" i="115"/>
  <c r="S71" i="115"/>
  <c r="S70" i="115"/>
  <c r="S69" i="115"/>
  <c r="S68" i="115"/>
  <c r="S67" i="115"/>
  <c r="S66" i="115"/>
  <c r="S65" i="115"/>
  <c r="S64" i="115"/>
  <c r="S63" i="115"/>
  <c r="S62" i="115"/>
  <c r="S61" i="115"/>
  <c r="S60" i="115"/>
  <c r="S59" i="115"/>
  <c r="S58" i="115"/>
  <c r="S57" i="115"/>
  <c r="S56" i="115"/>
  <c r="S55" i="115"/>
  <c r="S54" i="115"/>
  <c r="S53" i="115"/>
  <c r="S52" i="115"/>
  <c r="S51" i="115"/>
  <c r="S50" i="115"/>
  <c r="S49" i="115"/>
  <c r="S48" i="115"/>
  <c r="S47" i="115"/>
  <c r="S46" i="115"/>
  <c r="S45" i="115"/>
  <c r="S44" i="115"/>
  <c r="S43" i="115"/>
  <c r="S42" i="115"/>
  <c r="S41" i="115"/>
  <c r="S40" i="115"/>
  <c r="S39" i="115"/>
  <c r="S38" i="115"/>
  <c r="S37" i="115"/>
  <c r="S36" i="115"/>
  <c r="S35" i="115"/>
  <c r="S34" i="115"/>
  <c r="S33" i="115"/>
  <c r="S32" i="115"/>
  <c r="S31" i="115"/>
  <c r="S30" i="115"/>
  <c r="S29" i="115"/>
  <c r="S28" i="115"/>
  <c r="S27" i="115"/>
  <c r="S26" i="115"/>
  <c r="S25" i="115"/>
  <c r="S24" i="115"/>
  <c r="S23" i="115"/>
  <c r="S22" i="115"/>
  <c r="S21" i="115"/>
  <c r="S20" i="115"/>
  <c r="S19" i="115"/>
  <c r="S18" i="115"/>
  <c r="G200" i="115"/>
  <c r="G199" i="115"/>
  <c r="G198" i="115"/>
  <c r="G197" i="115"/>
  <c r="G196" i="115"/>
  <c r="G195" i="115"/>
  <c r="G194" i="115"/>
  <c r="G193" i="115"/>
  <c r="G192" i="115"/>
  <c r="G191" i="115"/>
  <c r="G190" i="115"/>
  <c r="G189" i="115"/>
  <c r="G188" i="115"/>
  <c r="G187" i="115"/>
  <c r="G186" i="115"/>
  <c r="G185" i="115"/>
  <c r="G184" i="115"/>
  <c r="G183" i="115"/>
  <c r="G182" i="115"/>
  <c r="G181" i="115"/>
  <c r="G180" i="115"/>
  <c r="G179" i="115"/>
  <c r="G178" i="115"/>
  <c r="G177" i="115"/>
  <c r="G176" i="115"/>
  <c r="G175" i="115"/>
  <c r="G174" i="115"/>
  <c r="G173" i="115"/>
  <c r="G172" i="115"/>
  <c r="G171" i="115"/>
  <c r="G170" i="115"/>
  <c r="G169" i="115"/>
  <c r="G168" i="115"/>
  <c r="G167" i="115"/>
  <c r="G166" i="115"/>
  <c r="G165" i="115"/>
  <c r="G164" i="115"/>
  <c r="G163" i="115"/>
  <c r="G162" i="115"/>
  <c r="G161" i="115"/>
  <c r="G160" i="115"/>
  <c r="G159" i="115"/>
  <c r="G158" i="115"/>
  <c r="G157" i="115"/>
  <c r="G156" i="115"/>
  <c r="G155" i="115"/>
  <c r="G154" i="115"/>
  <c r="G153" i="115"/>
  <c r="G152" i="115"/>
  <c r="G151" i="115"/>
  <c r="G150" i="115"/>
  <c r="G149" i="115"/>
  <c r="G148" i="115"/>
  <c r="G147" i="115"/>
  <c r="G146" i="115"/>
  <c r="G145" i="115"/>
  <c r="G144" i="115"/>
  <c r="G143" i="115"/>
  <c r="G142" i="115"/>
  <c r="G141" i="115"/>
  <c r="G140" i="115"/>
  <c r="G139" i="115"/>
  <c r="G138" i="115"/>
  <c r="G137" i="115"/>
  <c r="G136" i="115"/>
  <c r="G135" i="115"/>
  <c r="G134" i="115"/>
  <c r="G133" i="115"/>
  <c r="G132" i="115"/>
  <c r="G131" i="115"/>
  <c r="G130" i="115"/>
  <c r="G129" i="115"/>
  <c r="G128" i="115"/>
  <c r="G127" i="115"/>
  <c r="G126" i="115"/>
  <c r="G125" i="115"/>
  <c r="G124" i="115"/>
  <c r="G123" i="115"/>
  <c r="G122" i="115"/>
  <c r="G121" i="115"/>
  <c r="G120" i="115"/>
  <c r="G119" i="115"/>
  <c r="G118" i="115"/>
  <c r="G117" i="115"/>
  <c r="G116" i="115"/>
  <c r="G115" i="115"/>
  <c r="G114" i="115"/>
  <c r="G113" i="115"/>
  <c r="G112" i="115"/>
  <c r="G111" i="115"/>
  <c r="G110" i="115"/>
  <c r="G109" i="115"/>
  <c r="G108" i="115"/>
  <c r="G107" i="115"/>
  <c r="G106" i="115"/>
  <c r="G105" i="115"/>
  <c r="G104" i="115"/>
  <c r="G103" i="115"/>
  <c r="G102" i="115"/>
  <c r="G101" i="115"/>
  <c r="G100" i="115"/>
  <c r="G99" i="115"/>
  <c r="G98" i="115"/>
  <c r="G97" i="115"/>
  <c r="G96" i="115"/>
  <c r="G95" i="115"/>
  <c r="G94" i="115"/>
  <c r="G93" i="115"/>
  <c r="G92" i="115"/>
  <c r="G91" i="115"/>
  <c r="G90" i="115"/>
  <c r="G89" i="115"/>
  <c r="G88" i="115"/>
  <c r="G87" i="115"/>
  <c r="G86" i="115"/>
  <c r="G85" i="115"/>
  <c r="G84" i="115"/>
  <c r="G83" i="115"/>
  <c r="G82" i="115"/>
  <c r="G81" i="115"/>
  <c r="G80" i="115"/>
  <c r="G79" i="115"/>
  <c r="G78" i="115"/>
  <c r="G77" i="115"/>
  <c r="G76" i="115"/>
  <c r="G75" i="115"/>
  <c r="G74" i="115"/>
  <c r="G73" i="115"/>
  <c r="G72" i="115"/>
  <c r="G71" i="115"/>
  <c r="G70" i="115"/>
  <c r="G69" i="115"/>
  <c r="G68" i="115"/>
  <c r="G67" i="115"/>
  <c r="G66" i="115"/>
  <c r="G65" i="115"/>
  <c r="G64" i="115"/>
  <c r="G63" i="115"/>
  <c r="G62" i="115"/>
  <c r="G61" i="115"/>
  <c r="G60" i="115"/>
  <c r="G59" i="115"/>
  <c r="G58" i="115"/>
  <c r="G57" i="115"/>
  <c r="G56" i="115"/>
  <c r="G55" i="115"/>
  <c r="G54" i="115"/>
  <c r="G53" i="115"/>
  <c r="G52" i="115"/>
  <c r="G51" i="115"/>
  <c r="G50" i="115"/>
  <c r="G49" i="115"/>
  <c r="G48" i="115"/>
  <c r="G47" i="115"/>
  <c r="G46" i="115"/>
  <c r="G45" i="115"/>
  <c r="G44" i="115"/>
  <c r="G43" i="115"/>
  <c r="G42" i="115"/>
  <c r="G41" i="115"/>
  <c r="G40" i="115"/>
  <c r="G39" i="115"/>
  <c r="G38" i="115"/>
  <c r="G37" i="115"/>
  <c r="G36" i="115"/>
  <c r="G35" i="115"/>
  <c r="G34" i="115"/>
  <c r="G33" i="115"/>
  <c r="G32" i="115"/>
  <c r="G31" i="115"/>
  <c r="G30" i="115"/>
  <c r="G29" i="115"/>
  <c r="G28" i="115"/>
  <c r="G27" i="115"/>
  <c r="G26" i="115"/>
  <c r="G25" i="115"/>
  <c r="G24" i="115"/>
  <c r="G23" i="115"/>
  <c r="G22" i="115"/>
  <c r="G21" i="115"/>
  <c r="G20" i="115"/>
  <c r="G19" i="115"/>
  <c r="G18" i="115"/>
  <c r="E200" i="115"/>
  <c r="D200" i="115"/>
  <c r="E199" i="115"/>
  <c r="D199" i="115"/>
  <c r="E198" i="115"/>
  <c r="D198" i="115"/>
  <c r="E197" i="115"/>
  <c r="D197" i="115"/>
  <c r="E196" i="115"/>
  <c r="D196" i="115"/>
  <c r="E195" i="115"/>
  <c r="D195" i="115"/>
  <c r="E194" i="115"/>
  <c r="D194" i="115"/>
  <c r="E193" i="115"/>
  <c r="D193" i="115"/>
  <c r="E192" i="115"/>
  <c r="D192" i="115"/>
  <c r="E191" i="115"/>
  <c r="D191" i="115"/>
  <c r="E190" i="115"/>
  <c r="D190" i="115"/>
  <c r="E189" i="115"/>
  <c r="D189" i="115"/>
  <c r="E188" i="115"/>
  <c r="D188" i="115"/>
  <c r="E187" i="115"/>
  <c r="D187" i="115"/>
  <c r="E186" i="115"/>
  <c r="D186" i="115"/>
  <c r="E185" i="115"/>
  <c r="D185" i="115"/>
  <c r="E184" i="115"/>
  <c r="D184" i="115"/>
  <c r="E183" i="115"/>
  <c r="D183" i="115"/>
  <c r="E182" i="115"/>
  <c r="D182" i="115"/>
  <c r="E181" i="115"/>
  <c r="D181" i="115"/>
  <c r="E180" i="115"/>
  <c r="D180" i="115"/>
  <c r="E179" i="115"/>
  <c r="D179" i="115"/>
  <c r="E178" i="115"/>
  <c r="D178" i="115"/>
  <c r="E177" i="115"/>
  <c r="D177" i="115"/>
  <c r="E176" i="115"/>
  <c r="D176" i="115"/>
  <c r="E175" i="115"/>
  <c r="D175" i="115"/>
  <c r="E174" i="115"/>
  <c r="D174" i="115"/>
  <c r="E173" i="115"/>
  <c r="D173" i="115"/>
  <c r="E172" i="115"/>
  <c r="D172" i="115"/>
  <c r="E171" i="115"/>
  <c r="D171" i="115"/>
  <c r="E170" i="115"/>
  <c r="D170" i="115"/>
  <c r="E169" i="115"/>
  <c r="D169" i="115"/>
  <c r="E168" i="115"/>
  <c r="D168" i="115"/>
  <c r="E167" i="115"/>
  <c r="D167" i="115"/>
  <c r="E166" i="115"/>
  <c r="D166" i="115"/>
  <c r="E165" i="115"/>
  <c r="D165" i="115"/>
  <c r="E164" i="115"/>
  <c r="D164" i="115"/>
  <c r="E163" i="115"/>
  <c r="D163" i="115"/>
  <c r="E162" i="115"/>
  <c r="D162" i="115"/>
  <c r="E161" i="115"/>
  <c r="D161" i="115"/>
  <c r="E160" i="115"/>
  <c r="D160" i="115"/>
  <c r="E159" i="115"/>
  <c r="D159" i="115"/>
  <c r="E158" i="115"/>
  <c r="D158" i="115"/>
  <c r="E157" i="115"/>
  <c r="D157" i="115"/>
  <c r="E156" i="115"/>
  <c r="D156" i="115"/>
  <c r="E155" i="115"/>
  <c r="D155" i="115"/>
  <c r="E154" i="115"/>
  <c r="D154" i="115"/>
  <c r="E153" i="115"/>
  <c r="D153" i="115"/>
  <c r="E152" i="115"/>
  <c r="D152" i="115"/>
  <c r="E151" i="115"/>
  <c r="D151" i="115"/>
  <c r="E150" i="115"/>
  <c r="D150" i="115"/>
  <c r="E149" i="115"/>
  <c r="D149" i="115"/>
  <c r="E148" i="115"/>
  <c r="D148" i="115"/>
  <c r="E147" i="115"/>
  <c r="D147" i="115"/>
  <c r="E146" i="115"/>
  <c r="D146" i="115"/>
  <c r="E145" i="115"/>
  <c r="D145" i="115"/>
  <c r="E144" i="115"/>
  <c r="D144" i="115"/>
  <c r="E143" i="115"/>
  <c r="D143" i="115"/>
  <c r="E142" i="115"/>
  <c r="D142" i="115"/>
  <c r="E141" i="115"/>
  <c r="D141" i="115"/>
  <c r="E140" i="115"/>
  <c r="D140" i="115"/>
  <c r="E139" i="115"/>
  <c r="D139" i="115"/>
  <c r="E138" i="115"/>
  <c r="D138" i="115"/>
  <c r="E137" i="115"/>
  <c r="D137" i="115"/>
  <c r="E136" i="115"/>
  <c r="D136" i="115"/>
  <c r="E135" i="115"/>
  <c r="D135" i="115"/>
  <c r="E134" i="115"/>
  <c r="D134" i="115"/>
  <c r="E133" i="115"/>
  <c r="D133" i="115"/>
  <c r="E132" i="115"/>
  <c r="D132" i="115"/>
  <c r="E131" i="115"/>
  <c r="D131" i="115"/>
  <c r="E130" i="115"/>
  <c r="D130" i="115"/>
  <c r="E129" i="115"/>
  <c r="D129" i="115"/>
  <c r="E128" i="115"/>
  <c r="D128" i="115"/>
  <c r="E127" i="115"/>
  <c r="D127" i="115"/>
  <c r="E126" i="115"/>
  <c r="D126" i="115"/>
  <c r="E125" i="115"/>
  <c r="D125" i="115"/>
  <c r="E124" i="115"/>
  <c r="D124" i="115"/>
  <c r="E123" i="115"/>
  <c r="D123" i="115"/>
  <c r="E122" i="115"/>
  <c r="D122" i="115"/>
  <c r="E121" i="115"/>
  <c r="D121" i="115"/>
  <c r="E120" i="115"/>
  <c r="D120" i="115"/>
  <c r="E119" i="115"/>
  <c r="D119" i="115"/>
  <c r="E118" i="115"/>
  <c r="D118" i="115"/>
  <c r="E117" i="115"/>
  <c r="D117" i="115"/>
  <c r="E116" i="115"/>
  <c r="D116" i="115"/>
  <c r="E115" i="115"/>
  <c r="D115" i="115"/>
  <c r="E114" i="115"/>
  <c r="D114" i="115"/>
  <c r="E113" i="115"/>
  <c r="D113" i="115"/>
  <c r="E112" i="115"/>
  <c r="D112" i="115"/>
  <c r="E111" i="115"/>
  <c r="D111" i="115"/>
  <c r="E110" i="115"/>
  <c r="D110" i="115"/>
  <c r="E109" i="115"/>
  <c r="D109" i="115"/>
  <c r="E108" i="115"/>
  <c r="D108" i="115"/>
  <c r="E107" i="115"/>
  <c r="D107" i="115"/>
  <c r="E106" i="115"/>
  <c r="D106" i="115"/>
  <c r="E105" i="115"/>
  <c r="D105" i="115"/>
  <c r="E104" i="115"/>
  <c r="D104" i="115"/>
  <c r="E103" i="115"/>
  <c r="D103" i="115"/>
  <c r="E102" i="115"/>
  <c r="D102" i="115"/>
  <c r="E101" i="115"/>
  <c r="D101" i="115"/>
  <c r="E100" i="115"/>
  <c r="D100" i="115"/>
  <c r="E99" i="115"/>
  <c r="D99" i="115"/>
  <c r="E98" i="115"/>
  <c r="D98" i="115"/>
  <c r="E97" i="115"/>
  <c r="D97" i="115"/>
  <c r="E96" i="115"/>
  <c r="D96" i="115"/>
  <c r="E95" i="115"/>
  <c r="D95" i="115"/>
  <c r="E94" i="115"/>
  <c r="D94" i="115"/>
  <c r="E93" i="115"/>
  <c r="D93" i="115"/>
  <c r="E92" i="115"/>
  <c r="D92" i="115"/>
  <c r="E91" i="115"/>
  <c r="D91" i="115"/>
  <c r="E90" i="115"/>
  <c r="D90" i="115"/>
  <c r="E89" i="115"/>
  <c r="D89" i="115"/>
  <c r="E88" i="115"/>
  <c r="D88" i="115"/>
  <c r="E87" i="115"/>
  <c r="D87" i="115"/>
  <c r="E86" i="115"/>
  <c r="D86" i="115"/>
  <c r="E85" i="115"/>
  <c r="D85" i="115"/>
  <c r="E84" i="115"/>
  <c r="D84" i="115"/>
  <c r="E83" i="115"/>
  <c r="D83" i="115"/>
  <c r="E82" i="115"/>
  <c r="D82" i="115"/>
  <c r="E81" i="115"/>
  <c r="D81" i="115"/>
  <c r="E80" i="115"/>
  <c r="D80" i="115"/>
  <c r="E79" i="115"/>
  <c r="D79" i="115"/>
  <c r="E78" i="115"/>
  <c r="D78" i="115"/>
  <c r="E77" i="115"/>
  <c r="D77" i="115"/>
  <c r="E76" i="115"/>
  <c r="D76" i="115"/>
  <c r="E75" i="115"/>
  <c r="D75" i="115"/>
  <c r="E74" i="115"/>
  <c r="D74" i="115"/>
  <c r="E73" i="115"/>
  <c r="D73" i="115"/>
  <c r="E72" i="115"/>
  <c r="D72" i="115"/>
  <c r="E71" i="115"/>
  <c r="D71" i="115"/>
  <c r="E70" i="115"/>
  <c r="D70" i="115"/>
  <c r="E69" i="115"/>
  <c r="D69" i="115"/>
  <c r="E68" i="115"/>
  <c r="D68" i="115"/>
  <c r="E67" i="115"/>
  <c r="D67" i="115"/>
  <c r="E66" i="115"/>
  <c r="D66" i="115"/>
  <c r="E65" i="115"/>
  <c r="D65" i="115"/>
  <c r="E64" i="115"/>
  <c r="D64" i="115"/>
  <c r="E63" i="115"/>
  <c r="D63" i="115"/>
  <c r="E62" i="115"/>
  <c r="D62" i="115"/>
  <c r="E61" i="115"/>
  <c r="D61" i="115"/>
  <c r="E60" i="115"/>
  <c r="D60" i="115"/>
  <c r="E59" i="115"/>
  <c r="D59" i="115"/>
  <c r="E58" i="115"/>
  <c r="D58" i="115"/>
  <c r="E57" i="115"/>
  <c r="D57" i="115"/>
  <c r="E56" i="115"/>
  <c r="D56" i="115"/>
  <c r="E55" i="115"/>
  <c r="D55" i="115"/>
  <c r="E54" i="115"/>
  <c r="D54" i="115"/>
  <c r="E53" i="115"/>
  <c r="D53" i="115"/>
  <c r="E52" i="115"/>
  <c r="D52" i="115"/>
  <c r="E51" i="115"/>
  <c r="D51" i="115"/>
  <c r="E50" i="115"/>
  <c r="D50" i="115"/>
  <c r="E49" i="115"/>
  <c r="D49" i="115"/>
  <c r="E48" i="115"/>
  <c r="D48" i="115"/>
  <c r="E47" i="115"/>
  <c r="D47" i="115"/>
  <c r="E46" i="115"/>
  <c r="D46" i="115"/>
  <c r="E45" i="115"/>
  <c r="D45" i="115"/>
  <c r="E44" i="115"/>
  <c r="D44" i="115"/>
  <c r="E43" i="115"/>
  <c r="D43" i="115"/>
  <c r="E42" i="115"/>
  <c r="D42" i="115"/>
  <c r="E41" i="115"/>
  <c r="D41" i="115"/>
  <c r="E40" i="115"/>
  <c r="D40" i="115"/>
  <c r="E39" i="115"/>
  <c r="D39" i="115"/>
  <c r="E38" i="115"/>
  <c r="D38" i="115"/>
  <c r="E37" i="115"/>
  <c r="D37" i="115"/>
  <c r="E36" i="115"/>
  <c r="D36" i="115"/>
  <c r="E35" i="115"/>
  <c r="D35" i="115"/>
  <c r="E34" i="115"/>
  <c r="D34" i="115"/>
  <c r="E33" i="115"/>
  <c r="D33" i="115"/>
  <c r="E32" i="115"/>
  <c r="D32" i="115"/>
  <c r="E31" i="115"/>
  <c r="D31" i="115"/>
  <c r="E30" i="115"/>
  <c r="D30" i="115"/>
  <c r="E29" i="115"/>
  <c r="D29" i="115"/>
  <c r="E28" i="115"/>
  <c r="D28" i="115"/>
  <c r="E27" i="115"/>
  <c r="D27" i="115"/>
  <c r="E26" i="115"/>
  <c r="D26" i="115"/>
  <c r="E25" i="115"/>
  <c r="D25" i="115"/>
  <c r="E24" i="115"/>
  <c r="D24" i="115"/>
  <c r="E23" i="115"/>
  <c r="D23" i="115"/>
  <c r="E22" i="115"/>
  <c r="D22" i="115"/>
  <c r="E21" i="115"/>
  <c r="D21" i="115"/>
  <c r="E20" i="115"/>
  <c r="D20" i="115"/>
  <c r="E19" i="115"/>
  <c r="D19" i="115"/>
  <c r="E18" i="115"/>
  <c r="D18" i="115"/>
  <c r="BB15" i="114"/>
  <c r="BA15" i="114"/>
  <c r="AZ15" i="114"/>
  <c r="AY15" i="114"/>
  <c r="AX15" i="114"/>
  <c r="AW15" i="114"/>
  <c r="AV15" i="114"/>
  <c r="AU15" i="114"/>
  <c r="AT15" i="114"/>
  <c r="AS15" i="114"/>
  <c r="AR15" i="114"/>
  <c r="AQ15" i="114"/>
  <c r="AP15" i="114"/>
  <c r="AO15" i="114"/>
  <c r="AN15" i="114"/>
  <c r="AM15" i="114"/>
  <c r="AL15" i="114"/>
  <c r="AK15" i="114"/>
  <c r="AJ15" i="114"/>
  <c r="AI15" i="114"/>
  <c r="AH15" i="114"/>
  <c r="AG15" i="114"/>
  <c r="AF15" i="114"/>
  <c r="AE15" i="114"/>
  <c r="AD15" i="114"/>
  <c r="AC15" i="114"/>
  <c r="AB15" i="114"/>
  <c r="AA15" i="114"/>
  <c r="Z15" i="114"/>
  <c r="Y15" i="114"/>
  <c r="X15" i="114"/>
  <c r="W15" i="114"/>
  <c r="V15" i="114"/>
  <c r="U15" i="114"/>
  <c r="T15" i="114"/>
  <c r="S15" i="114"/>
  <c r="R15" i="114"/>
  <c r="Q15" i="114"/>
  <c r="BC15" i="114"/>
  <c r="BC200" i="114"/>
  <c r="BC199" i="114"/>
  <c r="BC198" i="114"/>
  <c r="BC197" i="114"/>
  <c r="BC196" i="114"/>
  <c r="BC195" i="114"/>
  <c r="BC194" i="114"/>
  <c r="BC193" i="114"/>
  <c r="BC192" i="114"/>
  <c r="BC191" i="114"/>
  <c r="BC190" i="114"/>
  <c r="BC189" i="114"/>
  <c r="BC188" i="114"/>
  <c r="BC187" i="114"/>
  <c r="BC186" i="114"/>
  <c r="BC185" i="114"/>
  <c r="BC184" i="114"/>
  <c r="BC183" i="114"/>
  <c r="BC182" i="114"/>
  <c r="BC181" i="114"/>
  <c r="BC180" i="114"/>
  <c r="BC179" i="114"/>
  <c r="BC178" i="114"/>
  <c r="BC177" i="114"/>
  <c r="BC176" i="114"/>
  <c r="BC175" i="114"/>
  <c r="BC174" i="114"/>
  <c r="BC173" i="114"/>
  <c r="BC172" i="114"/>
  <c r="BC171" i="114"/>
  <c r="BC170" i="114"/>
  <c r="BC169" i="114"/>
  <c r="BC168" i="114"/>
  <c r="BC167" i="114"/>
  <c r="BC166" i="114"/>
  <c r="BC165" i="114"/>
  <c r="BC164" i="114"/>
  <c r="BC163" i="114"/>
  <c r="BC162" i="114"/>
  <c r="BC161" i="114"/>
  <c r="BC160" i="114"/>
  <c r="BC159" i="114"/>
  <c r="BC158" i="114"/>
  <c r="BC157" i="114"/>
  <c r="BC156" i="114"/>
  <c r="BC155" i="114"/>
  <c r="BC154" i="114"/>
  <c r="BC153" i="114"/>
  <c r="BC152" i="114"/>
  <c r="BC151" i="114"/>
  <c r="BC150" i="114"/>
  <c r="BC149" i="114"/>
  <c r="BC148" i="114"/>
  <c r="BC147" i="114"/>
  <c r="BC146" i="114"/>
  <c r="BC145" i="114"/>
  <c r="BC144" i="114"/>
  <c r="BC143" i="114"/>
  <c r="BC142" i="114"/>
  <c r="BC141" i="114"/>
  <c r="BC140" i="114"/>
  <c r="BC139" i="114"/>
  <c r="BC138" i="114"/>
  <c r="BC137" i="114"/>
  <c r="BC136" i="114"/>
  <c r="BC135" i="114"/>
  <c r="BC134" i="114"/>
  <c r="BC133" i="114"/>
  <c r="BC132" i="114"/>
  <c r="BC131" i="114"/>
  <c r="BC130" i="114"/>
  <c r="BC129" i="114"/>
  <c r="BC128" i="114"/>
  <c r="BC127" i="114"/>
  <c r="BC126" i="114"/>
  <c r="BC125" i="114"/>
  <c r="BC124" i="114"/>
  <c r="BC123" i="114"/>
  <c r="BC122" i="114"/>
  <c r="BC121" i="114"/>
  <c r="BC120" i="114"/>
  <c r="BC119" i="114"/>
  <c r="BC118" i="114"/>
  <c r="BC117" i="114"/>
  <c r="BC116" i="114"/>
  <c r="BC115" i="114"/>
  <c r="BC114" i="114"/>
  <c r="BC113" i="114"/>
  <c r="BC112" i="114"/>
  <c r="BC111" i="114"/>
  <c r="BC110" i="114"/>
  <c r="BC109" i="114"/>
  <c r="BC108" i="114"/>
  <c r="BC107" i="114"/>
  <c r="BC106" i="114"/>
  <c r="BC105" i="114"/>
  <c r="BC104" i="114"/>
  <c r="BC103" i="114"/>
  <c r="BC102" i="114"/>
  <c r="BC101" i="114"/>
  <c r="BC100" i="114"/>
  <c r="BC99" i="114"/>
  <c r="BC98" i="114"/>
  <c r="BC97" i="114"/>
  <c r="BC96" i="114"/>
  <c r="BC95" i="114"/>
  <c r="BC94" i="114"/>
  <c r="BC93" i="114"/>
  <c r="BC92" i="114"/>
  <c r="BC91" i="114"/>
  <c r="BC90" i="114"/>
  <c r="BC89" i="114"/>
  <c r="BC88" i="114"/>
  <c r="BC87" i="114"/>
  <c r="BC86" i="114"/>
  <c r="BC85" i="114"/>
  <c r="BC84" i="114"/>
  <c r="BC83" i="114"/>
  <c r="BC82" i="114"/>
  <c r="BC81" i="114"/>
  <c r="BC80" i="114"/>
  <c r="BC79" i="114"/>
  <c r="BC78" i="114"/>
  <c r="BC77" i="114"/>
  <c r="BC76" i="114"/>
  <c r="BC75" i="114"/>
  <c r="BC74" i="114"/>
  <c r="BC73" i="114"/>
  <c r="BC72" i="114"/>
  <c r="BC71" i="114"/>
  <c r="BC70" i="114"/>
  <c r="BC69" i="114"/>
  <c r="BC68" i="114"/>
  <c r="BC67" i="114"/>
  <c r="BC66" i="114"/>
  <c r="BC65" i="114"/>
  <c r="BC64" i="114"/>
  <c r="BC63" i="114"/>
  <c r="BC62" i="114"/>
  <c r="BC61" i="114"/>
  <c r="BC60" i="114"/>
  <c r="BC59" i="114"/>
  <c r="BC58" i="114"/>
  <c r="BC57" i="114"/>
  <c r="BC56" i="114"/>
  <c r="BC55" i="114"/>
  <c r="BC54" i="114"/>
  <c r="BC53" i="114"/>
  <c r="BC52" i="114"/>
  <c r="BC51" i="114"/>
  <c r="BC50" i="114"/>
  <c r="BC49" i="114"/>
  <c r="BC48" i="114"/>
  <c r="BC47" i="114"/>
  <c r="BC46" i="114"/>
  <c r="BC45" i="114"/>
  <c r="BC44" i="114"/>
  <c r="BC43" i="114"/>
  <c r="BC42" i="114"/>
  <c r="BC41" i="114"/>
  <c r="BC40" i="114"/>
  <c r="BC39" i="114"/>
  <c r="BC38" i="114"/>
  <c r="BC37" i="114"/>
  <c r="BC36" i="114"/>
  <c r="BC35" i="114"/>
  <c r="BC34" i="114"/>
  <c r="BC33" i="114"/>
  <c r="BC32" i="114"/>
  <c r="BC31" i="114"/>
  <c r="BC30" i="114"/>
  <c r="BC29" i="114"/>
  <c r="BC28" i="114"/>
  <c r="BC27" i="114"/>
  <c r="BC26" i="114"/>
  <c r="BC25" i="114"/>
  <c r="BC24" i="114"/>
  <c r="BC23" i="114"/>
  <c r="BC22" i="114"/>
  <c r="BC21" i="114"/>
  <c r="BC20" i="114"/>
  <c r="BC19" i="114"/>
  <c r="BC18" i="114"/>
  <c r="BB200" i="114"/>
  <c r="BB199" i="114"/>
  <c r="BB198" i="114"/>
  <c r="BB197" i="114"/>
  <c r="BB196" i="114"/>
  <c r="BB195" i="114"/>
  <c r="BB194" i="114"/>
  <c r="BB193" i="114"/>
  <c r="BB192" i="114"/>
  <c r="BB191" i="114"/>
  <c r="BB190" i="114"/>
  <c r="BB189" i="114"/>
  <c r="BB188" i="114"/>
  <c r="BB187" i="114"/>
  <c r="BB186" i="114"/>
  <c r="BB185" i="114"/>
  <c r="BB184" i="114"/>
  <c r="BB183" i="114"/>
  <c r="BB182" i="114"/>
  <c r="BB181" i="114"/>
  <c r="BB180" i="114"/>
  <c r="BB179" i="114"/>
  <c r="BB178" i="114"/>
  <c r="BB177" i="114"/>
  <c r="BB176" i="114"/>
  <c r="BB175" i="114"/>
  <c r="BB174" i="114"/>
  <c r="BB173" i="114"/>
  <c r="BB172" i="114"/>
  <c r="BB171" i="114"/>
  <c r="BB170" i="114"/>
  <c r="BB169" i="114"/>
  <c r="BB168" i="114"/>
  <c r="BB167" i="114"/>
  <c r="BB166" i="114"/>
  <c r="BB165" i="114"/>
  <c r="BB164" i="114"/>
  <c r="BB163" i="114"/>
  <c r="BB162" i="114"/>
  <c r="BB161" i="114"/>
  <c r="BB160" i="114"/>
  <c r="BB159" i="114"/>
  <c r="BB158" i="114"/>
  <c r="BB157" i="114"/>
  <c r="BB156" i="114"/>
  <c r="BB155" i="114"/>
  <c r="BB154" i="114"/>
  <c r="BB153" i="114"/>
  <c r="BB152" i="114"/>
  <c r="BB151" i="114"/>
  <c r="BB150" i="114"/>
  <c r="BB149" i="114"/>
  <c r="BB148" i="114"/>
  <c r="BB147" i="114"/>
  <c r="BB146" i="114"/>
  <c r="BB145" i="114"/>
  <c r="BB144" i="114"/>
  <c r="BB143" i="114"/>
  <c r="BB142" i="114"/>
  <c r="BB141" i="114"/>
  <c r="BB140" i="114"/>
  <c r="BB139" i="114"/>
  <c r="BB138" i="114"/>
  <c r="BB137" i="114"/>
  <c r="BB136" i="114"/>
  <c r="BB135" i="114"/>
  <c r="BB134" i="114"/>
  <c r="BB133" i="114"/>
  <c r="BB132" i="114"/>
  <c r="BB131" i="114"/>
  <c r="BB130" i="114"/>
  <c r="BB129" i="114"/>
  <c r="BB128" i="114"/>
  <c r="BB127" i="114"/>
  <c r="BB126" i="114"/>
  <c r="BB125" i="114"/>
  <c r="BB124" i="114"/>
  <c r="BB123" i="114"/>
  <c r="BB122" i="114"/>
  <c r="BB121" i="114"/>
  <c r="BB120" i="114"/>
  <c r="BB119" i="114"/>
  <c r="BB118" i="114"/>
  <c r="BB117" i="114"/>
  <c r="BB116" i="114"/>
  <c r="BB115" i="114"/>
  <c r="BB114" i="114"/>
  <c r="BB113" i="114"/>
  <c r="BB112" i="114"/>
  <c r="BB111" i="114"/>
  <c r="BB110" i="114"/>
  <c r="BB109" i="114"/>
  <c r="BB108" i="114"/>
  <c r="BB107" i="114"/>
  <c r="BB106" i="114"/>
  <c r="BB105" i="114"/>
  <c r="BB104" i="114"/>
  <c r="BB103" i="114"/>
  <c r="BB102" i="114"/>
  <c r="BB101" i="114"/>
  <c r="BB100" i="114"/>
  <c r="BB99" i="114"/>
  <c r="BB98" i="114"/>
  <c r="BB97" i="114"/>
  <c r="BB96" i="114"/>
  <c r="BB95" i="114"/>
  <c r="BB94" i="114"/>
  <c r="BB93" i="114"/>
  <c r="BB92" i="114"/>
  <c r="BB91" i="114"/>
  <c r="BB90" i="114"/>
  <c r="BB89" i="114"/>
  <c r="BB88" i="114"/>
  <c r="BB87" i="114"/>
  <c r="BB86" i="114"/>
  <c r="BB85" i="114"/>
  <c r="BB84" i="114"/>
  <c r="BB83" i="114"/>
  <c r="BB82" i="114"/>
  <c r="BB81" i="114"/>
  <c r="BB80" i="114"/>
  <c r="BB79" i="114"/>
  <c r="BB78" i="114"/>
  <c r="BB77" i="114"/>
  <c r="BB76" i="114"/>
  <c r="BB75" i="114"/>
  <c r="BB74" i="114"/>
  <c r="BB73" i="114"/>
  <c r="BB72" i="114"/>
  <c r="BB71" i="114"/>
  <c r="BB70" i="114"/>
  <c r="BB69" i="114"/>
  <c r="BB68" i="114"/>
  <c r="BB67" i="114"/>
  <c r="BB66" i="114"/>
  <c r="BB65" i="114"/>
  <c r="BB64" i="114"/>
  <c r="BB63" i="114"/>
  <c r="BB62" i="114"/>
  <c r="BB61" i="114"/>
  <c r="BB60" i="114"/>
  <c r="BB59" i="114"/>
  <c r="BB58" i="114"/>
  <c r="BB57" i="114"/>
  <c r="BB56" i="114"/>
  <c r="BB55" i="114"/>
  <c r="BB54" i="114"/>
  <c r="BB53" i="114"/>
  <c r="BB52" i="114"/>
  <c r="BB51" i="114"/>
  <c r="BB50" i="114"/>
  <c r="BB49" i="114"/>
  <c r="BB48" i="114"/>
  <c r="BB47" i="114"/>
  <c r="BB46" i="114"/>
  <c r="BB45" i="114"/>
  <c r="BB44" i="114"/>
  <c r="BB43" i="114"/>
  <c r="BB42" i="114"/>
  <c r="BB41" i="114"/>
  <c r="BB40" i="114"/>
  <c r="BB39" i="114"/>
  <c r="BB38" i="114"/>
  <c r="BB37" i="114"/>
  <c r="BB36" i="114"/>
  <c r="BB35" i="114"/>
  <c r="BB34" i="114"/>
  <c r="BB33" i="114"/>
  <c r="BB32" i="114"/>
  <c r="BB31" i="114"/>
  <c r="BB30" i="114"/>
  <c r="BB29" i="114"/>
  <c r="BB28" i="114"/>
  <c r="BB27" i="114"/>
  <c r="BB26" i="114"/>
  <c r="BB25" i="114"/>
  <c r="BB24" i="114"/>
  <c r="BB23" i="114"/>
  <c r="BB22" i="114"/>
  <c r="BB21" i="114"/>
  <c r="BB20" i="114"/>
  <c r="BB19" i="114"/>
  <c r="BB18" i="114"/>
  <c r="AX200" i="114"/>
  <c r="AX199" i="114"/>
  <c r="AX198" i="114"/>
  <c r="AX197" i="114"/>
  <c r="AX196" i="114"/>
  <c r="AX195" i="114"/>
  <c r="AX194" i="114"/>
  <c r="AX193" i="114"/>
  <c r="AX192" i="114"/>
  <c r="AX191" i="114"/>
  <c r="AX190" i="114"/>
  <c r="AX189" i="114"/>
  <c r="AX188" i="114"/>
  <c r="AX187" i="114"/>
  <c r="AX186" i="114"/>
  <c r="AX185" i="114"/>
  <c r="AX184" i="114"/>
  <c r="AX183" i="114"/>
  <c r="AX182" i="114"/>
  <c r="AX181" i="114"/>
  <c r="AX180" i="114"/>
  <c r="AX179" i="114"/>
  <c r="AX178" i="114"/>
  <c r="AX177" i="114"/>
  <c r="AX176" i="114"/>
  <c r="AX175" i="114"/>
  <c r="AX174" i="114"/>
  <c r="AX173" i="114"/>
  <c r="AX172" i="114"/>
  <c r="AX171" i="114"/>
  <c r="AX170" i="114"/>
  <c r="AX169" i="114"/>
  <c r="AX168" i="114"/>
  <c r="AX167" i="114"/>
  <c r="AX166" i="114"/>
  <c r="AX165" i="114"/>
  <c r="AX164" i="114"/>
  <c r="AX163" i="114"/>
  <c r="AX162" i="114"/>
  <c r="AX161" i="114"/>
  <c r="AX160" i="114"/>
  <c r="AX159" i="114"/>
  <c r="AX158" i="114"/>
  <c r="AX157" i="114"/>
  <c r="AX156" i="114"/>
  <c r="AX155" i="114"/>
  <c r="AX154" i="114"/>
  <c r="AX153" i="114"/>
  <c r="AX152" i="114"/>
  <c r="AX151" i="114"/>
  <c r="AX150" i="114"/>
  <c r="AX149" i="114"/>
  <c r="AX148" i="114"/>
  <c r="AX147" i="114"/>
  <c r="AX146" i="114"/>
  <c r="AX145" i="114"/>
  <c r="AX144" i="114"/>
  <c r="AX143" i="114"/>
  <c r="AX142" i="114"/>
  <c r="AX141" i="114"/>
  <c r="AX140" i="114"/>
  <c r="AX139" i="114"/>
  <c r="AX138" i="114"/>
  <c r="AX137" i="114"/>
  <c r="AX136" i="114"/>
  <c r="AX135" i="114"/>
  <c r="AX134" i="114"/>
  <c r="AX133" i="114"/>
  <c r="AX132" i="114"/>
  <c r="AX131" i="114"/>
  <c r="AX130" i="114"/>
  <c r="AX129" i="114"/>
  <c r="AX128" i="114"/>
  <c r="AX127" i="114"/>
  <c r="AX126" i="114"/>
  <c r="AX125" i="114"/>
  <c r="AX124" i="114"/>
  <c r="AX123" i="114"/>
  <c r="AX122" i="114"/>
  <c r="AX121" i="114"/>
  <c r="AX120" i="114"/>
  <c r="AX119" i="114"/>
  <c r="AX118" i="114"/>
  <c r="AX117" i="114"/>
  <c r="AX116" i="114"/>
  <c r="AX115" i="114"/>
  <c r="AX114" i="114"/>
  <c r="AX113" i="114"/>
  <c r="AX112" i="114"/>
  <c r="AX111" i="114"/>
  <c r="AX110" i="114"/>
  <c r="AX109" i="114"/>
  <c r="AX108" i="114"/>
  <c r="AX107" i="114"/>
  <c r="AX106" i="114"/>
  <c r="AX105" i="114"/>
  <c r="AX104" i="114"/>
  <c r="AX103" i="114"/>
  <c r="AX102" i="114"/>
  <c r="AX101" i="114"/>
  <c r="AX100" i="114"/>
  <c r="AX99" i="114"/>
  <c r="AX98" i="114"/>
  <c r="AX97" i="114"/>
  <c r="AX96" i="114"/>
  <c r="AX95" i="114"/>
  <c r="AX94" i="114"/>
  <c r="AX93" i="114"/>
  <c r="AX92" i="114"/>
  <c r="AX91" i="114"/>
  <c r="AX90" i="114"/>
  <c r="AX89" i="114"/>
  <c r="AX88" i="114"/>
  <c r="AX87" i="114"/>
  <c r="AX86" i="114"/>
  <c r="AX85" i="114"/>
  <c r="AX84" i="114"/>
  <c r="AX83" i="114"/>
  <c r="AX82" i="114"/>
  <c r="AX81" i="114"/>
  <c r="AX80" i="114"/>
  <c r="AX79" i="114"/>
  <c r="AX78" i="114"/>
  <c r="AX77" i="114"/>
  <c r="AX76" i="114"/>
  <c r="AX75" i="114"/>
  <c r="AX74" i="114"/>
  <c r="AX73" i="114"/>
  <c r="AX72" i="114"/>
  <c r="AX71" i="114"/>
  <c r="AX70" i="114"/>
  <c r="AX69" i="114"/>
  <c r="AX68" i="114"/>
  <c r="AX67" i="114"/>
  <c r="AX66" i="114"/>
  <c r="AX65" i="114"/>
  <c r="AX64" i="114"/>
  <c r="AX63" i="114"/>
  <c r="AX62" i="114"/>
  <c r="AX61" i="114"/>
  <c r="AX60" i="114"/>
  <c r="AX59" i="114"/>
  <c r="AX58" i="114"/>
  <c r="AX57" i="114"/>
  <c r="AX56" i="114"/>
  <c r="AX55" i="114"/>
  <c r="AX54" i="114"/>
  <c r="AX53" i="114"/>
  <c r="AX52" i="114"/>
  <c r="AX51" i="114"/>
  <c r="AX50" i="114"/>
  <c r="AX49" i="114"/>
  <c r="AX48" i="114"/>
  <c r="AX47" i="114"/>
  <c r="AX46" i="114"/>
  <c r="AX45" i="114"/>
  <c r="AX44" i="114"/>
  <c r="AX43" i="114"/>
  <c r="AX42" i="114"/>
  <c r="AX41" i="114"/>
  <c r="AX40" i="114"/>
  <c r="AX39" i="114"/>
  <c r="AX38" i="114"/>
  <c r="AX37" i="114"/>
  <c r="AX36" i="114"/>
  <c r="AX35" i="114"/>
  <c r="AX34" i="114"/>
  <c r="AX33" i="114"/>
  <c r="AX32" i="114"/>
  <c r="AX31" i="114"/>
  <c r="AX30" i="114"/>
  <c r="AX29" i="114"/>
  <c r="AX28" i="114"/>
  <c r="AX27" i="114"/>
  <c r="AX26" i="114"/>
  <c r="AX25" i="114"/>
  <c r="AX24" i="114"/>
  <c r="AX23" i="114"/>
  <c r="AX22" i="114"/>
  <c r="AX21" i="114"/>
  <c r="AX20" i="114"/>
  <c r="AX19" i="114"/>
  <c r="AX18" i="114"/>
  <c r="AV200" i="114"/>
  <c r="AU200" i="114"/>
  <c r="AV199" i="114"/>
  <c r="AU199" i="114"/>
  <c r="AV198" i="114"/>
  <c r="AU198" i="114"/>
  <c r="AV197" i="114"/>
  <c r="AU197" i="114"/>
  <c r="AV196" i="114"/>
  <c r="AU196" i="114"/>
  <c r="AV195" i="114"/>
  <c r="AU195" i="114"/>
  <c r="AV194" i="114"/>
  <c r="AU194" i="114"/>
  <c r="AV193" i="114"/>
  <c r="AU193" i="114"/>
  <c r="AV192" i="114"/>
  <c r="AU192" i="114"/>
  <c r="AV191" i="114"/>
  <c r="AU191" i="114"/>
  <c r="AV190" i="114"/>
  <c r="AU190" i="114"/>
  <c r="AV189" i="114"/>
  <c r="AU189" i="114"/>
  <c r="AV188" i="114"/>
  <c r="AU188" i="114"/>
  <c r="AV187" i="114"/>
  <c r="AU187" i="114"/>
  <c r="AV186" i="114"/>
  <c r="AU186" i="114"/>
  <c r="AV185" i="114"/>
  <c r="AU185" i="114"/>
  <c r="AV184" i="114"/>
  <c r="AU184" i="114"/>
  <c r="AV183" i="114"/>
  <c r="AU183" i="114"/>
  <c r="AV182" i="114"/>
  <c r="AU182" i="114"/>
  <c r="AV181" i="114"/>
  <c r="AU181" i="114"/>
  <c r="AV180" i="114"/>
  <c r="AU180" i="114"/>
  <c r="AV179" i="114"/>
  <c r="AU179" i="114"/>
  <c r="AV178" i="114"/>
  <c r="AU178" i="114"/>
  <c r="AV177" i="114"/>
  <c r="AU177" i="114"/>
  <c r="AV176" i="114"/>
  <c r="AU176" i="114"/>
  <c r="AV175" i="114"/>
  <c r="AU175" i="114"/>
  <c r="AV174" i="114"/>
  <c r="AU174" i="114"/>
  <c r="AV173" i="114"/>
  <c r="AU173" i="114"/>
  <c r="AV172" i="114"/>
  <c r="AU172" i="114"/>
  <c r="AV171" i="114"/>
  <c r="AU171" i="114"/>
  <c r="AV170" i="114"/>
  <c r="AU170" i="114"/>
  <c r="AV169" i="114"/>
  <c r="AU169" i="114"/>
  <c r="AV168" i="114"/>
  <c r="AU168" i="114"/>
  <c r="AV167" i="114"/>
  <c r="AU167" i="114"/>
  <c r="AV166" i="114"/>
  <c r="AU166" i="114"/>
  <c r="AV165" i="114"/>
  <c r="AU165" i="114"/>
  <c r="AV164" i="114"/>
  <c r="AU164" i="114"/>
  <c r="AV163" i="114"/>
  <c r="AU163" i="114"/>
  <c r="AV162" i="114"/>
  <c r="AU162" i="114"/>
  <c r="AV161" i="114"/>
  <c r="AU161" i="114"/>
  <c r="AV160" i="114"/>
  <c r="AU160" i="114"/>
  <c r="AV159" i="114"/>
  <c r="AU159" i="114"/>
  <c r="AV158" i="114"/>
  <c r="AU158" i="114"/>
  <c r="AV157" i="114"/>
  <c r="AU157" i="114"/>
  <c r="AV156" i="114"/>
  <c r="AU156" i="114"/>
  <c r="AV155" i="114"/>
  <c r="AU155" i="114"/>
  <c r="AV154" i="114"/>
  <c r="AU154" i="114"/>
  <c r="AV153" i="114"/>
  <c r="AU153" i="114"/>
  <c r="AV152" i="114"/>
  <c r="AU152" i="114"/>
  <c r="AV151" i="114"/>
  <c r="AU151" i="114"/>
  <c r="AV150" i="114"/>
  <c r="AU150" i="114"/>
  <c r="AV149" i="114"/>
  <c r="AU149" i="114"/>
  <c r="AV148" i="114"/>
  <c r="AU148" i="114"/>
  <c r="AV147" i="114"/>
  <c r="AU147" i="114"/>
  <c r="AV146" i="114"/>
  <c r="AU146" i="114"/>
  <c r="AV145" i="114"/>
  <c r="AU145" i="114"/>
  <c r="AV144" i="114"/>
  <c r="AU144" i="114"/>
  <c r="AV143" i="114"/>
  <c r="AU143" i="114"/>
  <c r="AV142" i="114"/>
  <c r="AU142" i="114"/>
  <c r="AV141" i="114"/>
  <c r="AU141" i="114"/>
  <c r="AV140" i="114"/>
  <c r="AU140" i="114"/>
  <c r="AV139" i="114"/>
  <c r="AU139" i="114"/>
  <c r="AV138" i="114"/>
  <c r="AU138" i="114"/>
  <c r="AV137" i="114"/>
  <c r="AU137" i="114"/>
  <c r="AV136" i="114"/>
  <c r="AU136" i="114"/>
  <c r="AV135" i="114"/>
  <c r="AU135" i="114"/>
  <c r="AV134" i="114"/>
  <c r="AU134" i="114"/>
  <c r="AV133" i="114"/>
  <c r="AU133" i="114"/>
  <c r="AV132" i="114"/>
  <c r="AU132" i="114"/>
  <c r="AV131" i="114"/>
  <c r="AU131" i="114"/>
  <c r="AV130" i="114"/>
  <c r="AU130" i="114"/>
  <c r="AV129" i="114"/>
  <c r="AU129" i="114"/>
  <c r="AV128" i="114"/>
  <c r="AU128" i="114"/>
  <c r="AV127" i="114"/>
  <c r="AU127" i="114"/>
  <c r="AV126" i="114"/>
  <c r="AU126" i="114"/>
  <c r="AV125" i="114"/>
  <c r="AU125" i="114"/>
  <c r="AV124" i="114"/>
  <c r="AU124" i="114"/>
  <c r="AV123" i="114"/>
  <c r="AU123" i="114"/>
  <c r="AV122" i="114"/>
  <c r="AU122" i="114"/>
  <c r="AV121" i="114"/>
  <c r="AU121" i="114"/>
  <c r="AV120" i="114"/>
  <c r="AU120" i="114"/>
  <c r="AV119" i="114"/>
  <c r="AU119" i="114"/>
  <c r="AV118" i="114"/>
  <c r="AU118" i="114"/>
  <c r="AV117" i="114"/>
  <c r="AU117" i="114"/>
  <c r="AV116" i="114"/>
  <c r="AU116" i="114"/>
  <c r="AV115" i="114"/>
  <c r="AU115" i="114"/>
  <c r="AV114" i="114"/>
  <c r="AU114" i="114"/>
  <c r="AV113" i="114"/>
  <c r="AU113" i="114"/>
  <c r="AV112" i="114"/>
  <c r="AU112" i="114"/>
  <c r="AV111" i="114"/>
  <c r="AU111" i="114"/>
  <c r="AV110" i="114"/>
  <c r="AU110" i="114"/>
  <c r="AV109" i="114"/>
  <c r="AU109" i="114"/>
  <c r="AV108" i="114"/>
  <c r="AU108" i="114"/>
  <c r="AV107" i="114"/>
  <c r="AU107" i="114"/>
  <c r="AV106" i="114"/>
  <c r="AU106" i="114"/>
  <c r="AV105" i="114"/>
  <c r="AU105" i="114"/>
  <c r="AV104" i="114"/>
  <c r="AU104" i="114"/>
  <c r="AV103" i="114"/>
  <c r="AU103" i="114"/>
  <c r="AV102" i="114"/>
  <c r="AU102" i="114"/>
  <c r="AV101" i="114"/>
  <c r="AU101" i="114"/>
  <c r="AV100" i="114"/>
  <c r="AU100" i="114"/>
  <c r="AV99" i="114"/>
  <c r="AU99" i="114"/>
  <c r="AV98" i="114"/>
  <c r="AU98" i="114"/>
  <c r="AV97" i="114"/>
  <c r="AU97" i="114"/>
  <c r="AV96" i="114"/>
  <c r="AU96" i="114"/>
  <c r="AV95" i="114"/>
  <c r="AU95" i="114"/>
  <c r="AV94" i="114"/>
  <c r="AU94" i="114"/>
  <c r="AV93" i="114"/>
  <c r="AU93" i="114"/>
  <c r="AV92" i="114"/>
  <c r="AU92" i="114"/>
  <c r="AV91" i="114"/>
  <c r="AU91" i="114"/>
  <c r="AV90" i="114"/>
  <c r="AU90" i="114"/>
  <c r="AV89" i="114"/>
  <c r="AU89" i="114"/>
  <c r="AV88" i="114"/>
  <c r="AU88" i="114"/>
  <c r="AV87" i="114"/>
  <c r="AU87" i="114"/>
  <c r="AV86" i="114"/>
  <c r="AU86" i="114"/>
  <c r="AV85" i="114"/>
  <c r="AU85" i="114"/>
  <c r="AV84" i="114"/>
  <c r="AU84" i="114"/>
  <c r="AV83" i="114"/>
  <c r="AU83" i="114"/>
  <c r="AV82" i="114"/>
  <c r="AU82" i="114"/>
  <c r="AV81" i="114"/>
  <c r="AU81" i="114"/>
  <c r="AV80" i="114"/>
  <c r="AU80" i="114"/>
  <c r="AV79" i="114"/>
  <c r="AU79" i="114"/>
  <c r="AV78" i="114"/>
  <c r="AU78" i="114"/>
  <c r="AV77" i="114"/>
  <c r="AU77" i="114"/>
  <c r="AV76" i="114"/>
  <c r="AU76" i="114"/>
  <c r="AV75" i="114"/>
  <c r="AU75" i="114"/>
  <c r="AV74" i="114"/>
  <c r="AU74" i="114"/>
  <c r="AV73" i="114"/>
  <c r="AU73" i="114"/>
  <c r="AV72" i="114"/>
  <c r="AU72" i="114"/>
  <c r="AV71" i="114"/>
  <c r="AU71" i="114"/>
  <c r="AV70" i="114"/>
  <c r="AU70" i="114"/>
  <c r="AV69" i="114"/>
  <c r="AU69" i="114"/>
  <c r="AV68" i="114"/>
  <c r="AU68" i="114"/>
  <c r="AV67" i="114"/>
  <c r="AU67" i="114"/>
  <c r="AV66" i="114"/>
  <c r="AU66" i="114"/>
  <c r="AV65" i="114"/>
  <c r="AU65" i="114"/>
  <c r="AV64" i="114"/>
  <c r="AU64" i="114"/>
  <c r="AV63" i="114"/>
  <c r="AU63" i="114"/>
  <c r="AV62" i="114"/>
  <c r="AU62" i="114"/>
  <c r="AV61" i="114"/>
  <c r="AU61" i="114"/>
  <c r="AV60" i="114"/>
  <c r="AU60" i="114"/>
  <c r="AV59" i="114"/>
  <c r="AU59" i="114"/>
  <c r="AV58" i="114"/>
  <c r="AU58" i="114"/>
  <c r="AV57" i="114"/>
  <c r="AU57" i="114"/>
  <c r="AV56" i="114"/>
  <c r="AU56" i="114"/>
  <c r="AV55" i="114"/>
  <c r="AU55" i="114"/>
  <c r="AV54" i="114"/>
  <c r="AU54" i="114"/>
  <c r="AV53" i="114"/>
  <c r="AU53" i="114"/>
  <c r="AV52" i="114"/>
  <c r="AU52" i="114"/>
  <c r="AV51" i="114"/>
  <c r="AU51" i="114"/>
  <c r="AV50" i="114"/>
  <c r="AU50" i="114"/>
  <c r="AV49" i="114"/>
  <c r="AU49" i="114"/>
  <c r="AV48" i="114"/>
  <c r="AU48" i="114"/>
  <c r="AV47" i="114"/>
  <c r="AU47" i="114"/>
  <c r="AV46" i="114"/>
  <c r="AU46" i="114"/>
  <c r="AV45" i="114"/>
  <c r="AU45" i="114"/>
  <c r="AV44" i="114"/>
  <c r="AU44" i="114"/>
  <c r="AV43" i="114"/>
  <c r="AU43" i="114"/>
  <c r="AV42" i="114"/>
  <c r="AU42" i="114"/>
  <c r="AV41" i="114"/>
  <c r="AU41" i="114"/>
  <c r="AV40" i="114"/>
  <c r="AU40" i="114"/>
  <c r="AV39" i="114"/>
  <c r="AU39" i="114"/>
  <c r="AV38" i="114"/>
  <c r="AU38" i="114"/>
  <c r="AV37" i="114"/>
  <c r="AU37" i="114"/>
  <c r="AV36" i="114"/>
  <c r="AU36" i="114"/>
  <c r="AV35" i="114"/>
  <c r="AU35" i="114"/>
  <c r="AV34" i="114"/>
  <c r="AU34" i="114"/>
  <c r="AV33" i="114"/>
  <c r="AU33" i="114"/>
  <c r="AV32" i="114"/>
  <c r="AU32" i="114"/>
  <c r="AV31" i="114"/>
  <c r="AU31" i="114"/>
  <c r="AV30" i="114"/>
  <c r="AU30" i="114"/>
  <c r="AV29" i="114"/>
  <c r="AU29" i="114"/>
  <c r="AV28" i="114"/>
  <c r="AU28" i="114"/>
  <c r="AV27" i="114"/>
  <c r="AU27" i="114"/>
  <c r="AV26" i="114"/>
  <c r="AU26" i="114"/>
  <c r="AV25" i="114"/>
  <c r="AU25" i="114"/>
  <c r="AV24" i="114"/>
  <c r="AU24" i="114"/>
  <c r="AV23" i="114"/>
  <c r="AU23" i="114"/>
  <c r="AV22" i="114"/>
  <c r="AU22" i="114"/>
  <c r="AV21" i="114"/>
  <c r="AU21" i="114"/>
  <c r="AV20" i="114"/>
  <c r="AU20" i="114"/>
  <c r="AV19" i="114"/>
  <c r="AU19" i="114"/>
  <c r="AV18" i="114"/>
  <c r="AU18" i="114"/>
  <c r="W200" i="114"/>
  <c r="W199" i="114"/>
  <c r="W198" i="114"/>
  <c r="W197" i="114"/>
  <c r="W196" i="114"/>
  <c r="W195" i="114"/>
  <c r="W194" i="114"/>
  <c r="W193" i="114"/>
  <c r="W192" i="114"/>
  <c r="W191" i="114"/>
  <c r="W190" i="114"/>
  <c r="W189" i="114"/>
  <c r="W188" i="114"/>
  <c r="W187" i="114"/>
  <c r="W186" i="114"/>
  <c r="W185" i="114"/>
  <c r="W184" i="114"/>
  <c r="W183" i="114"/>
  <c r="W182" i="114"/>
  <c r="W181" i="114"/>
  <c r="W180" i="114"/>
  <c r="W179" i="114"/>
  <c r="W178" i="114"/>
  <c r="W177" i="114"/>
  <c r="W176" i="114"/>
  <c r="W175" i="114"/>
  <c r="W174" i="114"/>
  <c r="W173" i="114"/>
  <c r="W172" i="114"/>
  <c r="W171" i="114"/>
  <c r="W170" i="114"/>
  <c r="W169" i="114"/>
  <c r="W168" i="114"/>
  <c r="W167" i="114"/>
  <c r="W166" i="114"/>
  <c r="W165" i="114"/>
  <c r="W164" i="114"/>
  <c r="W163" i="114"/>
  <c r="W162" i="114"/>
  <c r="W161" i="114"/>
  <c r="W160" i="114"/>
  <c r="W159" i="114"/>
  <c r="W158" i="114"/>
  <c r="W157" i="114"/>
  <c r="W156" i="114"/>
  <c r="W155" i="114"/>
  <c r="W154" i="114"/>
  <c r="W153" i="114"/>
  <c r="W152" i="114"/>
  <c r="W151" i="114"/>
  <c r="W150" i="114"/>
  <c r="W149" i="114"/>
  <c r="W148" i="114"/>
  <c r="W147" i="114"/>
  <c r="W146" i="114"/>
  <c r="W145" i="114"/>
  <c r="W144" i="114"/>
  <c r="W143" i="114"/>
  <c r="W142" i="114"/>
  <c r="W141" i="114"/>
  <c r="W140" i="114"/>
  <c r="W139" i="114"/>
  <c r="W138" i="114"/>
  <c r="W137" i="114"/>
  <c r="W136" i="114"/>
  <c r="W135" i="114"/>
  <c r="W134" i="114"/>
  <c r="W133" i="114"/>
  <c r="W132" i="114"/>
  <c r="W131" i="114"/>
  <c r="W130" i="114"/>
  <c r="W129" i="114"/>
  <c r="W128" i="114"/>
  <c r="W127" i="114"/>
  <c r="W126" i="114"/>
  <c r="W125" i="114"/>
  <c r="W124" i="114"/>
  <c r="W123" i="114"/>
  <c r="W122" i="114"/>
  <c r="W121" i="114"/>
  <c r="W120" i="114"/>
  <c r="W119" i="114"/>
  <c r="W118" i="114"/>
  <c r="W117" i="114"/>
  <c r="W116" i="114"/>
  <c r="W115" i="114"/>
  <c r="W114" i="114"/>
  <c r="W113" i="114"/>
  <c r="W112" i="114"/>
  <c r="W111" i="114"/>
  <c r="W110" i="114"/>
  <c r="W109" i="114"/>
  <c r="W108" i="114"/>
  <c r="W107" i="114"/>
  <c r="W106" i="114"/>
  <c r="W105" i="114"/>
  <c r="W104" i="114"/>
  <c r="W103" i="114"/>
  <c r="W102" i="114"/>
  <c r="W101" i="114"/>
  <c r="W100" i="114"/>
  <c r="W99" i="114"/>
  <c r="W98" i="114"/>
  <c r="W97" i="114"/>
  <c r="W96" i="114"/>
  <c r="W95" i="114"/>
  <c r="W94" i="114"/>
  <c r="W93" i="114"/>
  <c r="W92" i="114"/>
  <c r="W91" i="114"/>
  <c r="W90" i="114"/>
  <c r="W89" i="114"/>
  <c r="W88" i="114"/>
  <c r="W87" i="114"/>
  <c r="W86" i="114"/>
  <c r="W85" i="114"/>
  <c r="W84" i="114"/>
  <c r="W83" i="114"/>
  <c r="W82" i="114"/>
  <c r="W81" i="114"/>
  <c r="W80" i="114"/>
  <c r="W79" i="114"/>
  <c r="W78" i="114"/>
  <c r="W77" i="114"/>
  <c r="W76" i="114"/>
  <c r="W75" i="114"/>
  <c r="W74" i="114"/>
  <c r="W73" i="114"/>
  <c r="W72" i="114"/>
  <c r="W71" i="114"/>
  <c r="W70" i="114"/>
  <c r="W69" i="114"/>
  <c r="W68" i="114"/>
  <c r="W67" i="114"/>
  <c r="W66" i="114"/>
  <c r="W65" i="114"/>
  <c r="W64" i="114"/>
  <c r="W63" i="114"/>
  <c r="W62" i="114"/>
  <c r="W61" i="114"/>
  <c r="W60" i="114"/>
  <c r="W59" i="114"/>
  <c r="W58" i="114"/>
  <c r="W57" i="114"/>
  <c r="W56" i="114"/>
  <c r="W55" i="114"/>
  <c r="W54" i="114"/>
  <c r="W53" i="114"/>
  <c r="W52" i="114"/>
  <c r="W51" i="114"/>
  <c r="W50" i="114"/>
  <c r="W49" i="114"/>
  <c r="W48" i="114"/>
  <c r="W47" i="114"/>
  <c r="W46" i="114"/>
  <c r="W45" i="114"/>
  <c r="W44" i="114"/>
  <c r="W43" i="114"/>
  <c r="W42" i="114"/>
  <c r="W41" i="114"/>
  <c r="W40" i="114"/>
  <c r="W39" i="114"/>
  <c r="W38" i="114"/>
  <c r="W37" i="114"/>
  <c r="W36" i="114"/>
  <c r="W35" i="114"/>
  <c r="W34" i="114"/>
  <c r="W33" i="114"/>
  <c r="W32" i="114"/>
  <c r="W31" i="114"/>
  <c r="W30" i="114"/>
  <c r="W29" i="114"/>
  <c r="W28" i="114"/>
  <c r="W27" i="114"/>
  <c r="W26" i="114"/>
  <c r="W25" i="114"/>
  <c r="W24" i="114"/>
  <c r="W23" i="114"/>
  <c r="W22" i="114"/>
  <c r="W21" i="114"/>
  <c r="W20" i="114"/>
  <c r="W19" i="114"/>
  <c r="W18" i="114"/>
  <c r="S200" i="114"/>
  <c r="S199" i="114"/>
  <c r="S198" i="114"/>
  <c r="S197" i="114"/>
  <c r="S196" i="114"/>
  <c r="S195" i="114"/>
  <c r="S194" i="114"/>
  <c r="S193" i="114"/>
  <c r="S192" i="114"/>
  <c r="S191" i="114"/>
  <c r="S190" i="114"/>
  <c r="S189" i="114"/>
  <c r="S188" i="114"/>
  <c r="S187" i="114"/>
  <c r="S186" i="114"/>
  <c r="S185" i="114"/>
  <c r="S184" i="114"/>
  <c r="S183" i="114"/>
  <c r="S182" i="114"/>
  <c r="S181" i="114"/>
  <c r="S180" i="114"/>
  <c r="S179" i="114"/>
  <c r="S178" i="114"/>
  <c r="S177" i="114"/>
  <c r="S176" i="114"/>
  <c r="S175" i="114"/>
  <c r="S174" i="114"/>
  <c r="S173" i="114"/>
  <c r="S172" i="114"/>
  <c r="S171" i="114"/>
  <c r="S170" i="114"/>
  <c r="S169" i="114"/>
  <c r="S168" i="114"/>
  <c r="S167" i="114"/>
  <c r="S166" i="114"/>
  <c r="S165" i="114"/>
  <c r="S164" i="114"/>
  <c r="S163" i="114"/>
  <c r="S162" i="114"/>
  <c r="S161" i="114"/>
  <c r="S160" i="114"/>
  <c r="S159" i="114"/>
  <c r="S158" i="114"/>
  <c r="S157" i="114"/>
  <c r="S156" i="114"/>
  <c r="S155" i="114"/>
  <c r="S154" i="114"/>
  <c r="S153" i="114"/>
  <c r="S152" i="114"/>
  <c r="S151" i="114"/>
  <c r="S150" i="114"/>
  <c r="S149" i="114"/>
  <c r="S148" i="114"/>
  <c r="S147" i="114"/>
  <c r="S146" i="114"/>
  <c r="S145" i="114"/>
  <c r="S144" i="114"/>
  <c r="S143" i="114"/>
  <c r="S142" i="114"/>
  <c r="S141" i="114"/>
  <c r="S140" i="114"/>
  <c r="S139" i="114"/>
  <c r="S138" i="114"/>
  <c r="S137" i="114"/>
  <c r="S136" i="114"/>
  <c r="S135" i="114"/>
  <c r="S134" i="114"/>
  <c r="S133" i="114"/>
  <c r="S132" i="114"/>
  <c r="S131" i="114"/>
  <c r="S130" i="114"/>
  <c r="S129" i="114"/>
  <c r="S128" i="114"/>
  <c r="S127" i="114"/>
  <c r="S126" i="114"/>
  <c r="S125" i="114"/>
  <c r="S124" i="114"/>
  <c r="S123" i="114"/>
  <c r="S122" i="114"/>
  <c r="S121" i="114"/>
  <c r="S120" i="114"/>
  <c r="S119" i="114"/>
  <c r="S118" i="114"/>
  <c r="S117" i="114"/>
  <c r="S116" i="114"/>
  <c r="S115" i="114"/>
  <c r="S114" i="114"/>
  <c r="S113" i="114"/>
  <c r="S112" i="114"/>
  <c r="S111" i="114"/>
  <c r="S110" i="114"/>
  <c r="S109" i="114"/>
  <c r="S108" i="114"/>
  <c r="S107" i="114"/>
  <c r="S106" i="114"/>
  <c r="S105" i="114"/>
  <c r="S104" i="114"/>
  <c r="S103" i="114"/>
  <c r="S102" i="114"/>
  <c r="S101" i="114"/>
  <c r="S100" i="114"/>
  <c r="S99" i="114"/>
  <c r="S98" i="114"/>
  <c r="S97" i="114"/>
  <c r="S96" i="114"/>
  <c r="S95" i="114"/>
  <c r="S94" i="114"/>
  <c r="S93" i="114"/>
  <c r="S92" i="114"/>
  <c r="S91" i="114"/>
  <c r="S90" i="114"/>
  <c r="S89" i="114"/>
  <c r="S88" i="114"/>
  <c r="S87" i="114"/>
  <c r="S86" i="114"/>
  <c r="S85" i="114"/>
  <c r="S84" i="114"/>
  <c r="S83" i="114"/>
  <c r="S82" i="114"/>
  <c r="S81" i="114"/>
  <c r="S80" i="114"/>
  <c r="S79" i="114"/>
  <c r="S78" i="114"/>
  <c r="S77" i="114"/>
  <c r="S76" i="114"/>
  <c r="S75" i="114"/>
  <c r="S74" i="114"/>
  <c r="S73" i="114"/>
  <c r="S72" i="114"/>
  <c r="S71" i="114"/>
  <c r="S70" i="114"/>
  <c r="S69" i="114"/>
  <c r="S68" i="114"/>
  <c r="S67" i="114"/>
  <c r="S66" i="114"/>
  <c r="S65" i="114"/>
  <c r="S64" i="114"/>
  <c r="S63" i="114"/>
  <c r="S62" i="114"/>
  <c r="S61" i="114"/>
  <c r="S60" i="114"/>
  <c r="S59" i="114"/>
  <c r="S58" i="114"/>
  <c r="S57" i="114"/>
  <c r="S56" i="114"/>
  <c r="S55" i="114"/>
  <c r="S54" i="114"/>
  <c r="S53" i="114"/>
  <c r="S52" i="114"/>
  <c r="S51" i="114"/>
  <c r="S50" i="114"/>
  <c r="S49" i="114"/>
  <c r="S48" i="114"/>
  <c r="S47" i="114"/>
  <c r="S46" i="114"/>
  <c r="S45" i="114"/>
  <c r="S44" i="114"/>
  <c r="S43" i="114"/>
  <c r="S42" i="114"/>
  <c r="S41" i="114"/>
  <c r="S40" i="114"/>
  <c r="S39" i="114"/>
  <c r="S38" i="114"/>
  <c r="S37" i="114"/>
  <c r="S36" i="114"/>
  <c r="S35" i="114"/>
  <c r="S34" i="114"/>
  <c r="S33" i="114"/>
  <c r="S32" i="114"/>
  <c r="S31" i="114"/>
  <c r="S30" i="114"/>
  <c r="S29" i="114"/>
  <c r="S28" i="114"/>
  <c r="S27" i="114"/>
  <c r="S26" i="114"/>
  <c r="S25" i="114"/>
  <c r="S24" i="114"/>
  <c r="S23" i="114"/>
  <c r="S22" i="114"/>
  <c r="S21" i="114"/>
  <c r="S20" i="114"/>
  <c r="S19" i="114"/>
  <c r="S18" i="114"/>
  <c r="G200" i="114"/>
  <c r="G199" i="114"/>
  <c r="G198" i="114"/>
  <c r="G197" i="114"/>
  <c r="G196" i="114"/>
  <c r="G195" i="114"/>
  <c r="G194" i="114"/>
  <c r="G193" i="114"/>
  <c r="G192" i="114"/>
  <c r="G191" i="114"/>
  <c r="G190" i="114"/>
  <c r="G189" i="114"/>
  <c r="G188" i="114"/>
  <c r="G187" i="114"/>
  <c r="G186" i="114"/>
  <c r="G185" i="114"/>
  <c r="G184" i="114"/>
  <c r="G183" i="114"/>
  <c r="G182" i="114"/>
  <c r="G181" i="114"/>
  <c r="G180" i="114"/>
  <c r="G179" i="114"/>
  <c r="G178" i="114"/>
  <c r="G177" i="114"/>
  <c r="G176" i="114"/>
  <c r="G175" i="114"/>
  <c r="G174" i="114"/>
  <c r="G173" i="114"/>
  <c r="G172" i="114"/>
  <c r="G171" i="114"/>
  <c r="G170" i="114"/>
  <c r="G169" i="114"/>
  <c r="G168" i="114"/>
  <c r="G167" i="114"/>
  <c r="G166" i="114"/>
  <c r="G165" i="114"/>
  <c r="G164" i="114"/>
  <c r="G163" i="114"/>
  <c r="G162" i="114"/>
  <c r="G161" i="114"/>
  <c r="G160" i="114"/>
  <c r="G159" i="114"/>
  <c r="G158" i="114"/>
  <c r="G157" i="114"/>
  <c r="G156" i="114"/>
  <c r="G155" i="114"/>
  <c r="G154" i="114"/>
  <c r="G153" i="114"/>
  <c r="G152" i="114"/>
  <c r="G151" i="114"/>
  <c r="G150" i="114"/>
  <c r="G149" i="114"/>
  <c r="G148" i="114"/>
  <c r="G147" i="114"/>
  <c r="G146" i="114"/>
  <c r="G145" i="114"/>
  <c r="G144" i="114"/>
  <c r="G143" i="114"/>
  <c r="G142" i="114"/>
  <c r="G141" i="114"/>
  <c r="G140" i="114"/>
  <c r="G139" i="114"/>
  <c r="G138" i="114"/>
  <c r="G137" i="114"/>
  <c r="G136" i="114"/>
  <c r="G135" i="114"/>
  <c r="G134" i="114"/>
  <c r="G133" i="114"/>
  <c r="G132" i="114"/>
  <c r="G131" i="114"/>
  <c r="G130" i="114"/>
  <c r="G129" i="114"/>
  <c r="G128" i="114"/>
  <c r="G127" i="114"/>
  <c r="G126" i="114"/>
  <c r="G125" i="114"/>
  <c r="G124" i="114"/>
  <c r="G123" i="114"/>
  <c r="G122" i="114"/>
  <c r="G121" i="114"/>
  <c r="G120" i="114"/>
  <c r="G119" i="114"/>
  <c r="G118" i="114"/>
  <c r="G117" i="114"/>
  <c r="G116" i="114"/>
  <c r="G115" i="114"/>
  <c r="G114" i="114"/>
  <c r="G113" i="114"/>
  <c r="G112" i="114"/>
  <c r="G111" i="114"/>
  <c r="G110" i="114"/>
  <c r="G109" i="114"/>
  <c r="G108" i="114"/>
  <c r="G107" i="114"/>
  <c r="G106" i="114"/>
  <c r="G105" i="114"/>
  <c r="G104" i="114"/>
  <c r="G103" i="114"/>
  <c r="G102" i="114"/>
  <c r="G101" i="114"/>
  <c r="G100" i="114"/>
  <c r="G99" i="114"/>
  <c r="G98" i="114"/>
  <c r="G97" i="114"/>
  <c r="G96" i="114"/>
  <c r="G95" i="114"/>
  <c r="G94" i="114"/>
  <c r="G93" i="114"/>
  <c r="G92" i="114"/>
  <c r="G91" i="114"/>
  <c r="G90" i="114"/>
  <c r="G89" i="114"/>
  <c r="G88" i="114"/>
  <c r="G87" i="114"/>
  <c r="G86" i="114"/>
  <c r="G85" i="114"/>
  <c r="G84" i="114"/>
  <c r="G83" i="114"/>
  <c r="G82" i="114"/>
  <c r="G81" i="114"/>
  <c r="G80" i="114"/>
  <c r="G79" i="114"/>
  <c r="G78" i="114"/>
  <c r="G77" i="114"/>
  <c r="G76" i="114"/>
  <c r="G75" i="114"/>
  <c r="G74" i="114"/>
  <c r="G73" i="114"/>
  <c r="G72" i="114"/>
  <c r="G71" i="114"/>
  <c r="G70" i="114"/>
  <c r="G69" i="114"/>
  <c r="G68" i="114"/>
  <c r="G67" i="114"/>
  <c r="G66" i="114"/>
  <c r="G65" i="114"/>
  <c r="G64" i="114"/>
  <c r="G63" i="114"/>
  <c r="G62" i="114"/>
  <c r="G61" i="114"/>
  <c r="G60" i="114"/>
  <c r="G59" i="114"/>
  <c r="G58" i="114"/>
  <c r="G57" i="114"/>
  <c r="G56" i="114"/>
  <c r="G55" i="114"/>
  <c r="G54" i="114"/>
  <c r="G53" i="114"/>
  <c r="G52" i="114"/>
  <c r="G51" i="114"/>
  <c r="G50" i="114"/>
  <c r="G49" i="114"/>
  <c r="G48" i="114"/>
  <c r="G47" i="114"/>
  <c r="G46" i="114"/>
  <c r="G45" i="114"/>
  <c r="G44" i="114"/>
  <c r="G43" i="114"/>
  <c r="G42" i="114"/>
  <c r="G41" i="114"/>
  <c r="G40" i="114"/>
  <c r="G39" i="114"/>
  <c r="G38" i="114"/>
  <c r="G37" i="114"/>
  <c r="G36" i="114"/>
  <c r="G35" i="114"/>
  <c r="G34" i="114"/>
  <c r="G33" i="114"/>
  <c r="G32" i="114"/>
  <c r="G31" i="114"/>
  <c r="G30" i="114"/>
  <c r="G29" i="114"/>
  <c r="G28" i="114"/>
  <c r="G27" i="114"/>
  <c r="G26" i="114"/>
  <c r="G25" i="114"/>
  <c r="G24" i="114"/>
  <c r="G23" i="114"/>
  <c r="G22" i="114"/>
  <c r="G21" i="114"/>
  <c r="G20" i="114"/>
  <c r="G19" i="114"/>
  <c r="G18" i="114"/>
  <c r="E200" i="114"/>
  <c r="D200" i="114"/>
  <c r="E199" i="114"/>
  <c r="D199" i="114"/>
  <c r="E198" i="114"/>
  <c r="D198" i="114"/>
  <c r="E197" i="114"/>
  <c r="D197" i="114"/>
  <c r="E196" i="114"/>
  <c r="D196" i="114"/>
  <c r="E195" i="114"/>
  <c r="D195" i="114"/>
  <c r="E194" i="114"/>
  <c r="D194" i="114"/>
  <c r="E193" i="114"/>
  <c r="D193" i="114"/>
  <c r="E192" i="114"/>
  <c r="D192" i="114"/>
  <c r="E191" i="114"/>
  <c r="D191" i="114"/>
  <c r="E190" i="114"/>
  <c r="D190" i="114"/>
  <c r="E189" i="114"/>
  <c r="D189" i="114"/>
  <c r="E188" i="114"/>
  <c r="D188" i="114"/>
  <c r="E187" i="114"/>
  <c r="D187" i="114"/>
  <c r="E186" i="114"/>
  <c r="D186" i="114"/>
  <c r="E185" i="114"/>
  <c r="D185" i="114"/>
  <c r="E184" i="114"/>
  <c r="D184" i="114"/>
  <c r="E183" i="114"/>
  <c r="D183" i="114"/>
  <c r="E182" i="114"/>
  <c r="D182" i="114"/>
  <c r="E181" i="114"/>
  <c r="D181" i="114"/>
  <c r="E180" i="114"/>
  <c r="D180" i="114"/>
  <c r="E179" i="114"/>
  <c r="D179" i="114"/>
  <c r="E178" i="114"/>
  <c r="D178" i="114"/>
  <c r="E177" i="114"/>
  <c r="D177" i="114"/>
  <c r="E176" i="114"/>
  <c r="D176" i="114"/>
  <c r="E175" i="114"/>
  <c r="D175" i="114"/>
  <c r="E174" i="114"/>
  <c r="D174" i="114"/>
  <c r="E173" i="114"/>
  <c r="D173" i="114"/>
  <c r="E172" i="114"/>
  <c r="D172" i="114"/>
  <c r="E171" i="114"/>
  <c r="D171" i="114"/>
  <c r="E170" i="114"/>
  <c r="D170" i="114"/>
  <c r="E169" i="114"/>
  <c r="D169" i="114"/>
  <c r="E168" i="114"/>
  <c r="D168" i="114"/>
  <c r="E167" i="114"/>
  <c r="D167" i="114"/>
  <c r="E166" i="114"/>
  <c r="D166" i="114"/>
  <c r="E165" i="114"/>
  <c r="D165" i="114"/>
  <c r="E164" i="114"/>
  <c r="D164" i="114"/>
  <c r="E163" i="114"/>
  <c r="D163" i="114"/>
  <c r="E162" i="114"/>
  <c r="D162" i="114"/>
  <c r="E161" i="114"/>
  <c r="D161" i="114"/>
  <c r="E160" i="114"/>
  <c r="D160" i="114"/>
  <c r="E159" i="114"/>
  <c r="D159" i="114"/>
  <c r="E158" i="114"/>
  <c r="D158" i="114"/>
  <c r="E157" i="114"/>
  <c r="D157" i="114"/>
  <c r="E156" i="114"/>
  <c r="D156" i="114"/>
  <c r="E155" i="114"/>
  <c r="D155" i="114"/>
  <c r="E154" i="114"/>
  <c r="D154" i="114"/>
  <c r="E153" i="114"/>
  <c r="D153" i="114"/>
  <c r="E152" i="114"/>
  <c r="D152" i="114"/>
  <c r="E151" i="114"/>
  <c r="D151" i="114"/>
  <c r="E150" i="114"/>
  <c r="D150" i="114"/>
  <c r="E149" i="114"/>
  <c r="D149" i="114"/>
  <c r="E148" i="114"/>
  <c r="D148" i="114"/>
  <c r="E147" i="114"/>
  <c r="D147" i="114"/>
  <c r="E146" i="114"/>
  <c r="D146" i="114"/>
  <c r="E145" i="114"/>
  <c r="D145" i="114"/>
  <c r="E144" i="114"/>
  <c r="D144" i="114"/>
  <c r="E143" i="114"/>
  <c r="D143" i="114"/>
  <c r="E142" i="114"/>
  <c r="D142" i="114"/>
  <c r="E141" i="114"/>
  <c r="D141" i="114"/>
  <c r="E140" i="114"/>
  <c r="D140" i="114"/>
  <c r="E139" i="114"/>
  <c r="D139" i="114"/>
  <c r="E138" i="114"/>
  <c r="D138" i="114"/>
  <c r="E137" i="114"/>
  <c r="D137" i="114"/>
  <c r="E136" i="114"/>
  <c r="D136" i="114"/>
  <c r="E135" i="114"/>
  <c r="D135" i="114"/>
  <c r="E134" i="114"/>
  <c r="D134" i="114"/>
  <c r="E133" i="114"/>
  <c r="D133" i="114"/>
  <c r="E132" i="114"/>
  <c r="D132" i="114"/>
  <c r="E131" i="114"/>
  <c r="D131" i="114"/>
  <c r="E130" i="114"/>
  <c r="D130" i="114"/>
  <c r="E129" i="114"/>
  <c r="D129" i="114"/>
  <c r="E128" i="114"/>
  <c r="D128" i="114"/>
  <c r="E127" i="114"/>
  <c r="D127" i="114"/>
  <c r="E126" i="114"/>
  <c r="D126" i="114"/>
  <c r="E125" i="114"/>
  <c r="D125" i="114"/>
  <c r="E124" i="114"/>
  <c r="D124" i="114"/>
  <c r="E123" i="114"/>
  <c r="D123" i="114"/>
  <c r="E122" i="114"/>
  <c r="D122" i="114"/>
  <c r="E121" i="114"/>
  <c r="D121" i="114"/>
  <c r="E120" i="114"/>
  <c r="D120" i="114"/>
  <c r="E119" i="114"/>
  <c r="D119" i="114"/>
  <c r="E118" i="114"/>
  <c r="D118" i="114"/>
  <c r="E117" i="114"/>
  <c r="D117" i="114"/>
  <c r="E116" i="114"/>
  <c r="D116" i="114"/>
  <c r="E115" i="114"/>
  <c r="D115" i="114"/>
  <c r="E114" i="114"/>
  <c r="D114" i="114"/>
  <c r="E113" i="114"/>
  <c r="D113" i="114"/>
  <c r="E112" i="114"/>
  <c r="D112" i="114"/>
  <c r="E111" i="114"/>
  <c r="D111" i="114"/>
  <c r="E110" i="114"/>
  <c r="D110" i="114"/>
  <c r="E109" i="114"/>
  <c r="D109" i="114"/>
  <c r="E108" i="114"/>
  <c r="D108" i="114"/>
  <c r="E107" i="114"/>
  <c r="D107" i="114"/>
  <c r="E106" i="114"/>
  <c r="D106" i="114"/>
  <c r="E105" i="114"/>
  <c r="D105" i="114"/>
  <c r="E104" i="114"/>
  <c r="D104" i="114"/>
  <c r="E103" i="114"/>
  <c r="D103" i="114"/>
  <c r="E102" i="114"/>
  <c r="D102" i="114"/>
  <c r="E101" i="114"/>
  <c r="D101" i="114"/>
  <c r="E100" i="114"/>
  <c r="D100" i="114"/>
  <c r="E99" i="114"/>
  <c r="D99" i="114"/>
  <c r="E98" i="114"/>
  <c r="D98" i="114"/>
  <c r="E97" i="114"/>
  <c r="D97" i="114"/>
  <c r="E96" i="114"/>
  <c r="D96" i="114"/>
  <c r="E95" i="114"/>
  <c r="D95" i="114"/>
  <c r="E94" i="114"/>
  <c r="D94" i="114"/>
  <c r="E93" i="114"/>
  <c r="D93" i="114"/>
  <c r="E92" i="114"/>
  <c r="D92" i="114"/>
  <c r="E91" i="114"/>
  <c r="D91" i="114"/>
  <c r="E90" i="114"/>
  <c r="D90" i="114"/>
  <c r="E89" i="114"/>
  <c r="D89" i="114"/>
  <c r="E88" i="114"/>
  <c r="D88" i="114"/>
  <c r="E87" i="114"/>
  <c r="D87" i="114"/>
  <c r="E86" i="114"/>
  <c r="D86" i="114"/>
  <c r="E85" i="114"/>
  <c r="D85" i="114"/>
  <c r="E84" i="114"/>
  <c r="D84" i="114"/>
  <c r="E83" i="114"/>
  <c r="D83" i="114"/>
  <c r="E82" i="114"/>
  <c r="D82" i="114"/>
  <c r="E81" i="114"/>
  <c r="D81" i="114"/>
  <c r="E80" i="114"/>
  <c r="D80" i="114"/>
  <c r="E79" i="114"/>
  <c r="D79" i="114"/>
  <c r="E78" i="114"/>
  <c r="D78" i="114"/>
  <c r="E77" i="114"/>
  <c r="D77" i="114"/>
  <c r="E76" i="114"/>
  <c r="D76" i="114"/>
  <c r="E75" i="114"/>
  <c r="D75" i="114"/>
  <c r="E74" i="114"/>
  <c r="D74" i="114"/>
  <c r="E73" i="114"/>
  <c r="D73" i="114"/>
  <c r="E72" i="114"/>
  <c r="D72" i="114"/>
  <c r="E71" i="114"/>
  <c r="D71" i="114"/>
  <c r="E70" i="114"/>
  <c r="D70" i="114"/>
  <c r="E69" i="114"/>
  <c r="D69" i="114"/>
  <c r="E68" i="114"/>
  <c r="D68" i="114"/>
  <c r="E67" i="114"/>
  <c r="D67" i="114"/>
  <c r="E66" i="114"/>
  <c r="D66" i="114"/>
  <c r="E65" i="114"/>
  <c r="D65" i="114"/>
  <c r="E64" i="114"/>
  <c r="D64" i="114"/>
  <c r="E63" i="114"/>
  <c r="D63" i="114"/>
  <c r="E62" i="114"/>
  <c r="D62" i="114"/>
  <c r="E61" i="114"/>
  <c r="D61" i="114"/>
  <c r="E60" i="114"/>
  <c r="D60" i="114"/>
  <c r="E59" i="114"/>
  <c r="D59" i="114"/>
  <c r="E58" i="114"/>
  <c r="D58" i="114"/>
  <c r="E57" i="114"/>
  <c r="D57" i="114"/>
  <c r="E56" i="114"/>
  <c r="D56" i="114"/>
  <c r="E55" i="114"/>
  <c r="D55" i="114"/>
  <c r="E54" i="114"/>
  <c r="D54" i="114"/>
  <c r="E53" i="114"/>
  <c r="D53" i="114"/>
  <c r="E52" i="114"/>
  <c r="D52" i="114"/>
  <c r="E51" i="114"/>
  <c r="D51" i="114"/>
  <c r="E50" i="114"/>
  <c r="D50" i="114"/>
  <c r="E49" i="114"/>
  <c r="D49" i="114"/>
  <c r="E48" i="114"/>
  <c r="D48" i="114"/>
  <c r="E47" i="114"/>
  <c r="D47" i="114"/>
  <c r="E46" i="114"/>
  <c r="D46" i="114"/>
  <c r="E45" i="114"/>
  <c r="D45" i="114"/>
  <c r="E44" i="114"/>
  <c r="D44" i="114"/>
  <c r="E43" i="114"/>
  <c r="D43" i="114"/>
  <c r="E42" i="114"/>
  <c r="D42" i="114"/>
  <c r="E41" i="114"/>
  <c r="D41" i="114"/>
  <c r="E40" i="114"/>
  <c r="D40" i="114"/>
  <c r="E39" i="114"/>
  <c r="D39" i="114"/>
  <c r="E38" i="114"/>
  <c r="D38" i="114"/>
  <c r="E37" i="114"/>
  <c r="D37" i="114"/>
  <c r="E36" i="114"/>
  <c r="D36" i="114"/>
  <c r="E35" i="114"/>
  <c r="D35" i="114"/>
  <c r="E34" i="114"/>
  <c r="D34" i="114"/>
  <c r="E33" i="114"/>
  <c r="D33" i="114"/>
  <c r="E32" i="114"/>
  <c r="D32" i="114"/>
  <c r="E31" i="114"/>
  <c r="D31" i="114"/>
  <c r="E30" i="114"/>
  <c r="D30" i="114"/>
  <c r="E29" i="114"/>
  <c r="D29" i="114"/>
  <c r="E28" i="114"/>
  <c r="D28" i="114"/>
  <c r="E27" i="114"/>
  <c r="D27" i="114"/>
  <c r="E26" i="114"/>
  <c r="D26" i="114"/>
  <c r="E25" i="114"/>
  <c r="D25" i="114"/>
  <c r="E24" i="114"/>
  <c r="D24" i="114"/>
  <c r="E23" i="114"/>
  <c r="D23" i="114"/>
  <c r="E22" i="114"/>
  <c r="D22" i="114"/>
  <c r="E21" i="114"/>
  <c r="D21" i="114"/>
  <c r="E20" i="114"/>
  <c r="D20" i="114"/>
  <c r="E19" i="114"/>
  <c r="D19" i="114"/>
  <c r="E18" i="114"/>
  <c r="D18" i="114"/>
  <c r="BB15" i="113"/>
  <c r="BA15" i="113"/>
  <c r="AZ15" i="113"/>
  <c r="AY15" i="113"/>
  <c r="AX15" i="113"/>
  <c r="AW15" i="113"/>
  <c r="AV15" i="113"/>
  <c r="AU15" i="113"/>
  <c r="AT15" i="113"/>
  <c r="AS15" i="113"/>
  <c r="AR15" i="113"/>
  <c r="AQ15" i="113"/>
  <c r="AP15" i="113"/>
  <c r="AO15" i="113"/>
  <c r="AN15" i="113"/>
  <c r="AM15" i="113"/>
  <c r="AL15" i="113"/>
  <c r="AK15" i="113"/>
  <c r="AJ15" i="113"/>
  <c r="AI15" i="113"/>
  <c r="AH15" i="113"/>
  <c r="AG15" i="113"/>
  <c r="AF15" i="113"/>
  <c r="AE15" i="113"/>
  <c r="AD15" i="113"/>
  <c r="AC15" i="113"/>
  <c r="AB15" i="113"/>
  <c r="AA15" i="113"/>
  <c r="Z15" i="113"/>
  <c r="Y15" i="113"/>
  <c r="X15" i="113"/>
  <c r="W15" i="113"/>
  <c r="V15" i="113"/>
  <c r="U15" i="113"/>
  <c r="T15" i="113"/>
  <c r="S15" i="113"/>
  <c r="R15" i="113"/>
  <c r="Q15" i="113"/>
  <c r="BC15" i="113"/>
  <c r="BC200" i="113"/>
  <c r="BC199" i="113"/>
  <c r="BC198" i="113"/>
  <c r="BC197" i="113"/>
  <c r="BC196" i="113"/>
  <c r="BC195" i="113"/>
  <c r="BC194" i="113"/>
  <c r="BC193" i="113"/>
  <c r="BC192" i="113"/>
  <c r="BC191" i="113"/>
  <c r="BC190" i="113"/>
  <c r="BC189" i="113"/>
  <c r="BC188" i="113"/>
  <c r="BC187" i="113"/>
  <c r="BC186" i="113"/>
  <c r="BC185" i="113"/>
  <c r="BC184" i="113"/>
  <c r="BC183" i="113"/>
  <c r="BC182" i="113"/>
  <c r="BC181" i="113"/>
  <c r="BC180" i="113"/>
  <c r="BC179" i="113"/>
  <c r="BC178" i="113"/>
  <c r="BC177" i="113"/>
  <c r="BC176" i="113"/>
  <c r="BC175" i="113"/>
  <c r="BC174" i="113"/>
  <c r="BC173" i="113"/>
  <c r="BC172" i="113"/>
  <c r="BC171" i="113"/>
  <c r="BC170" i="113"/>
  <c r="BC169" i="113"/>
  <c r="BC168" i="113"/>
  <c r="BC167" i="113"/>
  <c r="BC166" i="113"/>
  <c r="BC165" i="113"/>
  <c r="BC164" i="113"/>
  <c r="BC163" i="113"/>
  <c r="BC162" i="113"/>
  <c r="BC161" i="113"/>
  <c r="BC160" i="113"/>
  <c r="BC159" i="113"/>
  <c r="BC158" i="113"/>
  <c r="BC157" i="113"/>
  <c r="BC156" i="113"/>
  <c r="BC155" i="113"/>
  <c r="BC154" i="113"/>
  <c r="BC153" i="113"/>
  <c r="BC152" i="113"/>
  <c r="BC151" i="113"/>
  <c r="BC150" i="113"/>
  <c r="BC149" i="113"/>
  <c r="BC148" i="113"/>
  <c r="BC147" i="113"/>
  <c r="BC146" i="113"/>
  <c r="BC145" i="113"/>
  <c r="BC144" i="113"/>
  <c r="BC143" i="113"/>
  <c r="BC142" i="113"/>
  <c r="BC141" i="113"/>
  <c r="BC140" i="113"/>
  <c r="BC139" i="113"/>
  <c r="BC138" i="113"/>
  <c r="BC137" i="113"/>
  <c r="BC136" i="113"/>
  <c r="BC135" i="113"/>
  <c r="BC134" i="113"/>
  <c r="BC133" i="113"/>
  <c r="BC132" i="113"/>
  <c r="BC131" i="113"/>
  <c r="BC130" i="113"/>
  <c r="BC129" i="113"/>
  <c r="BC128" i="113"/>
  <c r="BC127" i="113"/>
  <c r="BC126" i="113"/>
  <c r="BC125" i="113"/>
  <c r="BC124" i="113"/>
  <c r="BC123" i="113"/>
  <c r="BC122" i="113"/>
  <c r="BC121" i="113"/>
  <c r="BC120" i="113"/>
  <c r="BC119" i="113"/>
  <c r="BC118" i="113"/>
  <c r="BC117" i="113"/>
  <c r="BC116" i="113"/>
  <c r="BC115" i="113"/>
  <c r="BC114" i="113"/>
  <c r="BC113" i="113"/>
  <c r="BC112" i="113"/>
  <c r="BC111" i="113"/>
  <c r="BC110" i="113"/>
  <c r="BC109" i="113"/>
  <c r="BC108" i="113"/>
  <c r="BC107" i="113"/>
  <c r="BC106" i="113"/>
  <c r="BC105" i="113"/>
  <c r="BC104" i="113"/>
  <c r="BC103" i="113"/>
  <c r="BC102" i="113"/>
  <c r="BC101" i="113"/>
  <c r="BC100" i="113"/>
  <c r="BC99" i="113"/>
  <c r="BC98" i="113"/>
  <c r="BC97" i="113"/>
  <c r="BC96" i="113"/>
  <c r="BC95" i="113"/>
  <c r="BC94" i="113"/>
  <c r="BC93" i="113"/>
  <c r="BC92" i="113"/>
  <c r="BC91" i="113"/>
  <c r="BC90" i="113"/>
  <c r="BC89" i="113"/>
  <c r="BC88" i="113"/>
  <c r="BC87" i="113"/>
  <c r="BC86" i="113"/>
  <c r="BC85" i="113"/>
  <c r="BC84" i="113"/>
  <c r="BC83" i="113"/>
  <c r="BC82" i="113"/>
  <c r="BC81" i="113"/>
  <c r="BC80" i="113"/>
  <c r="BC79" i="113"/>
  <c r="BC78" i="113"/>
  <c r="BC77" i="113"/>
  <c r="BC76" i="113"/>
  <c r="BC75" i="113"/>
  <c r="BC74" i="113"/>
  <c r="BC73" i="113"/>
  <c r="BC72" i="113"/>
  <c r="BC71" i="113"/>
  <c r="BC70" i="113"/>
  <c r="BC69" i="113"/>
  <c r="BC68" i="113"/>
  <c r="BC67" i="113"/>
  <c r="BC66" i="113"/>
  <c r="BC65" i="113"/>
  <c r="BC64" i="113"/>
  <c r="BC63" i="113"/>
  <c r="BC62" i="113"/>
  <c r="BC61" i="113"/>
  <c r="BC60" i="113"/>
  <c r="BC59" i="113"/>
  <c r="BC58" i="113"/>
  <c r="BC57" i="113"/>
  <c r="BC56" i="113"/>
  <c r="BC55" i="113"/>
  <c r="BC54" i="113"/>
  <c r="BC53" i="113"/>
  <c r="BC52" i="113"/>
  <c r="BC51" i="113"/>
  <c r="BC50" i="113"/>
  <c r="BC49" i="113"/>
  <c r="BC48" i="113"/>
  <c r="BC47" i="113"/>
  <c r="BC46" i="113"/>
  <c r="BC45" i="113"/>
  <c r="BC44" i="113"/>
  <c r="BC43" i="113"/>
  <c r="BC42" i="113"/>
  <c r="BC41" i="113"/>
  <c r="BC40" i="113"/>
  <c r="BC39" i="113"/>
  <c r="BC38" i="113"/>
  <c r="BC37" i="113"/>
  <c r="BC36" i="113"/>
  <c r="BC35" i="113"/>
  <c r="BC34" i="113"/>
  <c r="BC33" i="113"/>
  <c r="BC32" i="113"/>
  <c r="BC31" i="113"/>
  <c r="BC30" i="113"/>
  <c r="BC29" i="113"/>
  <c r="BC28" i="113"/>
  <c r="BC27" i="113"/>
  <c r="BC26" i="113"/>
  <c r="BC25" i="113"/>
  <c r="BC24" i="113"/>
  <c r="BC23" i="113"/>
  <c r="BC22" i="113"/>
  <c r="BC21" i="113"/>
  <c r="BC20" i="113"/>
  <c r="BC19" i="113"/>
  <c r="BC18" i="113"/>
  <c r="BB200" i="113"/>
  <c r="BB199" i="113"/>
  <c r="BB198" i="113"/>
  <c r="BB197" i="113"/>
  <c r="BB196" i="113"/>
  <c r="BB195" i="113"/>
  <c r="BB194" i="113"/>
  <c r="BB193" i="113"/>
  <c r="BB192" i="113"/>
  <c r="BB191" i="113"/>
  <c r="BB190" i="113"/>
  <c r="BB189" i="113"/>
  <c r="BB188" i="113"/>
  <c r="BB187" i="113"/>
  <c r="BB186" i="113"/>
  <c r="BB185" i="113"/>
  <c r="BB184" i="113"/>
  <c r="BB183" i="113"/>
  <c r="BB182" i="113"/>
  <c r="BB181" i="113"/>
  <c r="BB180" i="113"/>
  <c r="BB179" i="113"/>
  <c r="BB178" i="113"/>
  <c r="BB177" i="113"/>
  <c r="BB176" i="113"/>
  <c r="BB175" i="113"/>
  <c r="BB174" i="113"/>
  <c r="BB173" i="113"/>
  <c r="BB172" i="113"/>
  <c r="BB171" i="113"/>
  <c r="BB170" i="113"/>
  <c r="BB169" i="113"/>
  <c r="BB168" i="113"/>
  <c r="BB167" i="113"/>
  <c r="BB166" i="113"/>
  <c r="BB165" i="113"/>
  <c r="BB164" i="113"/>
  <c r="BB163" i="113"/>
  <c r="BB162" i="113"/>
  <c r="BB161" i="113"/>
  <c r="BB160" i="113"/>
  <c r="BB159" i="113"/>
  <c r="BB158" i="113"/>
  <c r="BB157" i="113"/>
  <c r="BB156" i="113"/>
  <c r="BB155" i="113"/>
  <c r="BB154" i="113"/>
  <c r="BB153" i="113"/>
  <c r="BB152" i="113"/>
  <c r="BB151" i="113"/>
  <c r="BB150" i="113"/>
  <c r="BB149" i="113"/>
  <c r="BB148" i="113"/>
  <c r="BB147" i="113"/>
  <c r="BB146" i="113"/>
  <c r="BB145" i="113"/>
  <c r="BB144" i="113"/>
  <c r="BB143" i="113"/>
  <c r="BB142" i="113"/>
  <c r="BB141" i="113"/>
  <c r="BB140" i="113"/>
  <c r="BB139" i="113"/>
  <c r="BB138" i="113"/>
  <c r="BB137" i="113"/>
  <c r="BB136" i="113"/>
  <c r="BB135" i="113"/>
  <c r="BB134" i="113"/>
  <c r="BB133" i="113"/>
  <c r="BB132" i="113"/>
  <c r="BB131" i="113"/>
  <c r="BB130" i="113"/>
  <c r="BB129" i="113"/>
  <c r="BB128" i="113"/>
  <c r="BB127" i="113"/>
  <c r="BB126" i="113"/>
  <c r="BB125" i="113"/>
  <c r="BB124" i="113"/>
  <c r="BB123" i="113"/>
  <c r="BB122" i="113"/>
  <c r="BB121" i="113"/>
  <c r="BB120" i="113"/>
  <c r="BB119" i="113"/>
  <c r="BB118" i="113"/>
  <c r="BB117" i="113"/>
  <c r="BB116" i="113"/>
  <c r="BB115" i="113"/>
  <c r="BB114" i="113"/>
  <c r="BB113" i="113"/>
  <c r="BB112" i="113"/>
  <c r="BB111" i="113"/>
  <c r="BB110" i="113"/>
  <c r="BB109" i="113"/>
  <c r="BB108" i="113"/>
  <c r="BB107" i="113"/>
  <c r="BB106" i="113"/>
  <c r="BB105" i="113"/>
  <c r="BB104" i="113"/>
  <c r="BB103" i="113"/>
  <c r="BB102" i="113"/>
  <c r="BB101" i="113"/>
  <c r="BB100" i="113"/>
  <c r="BB99" i="113"/>
  <c r="BB98" i="113"/>
  <c r="BB97" i="113"/>
  <c r="BB96" i="113"/>
  <c r="BB95" i="113"/>
  <c r="BB94" i="113"/>
  <c r="BB93" i="113"/>
  <c r="BB92" i="113"/>
  <c r="BB91" i="113"/>
  <c r="BB90" i="113"/>
  <c r="BB89" i="113"/>
  <c r="BB88" i="113"/>
  <c r="BB87" i="113"/>
  <c r="BB86" i="113"/>
  <c r="BB85" i="113"/>
  <c r="BB84" i="113"/>
  <c r="BB83" i="113"/>
  <c r="BB82" i="113"/>
  <c r="BB81" i="113"/>
  <c r="BB80" i="113"/>
  <c r="BB79" i="113"/>
  <c r="BB78" i="113"/>
  <c r="BB77" i="113"/>
  <c r="BB76" i="113"/>
  <c r="BB75" i="113"/>
  <c r="BB74" i="113"/>
  <c r="BB73" i="113"/>
  <c r="BB72" i="113"/>
  <c r="BB71" i="113"/>
  <c r="BB70" i="113"/>
  <c r="BB69" i="113"/>
  <c r="BB68" i="113"/>
  <c r="BB67" i="113"/>
  <c r="BB66" i="113"/>
  <c r="BB65" i="113"/>
  <c r="BB64" i="113"/>
  <c r="BB63" i="113"/>
  <c r="BB62" i="113"/>
  <c r="BB61" i="113"/>
  <c r="BB60" i="113"/>
  <c r="BB59" i="113"/>
  <c r="BB58" i="113"/>
  <c r="BB57" i="113"/>
  <c r="BB56" i="113"/>
  <c r="BB55" i="113"/>
  <c r="BB54" i="113"/>
  <c r="BB53" i="113"/>
  <c r="BB52" i="113"/>
  <c r="BB51" i="113"/>
  <c r="BB50" i="113"/>
  <c r="BB49" i="113"/>
  <c r="BB48" i="113"/>
  <c r="BB47" i="113"/>
  <c r="BB46" i="113"/>
  <c r="BB45" i="113"/>
  <c r="BB44" i="113"/>
  <c r="BB43" i="113"/>
  <c r="BB42" i="113"/>
  <c r="BB41" i="113"/>
  <c r="BB40" i="113"/>
  <c r="BB39" i="113"/>
  <c r="BB38" i="113"/>
  <c r="BB37" i="113"/>
  <c r="BB36" i="113"/>
  <c r="BB35" i="113"/>
  <c r="BB34" i="113"/>
  <c r="BB33" i="113"/>
  <c r="BB32" i="113"/>
  <c r="BB31" i="113"/>
  <c r="BB30" i="113"/>
  <c r="BB29" i="113"/>
  <c r="BB28" i="113"/>
  <c r="BB27" i="113"/>
  <c r="BB26" i="113"/>
  <c r="BB25" i="113"/>
  <c r="BB24" i="113"/>
  <c r="BB23" i="113"/>
  <c r="BB22" i="113"/>
  <c r="BB21" i="113"/>
  <c r="BB20" i="113"/>
  <c r="BB19" i="113"/>
  <c r="BB18" i="113"/>
  <c r="AX200" i="113"/>
  <c r="AX199" i="113"/>
  <c r="AX198" i="113"/>
  <c r="AX197" i="113"/>
  <c r="AX196" i="113"/>
  <c r="AX195" i="113"/>
  <c r="AX194" i="113"/>
  <c r="AX193" i="113"/>
  <c r="AX192" i="113"/>
  <c r="AX191" i="113"/>
  <c r="AX190" i="113"/>
  <c r="AX189" i="113"/>
  <c r="AX188" i="113"/>
  <c r="AX187" i="113"/>
  <c r="AX186" i="113"/>
  <c r="AX185" i="113"/>
  <c r="AX184" i="113"/>
  <c r="AX183" i="113"/>
  <c r="AX182" i="113"/>
  <c r="AX181" i="113"/>
  <c r="AX180" i="113"/>
  <c r="AX179" i="113"/>
  <c r="AX178" i="113"/>
  <c r="AX177" i="113"/>
  <c r="AX176" i="113"/>
  <c r="AX175" i="113"/>
  <c r="AX174" i="113"/>
  <c r="AX173" i="113"/>
  <c r="AX172" i="113"/>
  <c r="AX171" i="113"/>
  <c r="AX170" i="113"/>
  <c r="AX169" i="113"/>
  <c r="AX168" i="113"/>
  <c r="AX167" i="113"/>
  <c r="AX166" i="113"/>
  <c r="AX165" i="113"/>
  <c r="AX164" i="113"/>
  <c r="AX163" i="113"/>
  <c r="AX162" i="113"/>
  <c r="AX161" i="113"/>
  <c r="AX160" i="113"/>
  <c r="AX159" i="113"/>
  <c r="AX158" i="113"/>
  <c r="AX157" i="113"/>
  <c r="AX156" i="113"/>
  <c r="AX155" i="113"/>
  <c r="AX154" i="113"/>
  <c r="AX153" i="113"/>
  <c r="AX152" i="113"/>
  <c r="AX151" i="113"/>
  <c r="AX150" i="113"/>
  <c r="AX149" i="113"/>
  <c r="AX148" i="113"/>
  <c r="AX147" i="113"/>
  <c r="AX146" i="113"/>
  <c r="AX145" i="113"/>
  <c r="AX144" i="113"/>
  <c r="AX143" i="113"/>
  <c r="AX142" i="113"/>
  <c r="AX141" i="113"/>
  <c r="AX140" i="113"/>
  <c r="AX139" i="113"/>
  <c r="AX138" i="113"/>
  <c r="AX137" i="113"/>
  <c r="AX136" i="113"/>
  <c r="AX135" i="113"/>
  <c r="AX134" i="113"/>
  <c r="AX133" i="113"/>
  <c r="AX132" i="113"/>
  <c r="AX131" i="113"/>
  <c r="AX130" i="113"/>
  <c r="AX129" i="113"/>
  <c r="AX128" i="113"/>
  <c r="AX127" i="113"/>
  <c r="AX126" i="113"/>
  <c r="AX125" i="113"/>
  <c r="AX124" i="113"/>
  <c r="AX123" i="113"/>
  <c r="AX122" i="113"/>
  <c r="AX121" i="113"/>
  <c r="AX120" i="113"/>
  <c r="AX119" i="113"/>
  <c r="AX118" i="113"/>
  <c r="AX117" i="113"/>
  <c r="AX116" i="113"/>
  <c r="AX115" i="113"/>
  <c r="AX114" i="113"/>
  <c r="AX113" i="113"/>
  <c r="AX112" i="113"/>
  <c r="AX111" i="113"/>
  <c r="AX110" i="113"/>
  <c r="AX109" i="113"/>
  <c r="AX108" i="113"/>
  <c r="AX107" i="113"/>
  <c r="AX106" i="113"/>
  <c r="AX105" i="113"/>
  <c r="AX104" i="113"/>
  <c r="AX103" i="113"/>
  <c r="AX102" i="113"/>
  <c r="AX101" i="113"/>
  <c r="AX100" i="113"/>
  <c r="AX99" i="113"/>
  <c r="AX98" i="113"/>
  <c r="AX97" i="113"/>
  <c r="AX96" i="113"/>
  <c r="AX95" i="113"/>
  <c r="AX94" i="113"/>
  <c r="AX93" i="113"/>
  <c r="AX92" i="113"/>
  <c r="AX91" i="113"/>
  <c r="AX90" i="113"/>
  <c r="AX89" i="113"/>
  <c r="AX88" i="113"/>
  <c r="AX87" i="113"/>
  <c r="AX86" i="113"/>
  <c r="AX85" i="113"/>
  <c r="AX84" i="113"/>
  <c r="AX83" i="113"/>
  <c r="AX82" i="113"/>
  <c r="AX81" i="113"/>
  <c r="AX80" i="113"/>
  <c r="AX79" i="113"/>
  <c r="AX78" i="113"/>
  <c r="AX77" i="113"/>
  <c r="AX76" i="113"/>
  <c r="AX75" i="113"/>
  <c r="AX74" i="113"/>
  <c r="AX73" i="113"/>
  <c r="AX72" i="113"/>
  <c r="AX71" i="113"/>
  <c r="AX70" i="113"/>
  <c r="AX69" i="113"/>
  <c r="AX68" i="113"/>
  <c r="AX67" i="113"/>
  <c r="AX66" i="113"/>
  <c r="AX65" i="113"/>
  <c r="AX64" i="113"/>
  <c r="AX63" i="113"/>
  <c r="AX62" i="113"/>
  <c r="AX61" i="113"/>
  <c r="AX60" i="113"/>
  <c r="AX59" i="113"/>
  <c r="AX58" i="113"/>
  <c r="AX57" i="113"/>
  <c r="AX56" i="113"/>
  <c r="AX55" i="113"/>
  <c r="AX54" i="113"/>
  <c r="AX53" i="113"/>
  <c r="AX52" i="113"/>
  <c r="AX51" i="113"/>
  <c r="AX50" i="113"/>
  <c r="AX49" i="113"/>
  <c r="AX48" i="113"/>
  <c r="AX47" i="113"/>
  <c r="AX46" i="113"/>
  <c r="AX45" i="113"/>
  <c r="AX44" i="113"/>
  <c r="AX43" i="113"/>
  <c r="AX42" i="113"/>
  <c r="AX41" i="113"/>
  <c r="AX40" i="113"/>
  <c r="AX39" i="113"/>
  <c r="AX38" i="113"/>
  <c r="AX37" i="113"/>
  <c r="AX36" i="113"/>
  <c r="AX35" i="113"/>
  <c r="AX34" i="113"/>
  <c r="AX33" i="113"/>
  <c r="AX32" i="113"/>
  <c r="AX31" i="113"/>
  <c r="AX30" i="113"/>
  <c r="AX29" i="113"/>
  <c r="AX28" i="113"/>
  <c r="AX27" i="113"/>
  <c r="AX26" i="113"/>
  <c r="AX25" i="113"/>
  <c r="AX24" i="113"/>
  <c r="AX23" i="113"/>
  <c r="AX22" i="113"/>
  <c r="AX21" i="113"/>
  <c r="AX20" i="113"/>
  <c r="AX19" i="113"/>
  <c r="AX18" i="113"/>
  <c r="AV200" i="113"/>
  <c r="AU200" i="113"/>
  <c r="AV199" i="113"/>
  <c r="AU199" i="113"/>
  <c r="AV198" i="113"/>
  <c r="AU198" i="113"/>
  <c r="AV197" i="113"/>
  <c r="AU197" i="113"/>
  <c r="AV196" i="113"/>
  <c r="AU196" i="113"/>
  <c r="AV195" i="113"/>
  <c r="AU195" i="113"/>
  <c r="AV194" i="113"/>
  <c r="AU194" i="113"/>
  <c r="AV193" i="113"/>
  <c r="AU193" i="113"/>
  <c r="AV192" i="113"/>
  <c r="AU192" i="113"/>
  <c r="AV191" i="113"/>
  <c r="AU191" i="113"/>
  <c r="AV190" i="113"/>
  <c r="AU190" i="113"/>
  <c r="AV189" i="113"/>
  <c r="AU189" i="113"/>
  <c r="AV188" i="113"/>
  <c r="AU188" i="113"/>
  <c r="AV187" i="113"/>
  <c r="AU187" i="113"/>
  <c r="AV186" i="113"/>
  <c r="AU186" i="113"/>
  <c r="AV185" i="113"/>
  <c r="AU185" i="113"/>
  <c r="AV184" i="113"/>
  <c r="AU184" i="113"/>
  <c r="AV183" i="113"/>
  <c r="AU183" i="113"/>
  <c r="AV182" i="113"/>
  <c r="AU182" i="113"/>
  <c r="AV181" i="113"/>
  <c r="AU181" i="113"/>
  <c r="AV180" i="113"/>
  <c r="AU180" i="113"/>
  <c r="AV179" i="113"/>
  <c r="AU179" i="113"/>
  <c r="AV178" i="113"/>
  <c r="AU178" i="113"/>
  <c r="AV177" i="113"/>
  <c r="AU177" i="113"/>
  <c r="AV176" i="113"/>
  <c r="AU176" i="113"/>
  <c r="AV175" i="113"/>
  <c r="AU175" i="113"/>
  <c r="AV174" i="113"/>
  <c r="AU174" i="113"/>
  <c r="AV173" i="113"/>
  <c r="AU173" i="113"/>
  <c r="AV172" i="113"/>
  <c r="AU172" i="113"/>
  <c r="AV171" i="113"/>
  <c r="AU171" i="113"/>
  <c r="AV170" i="113"/>
  <c r="AU170" i="113"/>
  <c r="AV169" i="113"/>
  <c r="AU169" i="113"/>
  <c r="AV168" i="113"/>
  <c r="AU168" i="113"/>
  <c r="AV167" i="113"/>
  <c r="AU167" i="113"/>
  <c r="AV166" i="113"/>
  <c r="AU166" i="113"/>
  <c r="AV165" i="113"/>
  <c r="AU165" i="113"/>
  <c r="AV164" i="113"/>
  <c r="AU164" i="113"/>
  <c r="AV163" i="113"/>
  <c r="AU163" i="113"/>
  <c r="AV162" i="113"/>
  <c r="AU162" i="113"/>
  <c r="AV161" i="113"/>
  <c r="AU161" i="113"/>
  <c r="AV160" i="113"/>
  <c r="AU160" i="113"/>
  <c r="AV159" i="113"/>
  <c r="AU159" i="113"/>
  <c r="AV158" i="113"/>
  <c r="AU158" i="113"/>
  <c r="AV157" i="113"/>
  <c r="AU157" i="113"/>
  <c r="AV156" i="113"/>
  <c r="AU156" i="113"/>
  <c r="AV155" i="113"/>
  <c r="AU155" i="113"/>
  <c r="AV154" i="113"/>
  <c r="AU154" i="113"/>
  <c r="AV153" i="113"/>
  <c r="AU153" i="113"/>
  <c r="AV152" i="113"/>
  <c r="AU152" i="113"/>
  <c r="AV151" i="113"/>
  <c r="AU151" i="113"/>
  <c r="AV150" i="113"/>
  <c r="AU150" i="113"/>
  <c r="AV149" i="113"/>
  <c r="AU149" i="113"/>
  <c r="AV148" i="113"/>
  <c r="AU148" i="113"/>
  <c r="AV147" i="113"/>
  <c r="AU147" i="113"/>
  <c r="AV146" i="113"/>
  <c r="AU146" i="113"/>
  <c r="AV145" i="113"/>
  <c r="AU145" i="113"/>
  <c r="AV144" i="113"/>
  <c r="AU144" i="113"/>
  <c r="AV143" i="113"/>
  <c r="AU143" i="113"/>
  <c r="AV142" i="113"/>
  <c r="AU142" i="113"/>
  <c r="AV141" i="113"/>
  <c r="AU141" i="113"/>
  <c r="AV140" i="113"/>
  <c r="AU140" i="113"/>
  <c r="AV139" i="113"/>
  <c r="AU139" i="113"/>
  <c r="AV138" i="113"/>
  <c r="AU138" i="113"/>
  <c r="AV137" i="113"/>
  <c r="AU137" i="113"/>
  <c r="AV136" i="113"/>
  <c r="AU136" i="113"/>
  <c r="AV135" i="113"/>
  <c r="AU135" i="113"/>
  <c r="AV134" i="113"/>
  <c r="AU134" i="113"/>
  <c r="AV133" i="113"/>
  <c r="AU133" i="113"/>
  <c r="AV132" i="113"/>
  <c r="AU132" i="113"/>
  <c r="AV131" i="113"/>
  <c r="AU131" i="113"/>
  <c r="AV130" i="113"/>
  <c r="AU130" i="113"/>
  <c r="AV129" i="113"/>
  <c r="AU129" i="113"/>
  <c r="AV128" i="113"/>
  <c r="AU128" i="113"/>
  <c r="AV127" i="113"/>
  <c r="AU127" i="113"/>
  <c r="AV126" i="113"/>
  <c r="AU126" i="113"/>
  <c r="AV125" i="113"/>
  <c r="AU125" i="113"/>
  <c r="AV124" i="113"/>
  <c r="AU124" i="113"/>
  <c r="AV123" i="113"/>
  <c r="AU123" i="113"/>
  <c r="AV122" i="113"/>
  <c r="AU122" i="113"/>
  <c r="AV121" i="113"/>
  <c r="AU121" i="113"/>
  <c r="AV120" i="113"/>
  <c r="AU120" i="113"/>
  <c r="AV119" i="113"/>
  <c r="AU119" i="113"/>
  <c r="AV118" i="113"/>
  <c r="AU118" i="113"/>
  <c r="AV117" i="113"/>
  <c r="AU117" i="113"/>
  <c r="AV116" i="113"/>
  <c r="AU116" i="113"/>
  <c r="AV115" i="113"/>
  <c r="AU115" i="113"/>
  <c r="AV114" i="113"/>
  <c r="AU114" i="113"/>
  <c r="AV113" i="113"/>
  <c r="AU113" i="113"/>
  <c r="AV112" i="113"/>
  <c r="AU112" i="113"/>
  <c r="AV111" i="113"/>
  <c r="AU111" i="113"/>
  <c r="AV110" i="113"/>
  <c r="AU110" i="113"/>
  <c r="AV109" i="113"/>
  <c r="AU109" i="113"/>
  <c r="AV108" i="113"/>
  <c r="AU108" i="113"/>
  <c r="AV107" i="113"/>
  <c r="AU107" i="113"/>
  <c r="AV106" i="113"/>
  <c r="AU106" i="113"/>
  <c r="AV105" i="113"/>
  <c r="AU105" i="113"/>
  <c r="AV104" i="113"/>
  <c r="AU104" i="113"/>
  <c r="AV103" i="113"/>
  <c r="AU103" i="113"/>
  <c r="AV102" i="113"/>
  <c r="AU102" i="113"/>
  <c r="AV101" i="113"/>
  <c r="AU101" i="113"/>
  <c r="AV100" i="113"/>
  <c r="AU100" i="113"/>
  <c r="AV99" i="113"/>
  <c r="AU99" i="113"/>
  <c r="AV98" i="113"/>
  <c r="AU98" i="113"/>
  <c r="AV97" i="113"/>
  <c r="AU97" i="113"/>
  <c r="AV96" i="113"/>
  <c r="AU96" i="113"/>
  <c r="AV95" i="113"/>
  <c r="AU95" i="113"/>
  <c r="AV94" i="113"/>
  <c r="AU94" i="113"/>
  <c r="AV93" i="113"/>
  <c r="AU93" i="113"/>
  <c r="AV92" i="113"/>
  <c r="AU92" i="113"/>
  <c r="AV91" i="113"/>
  <c r="AU91" i="113"/>
  <c r="AV90" i="113"/>
  <c r="AU90" i="113"/>
  <c r="AV89" i="113"/>
  <c r="AU89" i="113"/>
  <c r="AV88" i="113"/>
  <c r="AU88" i="113"/>
  <c r="AV87" i="113"/>
  <c r="AU87" i="113"/>
  <c r="AV86" i="113"/>
  <c r="AU86" i="113"/>
  <c r="AV85" i="113"/>
  <c r="AU85" i="113"/>
  <c r="AV84" i="113"/>
  <c r="AU84" i="113"/>
  <c r="AV83" i="113"/>
  <c r="AU83" i="113"/>
  <c r="AV82" i="113"/>
  <c r="AU82" i="113"/>
  <c r="AV81" i="113"/>
  <c r="AU81" i="113"/>
  <c r="AV80" i="113"/>
  <c r="AU80" i="113"/>
  <c r="AV79" i="113"/>
  <c r="AU79" i="113"/>
  <c r="AV78" i="113"/>
  <c r="AU78" i="113"/>
  <c r="AV77" i="113"/>
  <c r="AU77" i="113"/>
  <c r="AV76" i="113"/>
  <c r="AU76" i="113"/>
  <c r="AV75" i="113"/>
  <c r="AU75" i="113"/>
  <c r="AV74" i="113"/>
  <c r="AU74" i="113"/>
  <c r="AV73" i="113"/>
  <c r="AU73" i="113"/>
  <c r="AV72" i="113"/>
  <c r="AU72" i="113"/>
  <c r="AV71" i="113"/>
  <c r="AU71" i="113"/>
  <c r="AV70" i="113"/>
  <c r="AU70" i="113"/>
  <c r="AV69" i="113"/>
  <c r="AU69" i="113"/>
  <c r="AV68" i="113"/>
  <c r="AU68" i="113"/>
  <c r="AV67" i="113"/>
  <c r="AU67" i="113"/>
  <c r="AV66" i="113"/>
  <c r="AU66" i="113"/>
  <c r="AV65" i="113"/>
  <c r="AU65" i="113"/>
  <c r="AV64" i="113"/>
  <c r="AU64" i="113"/>
  <c r="AV63" i="113"/>
  <c r="AU63" i="113"/>
  <c r="AV62" i="113"/>
  <c r="AU62" i="113"/>
  <c r="AV61" i="113"/>
  <c r="AU61" i="113"/>
  <c r="AV60" i="113"/>
  <c r="AU60" i="113"/>
  <c r="AV59" i="113"/>
  <c r="AU59" i="113"/>
  <c r="AV58" i="113"/>
  <c r="AU58" i="113"/>
  <c r="AV57" i="113"/>
  <c r="AU57" i="113"/>
  <c r="AV56" i="113"/>
  <c r="AU56" i="113"/>
  <c r="AV55" i="113"/>
  <c r="AU55" i="113"/>
  <c r="AV54" i="113"/>
  <c r="AU54" i="113"/>
  <c r="AV53" i="113"/>
  <c r="AU53" i="113"/>
  <c r="AV52" i="113"/>
  <c r="AU52" i="113"/>
  <c r="AV51" i="113"/>
  <c r="AU51" i="113"/>
  <c r="AV50" i="113"/>
  <c r="AU50" i="113"/>
  <c r="AV49" i="113"/>
  <c r="AU49" i="113"/>
  <c r="AV48" i="113"/>
  <c r="AU48" i="113"/>
  <c r="AV47" i="113"/>
  <c r="AU47" i="113"/>
  <c r="AV46" i="113"/>
  <c r="AU46" i="113"/>
  <c r="AV45" i="113"/>
  <c r="AU45" i="113"/>
  <c r="AV44" i="113"/>
  <c r="AU44" i="113"/>
  <c r="AV43" i="113"/>
  <c r="AU43" i="113"/>
  <c r="AV42" i="113"/>
  <c r="AU42" i="113"/>
  <c r="AV41" i="113"/>
  <c r="AU41" i="113"/>
  <c r="AV40" i="113"/>
  <c r="AU40" i="113"/>
  <c r="AV39" i="113"/>
  <c r="AU39" i="113"/>
  <c r="AV38" i="113"/>
  <c r="AU38" i="113"/>
  <c r="AV37" i="113"/>
  <c r="AU37" i="113"/>
  <c r="AV36" i="113"/>
  <c r="AU36" i="113"/>
  <c r="AV35" i="113"/>
  <c r="AU35" i="113"/>
  <c r="AV34" i="113"/>
  <c r="AU34" i="113"/>
  <c r="AV33" i="113"/>
  <c r="AU33" i="113"/>
  <c r="AV32" i="113"/>
  <c r="AU32" i="113"/>
  <c r="AV31" i="113"/>
  <c r="AU31" i="113"/>
  <c r="AV30" i="113"/>
  <c r="AU30" i="113"/>
  <c r="AV29" i="113"/>
  <c r="AU29" i="113"/>
  <c r="AV28" i="113"/>
  <c r="AU28" i="113"/>
  <c r="AV27" i="113"/>
  <c r="AU27" i="113"/>
  <c r="AV26" i="113"/>
  <c r="AU26" i="113"/>
  <c r="AV25" i="113"/>
  <c r="AU25" i="113"/>
  <c r="AV24" i="113"/>
  <c r="AU24" i="113"/>
  <c r="AV23" i="113"/>
  <c r="AU23" i="113"/>
  <c r="AV22" i="113"/>
  <c r="AU22" i="113"/>
  <c r="AV21" i="113"/>
  <c r="AU21" i="113"/>
  <c r="AV20" i="113"/>
  <c r="AU20" i="113"/>
  <c r="AV19" i="113"/>
  <c r="AU19" i="113"/>
  <c r="AV18" i="113"/>
  <c r="AU18" i="113"/>
  <c r="W200" i="113"/>
  <c r="W199" i="113"/>
  <c r="W198" i="113"/>
  <c r="W197" i="113"/>
  <c r="W196" i="113"/>
  <c r="W195" i="113"/>
  <c r="W194" i="113"/>
  <c r="W193" i="113"/>
  <c r="W192" i="113"/>
  <c r="W191" i="113"/>
  <c r="W190" i="113"/>
  <c r="W189" i="113"/>
  <c r="W188" i="113"/>
  <c r="W187" i="113"/>
  <c r="W186" i="113"/>
  <c r="W185" i="113"/>
  <c r="W184" i="113"/>
  <c r="W183" i="113"/>
  <c r="W182" i="113"/>
  <c r="W181" i="113"/>
  <c r="W180" i="113"/>
  <c r="W179" i="113"/>
  <c r="W178" i="113"/>
  <c r="W177" i="113"/>
  <c r="W176" i="113"/>
  <c r="W175" i="113"/>
  <c r="W174" i="113"/>
  <c r="W173" i="113"/>
  <c r="W172" i="113"/>
  <c r="W171" i="113"/>
  <c r="W170" i="113"/>
  <c r="W169" i="113"/>
  <c r="W168" i="113"/>
  <c r="W167" i="113"/>
  <c r="W166" i="113"/>
  <c r="W165" i="113"/>
  <c r="W164" i="113"/>
  <c r="W163" i="113"/>
  <c r="W162" i="113"/>
  <c r="W161" i="113"/>
  <c r="W160" i="113"/>
  <c r="W159" i="113"/>
  <c r="W158" i="113"/>
  <c r="W157" i="113"/>
  <c r="W156" i="113"/>
  <c r="W155" i="113"/>
  <c r="W154" i="113"/>
  <c r="W153" i="113"/>
  <c r="W152" i="113"/>
  <c r="W151" i="113"/>
  <c r="W150" i="113"/>
  <c r="W149" i="113"/>
  <c r="W148" i="113"/>
  <c r="W147" i="113"/>
  <c r="W146" i="113"/>
  <c r="W145" i="113"/>
  <c r="W144" i="113"/>
  <c r="W143" i="113"/>
  <c r="W142" i="113"/>
  <c r="W141" i="113"/>
  <c r="W140" i="113"/>
  <c r="W139" i="113"/>
  <c r="W138" i="113"/>
  <c r="W137" i="113"/>
  <c r="W136" i="113"/>
  <c r="W135" i="113"/>
  <c r="W134" i="113"/>
  <c r="W133" i="113"/>
  <c r="W132" i="113"/>
  <c r="W131" i="113"/>
  <c r="W130" i="113"/>
  <c r="W129" i="113"/>
  <c r="W128" i="113"/>
  <c r="W127" i="113"/>
  <c r="W126" i="113"/>
  <c r="W125" i="113"/>
  <c r="W124" i="113"/>
  <c r="W123" i="113"/>
  <c r="W122" i="113"/>
  <c r="W121" i="113"/>
  <c r="W120" i="113"/>
  <c r="W119" i="113"/>
  <c r="W118" i="113"/>
  <c r="W117" i="113"/>
  <c r="W116" i="113"/>
  <c r="W115" i="113"/>
  <c r="W114" i="113"/>
  <c r="W113" i="113"/>
  <c r="W112" i="113"/>
  <c r="W111" i="113"/>
  <c r="W110" i="113"/>
  <c r="W109" i="113"/>
  <c r="W108" i="113"/>
  <c r="W107" i="113"/>
  <c r="W106" i="113"/>
  <c r="W105" i="113"/>
  <c r="W104" i="113"/>
  <c r="W103" i="113"/>
  <c r="W102" i="113"/>
  <c r="W101" i="113"/>
  <c r="W100" i="113"/>
  <c r="W99" i="113"/>
  <c r="W98" i="113"/>
  <c r="W97" i="113"/>
  <c r="W96" i="113"/>
  <c r="W95" i="113"/>
  <c r="W94" i="113"/>
  <c r="W93" i="113"/>
  <c r="W92" i="113"/>
  <c r="W91" i="113"/>
  <c r="W90" i="113"/>
  <c r="W89" i="113"/>
  <c r="W88" i="113"/>
  <c r="W87" i="113"/>
  <c r="W86" i="113"/>
  <c r="W85" i="113"/>
  <c r="W84" i="113"/>
  <c r="W83" i="113"/>
  <c r="W82" i="113"/>
  <c r="W81" i="113"/>
  <c r="W80" i="113"/>
  <c r="W79" i="113"/>
  <c r="W78" i="113"/>
  <c r="W77" i="113"/>
  <c r="W76" i="113"/>
  <c r="W75" i="113"/>
  <c r="W74" i="113"/>
  <c r="W73" i="113"/>
  <c r="W72" i="113"/>
  <c r="W71" i="113"/>
  <c r="W70" i="113"/>
  <c r="W69" i="113"/>
  <c r="W68" i="113"/>
  <c r="W67" i="113"/>
  <c r="W66" i="113"/>
  <c r="W65" i="113"/>
  <c r="W64" i="113"/>
  <c r="W63" i="113"/>
  <c r="W62" i="113"/>
  <c r="W61" i="113"/>
  <c r="W60" i="113"/>
  <c r="W59" i="113"/>
  <c r="W58" i="113"/>
  <c r="W57" i="113"/>
  <c r="W56" i="113"/>
  <c r="W55" i="113"/>
  <c r="W54" i="113"/>
  <c r="W53" i="113"/>
  <c r="W52" i="113"/>
  <c r="W51" i="113"/>
  <c r="W50" i="113"/>
  <c r="W49" i="113"/>
  <c r="W48" i="113"/>
  <c r="W47" i="113"/>
  <c r="W46" i="113"/>
  <c r="W45" i="113"/>
  <c r="W44" i="113"/>
  <c r="W43" i="113"/>
  <c r="W42" i="113"/>
  <c r="W41" i="113"/>
  <c r="W40" i="113"/>
  <c r="W39" i="113"/>
  <c r="W38" i="113"/>
  <c r="W37" i="113"/>
  <c r="W36" i="113"/>
  <c r="W35" i="113"/>
  <c r="W34" i="113"/>
  <c r="W33" i="113"/>
  <c r="W32" i="113"/>
  <c r="W31" i="113"/>
  <c r="W30" i="113"/>
  <c r="W29" i="113"/>
  <c r="W28" i="113"/>
  <c r="W27" i="113"/>
  <c r="W26" i="113"/>
  <c r="W25" i="113"/>
  <c r="W24" i="113"/>
  <c r="W23" i="113"/>
  <c r="W22" i="113"/>
  <c r="W21" i="113"/>
  <c r="W20" i="113"/>
  <c r="W19" i="113"/>
  <c r="W18" i="113"/>
  <c r="S200" i="113"/>
  <c r="S199" i="113"/>
  <c r="S198" i="113"/>
  <c r="S197" i="113"/>
  <c r="S196" i="113"/>
  <c r="S195" i="113"/>
  <c r="S194" i="113"/>
  <c r="S193" i="113"/>
  <c r="S192" i="113"/>
  <c r="S191" i="113"/>
  <c r="S190" i="113"/>
  <c r="S189" i="113"/>
  <c r="S188" i="113"/>
  <c r="S187" i="113"/>
  <c r="S186" i="113"/>
  <c r="S185" i="113"/>
  <c r="S184" i="113"/>
  <c r="S183" i="113"/>
  <c r="S182" i="113"/>
  <c r="S181" i="113"/>
  <c r="S180" i="113"/>
  <c r="S179" i="113"/>
  <c r="S178" i="113"/>
  <c r="S177" i="113"/>
  <c r="S176" i="113"/>
  <c r="S175" i="113"/>
  <c r="S174" i="113"/>
  <c r="S173" i="113"/>
  <c r="S172" i="113"/>
  <c r="S171" i="113"/>
  <c r="S170" i="113"/>
  <c r="S169" i="113"/>
  <c r="S168" i="113"/>
  <c r="S167" i="113"/>
  <c r="S166" i="113"/>
  <c r="S165" i="113"/>
  <c r="S164" i="113"/>
  <c r="S163" i="113"/>
  <c r="S162" i="113"/>
  <c r="S161" i="113"/>
  <c r="S160" i="113"/>
  <c r="S159" i="113"/>
  <c r="S158" i="113"/>
  <c r="S157" i="113"/>
  <c r="S156" i="113"/>
  <c r="S155" i="113"/>
  <c r="S154" i="113"/>
  <c r="S153" i="113"/>
  <c r="S152" i="113"/>
  <c r="S151" i="113"/>
  <c r="S150" i="113"/>
  <c r="S149" i="113"/>
  <c r="S148" i="113"/>
  <c r="S147" i="113"/>
  <c r="S146" i="113"/>
  <c r="S145" i="113"/>
  <c r="S144" i="113"/>
  <c r="S143" i="113"/>
  <c r="S142" i="113"/>
  <c r="S141" i="113"/>
  <c r="S140" i="113"/>
  <c r="S139" i="113"/>
  <c r="S138" i="113"/>
  <c r="S137" i="113"/>
  <c r="S136" i="113"/>
  <c r="S135" i="113"/>
  <c r="S134" i="113"/>
  <c r="S133" i="113"/>
  <c r="S132" i="113"/>
  <c r="S131" i="113"/>
  <c r="S130" i="113"/>
  <c r="S129" i="113"/>
  <c r="S128" i="113"/>
  <c r="S127" i="113"/>
  <c r="S126" i="113"/>
  <c r="S125" i="113"/>
  <c r="S124" i="113"/>
  <c r="S123" i="113"/>
  <c r="S122" i="113"/>
  <c r="S121" i="113"/>
  <c r="S120" i="113"/>
  <c r="S119" i="113"/>
  <c r="S118" i="113"/>
  <c r="S117" i="113"/>
  <c r="S116" i="113"/>
  <c r="S115" i="113"/>
  <c r="S114" i="113"/>
  <c r="S113" i="113"/>
  <c r="S112" i="113"/>
  <c r="S111" i="113"/>
  <c r="S110" i="113"/>
  <c r="S109" i="113"/>
  <c r="S108" i="113"/>
  <c r="S107" i="113"/>
  <c r="S106" i="113"/>
  <c r="S105" i="113"/>
  <c r="S104" i="113"/>
  <c r="S103" i="113"/>
  <c r="S102" i="113"/>
  <c r="S101" i="113"/>
  <c r="S100" i="113"/>
  <c r="S99" i="113"/>
  <c r="S98" i="113"/>
  <c r="S97" i="113"/>
  <c r="S96" i="113"/>
  <c r="S95" i="113"/>
  <c r="S94" i="113"/>
  <c r="S93" i="113"/>
  <c r="S92" i="113"/>
  <c r="S91" i="113"/>
  <c r="S90" i="113"/>
  <c r="S89" i="113"/>
  <c r="S88" i="113"/>
  <c r="S87" i="113"/>
  <c r="S86" i="113"/>
  <c r="S85" i="113"/>
  <c r="S84" i="113"/>
  <c r="S83" i="113"/>
  <c r="S82" i="113"/>
  <c r="S81" i="113"/>
  <c r="S80" i="113"/>
  <c r="S79" i="113"/>
  <c r="S78" i="113"/>
  <c r="S77" i="113"/>
  <c r="S76" i="113"/>
  <c r="S75" i="113"/>
  <c r="S74" i="113"/>
  <c r="S73" i="113"/>
  <c r="S72" i="113"/>
  <c r="S71" i="113"/>
  <c r="S70" i="113"/>
  <c r="S69" i="113"/>
  <c r="S68" i="113"/>
  <c r="S67" i="113"/>
  <c r="S66" i="113"/>
  <c r="S65" i="113"/>
  <c r="S64" i="113"/>
  <c r="S63" i="113"/>
  <c r="S62" i="113"/>
  <c r="S61" i="113"/>
  <c r="S60" i="113"/>
  <c r="S59" i="113"/>
  <c r="S58" i="113"/>
  <c r="S57" i="113"/>
  <c r="S56" i="113"/>
  <c r="S55" i="113"/>
  <c r="S54" i="113"/>
  <c r="S53" i="113"/>
  <c r="S52" i="113"/>
  <c r="S51" i="113"/>
  <c r="S50" i="113"/>
  <c r="S49" i="113"/>
  <c r="S48" i="113"/>
  <c r="S47" i="113"/>
  <c r="S46" i="113"/>
  <c r="S45" i="113"/>
  <c r="S44" i="113"/>
  <c r="S43" i="113"/>
  <c r="S42" i="113"/>
  <c r="S41" i="113"/>
  <c r="S40" i="113"/>
  <c r="S39" i="113"/>
  <c r="S38" i="113"/>
  <c r="S37" i="113"/>
  <c r="S36" i="113"/>
  <c r="S35" i="113"/>
  <c r="S34" i="113"/>
  <c r="S33" i="113"/>
  <c r="S32" i="113"/>
  <c r="S31" i="113"/>
  <c r="S30" i="113"/>
  <c r="S29" i="113"/>
  <c r="S28" i="113"/>
  <c r="S27" i="113"/>
  <c r="S26" i="113"/>
  <c r="S25" i="113"/>
  <c r="S24" i="113"/>
  <c r="S23" i="113"/>
  <c r="S22" i="113"/>
  <c r="S21" i="113"/>
  <c r="S20" i="113"/>
  <c r="S19" i="113"/>
  <c r="S18" i="113"/>
  <c r="G200" i="113"/>
  <c r="G199" i="113"/>
  <c r="G198" i="113"/>
  <c r="G197" i="113"/>
  <c r="G196" i="113"/>
  <c r="G195" i="113"/>
  <c r="G194" i="113"/>
  <c r="G193" i="113"/>
  <c r="G192" i="113"/>
  <c r="G191" i="113"/>
  <c r="G190" i="113"/>
  <c r="G189" i="113"/>
  <c r="G188" i="113"/>
  <c r="G187" i="113"/>
  <c r="G186" i="113"/>
  <c r="G185" i="113"/>
  <c r="G184" i="113"/>
  <c r="G183" i="113"/>
  <c r="G182" i="113"/>
  <c r="G181" i="113"/>
  <c r="G180" i="113"/>
  <c r="G179" i="113"/>
  <c r="G178" i="113"/>
  <c r="G177" i="113"/>
  <c r="G176" i="113"/>
  <c r="G175" i="113"/>
  <c r="G174" i="113"/>
  <c r="G173" i="113"/>
  <c r="G172" i="113"/>
  <c r="G171" i="113"/>
  <c r="G170" i="113"/>
  <c r="G169" i="113"/>
  <c r="G168" i="113"/>
  <c r="G167" i="113"/>
  <c r="G166" i="113"/>
  <c r="G165" i="113"/>
  <c r="G164" i="113"/>
  <c r="G163" i="113"/>
  <c r="G162" i="113"/>
  <c r="G161" i="113"/>
  <c r="G160" i="113"/>
  <c r="G159" i="113"/>
  <c r="G158" i="113"/>
  <c r="G157" i="113"/>
  <c r="G156" i="113"/>
  <c r="G155" i="113"/>
  <c r="G154" i="113"/>
  <c r="G153" i="113"/>
  <c r="G152" i="113"/>
  <c r="G151" i="113"/>
  <c r="G150" i="113"/>
  <c r="G149" i="113"/>
  <c r="G148" i="113"/>
  <c r="G147" i="113"/>
  <c r="G146" i="113"/>
  <c r="G145" i="113"/>
  <c r="G144" i="113"/>
  <c r="G143" i="113"/>
  <c r="G142" i="113"/>
  <c r="G141" i="113"/>
  <c r="G140" i="113"/>
  <c r="G139" i="113"/>
  <c r="G138" i="113"/>
  <c r="G137" i="113"/>
  <c r="G136" i="113"/>
  <c r="G135" i="113"/>
  <c r="G134" i="113"/>
  <c r="G133" i="113"/>
  <c r="G132" i="113"/>
  <c r="G131" i="113"/>
  <c r="G130" i="113"/>
  <c r="G129" i="113"/>
  <c r="G128" i="113"/>
  <c r="G127" i="113"/>
  <c r="G126" i="113"/>
  <c r="G125" i="113"/>
  <c r="G124" i="113"/>
  <c r="G123" i="113"/>
  <c r="G122" i="113"/>
  <c r="G121" i="113"/>
  <c r="G120" i="113"/>
  <c r="G119" i="113"/>
  <c r="G118" i="113"/>
  <c r="G117" i="113"/>
  <c r="G116" i="113"/>
  <c r="G115" i="113"/>
  <c r="G114" i="113"/>
  <c r="G113" i="113"/>
  <c r="G112" i="113"/>
  <c r="G111" i="113"/>
  <c r="G110" i="113"/>
  <c r="G109" i="113"/>
  <c r="G108" i="113"/>
  <c r="G107" i="113"/>
  <c r="G106" i="113"/>
  <c r="G105" i="113"/>
  <c r="G104" i="113"/>
  <c r="G103" i="113"/>
  <c r="G102" i="113"/>
  <c r="G101" i="113"/>
  <c r="G100" i="113"/>
  <c r="G99" i="113"/>
  <c r="G98" i="113"/>
  <c r="G97" i="113"/>
  <c r="G96" i="113"/>
  <c r="G95" i="113"/>
  <c r="G94" i="113"/>
  <c r="G93" i="113"/>
  <c r="G92" i="113"/>
  <c r="G91" i="113"/>
  <c r="G90" i="113"/>
  <c r="G89" i="113"/>
  <c r="G88" i="113"/>
  <c r="G87" i="113"/>
  <c r="G86" i="113"/>
  <c r="G85" i="113"/>
  <c r="G84" i="113"/>
  <c r="G83" i="113"/>
  <c r="G82" i="113"/>
  <c r="G81" i="113"/>
  <c r="G80" i="113"/>
  <c r="G79" i="113"/>
  <c r="G78" i="113"/>
  <c r="G77" i="113"/>
  <c r="G76" i="113"/>
  <c r="G75" i="113"/>
  <c r="G74" i="113"/>
  <c r="G73" i="113"/>
  <c r="G72" i="113"/>
  <c r="G71" i="113"/>
  <c r="G70" i="113"/>
  <c r="G69" i="113"/>
  <c r="G68" i="113"/>
  <c r="G67" i="113"/>
  <c r="G66" i="113"/>
  <c r="G65" i="113"/>
  <c r="G64" i="113"/>
  <c r="G63" i="113"/>
  <c r="G62" i="113"/>
  <c r="G61" i="113"/>
  <c r="G60" i="113"/>
  <c r="G59" i="113"/>
  <c r="G58" i="113"/>
  <c r="G57" i="113"/>
  <c r="G56" i="113"/>
  <c r="G55" i="113"/>
  <c r="G54" i="113"/>
  <c r="G53" i="113"/>
  <c r="G52" i="113"/>
  <c r="G51" i="113"/>
  <c r="G50" i="113"/>
  <c r="G49" i="113"/>
  <c r="G48" i="113"/>
  <c r="G47" i="113"/>
  <c r="G46" i="113"/>
  <c r="G45" i="113"/>
  <c r="G44" i="113"/>
  <c r="G43" i="113"/>
  <c r="G42" i="113"/>
  <c r="G41" i="113"/>
  <c r="G40" i="113"/>
  <c r="G39" i="113"/>
  <c r="G38" i="113"/>
  <c r="G37" i="113"/>
  <c r="G36" i="113"/>
  <c r="G35" i="113"/>
  <c r="G34" i="113"/>
  <c r="G33" i="113"/>
  <c r="G32" i="113"/>
  <c r="G31" i="113"/>
  <c r="G30" i="113"/>
  <c r="G29" i="113"/>
  <c r="G28" i="113"/>
  <c r="G27" i="113"/>
  <c r="G26" i="113"/>
  <c r="G25" i="113"/>
  <c r="G24" i="113"/>
  <c r="G23" i="113"/>
  <c r="G22" i="113"/>
  <c r="G21" i="113"/>
  <c r="G20" i="113"/>
  <c r="G19" i="113"/>
  <c r="G18" i="113"/>
  <c r="E200" i="113"/>
  <c r="D200" i="113"/>
  <c r="E199" i="113"/>
  <c r="D199" i="113"/>
  <c r="E198" i="113"/>
  <c r="D198" i="113"/>
  <c r="E197" i="113"/>
  <c r="D197" i="113"/>
  <c r="E196" i="113"/>
  <c r="D196" i="113"/>
  <c r="E195" i="113"/>
  <c r="D195" i="113"/>
  <c r="E194" i="113"/>
  <c r="D194" i="113"/>
  <c r="E193" i="113"/>
  <c r="D193" i="113"/>
  <c r="E192" i="113"/>
  <c r="D192" i="113"/>
  <c r="E191" i="113"/>
  <c r="D191" i="113"/>
  <c r="E190" i="113"/>
  <c r="D190" i="113"/>
  <c r="E189" i="113"/>
  <c r="D189" i="113"/>
  <c r="E188" i="113"/>
  <c r="D188" i="113"/>
  <c r="E187" i="113"/>
  <c r="D187" i="113"/>
  <c r="E186" i="113"/>
  <c r="D186" i="113"/>
  <c r="E185" i="113"/>
  <c r="D185" i="113"/>
  <c r="E184" i="113"/>
  <c r="D184" i="113"/>
  <c r="E183" i="113"/>
  <c r="D183" i="113"/>
  <c r="E182" i="113"/>
  <c r="D182" i="113"/>
  <c r="E181" i="113"/>
  <c r="D181" i="113"/>
  <c r="E180" i="113"/>
  <c r="D180" i="113"/>
  <c r="E179" i="113"/>
  <c r="D179" i="113"/>
  <c r="E178" i="113"/>
  <c r="D178" i="113"/>
  <c r="E177" i="113"/>
  <c r="D177" i="113"/>
  <c r="E176" i="113"/>
  <c r="D176" i="113"/>
  <c r="E175" i="113"/>
  <c r="D175" i="113"/>
  <c r="E174" i="113"/>
  <c r="D174" i="113"/>
  <c r="E173" i="113"/>
  <c r="D173" i="113"/>
  <c r="E172" i="113"/>
  <c r="D172" i="113"/>
  <c r="E171" i="113"/>
  <c r="D171" i="113"/>
  <c r="E170" i="113"/>
  <c r="D170" i="113"/>
  <c r="E169" i="113"/>
  <c r="D169" i="113"/>
  <c r="E168" i="113"/>
  <c r="D168" i="113"/>
  <c r="E167" i="113"/>
  <c r="D167" i="113"/>
  <c r="E166" i="113"/>
  <c r="D166" i="113"/>
  <c r="E165" i="113"/>
  <c r="D165" i="113"/>
  <c r="E164" i="113"/>
  <c r="D164" i="113"/>
  <c r="E163" i="113"/>
  <c r="D163" i="113"/>
  <c r="E162" i="113"/>
  <c r="D162" i="113"/>
  <c r="E161" i="113"/>
  <c r="D161" i="113"/>
  <c r="E160" i="113"/>
  <c r="D160" i="113"/>
  <c r="E159" i="113"/>
  <c r="D159" i="113"/>
  <c r="E158" i="113"/>
  <c r="D158" i="113"/>
  <c r="E157" i="113"/>
  <c r="D157" i="113"/>
  <c r="E156" i="113"/>
  <c r="D156" i="113"/>
  <c r="E155" i="113"/>
  <c r="D155" i="113"/>
  <c r="E154" i="113"/>
  <c r="D154" i="113"/>
  <c r="E153" i="113"/>
  <c r="D153" i="113"/>
  <c r="E152" i="113"/>
  <c r="D152" i="113"/>
  <c r="E151" i="113"/>
  <c r="D151" i="113"/>
  <c r="E150" i="113"/>
  <c r="D150" i="113"/>
  <c r="E149" i="113"/>
  <c r="D149" i="113"/>
  <c r="E148" i="113"/>
  <c r="D148" i="113"/>
  <c r="E147" i="113"/>
  <c r="D147" i="113"/>
  <c r="E146" i="113"/>
  <c r="D146" i="113"/>
  <c r="E145" i="113"/>
  <c r="D145" i="113"/>
  <c r="E144" i="113"/>
  <c r="D144" i="113"/>
  <c r="E143" i="113"/>
  <c r="D143" i="113"/>
  <c r="E142" i="113"/>
  <c r="D142" i="113"/>
  <c r="E141" i="113"/>
  <c r="D141" i="113"/>
  <c r="E140" i="113"/>
  <c r="D140" i="113"/>
  <c r="E139" i="113"/>
  <c r="D139" i="113"/>
  <c r="E138" i="113"/>
  <c r="D138" i="113"/>
  <c r="E137" i="113"/>
  <c r="D137" i="113"/>
  <c r="E136" i="113"/>
  <c r="D136" i="113"/>
  <c r="E135" i="113"/>
  <c r="D135" i="113"/>
  <c r="E134" i="113"/>
  <c r="D134" i="113"/>
  <c r="E133" i="113"/>
  <c r="D133" i="113"/>
  <c r="E132" i="113"/>
  <c r="D132" i="113"/>
  <c r="E131" i="113"/>
  <c r="D131" i="113"/>
  <c r="E130" i="113"/>
  <c r="D130" i="113"/>
  <c r="E129" i="113"/>
  <c r="D129" i="113"/>
  <c r="E128" i="113"/>
  <c r="D128" i="113"/>
  <c r="E127" i="113"/>
  <c r="D127" i="113"/>
  <c r="E126" i="113"/>
  <c r="D126" i="113"/>
  <c r="E125" i="113"/>
  <c r="D125" i="113"/>
  <c r="E124" i="113"/>
  <c r="D124" i="113"/>
  <c r="E123" i="113"/>
  <c r="D123" i="113"/>
  <c r="E122" i="113"/>
  <c r="D122" i="113"/>
  <c r="E121" i="113"/>
  <c r="D121" i="113"/>
  <c r="E120" i="113"/>
  <c r="D120" i="113"/>
  <c r="E119" i="113"/>
  <c r="D119" i="113"/>
  <c r="E118" i="113"/>
  <c r="D118" i="113"/>
  <c r="E117" i="113"/>
  <c r="D117" i="113"/>
  <c r="E116" i="113"/>
  <c r="D116" i="113"/>
  <c r="E115" i="113"/>
  <c r="D115" i="113"/>
  <c r="E114" i="113"/>
  <c r="D114" i="113"/>
  <c r="E113" i="113"/>
  <c r="D113" i="113"/>
  <c r="E112" i="113"/>
  <c r="D112" i="113"/>
  <c r="E111" i="113"/>
  <c r="D111" i="113"/>
  <c r="E110" i="113"/>
  <c r="D110" i="113"/>
  <c r="E109" i="113"/>
  <c r="D109" i="113"/>
  <c r="E108" i="113"/>
  <c r="D108" i="113"/>
  <c r="E107" i="113"/>
  <c r="D107" i="113"/>
  <c r="E106" i="113"/>
  <c r="D106" i="113"/>
  <c r="E105" i="113"/>
  <c r="D105" i="113"/>
  <c r="E104" i="113"/>
  <c r="D104" i="113"/>
  <c r="E103" i="113"/>
  <c r="D103" i="113"/>
  <c r="E102" i="113"/>
  <c r="D102" i="113"/>
  <c r="E101" i="113"/>
  <c r="D101" i="113"/>
  <c r="E100" i="113"/>
  <c r="D100" i="113"/>
  <c r="E99" i="113"/>
  <c r="D99" i="113"/>
  <c r="E98" i="113"/>
  <c r="D98" i="113"/>
  <c r="E97" i="113"/>
  <c r="D97" i="113"/>
  <c r="E96" i="113"/>
  <c r="D96" i="113"/>
  <c r="E95" i="113"/>
  <c r="D95" i="113"/>
  <c r="E94" i="113"/>
  <c r="D94" i="113"/>
  <c r="E93" i="113"/>
  <c r="D93" i="113"/>
  <c r="E92" i="113"/>
  <c r="D92" i="113"/>
  <c r="E91" i="113"/>
  <c r="D91" i="113"/>
  <c r="E90" i="113"/>
  <c r="D90" i="113"/>
  <c r="E89" i="113"/>
  <c r="D89" i="113"/>
  <c r="E88" i="113"/>
  <c r="D88" i="113"/>
  <c r="E87" i="113"/>
  <c r="D87" i="113"/>
  <c r="E86" i="113"/>
  <c r="D86" i="113"/>
  <c r="E85" i="113"/>
  <c r="D85" i="113"/>
  <c r="E84" i="113"/>
  <c r="D84" i="113"/>
  <c r="E83" i="113"/>
  <c r="D83" i="113"/>
  <c r="E82" i="113"/>
  <c r="D82" i="113"/>
  <c r="E81" i="113"/>
  <c r="D81" i="113"/>
  <c r="E80" i="113"/>
  <c r="D80" i="113"/>
  <c r="E79" i="113"/>
  <c r="D79" i="113"/>
  <c r="E78" i="113"/>
  <c r="D78" i="113"/>
  <c r="E77" i="113"/>
  <c r="D77" i="113"/>
  <c r="E76" i="113"/>
  <c r="D76" i="113"/>
  <c r="E75" i="113"/>
  <c r="D75" i="113"/>
  <c r="E74" i="113"/>
  <c r="D74" i="113"/>
  <c r="E73" i="113"/>
  <c r="D73" i="113"/>
  <c r="E72" i="113"/>
  <c r="D72" i="113"/>
  <c r="E71" i="113"/>
  <c r="D71" i="113"/>
  <c r="E70" i="113"/>
  <c r="D70" i="113"/>
  <c r="E69" i="113"/>
  <c r="D69" i="113"/>
  <c r="E68" i="113"/>
  <c r="D68" i="113"/>
  <c r="E67" i="113"/>
  <c r="D67" i="113"/>
  <c r="E66" i="113"/>
  <c r="D66" i="113"/>
  <c r="E65" i="113"/>
  <c r="D65" i="113"/>
  <c r="E64" i="113"/>
  <c r="D64" i="113"/>
  <c r="E63" i="113"/>
  <c r="D63" i="113"/>
  <c r="E62" i="113"/>
  <c r="D62" i="113"/>
  <c r="E61" i="113"/>
  <c r="D61" i="113"/>
  <c r="E60" i="113"/>
  <c r="D60" i="113"/>
  <c r="E59" i="113"/>
  <c r="D59" i="113"/>
  <c r="E58" i="113"/>
  <c r="D58" i="113"/>
  <c r="E57" i="113"/>
  <c r="D57" i="113"/>
  <c r="E56" i="113"/>
  <c r="D56" i="113"/>
  <c r="E55" i="113"/>
  <c r="D55" i="113"/>
  <c r="E54" i="113"/>
  <c r="D54" i="113"/>
  <c r="E53" i="113"/>
  <c r="D53" i="113"/>
  <c r="E52" i="113"/>
  <c r="D52" i="113"/>
  <c r="E51" i="113"/>
  <c r="D51" i="113"/>
  <c r="E50" i="113"/>
  <c r="D50" i="113"/>
  <c r="E49" i="113"/>
  <c r="D49" i="113"/>
  <c r="E48" i="113"/>
  <c r="D48" i="113"/>
  <c r="E47" i="113"/>
  <c r="D47" i="113"/>
  <c r="E46" i="113"/>
  <c r="D46" i="113"/>
  <c r="E45" i="113"/>
  <c r="D45" i="113"/>
  <c r="E44" i="113"/>
  <c r="D44" i="113"/>
  <c r="E43" i="113"/>
  <c r="D43" i="113"/>
  <c r="E42" i="113"/>
  <c r="D42" i="113"/>
  <c r="E41" i="113"/>
  <c r="D41" i="113"/>
  <c r="E40" i="113"/>
  <c r="D40" i="113"/>
  <c r="E39" i="113"/>
  <c r="D39" i="113"/>
  <c r="E38" i="113"/>
  <c r="D38" i="113"/>
  <c r="E37" i="113"/>
  <c r="D37" i="113"/>
  <c r="E36" i="113"/>
  <c r="D36" i="113"/>
  <c r="E35" i="113"/>
  <c r="D35" i="113"/>
  <c r="E34" i="113"/>
  <c r="D34" i="113"/>
  <c r="E33" i="113"/>
  <c r="D33" i="113"/>
  <c r="E32" i="113"/>
  <c r="D32" i="113"/>
  <c r="E31" i="113"/>
  <c r="D31" i="113"/>
  <c r="E30" i="113"/>
  <c r="D30" i="113"/>
  <c r="E29" i="113"/>
  <c r="D29" i="113"/>
  <c r="E28" i="113"/>
  <c r="D28" i="113"/>
  <c r="E27" i="113"/>
  <c r="D27" i="113"/>
  <c r="E26" i="113"/>
  <c r="D26" i="113"/>
  <c r="E25" i="113"/>
  <c r="D25" i="113"/>
  <c r="E24" i="113"/>
  <c r="D24" i="113"/>
  <c r="E23" i="113"/>
  <c r="D23" i="113"/>
  <c r="E22" i="113"/>
  <c r="D22" i="113"/>
  <c r="E21" i="113"/>
  <c r="D21" i="113"/>
  <c r="E20" i="113"/>
  <c r="D20" i="113"/>
  <c r="E19" i="113"/>
  <c r="D19" i="113"/>
  <c r="E18" i="113"/>
  <c r="D18" i="113"/>
  <c r="BB15" i="112"/>
  <c r="BA15" i="112"/>
  <c r="AZ15" i="112"/>
  <c r="AY15" i="112"/>
  <c r="AX15" i="112"/>
  <c r="AW15" i="112"/>
  <c r="AV15" i="112"/>
  <c r="AU15" i="112"/>
  <c r="AT15" i="112"/>
  <c r="AS15" i="112"/>
  <c r="AR15" i="112"/>
  <c r="AQ15" i="112"/>
  <c r="AP15" i="112"/>
  <c r="AO15" i="112"/>
  <c r="AN15" i="112"/>
  <c r="AM15" i="112"/>
  <c r="AL15" i="112"/>
  <c r="AK15" i="112"/>
  <c r="AJ15" i="112"/>
  <c r="AI15" i="112"/>
  <c r="AH15" i="112"/>
  <c r="AG15" i="112"/>
  <c r="AF15" i="112"/>
  <c r="AE15" i="112"/>
  <c r="AD15" i="112"/>
  <c r="AC15" i="112"/>
  <c r="AB15" i="112"/>
  <c r="AA15" i="112"/>
  <c r="Z15" i="112"/>
  <c r="Y15" i="112"/>
  <c r="X15" i="112"/>
  <c r="W15" i="112"/>
  <c r="V15" i="112"/>
  <c r="U15" i="112"/>
  <c r="T15" i="112"/>
  <c r="S15" i="112"/>
  <c r="R15" i="112"/>
  <c r="Q15" i="112"/>
  <c r="BC15" i="112"/>
  <c r="BC200" i="112"/>
  <c r="BC199" i="112"/>
  <c r="BC198" i="112"/>
  <c r="BC197" i="112"/>
  <c r="BC196" i="112"/>
  <c r="BC195" i="112"/>
  <c r="BC194" i="112"/>
  <c r="BC193" i="112"/>
  <c r="BC192" i="112"/>
  <c r="BC191" i="112"/>
  <c r="BC190" i="112"/>
  <c r="BC189" i="112"/>
  <c r="BC188" i="112"/>
  <c r="BC187" i="112"/>
  <c r="BC186" i="112"/>
  <c r="BC185" i="112"/>
  <c r="BC184" i="112"/>
  <c r="BC183" i="112"/>
  <c r="BC182" i="112"/>
  <c r="BC181" i="112"/>
  <c r="BC180" i="112"/>
  <c r="BC179" i="112"/>
  <c r="BC178" i="112"/>
  <c r="BC177" i="112"/>
  <c r="BC176" i="112"/>
  <c r="BC175" i="112"/>
  <c r="BC174" i="112"/>
  <c r="BC173" i="112"/>
  <c r="BC172" i="112"/>
  <c r="BC171" i="112"/>
  <c r="BC170" i="112"/>
  <c r="BC169" i="112"/>
  <c r="BC168" i="112"/>
  <c r="BC167" i="112"/>
  <c r="BC166" i="112"/>
  <c r="BC165" i="112"/>
  <c r="BC164" i="112"/>
  <c r="BC163" i="112"/>
  <c r="BC162" i="112"/>
  <c r="BC161" i="112"/>
  <c r="BC160" i="112"/>
  <c r="BC159" i="112"/>
  <c r="BC158" i="112"/>
  <c r="BC157" i="112"/>
  <c r="BC156" i="112"/>
  <c r="BC155" i="112"/>
  <c r="BC154" i="112"/>
  <c r="BC153" i="112"/>
  <c r="BC152" i="112"/>
  <c r="BC151" i="112"/>
  <c r="BC150" i="112"/>
  <c r="BC149" i="112"/>
  <c r="BC148" i="112"/>
  <c r="BC147" i="112"/>
  <c r="BC146" i="112"/>
  <c r="BC145" i="112"/>
  <c r="BC144" i="112"/>
  <c r="BC143" i="112"/>
  <c r="BC142" i="112"/>
  <c r="BC141" i="112"/>
  <c r="BC140" i="112"/>
  <c r="BC139" i="112"/>
  <c r="BC138" i="112"/>
  <c r="BC137" i="112"/>
  <c r="BC136" i="112"/>
  <c r="BC135" i="112"/>
  <c r="BC134" i="112"/>
  <c r="BC133" i="112"/>
  <c r="BC132" i="112"/>
  <c r="BC131" i="112"/>
  <c r="BC130" i="112"/>
  <c r="BC129" i="112"/>
  <c r="BC128" i="112"/>
  <c r="BC127" i="112"/>
  <c r="BC126" i="112"/>
  <c r="BC125" i="112"/>
  <c r="BC124" i="112"/>
  <c r="BC123" i="112"/>
  <c r="BC122" i="112"/>
  <c r="BC121" i="112"/>
  <c r="BC120" i="112"/>
  <c r="BC119" i="112"/>
  <c r="BC118" i="112"/>
  <c r="BC117" i="112"/>
  <c r="BC116" i="112"/>
  <c r="BC115" i="112"/>
  <c r="BC114" i="112"/>
  <c r="BC113" i="112"/>
  <c r="BC112" i="112"/>
  <c r="BC111" i="112"/>
  <c r="BC110" i="112"/>
  <c r="BC109" i="112"/>
  <c r="BC108" i="112"/>
  <c r="BC107" i="112"/>
  <c r="BC106" i="112"/>
  <c r="BC105" i="112"/>
  <c r="BC104" i="112"/>
  <c r="BC103" i="112"/>
  <c r="BC102" i="112"/>
  <c r="BC101" i="112"/>
  <c r="BC100" i="112"/>
  <c r="BC99" i="112"/>
  <c r="BC98" i="112"/>
  <c r="BC97" i="112"/>
  <c r="BC96" i="112"/>
  <c r="BC95" i="112"/>
  <c r="BC94" i="112"/>
  <c r="BC93" i="112"/>
  <c r="BC92" i="112"/>
  <c r="BC91" i="112"/>
  <c r="BC90" i="112"/>
  <c r="BC89" i="112"/>
  <c r="BC88" i="112"/>
  <c r="BC87" i="112"/>
  <c r="BC86" i="112"/>
  <c r="BC85" i="112"/>
  <c r="BC84" i="112"/>
  <c r="BC83" i="112"/>
  <c r="BC82" i="112"/>
  <c r="BC81" i="112"/>
  <c r="BC80" i="112"/>
  <c r="BC79" i="112"/>
  <c r="BC78" i="112"/>
  <c r="BC77" i="112"/>
  <c r="BC76" i="112"/>
  <c r="BC75" i="112"/>
  <c r="BC74" i="112"/>
  <c r="BC73" i="112"/>
  <c r="BC72" i="112"/>
  <c r="BC71" i="112"/>
  <c r="BC70" i="112"/>
  <c r="BC69" i="112"/>
  <c r="BC68" i="112"/>
  <c r="BC67" i="112"/>
  <c r="BC66" i="112"/>
  <c r="BC65" i="112"/>
  <c r="BC64" i="112"/>
  <c r="BC63" i="112"/>
  <c r="BC62" i="112"/>
  <c r="BC61" i="112"/>
  <c r="BC60" i="112"/>
  <c r="BC59" i="112"/>
  <c r="BC58" i="112"/>
  <c r="BC57" i="112"/>
  <c r="BC56" i="112"/>
  <c r="BC55" i="112"/>
  <c r="BC54" i="112"/>
  <c r="BC53" i="112"/>
  <c r="BC52" i="112"/>
  <c r="BC51" i="112"/>
  <c r="BC50" i="112"/>
  <c r="BC49" i="112"/>
  <c r="BC48" i="112"/>
  <c r="BC47" i="112"/>
  <c r="BC46" i="112"/>
  <c r="BC45" i="112"/>
  <c r="BC44" i="112"/>
  <c r="BC43" i="112"/>
  <c r="BC42" i="112"/>
  <c r="BC41" i="112"/>
  <c r="BC40" i="112"/>
  <c r="BC39" i="112"/>
  <c r="BC38" i="112"/>
  <c r="BC37" i="112"/>
  <c r="BC36" i="112"/>
  <c r="BC35" i="112"/>
  <c r="BC34" i="112"/>
  <c r="BC33" i="112"/>
  <c r="BC32" i="112"/>
  <c r="BC31" i="112"/>
  <c r="BC30" i="112"/>
  <c r="BC29" i="112"/>
  <c r="BC28" i="112"/>
  <c r="BC27" i="112"/>
  <c r="BC26" i="112"/>
  <c r="BC25" i="112"/>
  <c r="BC24" i="112"/>
  <c r="BC23" i="112"/>
  <c r="BC22" i="112"/>
  <c r="BC21" i="112"/>
  <c r="BC20" i="112"/>
  <c r="BC19" i="112"/>
  <c r="BC18" i="112"/>
  <c r="BB200" i="112"/>
  <c r="BB199" i="112"/>
  <c r="BB198" i="112"/>
  <c r="BB197" i="112"/>
  <c r="BB196" i="112"/>
  <c r="BB195" i="112"/>
  <c r="BB194" i="112"/>
  <c r="BB193" i="112"/>
  <c r="BB192" i="112"/>
  <c r="BB191" i="112"/>
  <c r="BB190" i="112"/>
  <c r="BB189" i="112"/>
  <c r="BB188" i="112"/>
  <c r="BB187" i="112"/>
  <c r="BB186" i="112"/>
  <c r="BB185" i="112"/>
  <c r="BB184" i="112"/>
  <c r="BB183" i="112"/>
  <c r="BB182" i="112"/>
  <c r="BB181" i="112"/>
  <c r="BB180" i="112"/>
  <c r="BB179" i="112"/>
  <c r="BB178" i="112"/>
  <c r="BB177" i="112"/>
  <c r="BB176" i="112"/>
  <c r="BB175" i="112"/>
  <c r="BB174" i="112"/>
  <c r="BB173" i="112"/>
  <c r="BB172" i="112"/>
  <c r="BB171" i="112"/>
  <c r="BB170" i="112"/>
  <c r="BB169" i="112"/>
  <c r="BB168" i="112"/>
  <c r="BB167" i="112"/>
  <c r="BB166" i="112"/>
  <c r="BB165" i="112"/>
  <c r="BB164" i="112"/>
  <c r="BB163" i="112"/>
  <c r="BB162" i="112"/>
  <c r="BB161" i="112"/>
  <c r="BB160" i="112"/>
  <c r="BB159" i="112"/>
  <c r="BB158" i="112"/>
  <c r="BB157" i="112"/>
  <c r="BB156" i="112"/>
  <c r="BB155" i="112"/>
  <c r="BB154" i="112"/>
  <c r="BB153" i="112"/>
  <c r="BB152" i="112"/>
  <c r="BB151" i="112"/>
  <c r="BB150" i="112"/>
  <c r="BB149" i="112"/>
  <c r="BB148" i="112"/>
  <c r="BB147" i="112"/>
  <c r="BB146" i="112"/>
  <c r="BB145" i="112"/>
  <c r="BB144" i="112"/>
  <c r="BB143" i="112"/>
  <c r="BB142" i="112"/>
  <c r="BB141" i="112"/>
  <c r="BB140" i="112"/>
  <c r="BB139" i="112"/>
  <c r="BB138" i="112"/>
  <c r="BB137" i="112"/>
  <c r="BB136" i="112"/>
  <c r="BB135" i="112"/>
  <c r="BB134" i="112"/>
  <c r="BB133" i="112"/>
  <c r="BB132" i="112"/>
  <c r="BB131" i="112"/>
  <c r="BB130" i="112"/>
  <c r="BB129" i="112"/>
  <c r="BB128" i="112"/>
  <c r="BB127" i="112"/>
  <c r="BB126" i="112"/>
  <c r="BB125" i="112"/>
  <c r="BB124" i="112"/>
  <c r="BB123" i="112"/>
  <c r="BB122" i="112"/>
  <c r="BB121" i="112"/>
  <c r="BB120" i="112"/>
  <c r="BB119" i="112"/>
  <c r="BB118" i="112"/>
  <c r="BB117" i="112"/>
  <c r="BB116" i="112"/>
  <c r="BB115" i="112"/>
  <c r="BB114" i="112"/>
  <c r="BB113" i="112"/>
  <c r="BB112" i="112"/>
  <c r="BB111" i="112"/>
  <c r="BB110" i="112"/>
  <c r="BB109" i="112"/>
  <c r="BB108" i="112"/>
  <c r="BB107" i="112"/>
  <c r="BB106" i="112"/>
  <c r="BB105" i="112"/>
  <c r="BB104" i="112"/>
  <c r="BB103" i="112"/>
  <c r="BB102" i="112"/>
  <c r="BB101" i="112"/>
  <c r="BB100" i="112"/>
  <c r="BB99" i="112"/>
  <c r="BB98" i="112"/>
  <c r="BB97" i="112"/>
  <c r="BB96" i="112"/>
  <c r="BB95" i="112"/>
  <c r="BB94" i="112"/>
  <c r="BB93" i="112"/>
  <c r="BB92" i="112"/>
  <c r="BB91" i="112"/>
  <c r="BB90" i="112"/>
  <c r="BB89" i="112"/>
  <c r="BB88" i="112"/>
  <c r="BB87" i="112"/>
  <c r="BB86" i="112"/>
  <c r="BB85" i="112"/>
  <c r="BB84" i="112"/>
  <c r="BB83" i="112"/>
  <c r="BB82" i="112"/>
  <c r="BB81" i="112"/>
  <c r="BB80" i="112"/>
  <c r="BB79" i="112"/>
  <c r="BB78" i="112"/>
  <c r="BB77" i="112"/>
  <c r="BB76" i="112"/>
  <c r="BB75" i="112"/>
  <c r="BB74" i="112"/>
  <c r="BB73" i="112"/>
  <c r="BB72" i="112"/>
  <c r="BB71" i="112"/>
  <c r="BB70" i="112"/>
  <c r="BB69" i="112"/>
  <c r="BB68" i="112"/>
  <c r="BB67" i="112"/>
  <c r="BB66" i="112"/>
  <c r="BB65" i="112"/>
  <c r="BB64" i="112"/>
  <c r="BB63" i="112"/>
  <c r="BB62" i="112"/>
  <c r="BB61" i="112"/>
  <c r="BB60" i="112"/>
  <c r="BB59" i="112"/>
  <c r="BB58" i="112"/>
  <c r="BB57" i="112"/>
  <c r="BB56" i="112"/>
  <c r="BB55" i="112"/>
  <c r="BB54" i="112"/>
  <c r="BB53" i="112"/>
  <c r="BB52" i="112"/>
  <c r="BB51" i="112"/>
  <c r="BB50" i="112"/>
  <c r="BB49" i="112"/>
  <c r="BB48" i="112"/>
  <c r="BB47" i="112"/>
  <c r="BB46" i="112"/>
  <c r="BB45" i="112"/>
  <c r="BB44" i="112"/>
  <c r="BB43" i="112"/>
  <c r="BB42" i="112"/>
  <c r="BB41" i="112"/>
  <c r="BB40" i="112"/>
  <c r="BB39" i="112"/>
  <c r="BB38" i="112"/>
  <c r="BB37" i="112"/>
  <c r="BB36" i="112"/>
  <c r="BB35" i="112"/>
  <c r="BB34" i="112"/>
  <c r="BB33" i="112"/>
  <c r="BB32" i="112"/>
  <c r="BB31" i="112"/>
  <c r="BB30" i="112"/>
  <c r="BB29" i="112"/>
  <c r="BB28" i="112"/>
  <c r="BB27" i="112"/>
  <c r="BB26" i="112"/>
  <c r="BB25" i="112"/>
  <c r="BB24" i="112"/>
  <c r="BB23" i="112"/>
  <c r="BB22" i="112"/>
  <c r="BB21" i="112"/>
  <c r="BB20" i="112"/>
  <c r="BB19" i="112"/>
  <c r="BB18" i="112"/>
  <c r="AX200" i="112"/>
  <c r="AX199" i="112"/>
  <c r="AX198" i="112"/>
  <c r="AX197" i="112"/>
  <c r="AX196" i="112"/>
  <c r="AX195" i="112"/>
  <c r="AX194" i="112"/>
  <c r="AX193" i="112"/>
  <c r="AX192" i="112"/>
  <c r="AX191" i="112"/>
  <c r="AX190" i="112"/>
  <c r="AX189" i="112"/>
  <c r="AX188" i="112"/>
  <c r="AX187" i="112"/>
  <c r="AX186" i="112"/>
  <c r="AX185" i="112"/>
  <c r="AX184" i="112"/>
  <c r="AX183" i="112"/>
  <c r="AX182" i="112"/>
  <c r="AX181" i="112"/>
  <c r="AX180" i="112"/>
  <c r="AX179" i="112"/>
  <c r="AX178" i="112"/>
  <c r="AX177" i="112"/>
  <c r="AX176" i="112"/>
  <c r="AX175" i="112"/>
  <c r="AX174" i="112"/>
  <c r="AX173" i="112"/>
  <c r="AX172" i="112"/>
  <c r="AX171" i="112"/>
  <c r="AX170" i="112"/>
  <c r="AX169" i="112"/>
  <c r="AX168" i="112"/>
  <c r="AX167" i="112"/>
  <c r="AX166" i="112"/>
  <c r="AX165" i="112"/>
  <c r="AX164" i="112"/>
  <c r="AX163" i="112"/>
  <c r="AX162" i="112"/>
  <c r="AX161" i="112"/>
  <c r="AX160" i="112"/>
  <c r="AX159" i="112"/>
  <c r="AX158" i="112"/>
  <c r="AX157" i="112"/>
  <c r="AX156" i="112"/>
  <c r="AX155" i="112"/>
  <c r="AX154" i="112"/>
  <c r="AX153" i="112"/>
  <c r="AX152" i="112"/>
  <c r="AX151" i="112"/>
  <c r="AX150" i="112"/>
  <c r="AX149" i="112"/>
  <c r="AX148" i="112"/>
  <c r="AX147" i="112"/>
  <c r="AX146" i="112"/>
  <c r="AX145" i="112"/>
  <c r="AX144" i="112"/>
  <c r="AX143" i="112"/>
  <c r="AX142" i="112"/>
  <c r="AX141" i="112"/>
  <c r="AX140" i="112"/>
  <c r="AX139" i="112"/>
  <c r="AX138" i="112"/>
  <c r="AX137" i="112"/>
  <c r="AX136" i="112"/>
  <c r="AX135" i="112"/>
  <c r="AX134" i="112"/>
  <c r="AX133" i="112"/>
  <c r="AX132" i="112"/>
  <c r="AX131" i="112"/>
  <c r="AX130" i="112"/>
  <c r="AX129" i="112"/>
  <c r="AX128" i="112"/>
  <c r="AX127" i="112"/>
  <c r="AX126" i="112"/>
  <c r="AX125" i="112"/>
  <c r="AX124" i="112"/>
  <c r="AX123" i="112"/>
  <c r="AX122" i="112"/>
  <c r="AX121" i="112"/>
  <c r="AX120" i="112"/>
  <c r="AX119" i="112"/>
  <c r="AX118" i="112"/>
  <c r="AX117" i="112"/>
  <c r="AX116" i="112"/>
  <c r="AX115" i="112"/>
  <c r="AX114" i="112"/>
  <c r="AX113" i="112"/>
  <c r="AX112" i="112"/>
  <c r="AX111" i="112"/>
  <c r="AX110" i="112"/>
  <c r="AX109" i="112"/>
  <c r="AX108" i="112"/>
  <c r="AX107" i="112"/>
  <c r="AX106" i="112"/>
  <c r="AX105" i="112"/>
  <c r="AX104" i="112"/>
  <c r="AX103" i="112"/>
  <c r="AX102" i="112"/>
  <c r="AX101" i="112"/>
  <c r="AX100" i="112"/>
  <c r="AX99" i="112"/>
  <c r="AX98" i="112"/>
  <c r="AX97" i="112"/>
  <c r="AX96" i="112"/>
  <c r="AX95" i="112"/>
  <c r="AX94" i="112"/>
  <c r="AX93" i="112"/>
  <c r="AX92" i="112"/>
  <c r="AX91" i="112"/>
  <c r="AX90" i="112"/>
  <c r="AX89" i="112"/>
  <c r="AX88" i="112"/>
  <c r="AX87" i="112"/>
  <c r="AX86" i="112"/>
  <c r="AX85" i="112"/>
  <c r="AX84" i="112"/>
  <c r="AX83" i="112"/>
  <c r="AX82" i="112"/>
  <c r="AX81" i="112"/>
  <c r="AX80" i="112"/>
  <c r="AX79" i="112"/>
  <c r="AX78" i="112"/>
  <c r="AX77" i="112"/>
  <c r="AX76" i="112"/>
  <c r="AX75" i="112"/>
  <c r="AX74" i="112"/>
  <c r="AX73" i="112"/>
  <c r="AX72" i="112"/>
  <c r="AX71" i="112"/>
  <c r="AX70" i="112"/>
  <c r="AX69" i="112"/>
  <c r="AX68" i="112"/>
  <c r="AX67" i="112"/>
  <c r="AX66" i="112"/>
  <c r="AX65" i="112"/>
  <c r="AX64" i="112"/>
  <c r="AX63" i="112"/>
  <c r="AX62" i="112"/>
  <c r="AX61" i="112"/>
  <c r="AX60" i="112"/>
  <c r="AX59" i="112"/>
  <c r="AX58" i="112"/>
  <c r="AX57" i="112"/>
  <c r="AX56" i="112"/>
  <c r="AX55" i="112"/>
  <c r="AX54" i="112"/>
  <c r="AX53" i="112"/>
  <c r="AX52" i="112"/>
  <c r="AX51" i="112"/>
  <c r="AX50" i="112"/>
  <c r="AX49" i="112"/>
  <c r="AX48" i="112"/>
  <c r="AX47" i="112"/>
  <c r="AX46" i="112"/>
  <c r="AX45" i="112"/>
  <c r="AX44" i="112"/>
  <c r="AX43" i="112"/>
  <c r="AX42" i="112"/>
  <c r="AX41" i="112"/>
  <c r="AX40" i="112"/>
  <c r="AX39" i="112"/>
  <c r="AX38" i="112"/>
  <c r="AX37" i="112"/>
  <c r="AX36" i="112"/>
  <c r="AX35" i="112"/>
  <c r="AX34" i="112"/>
  <c r="AX33" i="112"/>
  <c r="AX32" i="112"/>
  <c r="AX31" i="112"/>
  <c r="AX30" i="112"/>
  <c r="AX29" i="112"/>
  <c r="AX28" i="112"/>
  <c r="AX27" i="112"/>
  <c r="AX26" i="112"/>
  <c r="AX25" i="112"/>
  <c r="AX24" i="112"/>
  <c r="AX23" i="112"/>
  <c r="AX22" i="112"/>
  <c r="AX21" i="112"/>
  <c r="AX20" i="112"/>
  <c r="AX19" i="112"/>
  <c r="AX18" i="112"/>
  <c r="AV200" i="112"/>
  <c r="AU200" i="112"/>
  <c r="AV199" i="112"/>
  <c r="AU199" i="112"/>
  <c r="AV198" i="112"/>
  <c r="AU198" i="112"/>
  <c r="AV197" i="112"/>
  <c r="AU197" i="112"/>
  <c r="AV196" i="112"/>
  <c r="AU196" i="112"/>
  <c r="AV195" i="112"/>
  <c r="AU195" i="112"/>
  <c r="AV194" i="112"/>
  <c r="AU194" i="112"/>
  <c r="AV193" i="112"/>
  <c r="AU193" i="112"/>
  <c r="AV192" i="112"/>
  <c r="AU192" i="112"/>
  <c r="AV191" i="112"/>
  <c r="AU191" i="112"/>
  <c r="AV190" i="112"/>
  <c r="AU190" i="112"/>
  <c r="AV189" i="112"/>
  <c r="AU189" i="112"/>
  <c r="AV188" i="112"/>
  <c r="AU188" i="112"/>
  <c r="AV187" i="112"/>
  <c r="AU187" i="112"/>
  <c r="AV186" i="112"/>
  <c r="AU186" i="112"/>
  <c r="AV185" i="112"/>
  <c r="AU185" i="112"/>
  <c r="AV184" i="112"/>
  <c r="AU184" i="112"/>
  <c r="AV183" i="112"/>
  <c r="AU183" i="112"/>
  <c r="AV182" i="112"/>
  <c r="AU182" i="112"/>
  <c r="AV181" i="112"/>
  <c r="AU181" i="112"/>
  <c r="AV180" i="112"/>
  <c r="AU180" i="112"/>
  <c r="AV179" i="112"/>
  <c r="AU179" i="112"/>
  <c r="AV178" i="112"/>
  <c r="AU178" i="112"/>
  <c r="AV177" i="112"/>
  <c r="AU177" i="112"/>
  <c r="AV176" i="112"/>
  <c r="AU176" i="112"/>
  <c r="AV175" i="112"/>
  <c r="AU175" i="112"/>
  <c r="AV174" i="112"/>
  <c r="AU174" i="112"/>
  <c r="AV173" i="112"/>
  <c r="AU173" i="112"/>
  <c r="AV172" i="112"/>
  <c r="AU172" i="112"/>
  <c r="AV171" i="112"/>
  <c r="AU171" i="112"/>
  <c r="AV170" i="112"/>
  <c r="AU170" i="112"/>
  <c r="AV169" i="112"/>
  <c r="AU169" i="112"/>
  <c r="AV168" i="112"/>
  <c r="AU168" i="112"/>
  <c r="AV167" i="112"/>
  <c r="AU167" i="112"/>
  <c r="AV166" i="112"/>
  <c r="AU166" i="112"/>
  <c r="AV165" i="112"/>
  <c r="AU165" i="112"/>
  <c r="AV164" i="112"/>
  <c r="AU164" i="112"/>
  <c r="AV163" i="112"/>
  <c r="AU163" i="112"/>
  <c r="AV162" i="112"/>
  <c r="AU162" i="112"/>
  <c r="AV161" i="112"/>
  <c r="AU161" i="112"/>
  <c r="AV160" i="112"/>
  <c r="AU160" i="112"/>
  <c r="AV159" i="112"/>
  <c r="AU159" i="112"/>
  <c r="AV158" i="112"/>
  <c r="AU158" i="112"/>
  <c r="AV157" i="112"/>
  <c r="AU157" i="112"/>
  <c r="AV156" i="112"/>
  <c r="AU156" i="112"/>
  <c r="AV155" i="112"/>
  <c r="AU155" i="112"/>
  <c r="AV154" i="112"/>
  <c r="AU154" i="112"/>
  <c r="AV153" i="112"/>
  <c r="AU153" i="112"/>
  <c r="AV152" i="112"/>
  <c r="AU152" i="112"/>
  <c r="AV151" i="112"/>
  <c r="AU151" i="112"/>
  <c r="AV150" i="112"/>
  <c r="AU150" i="112"/>
  <c r="AV149" i="112"/>
  <c r="AU149" i="112"/>
  <c r="AV148" i="112"/>
  <c r="AU148" i="112"/>
  <c r="AV147" i="112"/>
  <c r="AU147" i="112"/>
  <c r="AV146" i="112"/>
  <c r="AU146" i="112"/>
  <c r="AV145" i="112"/>
  <c r="AU145" i="112"/>
  <c r="AV144" i="112"/>
  <c r="AU144" i="112"/>
  <c r="AV143" i="112"/>
  <c r="AU143" i="112"/>
  <c r="AV142" i="112"/>
  <c r="AU142" i="112"/>
  <c r="AV141" i="112"/>
  <c r="AU141" i="112"/>
  <c r="AV140" i="112"/>
  <c r="AU140" i="112"/>
  <c r="AV139" i="112"/>
  <c r="AU139" i="112"/>
  <c r="AV138" i="112"/>
  <c r="AU138" i="112"/>
  <c r="AV137" i="112"/>
  <c r="AU137" i="112"/>
  <c r="AV136" i="112"/>
  <c r="AU136" i="112"/>
  <c r="AV135" i="112"/>
  <c r="AU135" i="112"/>
  <c r="AV134" i="112"/>
  <c r="AU134" i="112"/>
  <c r="AV133" i="112"/>
  <c r="AU133" i="112"/>
  <c r="AV132" i="112"/>
  <c r="AU132" i="112"/>
  <c r="AV131" i="112"/>
  <c r="AU131" i="112"/>
  <c r="AV130" i="112"/>
  <c r="AU130" i="112"/>
  <c r="AV129" i="112"/>
  <c r="AU129" i="112"/>
  <c r="AV128" i="112"/>
  <c r="AU128" i="112"/>
  <c r="AV127" i="112"/>
  <c r="AU127" i="112"/>
  <c r="AV126" i="112"/>
  <c r="AU126" i="112"/>
  <c r="AV125" i="112"/>
  <c r="AU125" i="112"/>
  <c r="AV124" i="112"/>
  <c r="AU124" i="112"/>
  <c r="AV123" i="112"/>
  <c r="AU123" i="112"/>
  <c r="AV122" i="112"/>
  <c r="AU122" i="112"/>
  <c r="AV121" i="112"/>
  <c r="AU121" i="112"/>
  <c r="AV120" i="112"/>
  <c r="AU120" i="112"/>
  <c r="AV119" i="112"/>
  <c r="AU119" i="112"/>
  <c r="AV118" i="112"/>
  <c r="AU118" i="112"/>
  <c r="AV117" i="112"/>
  <c r="AU117" i="112"/>
  <c r="AV116" i="112"/>
  <c r="AU116" i="112"/>
  <c r="AV115" i="112"/>
  <c r="AU115" i="112"/>
  <c r="AV114" i="112"/>
  <c r="AU114" i="112"/>
  <c r="AV113" i="112"/>
  <c r="AU113" i="112"/>
  <c r="AV112" i="112"/>
  <c r="AU112" i="112"/>
  <c r="AV111" i="112"/>
  <c r="AU111" i="112"/>
  <c r="AV110" i="112"/>
  <c r="AU110" i="112"/>
  <c r="AV109" i="112"/>
  <c r="AU109" i="112"/>
  <c r="AV108" i="112"/>
  <c r="AU108" i="112"/>
  <c r="AV107" i="112"/>
  <c r="AU107" i="112"/>
  <c r="AV106" i="112"/>
  <c r="AU106" i="112"/>
  <c r="AV105" i="112"/>
  <c r="AU105" i="112"/>
  <c r="AV104" i="112"/>
  <c r="AU104" i="112"/>
  <c r="AV103" i="112"/>
  <c r="AU103" i="112"/>
  <c r="AV102" i="112"/>
  <c r="AU102" i="112"/>
  <c r="AV101" i="112"/>
  <c r="AU101" i="112"/>
  <c r="AV100" i="112"/>
  <c r="AU100" i="112"/>
  <c r="AV99" i="112"/>
  <c r="AU99" i="112"/>
  <c r="AV98" i="112"/>
  <c r="AU98" i="112"/>
  <c r="AV97" i="112"/>
  <c r="AU97" i="112"/>
  <c r="AV96" i="112"/>
  <c r="AU96" i="112"/>
  <c r="AV95" i="112"/>
  <c r="AU95" i="112"/>
  <c r="AV94" i="112"/>
  <c r="AU94" i="112"/>
  <c r="AV93" i="112"/>
  <c r="AU93" i="112"/>
  <c r="AV92" i="112"/>
  <c r="AU92" i="112"/>
  <c r="AV91" i="112"/>
  <c r="AU91" i="112"/>
  <c r="AV90" i="112"/>
  <c r="AU90" i="112"/>
  <c r="AV89" i="112"/>
  <c r="AU89" i="112"/>
  <c r="AV88" i="112"/>
  <c r="AU88" i="112"/>
  <c r="AV87" i="112"/>
  <c r="AU87" i="112"/>
  <c r="AV86" i="112"/>
  <c r="AU86" i="112"/>
  <c r="AV85" i="112"/>
  <c r="AU85" i="112"/>
  <c r="AV84" i="112"/>
  <c r="AU84" i="112"/>
  <c r="AV83" i="112"/>
  <c r="AU83" i="112"/>
  <c r="AV82" i="112"/>
  <c r="AU82" i="112"/>
  <c r="AV81" i="112"/>
  <c r="AU81" i="112"/>
  <c r="AV80" i="112"/>
  <c r="AU80" i="112"/>
  <c r="AV79" i="112"/>
  <c r="AU79" i="112"/>
  <c r="AV78" i="112"/>
  <c r="AU78" i="112"/>
  <c r="AV77" i="112"/>
  <c r="AU77" i="112"/>
  <c r="AV76" i="112"/>
  <c r="AU76" i="112"/>
  <c r="AV75" i="112"/>
  <c r="AU75" i="112"/>
  <c r="AV74" i="112"/>
  <c r="AU74" i="112"/>
  <c r="AV73" i="112"/>
  <c r="AU73" i="112"/>
  <c r="AV72" i="112"/>
  <c r="AU72" i="112"/>
  <c r="AV71" i="112"/>
  <c r="AU71" i="112"/>
  <c r="AV70" i="112"/>
  <c r="AU70" i="112"/>
  <c r="AV69" i="112"/>
  <c r="AU69" i="112"/>
  <c r="AV68" i="112"/>
  <c r="AU68" i="112"/>
  <c r="AV67" i="112"/>
  <c r="AU67" i="112"/>
  <c r="AV66" i="112"/>
  <c r="AU66" i="112"/>
  <c r="AV65" i="112"/>
  <c r="AU65" i="112"/>
  <c r="AV64" i="112"/>
  <c r="AU64" i="112"/>
  <c r="AV63" i="112"/>
  <c r="AU63" i="112"/>
  <c r="AV62" i="112"/>
  <c r="AU62" i="112"/>
  <c r="AV61" i="112"/>
  <c r="AU61" i="112"/>
  <c r="AV60" i="112"/>
  <c r="AU60" i="112"/>
  <c r="AV59" i="112"/>
  <c r="AU59" i="112"/>
  <c r="AV58" i="112"/>
  <c r="AU58" i="112"/>
  <c r="AV57" i="112"/>
  <c r="AU57" i="112"/>
  <c r="AV56" i="112"/>
  <c r="AU56" i="112"/>
  <c r="AV55" i="112"/>
  <c r="AU55" i="112"/>
  <c r="AV54" i="112"/>
  <c r="AU54" i="112"/>
  <c r="AV53" i="112"/>
  <c r="AU53" i="112"/>
  <c r="AV52" i="112"/>
  <c r="AU52" i="112"/>
  <c r="AV51" i="112"/>
  <c r="AU51" i="112"/>
  <c r="AV50" i="112"/>
  <c r="AU50" i="112"/>
  <c r="AV49" i="112"/>
  <c r="AU49" i="112"/>
  <c r="AV48" i="112"/>
  <c r="AU48" i="112"/>
  <c r="AV47" i="112"/>
  <c r="AU47" i="112"/>
  <c r="AV46" i="112"/>
  <c r="AU46" i="112"/>
  <c r="AV45" i="112"/>
  <c r="AU45" i="112"/>
  <c r="AV44" i="112"/>
  <c r="AU44" i="112"/>
  <c r="AV43" i="112"/>
  <c r="AU43" i="112"/>
  <c r="AV42" i="112"/>
  <c r="AU42" i="112"/>
  <c r="AV41" i="112"/>
  <c r="AU41" i="112"/>
  <c r="AV40" i="112"/>
  <c r="AU40" i="112"/>
  <c r="AV39" i="112"/>
  <c r="AU39" i="112"/>
  <c r="AV38" i="112"/>
  <c r="AU38" i="112"/>
  <c r="AV37" i="112"/>
  <c r="AU37" i="112"/>
  <c r="AV36" i="112"/>
  <c r="AU36" i="112"/>
  <c r="AV35" i="112"/>
  <c r="AU35" i="112"/>
  <c r="AV34" i="112"/>
  <c r="AU34" i="112"/>
  <c r="AV33" i="112"/>
  <c r="AU33" i="112"/>
  <c r="AV32" i="112"/>
  <c r="AU32" i="112"/>
  <c r="AV31" i="112"/>
  <c r="AU31" i="112"/>
  <c r="AV30" i="112"/>
  <c r="AU30" i="112"/>
  <c r="AV29" i="112"/>
  <c r="AU29" i="112"/>
  <c r="AV28" i="112"/>
  <c r="AU28" i="112"/>
  <c r="AV27" i="112"/>
  <c r="AU27" i="112"/>
  <c r="AV26" i="112"/>
  <c r="AU26" i="112"/>
  <c r="AV25" i="112"/>
  <c r="AU25" i="112"/>
  <c r="AV24" i="112"/>
  <c r="AU24" i="112"/>
  <c r="AV23" i="112"/>
  <c r="AU23" i="112"/>
  <c r="AV22" i="112"/>
  <c r="AU22" i="112"/>
  <c r="AV21" i="112"/>
  <c r="AU21" i="112"/>
  <c r="AV20" i="112"/>
  <c r="AU20" i="112"/>
  <c r="AV19" i="112"/>
  <c r="AU19" i="112"/>
  <c r="AV18" i="112"/>
  <c r="AU18" i="112"/>
  <c r="W200" i="112"/>
  <c r="W199" i="112"/>
  <c r="W198" i="112"/>
  <c r="W197" i="112"/>
  <c r="W196" i="112"/>
  <c r="W195" i="112"/>
  <c r="W194" i="112"/>
  <c r="W193" i="112"/>
  <c r="W192" i="112"/>
  <c r="W191" i="112"/>
  <c r="W190" i="112"/>
  <c r="W189" i="112"/>
  <c r="W188" i="112"/>
  <c r="W187" i="112"/>
  <c r="W186" i="112"/>
  <c r="W185" i="112"/>
  <c r="W184" i="112"/>
  <c r="W183" i="112"/>
  <c r="W182" i="112"/>
  <c r="W181" i="112"/>
  <c r="W180" i="112"/>
  <c r="W179" i="112"/>
  <c r="W178" i="112"/>
  <c r="W177" i="112"/>
  <c r="W176" i="112"/>
  <c r="W175" i="112"/>
  <c r="W174" i="112"/>
  <c r="W173" i="112"/>
  <c r="W172" i="112"/>
  <c r="W171" i="112"/>
  <c r="W170" i="112"/>
  <c r="W169" i="112"/>
  <c r="W168" i="112"/>
  <c r="W167" i="112"/>
  <c r="W166" i="112"/>
  <c r="W165" i="112"/>
  <c r="W164" i="112"/>
  <c r="W163" i="112"/>
  <c r="W162" i="112"/>
  <c r="W161" i="112"/>
  <c r="W160" i="112"/>
  <c r="W159" i="112"/>
  <c r="W158" i="112"/>
  <c r="W157" i="112"/>
  <c r="W156" i="112"/>
  <c r="W155" i="112"/>
  <c r="W154" i="112"/>
  <c r="W153" i="112"/>
  <c r="W152" i="112"/>
  <c r="W151" i="112"/>
  <c r="W150" i="112"/>
  <c r="W149" i="112"/>
  <c r="W148" i="112"/>
  <c r="W147" i="112"/>
  <c r="W146" i="112"/>
  <c r="W145" i="112"/>
  <c r="W144" i="112"/>
  <c r="W143" i="112"/>
  <c r="W142" i="112"/>
  <c r="W141" i="112"/>
  <c r="W140" i="112"/>
  <c r="W139" i="112"/>
  <c r="W138" i="112"/>
  <c r="W137" i="112"/>
  <c r="W136" i="112"/>
  <c r="W135" i="112"/>
  <c r="W134" i="112"/>
  <c r="W133" i="112"/>
  <c r="W132" i="112"/>
  <c r="W131" i="112"/>
  <c r="W130" i="112"/>
  <c r="W129" i="112"/>
  <c r="W128" i="112"/>
  <c r="W127" i="112"/>
  <c r="W126" i="112"/>
  <c r="W125" i="112"/>
  <c r="W124" i="112"/>
  <c r="W123" i="112"/>
  <c r="W122" i="112"/>
  <c r="W121" i="112"/>
  <c r="W120" i="112"/>
  <c r="W119" i="112"/>
  <c r="W118" i="112"/>
  <c r="W117" i="112"/>
  <c r="W116" i="112"/>
  <c r="W115" i="112"/>
  <c r="W114" i="112"/>
  <c r="W113" i="112"/>
  <c r="W112" i="112"/>
  <c r="W111" i="112"/>
  <c r="W110" i="112"/>
  <c r="W109" i="112"/>
  <c r="W108" i="112"/>
  <c r="W107" i="112"/>
  <c r="W106" i="112"/>
  <c r="W105" i="112"/>
  <c r="W104" i="112"/>
  <c r="W103" i="112"/>
  <c r="W102" i="112"/>
  <c r="W101" i="112"/>
  <c r="W100" i="112"/>
  <c r="W99" i="112"/>
  <c r="W98" i="112"/>
  <c r="W97" i="112"/>
  <c r="W96" i="112"/>
  <c r="W95" i="112"/>
  <c r="W94" i="112"/>
  <c r="W93" i="112"/>
  <c r="W92" i="112"/>
  <c r="W91" i="112"/>
  <c r="W90" i="112"/>
  <c r="W89" i="112"/>
  <c r="W88" i="112"/>
  <c r="W87" i="112"/>
  <c r="W86" i="112"/>
  <c r="W85" i="112"/>
  <c r="W84" i="112"/>
  <c r="W83" i="112"/>
  <c r="W82" i="112"/>
  <c r="W81" i="112"/>
  <c r="W80" i="112"/>
  <c r="W79" i="112"/>
  <c r="W78" i="112"/>
  <c r="W77" i="112"/>
  <c r="W76" i="112"/>
  <c r="W75" i="112"/>
  <c r="W74" i="112"/>
  <c r="W73" i="112"/>
  <c r="W72" i="112"/>
  <c r="W71" i="112"/>
  <c r="W70" i="112"/>
  <c r="W69" i="112"/>
  <c r="W68" i="112"/>
  <c r="W67" i="112"/>
  <c r="W66" i="112"/>
  <c r="W65" i="112"/>
  <c r="W64" i="112"/>
  <c r="W63" i="112"/>
  <c r="W62" i="112"/>
  <c r="W61" i="112"/>
  <c r="W60" i="112"/>
  <c r="W59" i="112"/>
  <c r="W58" i="112"/>
  <c r="W57" i="112"/>
  <c r="W56" i="112"/>
  <c r="W55" i="112"/>
  <c r="W54" i="112"/>
  <c r="W53" i="112"/>
  <c r="W52" i="112"/>
  <c r="W51" i="112"/>
  <c r="W50" i="112"/>
  <c r="W49" i="112"/>
  <c r="W48" i="112"/>
  <c r="W47" i="112"/>
  <c r="W46" i="112"/>
  <c r="W45" i="112"/>
  <c r="W44" i="112"/>
  <c r="W43" i="112"/>
  <c r="W42" i="112"/>
  <c r="W41" i="112"/>
  <c r="W40" i="112"/>
  <c r="W39" i="112"/>
  <c r="W38" i="112"/>
  <c r="W37" i="112"/>
  <c r="W36" i="112"/>
  <c r="W35" i="112"/>
  <c r="W34" i="112"/>
  <c r="W33" i="112"/>
  <c r="W32" i="112"/>
  <c r="W31" i="112"/>
  <c r="W30" i="112"/>
  <c r="W29" i="112"/>
  <c r="W28" i="112"/>
  <c r="W27" i="112"/>
  <c r="W26" i="112"/>
  <c r="W25" i="112"/>
  <c r="W24" i="112"/>
  <c r="W23" i="112"/>
  <c r="W22" i="112"/>
  <c r="W21" i="112"/>
  <c r="W20" i="112"/>
  <c r="W19" i="112"/>
  <c r="W18" i="112"/>
  <c r="S200" i="112"/>
  <c r="S199" i="112"/>
  <c r="S198" i="112"/>
  <c r="S197" i="112"/>
  <c r="S196" i="112"/>
  <c r="S195" i="112"/>
  <c r="S194" i="112"/>
  <c r="S193" i="112"/>
  <c r="S192" i="112"/>
  <c r="S191" i="112"/>
  <c r="S190" i="112"/>
  <c r="S189" i="112"/>
  <c r="S188" i="112"/>
  <c r="S187" i="112"/>
  <c r="S186" i="112"/>
  <c r="S185" i="112"/>
  <c r="S184" i="112"/>
  <c r="S183" i="112"/>
  <c r="S182" i="112"/>
  <c r="S181" i="112"/>
  <c r="S180" i="112"/>
  <c r="S179" i="112"/>
  <c r="S178" i="112"/>
  <c r="S177" i="112"/>
  <c r="S176" i="112"/>
  <c r="S175" i="112"/>
  <c r="S174" i="112"/>
  <c r="S173" i="112"/>
  <c r="S172" i="112"/>
  <c r="S171" i="112"/>
  <c r="S170" i="112"/>
  <c r="S169" i="112"/>
  <c r="S168" i="112"/>
  <c r="S167" i="112"/>
  <c r="S166" i="112"/>
  <c r="S165" i="112"/>
  <c r="S164" i="112"/>
  <c r="S163" i="112"/>
  <c r="S162" i="112"/>
  <c r="S161" i="112"/>
  <c r="S160" i="112"/>
  <c r="S159" i="112"/>
  <c r="S158" i="112"/>
  <c r="S157" i="112"/>
  <c r="S156" i="112"/>
  <c r="S155" i="112"/>
  <c r="S154" i="112"/>
  <c r="S153" i="112"/>
  <c r="S152" i="112"/>
  <c r="S151" i="112"/>
  <c r="S150" i="112"/>
  <c r="S149" i="112"/>
  <c r="S148" i="112"/>
  <c r="S147" i="112"/>
  <c r="S146" i="112"/>
  <c r="S145" i="112"/>
  <c r="S144" i="112"/>
  <c r="S143" i="112"/>
  <c r="S142" i="112"/>
  <c r="S141" i="112"/>
  <c r="S140" i="112"/>
  <c r="S139" i="112"/>
  <c r="S138" i="112"/>
  <c r="S137" i="112"/>
  <c r="S136" i="112"/>
  <c r="S135" i="112"/>
  <c r="S134" i="112"/>
  <c r="S133" i="112"/>
  <c r="S132" i="112"/>
  <c r="S131" i="112"/>
  <c r="S130" i="112"/>
  <c r="S129" i="112"/>
  <c r="S128" i="112"/>
  <c r="S127" i="112"/>
  <c r="S126" i="112"/>
  <c r="S125" i="112"/>
  <c r="S124" i="112"/>
  <c r="S123" i="112"/>
  <c r="S122" i="112"/>
  <c r="S121" i="112"/>
  <c r="S120" i="112"/>
  <c r="S119" i="112"/>
  <c r="S118" i="112"/>
  <c r="S117" i="112"/>
  <c r="S116" i="112"/>
  <c r="S115" i="112"/>
  <c r="S114" i="112"/>
  <c r="S113" i="112"/>
  <c r="S112" i="112"/>
  <c r="S111" i="112"/>
  <c r="S110" i="112"/>
  <c r="S109" i="112"/>
  <c r="S108" i="112"/>
  <c r="S107" i="112"/>
  <c r="S106" i="112"/>
  <c r="S105" i="112"/>
  <c r="S104" i="112"/>
  <c r="S103" i="112"/>
  <c r="S102" i="112"/>
  <c r="S101" i="112"/>
  <c r="S100" i="112"/>
  <c r="S99" i="112"/>
  <c r="S98" i="112"/>
  <c r="S97" i="112"/>
  <c r="S96" i="112"/>
  <c r="S95" i="112"/>
  <c r="S94" i="112"/>
  <c r="S93" i="112"/>
  <c r="S92" i="112"/>
  <c r="S91" i="112"/>
  <c r="S90" i="112"/>
  <c r="S89" i="112"/>
  <c r="S88" i="112"/>
  <c r="S87" i="112"/>
  <c r="S86" i="112"/>
  <c r="S85" i="112"/>
  <c r="S84" i="112"/>
  <c r="S83" i="112"/>
  <c r="S82" i="112"/>
  <c r="S81" i="112"/>
  <c r="S80" i="112"/>
  <c r="S79" i="112"/>
  <c r="S78" i="112"/>
  <c r="S77" i="112"/>
  <c r="S76" i="112"/>
  <c r="S75" i="112"/>
  <c r="S74" i="112"/>
  <c r="S73" i="112"/>
  <c r="S72" i="112"/>
  <c r="S71" i="112"/>
  <c r="S70" i="112"/>
  <c r="S69" i="112"/>
  <c r="S68" i="112"/>
  <c r="S67" i="112"/>
  <c r="S66" i="112"/>
  <c r="S65" i="112"/>
  <c r="S64" i="112"/>
  <c r="S63" i="112"/>
  <c r="S62" i="112"/>
  <c r="S61" i="112"/>
  <c r="S60" i="112"/>
  <c r="S59" i="112"/>
  <c r="S58" i="112"/>
  <c r="S57" i="112"/>
  <c r="S56" i="112"/>
  <c r="S55" i="112"/>
  <c r="S54" i="112"/>
  <c r="S53" i="112"/>
  <c r="S52" i="112"/>
  <c r="S51" i="112"/>
  <c r="S50" i="112"/>
  <c r="S49" i="112"/>
  <c r="S48" i="112"/>
  <c r="S47" i="112"/>
  <c r="S46" i="112"/>
  <c r="S45" i="112"/>
  <c r="S44" i="112"/>
  <c r="S43" i="112"/>
  <c r="S42" i="112"/>
  <c r="S41" i="112"/>
  <c r="S40" i="112"/>
  <c r="S39" i="112"/>
  <c r="S38" i="112"/>
  <c r="S37" i="112"/>
  <c r="S36" i="112"/>
  <c r="S35" i="112"/>
  <c r="S34" i="112"/>
  <c r="S33" i="112"/>
  <c r="S32" i="112"/>
  <c r="S31" i="112"/>
  <c r="S30" i="112"/>
  <c r="S29" i="112"/>
  <c r="S28" i="112"/>
  <c r="S27" i="112"/>
  <c r="S26" i="112"/>
  <c r="S25" i="112"/>
  <c r="S24" i="112"/>
  <c r="S23" i="112"/>
  <c r="S22" i="112"/>
  <c r="S21" i="112"/>
  <c r="S20" i="112"/>
  <c r="S19" i="112"/>
  <c r="S18" i="112"/>
  <c r="G200" i="112"/>
  <c r="G199" i="112"/>
  <c r="G198" i="112"/>
  <c r="G197" i="112"/>
  <c r="G196" i="112"/>
  <c r="G195" i="112"/>
  <c r="G194" i="112"/>
  <c r="G193" i="112"/>
  <c r="G192" i="112"/>
  <c r="G191" i="112"/>
  <c r="G190" i="112"/>
  <c r="G189" i="112"/>
  <c r="G188" i="112"/>
  <c r="G187" i="112"/>
  <c r="G186" i="112"/>
  <c r="G185" i="112"/>
  <c r="G184" i="112"/>
  <c r="G183" i="112"/>
  <c r="G182" i="112"/>
  <c r="G181" i="112"/>
  <c r="G180" i="112"/>
  <c r="G179" i="112"/>
  <c r="G178" i="112"/>
  <c r="G177" i="112"/>
  <c r="G176" i="112"/>
  <c r="G175" i="112"/>
  <c r="G174" i="112"/>
  <c r="G173" i="112"/>
  <c r="G172" i="112"/>
  <c r="G171" i="112"/>
  <c r="G170" i="112"/>
  <c r="G169" i="112"/>
  <c r="G168" i="112"/>
  <c r="G167" i="112"/>
  <c r="G166" i="112"/>
  <c r="G165" i="112"/>
  <c r="G164" i="112"/>
  <c r="G163" i="112"/>
  <c r="G162" i="112"/>
  <c r="G161" i="112"/>
  <c r="G160" i="112"/>
  <c r="G159" i="112"/>
  <c r="G158" i="112"/>
  <c r="G157" i="112"/>
  <c r="G156" i="112"/>
  <c r="G155" i="112"/>
  <c r="G154" i="112"/>
  <c r="G153" i="112"/>
  <c r="G152" i="112"/>
  <c r="G151" i="112"/>
  <c r="G150" i="112"/>
  <c r="G149" i="112"/>
  <c r="G148" i="112"/>
  <c r="G147" i="112"/>
  <c r="G146" i="112"/>
  <c r="G145" i="112"/>
  <c r="G144" i="112"/>
  <c r="G143" i="112"/>
  <c r="G142" i="112"/>
  <c r="G141" i="112"/>
  <c r="G140" i="112"/>
  <c r="G139" i="112"/>
  <c r="G138" i="112"/>
  <c r="G137" i="112"/>
  <c r="G136" i="112"/>
  <c r="G135" i="112"/>
  <c r="G134" i="112"/>
  <c r="G133" i="112"/>
  <c r="G132" i="112"/>
  <c r="G131" i="112"/>
  <c r="G130" i="112"/>
  <c r="G129" i="112"/>
  <c r="G128" i="112"/>
  <c r="G127" i="112"/>
  <c r="G126" i="112"/>
  <c r="G125" i="112"/>
  <c r="G124" i="112"/>
  <c r="G123" i="112"/>
  <c r="G122" i="112"/>
  <c r="G121" i="112"/>
  <c r="G120" i="112"/>
  <c r="G119" i="112"/>
  <c r="G118" i="112"/>
  <c r="G117" i="112"/>
  <c r="G116" i="112"/>
  <c r="G115" i="112"/>
  <c r="G114" i="112"/>
  <c r="G113" i="112"/>
  <c r="G112" i="112"/>
  <c r="G111" i="112"/>
  <c r="G110" i="112"/>
  <c r="G109" i="112"/>
  <c r="G108" i="112"/>
  <c r="G107" i="112"/>
  <c r="G106" i="112"/>
  <c r="G105" i="112"/>
  <c r="G104" i="112"/>
  <c r="G103" i="112"/>
  <c r="G102" i="112"/>
  <c r="G101" i="112"/>
  <c r="G100" i="112"/>
  <c r="G99" i="112"/>
  <c r="G98" i="112"/>
  <c r="G97" i="112"/>
  <c r="G96" i="112"/>
  <c r="G95" i="112"/>
  <c r="G94" i="112"/>
  <c r="G93" i="112"/>
  <c r="G92" i="112"/>
  <c r="G91" i="112"/>
  <c r="G90" i="112"/>
  <c r="G89" i="112"/>
  <c r="G88" i="112"/>
  <c r="G87" i="112"/>
  <c r="G86" i="112"/>
  <c r="G85" i="112"/>
  <c r="G84" i="112"/>
  <c r="G83" i="112"/>
  <c r="G82" i="112"/>
  <c r="G81" i="112"/>
  <c r="G80" i="112"/>
  <c r="G79" i="112"/>
  <c r="G78" i="112"/>
  <c r="G77" i="112"/>
  <c r="G76" i="112"/>
  <c r="G75" i="112"/>
  <c r="G74" i="112"/>
  <c r="G73" i="112"/>
  <c r="G72" i="112"/>
  <c r="G71" i="112"/>
  <c r="G70" i="112"/>
  <c r="G69" i="112"/>
  <c r="G68" i="112"/>
  <c r="G67" i="112"/>
  <c r="G66" i="112"/>
  <c r="G65" i="112"/>
  <c r="G64" i="112"/>
  <c r="G63" i="112"/>
  <c r="G62" i="112"/>
  <c r="G61" i="112"/>
  <c r="G60" i="112"/>
  <c r="G59" i="112"/>
  <c r="G58" i="112"/>
  <c r="G57" i="112"/>
  <c r="G56" i="112"/>
  <c r="G55" i="112"/>
  <c r="G54" i="112"/>
  <c r="G53" i="112"/>
  <c r="G52" i="112"/>
  <c r="G51" i="112"/>
  <c r="G50" i="112"/>
  <c r="G49" i="112"/>
  <c r="G48" i="112"/>
  <c r="G47" i="112"/>
  <c r="G46" i="112"/>
  <c r="G45" i="112"/>
  <c r="G44" i="112"/>
  <c r="G43" i="112"/>
  <c r="G42" i="112"/>
  <c r="G41" i="112"/>
  <c r="G40" i="112"/>
  <c r="G39" i="112"/>
  <c r="G38" i="112"/>
  <c r="G37" i="112"/>
  <c r="G36" i="112"/>
  <c r="G35" i="112"/>
  <c r="G34" i="112"/>
  <c r="G33" i="112"/>
  <c r="G32" i="112"/>
  <c r="G31" i="112"/>
  <c r="G30" i="112"/>
  <c r="G29" i="112"/>
  <c r="G28" i="112"/>
  <c r="G27" i="112"/>
  <c r="G26" i="112"/>
  <c r="G25" i="112"/>
  <c r="G24" i="112"/>
  <c r="G23" i="112"/>
  <c r="G22" i="112"/>
  <c r="G21" i="112"/>
  <c r="G20" i="112"/>
  <c r="G19" i="112"/>
  <c r="G18" i="112"/>
  <c r="E200" i="112"/>
  <c r="D200" i="112"/>
  <c r="E199" i="112"/>
  <c r="D199" i="112"/>
  <c r="E198" i="112"/>
  <c r="D198" i="112"/>
  <c r="E197" i="112"/>
  <c r="D197" i="112"/>
  <c r="E196" i="112"/>
  <c r="D196" i="112"/>
  <c r="E195" i="112"/>
  <c r="D195" i="112"/>
  <c r="E194" i="112"/>
  <c r="D194" i="112"/>
  <c r="E193" i="112"/>
  <c r="D193" i="112"/>
  <c r="E192" i="112"/>
  <c r="D192" i="112"/>
  <c r="E191" i="112"/>
  <c r="D191" i="112"/>
  <c r="E190" i="112"/>
  <c r="D190" i="112"/>
  <c r="E189" i="112"/>
  <c r="D189" i="112"/>
  <c r="E188" i="112"/>
  <c r="D188" i="112"/>
  <c r="E187" i="112"/>
  <c r="D187" i="112"/>
  <c r="E186" i="112"/>
  <c r="D186" i="112"/>
  <c r="E185" i="112"/>
  <c r="D185" i="112"/>
  <c r="E184" i="112"/>
  <c r="D184" i="112"/>
  <c r="E183" i="112"/>
  <c r="D183" i="112"/>
  <c r="E182" i="112"/>
  <c r="D182" i="112"/>
  <c r="E181" i="112"/>
  <c r="D181" i="112"/>
  <c r="E180" i="112"/>
  <c r="D180" i="112"/>
  <c r="E179" i="112"/>
  <c r="D179" i="112"/>
  <c r="E178" i="112"/>
  <c r="D178" i="112"/>
  <c r="E177" i="112"/>
  <c r="D177" i="112"/>
  <c r="E176" i="112"/>
  <c r="D176" i="112"/>
  <c r="E175" i="112"/>
  <c r="D175" i="112"/>
  <c r="E174" i="112"/>
  <c r="D174" i="112"/>
  <c r="E173" i="112"/>
  <c r="D173" i="112"/>
  <c r="E172" i="112"/>
  <c r="D172" i="112"/>
  <c r="E171" i="112"/>
  <c r="D171" i="112"/>
  <c r="E170" i="112"/>
  <c r="D170" i="112"/>
  <c r="E169" i="112"/>
  <c r="D169" i="112"/>
  <c r="E168" i="112"/>
  <c r="D168" i="112"/>
  <c r="E167" i="112"/>
  <c r="D167" i="112"/>
  <c r="E166" i="112"/>
  <c r="D166" i="112"/>
  <c r="E165" i="112"/>
  <c r="D165" i="112"/>
  <c r="E164" i="112"/>
  <c r="D164" i="112"/>
  <c r="E163" i="112"/>
  <c r="D163" i="112"/>
  <c r="E162" i="112"/>
  <c r="D162" i="112"/>
  <c r="E161" i="112"/>
  <c r="D161" i="112"/>
  <c r="E160" i="112"/>
  <c r="D160" i="112"/>
  <c r="E159" i="112"/>
  <c r="D159" i="112"/>
  <c r="E158" i="112"/>
  <c r="D158" i="112"/>
  <c r="E157" i="112"/>
  <c r="D157" i="112"/>
  <c r="E156" i="112"/>
  <c r="D156" i="112"/>
  <c r="E155" i="112"/>
  <c r="D155" i="112"/>
  <c r="E154" i="112"/>
  <c r="D154" i="112"/>
  <c r="E153" i="112"/>
  <c r="D153" i="112"/>
  <c r="E152" i="112"/>
  <c r="D152" i="112"/>
  <c r="E151" i="112"/>
  <c r="D151" i="112"/>
  <c r="E150" i="112"/>
  <c r="D150" i="112"/>
  <c r="E149" i="112"/>
  <c r="D149" i="112"/>
  <c r="E148" i="112"/>
  <c r="D148" i="112"/>
  <c r="E147" i="112"/>
  <c r="D147" i="112"/>
  <c r="E146" i="112"/>
  <c r="D146" i="112"/>
  <c r="E145" i="112"/>
  <c r="D145" i="112"/>
  <c r="E144" i="112"/>
  <c r="D144" i="112"/>
  <c r="E143" i="112"/>
  <c r="D143" i="112"/>
  <c r="E142" i="112"/>
  <c r="D142" i="112"/>
  <c r="E141" i="112"/>
  <c r="D141" i="112"/>
  <c r="E140" i="112"/>
  <c r="D140" i="112"/>
  <c r="E139" i="112"/>
  <c r="D139" i="112"/>
  <c r="E138" i="112"/>
  <c r="D138" i="112"/>
  <c r="E137" i="112"/>
  <c r="D137" i="112"/>
  <c r="E136" i="112"/>
  <c r="D136" i="112"/>
  <c r="E135" i="112"/>
  <c r="D135" i="112"/>
  <c r="E134" i="112"/>
  <c r="D134" i="112"/>
  <c r="E133" i="112"/>
  <c r="D133" i="112"/>
  <c r="E132" i="112"/>
  <c r="D132" i="112"/>
  <c r="E131" i="112"/>
  <c r="D131" i="112"/>
  <c r="E130" i="112"/>
  <c r="D130" i="112"/>
  <c r="E129" i="112"/>
  <c r="D129" i="112"/>
  <c r="E128" i="112"/>
  <c r="D128" i="112"/>
  <c r="E127" i="112"/>
  <c r="D127" i="112"/>
  <c r="E126" i="112"/>
  <c r="D126" i="112"/>
  <c r="E125" i="112"/>
  <c r="D125" i="112"/>
  <c r="E124" i="112"/>
  <c r="D124" i="112"/>
  <c r="E123" i="112"/>
  <c r="D123" i="112"/>
  <c r="E122" i="112"/>
  <c r="D122" i="112"/>
  <c r="E121" i="112"/>
  <c r="D121" i="112"/>
  <c r="E120" i="112"/>
  <c r="D120" i="112"/>
  <c r="E119" i="112"/>
  <c r="D119" i="112"/>
  <c r="E118" i="112"/>
  <c r="D118" i="112"/>
  <c r="E117" i="112"/>
  <c r="D117" i="112"/>
  <c r="E116" i="112"/>
  <c r="D116" i="112"/>
  <c r="E115" i="112"/>
  <c r="D115" i="112"/>
  <c r="E114" i="112"/>
  <c r="D114" i="112"/>
  <c r="E113" i="112"/>
  <c r="D113" i="112"/>
  <c r="E112" i="112"/>
  <c r="D112" i="112"/>
  <c r="E111" i="112"/>
  <c r="D111" i="112"/>
  <c r="E110" i="112"/>
  <c r="D110" i="112"/>
  <c r="E109" i="112"/>
  <c r="D109" i="112"/>
  <c r="E108" i="112"/>
  <c r="D108" i="112"/>
  <c r="E107" i="112"/>
  <c r="D107" i="112"/>
  <c r="E106" i="112"/>
  <c r="D106" i="112"/>
  <c r="E105" i="112"/>
  <c r="D105" i="112"/>
  <c r="E104" i="112"/>
  <c r="D104" i="112"/>
  <c r="E103" i="112"/>
  <c r="D103" i="112"/>
  <c r="E102" i="112"/>
  <c r="D102" i="112"/>
  <c r="E101" i="112"/>
  <c r="D101" i="112"/>
  <c r="E100" i="112"/>
  <c r="D100" i="112"/>
  <c r="E99" i="112"/>
  <c r="D99" i="112"/>
  <c r="E98" i="112"/>
  <c r="D98" i="112"/>
  <c r="E97" i="112"/>
  <c r="D97" i="112"/>
  <c r="E96" i="112"/>
  <c r="D96" i="112"/>
  <c r="E95" i="112"/>
  <c r="D95" i="112"/>
  <c r="E94" i="112"/>
  <c r="D94" i="112"/>
  <c r="E93" i="112"/>
  <c r="D93" i="112"/>
  <c r="E92" i="112"/>
  <c r="D92" i="112"/>
  <c r="E91" i="112"/>
  <c r="D91" i="112"/>
  <c r="E90" i="112"/>
  <c r="D90" i="112"/>
  <c r="E89" i="112"/>
  <c r="D89" i="112"/>
  <c r="E88" i="112"/>
  <c r="D88" i="112"/>
  <c r="E87" i="112"/>
  <c r="D87" i="112"/>
  <c r="E86" i="112"/>
  <c r="D86" i="112"/>
  <c r="E85" i="112"/>
  <c r="D85" i="112"/>
  <c r="E84" i="112"/>
  <c r="D84" i="112"/>
  <c r="E83" i="112"/>
  <c r="D83" i="112"/>
  <c r="E82" i="112"/>
  <c r="D82" i="112"/>
  <c r="E81" i="112"/>
  <c r="D81" i="112"/>
  <c r="E80" i="112"/>
  <c r="D80" i="112"/>
  <c r="E79" i="112"/>
  <c r="D79" i="112"/>
  <c r="E78" i="112"/>
  <c r="D78" i="112"/>
  <c r="E77" i="112"/>
  <c r="D77" i="112"/>
  <c r="E76" i="112"/>
  <c r="D76" i="112"/>
  <c r="E75" i="112"/>
  <c r="D75" i="112"/>
  <c r="E74" i="112"/>
  <c r="D74" i="112"/>
  <c r="E73" i="112"/>
  <c r="D73" i="112"/>
  <c r="E72" i="112"/>
  <c r="D72" i="112"/>
  <c r="E71" i="112"/>
  <c r="D71" i="112"/>
  <c r="E70" i="112"/>
  <c r="D70" i="112"/>
  <c r="E69" i="112"/>
  <c r="D69" i="112"/>
  <c r="E68" i="112"/>
  <c r="D68" i="112"/>
  <c r="E67" i="112"/>
  <c r="D67" i="112"/>
  <c r="E66" i="112"/>
  <c r="D66" i="112"/>
  <c r="E65" i="112"/>
  <c r="D65" i="112"/>
  <c r="E64" i="112"/>
  <c r="D64" i="112"/>
  <c r="E63" i="112"/>
  <c r="D63" i="112"/>
  <c r="E62" i="112"/>
  <c r="D62" i="112"/>
  <c r="E61" i="112"/>
  <c r="D61" i="112"/>
  <c r="E60" i="112"/>
  <c r="D60" i="112"/>
  <c r="E59" i="112"/>
  <c r="D59" i="112"/>
  <c r="E58" i="112"/>
  <c r="D58" i="112"/>
  <c r="E57" i="112"/>
  <c r="D57" i="112"/>
  <c r="E56" i="112"/>
  <c r="D56" i="112"/>
  <c r="E55" i="112"/>
  <c r="D55" i="112"/>
  <c r="E54" i="112"/>
  <c r="D54" i="112"/>
  <c r="E53" i="112"/>
  <c r="D53" i="112"/>
  <c r="E52" i="112"/>
  <c r="D52" i="112"/>
  <c r="E51" i="112"/>
  <c r="D51" i="112"/>
  <c r="E50" i="112"/>
  <c r="D50" i="112"/>
  <c r="E49" i="112"/>
  <c r="D49" i="112"/>
  <c r="E48" i="112"/>
  <c r="D48" i="112"/>
  <c r="E47" i="112"/>
  <c r="D47" i="112"/>
  <c r="E46" i="112"/>
  <c r="D46" i="112"/>
  <c r="E45" i="112"/>
  <c r="D45" i="112"/>
  <c r="E44" i="112"/>
  <c r="D44" i="112"/>
  <c r="E43" i="112"/>
  <c r="D43" i="112"/>
  <c r="E42" i="112"/>
  <c r="D42" i="112"/>
  <c r="E41" i="112"/>
  <c r="D41" i="112"/>
  <c r="E40" i="112"/>
  <c r="D40" i="112"/>
  <c r="E39" i="112"/>
  <c r="D39" i="112"/>
  <c r="E38" i="112"/>
  <c r="D38" i="112"/>
  <c r="E37" i="112"/>
  <c r="D37" i="112"/>
  <c r="E36" i="112"/>
  <c r="D36" i="112"/>
  <c r="E35" i="112"/>
  <c r="D35" i="112"/>
  <c r="E34" i="112"/>
  <c r="D34" i="112"/>
  <c r="E33" i="112"/>
  <c r="D33" i="112"/>
  <c r="E32" i="112"/>
  <c r="D32" i="112"/>
  <c r="E31" i="112"/>
  <c r="D31" i="112"/>
  <c r="E30" i="112"/>
  <c r="D30" i="112"/>
  <c r="E29" i="112"/>
  <c r="D29" i="112"/>
  <c r="E28" i="112"/>
  <c r="D28" i="112"/>
  <c r="E27" i="112"/>
  <c r="D27" i="112"/>
  <c r="E26" i="112"/>
  <c r="D26" i="112"/>
  <c r="E25" i="112"/>
  <c r="D25" i="112"/>
  <c r="E24" i="112"/>
  <c r="D24" i="112"/>
  <c r="E23" i="112"/>
  <c r="D23" i="112"/>
  <c r="E22" i="112"/>
  <c r="D22" i="112"/>
  <c r="E21" i="112"/>
  <c r="D21" i="112"/>
  <c r="E20" i="112"/>
  <c r="D20" i="112"/>
  <c r="E19" i="112"/>
  <c r="D19" i="112"/>
  <c r="E18" i="112"/>
  <c r="D18" i="112"/>
  <c r="BB15" i="111"/>
  <c r="BA15" i="111"/>
  <c r="AZ15" i="111"/>
  <c r="AY15" i="111"/>
  <c r="AX15" i="111"/>
  <c r="AW15" i="111"/>
  <c r="AV15" i="111"/>
  <c r="AU15" i="111"/>
  <c r="AT15" i="111"/>
  <c r="AS15" i="111"/>
  <c r="AR15" i="111"/>
  <c r="AQ15" i="111"/>
  <c r="AP15" i="111"/>
  <c r="AO15" i="111"/>
  <c r="AN15" i="111"/>
  <c r="AM15" i="111"/>
  <c r="AL15" i="111"/>
  <c r="AK15" i="111"/>
  <c r="AJ15" i="111"/>
  <c r="AI15" i="111"/>
  <c r="AH15" i="111"/>
  <c r="AG15" i="111"/>
  <c r="AF15" i="111"/>
  <c r="AE15" i="111"/>
  <c r="AD15" i="111"/>
  <c r="AC15" i="111"/>
  <c r="AB15" i="111"/>
  <c r="AA15" i="111"/>
  <c r="Z15" i="111"/>
  <c r="Y15" i="111"/>
  <c r="X15" i="111"/>
  <c r="W15" i="111"/>
  <c r="V15" i="111"/>
  <c r="U15" i="111"/>
  <c r="T15" i="111"/>
  <c r="S15" i="111"/>
  <c r="R15" i="111"/>
  <c r="Q15" i="111"/>
  <c r="BC15" i="111"/>
  <c r="BC200" i="111"/>
  <c r="BC199" i="111"/>
  <c r="BC198" i="111"/>
  <c r="BC197" i="111"/>
  <c r="BC196" i="111"/>
  <c r="BC195" i="111"/>
  <c r="BC194" i="111"/>
  <c r="BC193" i="111"/>
  <c r="BC192" i="111"/>
  <c r="BC191" i="111"/>
  <c r="BC190" i="111"/>
  <c r="BC189" i="111"/>
  <c r="BC188" i="111"/>
  <c r="BC187" i="111"/>
  <c r="BC186" i="111"/>
  <c r="BC185" i="111"/>
  <c r="BC184" i="111"/>
  <c r="BC183" i="111"/>
  <c r="BC182" i="111"/>
  <c r="BC181" i="111"/>
  <c r="BC180" i="111"/>
  <c r="BC179" i="111"/>
  <c r="BC178" i="111"/>
  <c r="BC177" i="111"/>
  <c r="BC176" i="111"/>
  <c r="BC175" i="111"/>
  <c r="BC174" i="111"/>
  <c r="BC173" i="111"/>
  <c r="BC172" i="111"/>
  <c r="BC171" i="111"/>
  <c r="BC170" i="111"/>
  <c r="BC169" i="111"/>
  <c r="BC168" i="111"/>
  <c r="BC167" i="111"/>
  <c r="BC166" i="111"/>
  <c r="BC165" i="111"/>
  <c r="BC164" i="111"/>
  <c r="BC163" i="111"/>
  <c r="BC162" i="111"/>
  <c r="BC161" i="111"/>
  <c r="BC160" i="111"/>
  <c r="BC159" i="111"/>
  <c r="BC158" i="111"/>
  <c r="BC157" i="111"/>
  <c r="BC156" i="111"/>
  <c r="BC155" i="111"/>
  <c r="BC154" i="111"/>
  <c r="BC153" i="111"/>
  <c r="BC152" i="111"/>
  <c r="BC151" i="111"/>
  <c r="BC150" i="111"/>
  <c r="BC149" i="111"/>
  <c r="BC148" i="111"/>
  <c r="BC147" i="111"/>
  <c r="BC146" i="111"/>
  <c r="BC145" i="111"/>
  <c r="BC144" i="111"/>
  <c r="BC143" i="111"/>
  <c r="BC142" i="111"/>
  <c r="BC141" i="111"/>
  <c r="BC140" i="111"/>
  <c r="BC139" i="111"/>
  <c r="BC138" i="111"/>
  <c r="BC137" i="111"/>
  <c r="BC136" i="111"/>
  <c r="BC135" i="111"/>
  <c r="BC134" i="111"/>
  <c r="BC133" i="111"/>
  <c r="BC132" i="111"/>
  <c r="BC131" i="111"/>
  <c r="BC130" i="111"/>
  <c r="BC129" i="111"/>
  <c r="BC128" i="111"/>
  <c r="BC127" i="111"/>
  <c r="BC126" i="111"/>
  <c r="BC125" i="111"/>
  <c r="BC124" i="111"/>
  <c r="BC123" i="111"/>
  <c r="BC122" i="111"/>
  <c r="BC121" i="111"/>
  <c r="BC120" i="111"/>
  <c r="BC119" i="111"/>
  <c r="BC118" i="111"/>
  <c r="BC117" i="111"/>
  <c r="BC116" i="111"/>
  <c r="BC115" i="111"/>
  <c r="BC114" i="111"/>
  <c r="BC113" i="111"/>
  <c r="BC112" i="111"/>
  <c r="BC111" i="111"/>
  <c r="BC110" i="111"/>
  <c r="BC109" i="111"/>
  <c r="BC108" i="111"/>
  <c r="BC107" i="111"/>
  <c r="BC106" i="111"/>
  <c r="BC105" i="111"/>
  <c r="BC104" i="111"/>
  <c r="BC103" i="111"/>
  <c r="BC102" i="111"/>
  <c r="BC101" i="111"/>
  <c r="BC100" i="111"/>
  <c r="BC99" i="111"/>
  <c r="BC98" i="111"/>
  <c r="BC97" i="111"/>
  <c r="BC96" i="111"/>
  <c r="BC95" i="111"/>
  <c r="BC94" i="111"/>
  <c r="BC93" i="111"/>
  <c r="BC92" i="111"/>
  <c r="BC91" i="111"/>
  <c r="BC90" i="111"/>
  <c r="BC89" i="111"/>
  <c r="BC88" i="111"/>
  <c r="BC87" i="111"/>
  <c r="BC86" i="111"/>
  <c r="BC85" i="111"/>
  <c r="BC84" i="111"/>
  <c r="BC83" i="111"/>
  <c r="BC82" i="111"/>
  <c r="BC81" i="111"/>
  <c r="BC80" i="111"/>
  <c r="BC79" i="111"/>
  <c r="BC78" i="111"/>
  <c r="BC77" i="111"/>
  <c r="BC76" i="111"/>
  <c r="BC75" i="111"/>
  <c r="BC74" i="111"/>
  <c r="BC73" i="111"/>
  <c r="BC72" i="111"/>
  <c r="BC71" i="111"/>
  <c r="BC70" i="111"/>
  <c r="BC69" i="111"/>
  <c r="BC68" i="111"/>
  <c r="BC67" i="111"/>
  <c r="BC66" i="111"/>
  <c r="BC65" i="111"/>
  <c r="BC64" i="111"/>
  <c r="BC63" i="111"/>
  <c r="BC62" i="111"/>
  <c r="BC61" i="111"/>
  <c r="BC60" i="111"/>
  <c r="BC59" i="111"/>
  <c r="BC58" i="111"/>
  <c r="BC57" i="111"/>
  <c r="BC56" i="111"/>
  <c r="BC55" i="111"/>
  <c r="BC54" i="111"/>
  <c r="BC53" i="111"/>
  <c r="BC52" i="111"/>
  <c r="BC51" i="111"/>
  <c r="BC50" i="111"/>
  <c r="BC49" i="111"/>
  <c r="BC48" i="111"/>
  <c r="BC47" i="111"/>
  <c r="BC46" i="111"/>
  <c r="BC45" i="111"/>
  <c r="BC44" i="111"/>
  <c r="BC43" i="111"/>
  <c r="BC42" i="111"/>
  <c r="BC41" i="111"/>
  <c r="BC40" i="111"/>
  <c r="BC39" i="111"/>
  <c r="BC38" i="111"/>
  <c r="BC37" i="111"/>
  <c r="BC36" i="111"/>
  <c r="BC35" i="111"/>
  <c r="BC34" i="111"/>
  <c r="BC33" i="111"/>
  <c r="BC32" i="111"/>
  <c r="BC31" i="111"/>
  <c r="BC30" i="111"/>
  <c r="BC29" i="111"/>
  <c r="BC28" i="111"/>
  <c r="BC27" i="111"/>
  <c r="BC26" i="111"/>
  <c r="BC25" i="111"/>
  <c r="BC24" i="111"/>
  <c r="BC23" i="111"/>
  <c r="BC22" i="111"/>
  <c r="BC21" i="111"/>
  <c r="BC20" i="111"/>
  <c r="BC19" i="111"/>
  <c r="BC18" i="111"/>
  <c r="BB200" i="111"/>
  <c r="BB199" i="111"/>
  <c r="BB198" i="111"/>
  <c r="BB197" i="111"/>
  <c r="BB196" i="111"/>
  <c r="BB195" i="111"/>
  <c r="BB194" i="111"/>
  <c r="BB193" i="111"/>
  <c r="BB192" i="111"/>
  <c r="BB191" i="111"/>
  <c r="BB190" i="111"/>
  <c r="BB189" i="111"/>
  <c r="BB188" i="111"/>
  <c r="BB187" i="111"/>
  <c r="BB186" i="111"/>
  <c r="BB185" i="111"/>
  <c r="BB184" i="111"/>
  <c r="BB183" i="111"/>
  <c r="BB182" i="111"/>
  <c r="BB181" i="111"/>
  <c r="BB180" i="111"/>
  <c r="BB179" i="111"/>
  <c r="BB178" i="111"/>
  <c r="BB177" i="111"/>
  <c r="BB176" i="111"/>
  <c r="BB175" i="111"/>
  <c r="BB174" i="111"/>
  <c r="BB173" i="111"/>
  <c r="BB172" i="111"/>
  <c r="BB171" i="111"/>
  <c r="BB170" i="111"/>
  <c r="BB169" i="111"/>
  <c r="BB168" i="111"/>
  <c r="BB167" i="111"/>
  <c r="BB166" i="111"/>
  <c r="BB165" i="111"/>
  <c r="BB164" i="111"/>
  <c r="BB163" i="111"/>
  <c r="BB162" i="111"/>
  <c r="BB161" i="111"/>
  <c r="BB160" i="111"/>
  <c r="BB159" i="111"/>
  <c r="BB158" i="111"/>
  <c r="BB157" i="111"/>
  <c r="BB156" i="111"/>
  <c r="BB155" i="111"/>
  <c r="BB154" i="111"/>
  <c r="BB153" i="111"/>
  <c r="BB152" i="111"/>
  <c r="BB151" i="111"/>
  <c r="BB150" i="111"/>
  <c r="BB149" i="111"/>
  <c r="BB148" i="111"/>
  <c r="BB147" i="111"/>
  <c r="BB146" i="111"/>
  <c r="BB145" i="111"/>
  <c r="BB144" i="111"/>
  <c r="BB143" i="111"/>
  <c r="BB142" i="111"/>
  <c r="BB141" i="111"/>
  <c r="BB140" i="111"/>
  <c r="BB139" i="111"/>
  <c r="BB138" i="111"/>
  <c r="BB137" i="111"/>
  <c r="BB136" i="111"/>
  <c r="BB135" i="111"/>
  <c r="BB134" i="111"/>
  <c r="BB133" i="111"/>
  <c r="BB132" i="111"/>
  <c r="BB131" i="111"/>
  <c r="BB130" i="111"/>
  <c r="BB129" i="111"/>
  <c r="BB128" i="111"/>
  <c r="BB127" i="111"/>
  <c r="BB126" i="111"/>
  <c r="BB125" i="111"/>
  <c r="BB124" i="111"/>
  <c r="BB123" i="111"/>
  <c r="BB122" i="111"/>
  <c r="BB121" i="111"/>
  <c r="BB120" i="111"/>
  <c r="BB119" i="111"/>
  <c r="BB118" i="111"/>
  <c r="BB117" i="111"/>
  <c r="BB116" i="111"/>
  <c r="BB115" i="111"/>
  <c r="BB114" i="111"/>
  <c r="BB113" i="111"/>
  <c r="BB112" i="111"/>
  <c r="BB111" i="111"/>
  <c r="BB110" i="111"/>
  <c r="BB109" i="111"/>
  <c r="BB108" i="111"/>
  <c r="BB107" i="111"/>
  <c r="BB106" i="111"/>
  <c r="BB105" i="111"/>
  <c r="BB104" i="111"/>
  <c r="BB103" i="111"/>
  <c r="BB102" i="111"/>
  <c r="BB101" i="111"/>
  <c r="BB100" i="111"/>
  <c r="BB99" i="111"/>
  <c r="BB98" i="111"/>
  <c r="BB97" i="111"/>
  <c r="BB96" i="111"/>
  <c r="BB95" i="111"/>
  <c r="BB94" i="111"/>
  <c r="BB93" i="111"/>
  <c r="BB92" i="111"/>
  <c r="BB91" i="111"/>
  <c r="BB90" i="111"/>
  <c r="BB89" i="111"/>
  <c r="BB88" i="111"/>
  <c r="BB87" i="111"/>
  <c r="BB86" i="111"/>
  <c r="BB85" i="111"/>
  <c r="BB84" i="111"/>
  <c r="BB83" i="111"/>
  <c r="BB82" i="111"/>
  <c r="BB81" i="111"/>
  <c r="BB80" i="111"/>
  <c r="BB79" i="111"/>
  <c r="BB78" i="111"/>
  <c r="BB77" i="111"/>
  <c r="BB76" i="111"/>
  <c r="BB75" i="111"/>
  <c r="BB74" i="111"/>
  <c r="BB73" i="111"/>
  <c r="BB72" i="111"/>
  <c r="BB71" i="111"/>
  <c r="BB70" i="111"/>
  <c r="BB69" i="111"/>
  <c r="BB68" i="111"/>
  <c r="BB67" i="111"/>
  <c r="BB66" i="111"/>
  <c r="BB65" i="111"/>
  <c r="BB64" i="111"/>
  <c r="BB63" i="111"/>
  <c r="BB62" i="111"/>
  <c r="BB61" i="111"/>
  <c r="BB60" i="111"/>
  <c r="BB59" i="111"/>
  <c r="BB58" i="111"/>
  <c r="BB57" i="111"/>
  <c r="BB56" i="111"/>
  <c r="BB55" i="111"/>
  <c r="BB54" i="111"/>
  <c r="BB53" i="111"/>
  <c r="BB52" i="111"/>
  <c r="BB51" i="111"/>
  <c r="BB50" i="111"/>
  <c r="BB49" i="111"/>
  <c r="BB48" i="111"/>
  <c r="BB47" i="111"/>
  <c r="BB46" i="111"/>
  <c r="BB45" i="111"/>
  <c r="BB44" i="111"/>
  <c r="BB43" i="111"/>
  <c r="BB42" i="111"/>
  <c r="BB41" i="111"/>
  <c r="BB40" i="111"/>
  <c r="BB39" i="111"/>
  <c r="BB38" i="111"/>
  <c r="BB37" i="111"/>
  <c r="BB36" i="111"/>
  <c r="BB35" i="111"/>
  <c r="BB34" i="111"/>
  <c r="BB33" i="111"/>
  <c r="BB32" i="111"/>
  <c r="BB31" i="111"/>
  <c r="BB30" i="111"/>
  <c r="BB29" i="111"/>
  <c r="BB28" i="111"/>
  <c r="BB27" i="111"/>
  <c r="BB26" i="111"/>
  <c r="BB25" i="111"/>
  <c r="BB24" i="111"/>
  <c r="BB23" i="111"/>
  <c r="BB22" i="111"/>
  <c r="BB21" i="111"/>
  <c r="BB20" i="111"/>
  <c r="BB19" i="111"/>
  <c r="BB18" i="111"/>
  <c r="AX200" i="111"/>
  <c r="AX199" i="111"/>
  <c r="AX198" i="111"/>
  <c r="AX197" i="111"/>
  <c r="AX196" i="111"/>
  <c r="AX195" i="111"/>
  <c r="AX194" i="111"/>
  <c r="AX193" i="111"/>
  <c r="AX192" i="111"/>
  <c r="AX191" i="111"/>
  <c r="AX190" i="111"/>
  <c r="AX189" i="111"/>
  <c r="AX188" i="111"/>
  <c r="AX187" i="111"/>
  <c r="AX186" i="111"/>
  <c r="AX185" i="111"/>
  <c r="AX184" i="111"/>
  <c r="AX183" i="111"/>
  <c r="AX182" i="111"/>
  <c r="AX181" i="111"/>
  <c r="AX180" i="111"/>
  <c r="AX179" i="111"/>
  <c r="AX178" i="111"/>
  <c r="AX177" i="111"/>
  <c r="AX176" i="111"/>
  <c r="AX175" i="111"/>
  <c r="AX174" i="111"/>
  <c r="AX173" i="111"/>
  <c r="AX172" i="111"/>
  <c r="AX171" i="111"/>
  <c r="AX170" i="111"/>
  <c r="AX169" i="111"/>
  <c r="AX168" i="111"/>
  <c r="AX167" i="111"/>
  <c r="AX166" i="111"/>
  <c r="AX165" i="111"/>
  <c r="AX164" i="111"/>
  <c r="AX163" i="111"/>
  <c r="AX162" i="111"/>
  <c r="AX161" i="111"/>
  <c r="AX160" i="111"/>
  <c r="AX159" i="111"/>
  <c r="AX158" i="111"/>
  <c r="AX157" i="111"/>
  <c r="AX156" i="111"/>
  <c r="AX155" i="111"/>
  <c r="AX154" i="111"/>
  <c r="AX153" i="111"/>
  <c r="AX152" i="111"/>
  <c r="AX151" i="111"/>
  <c r="AX150" i="111"/>
  <c r="AX149" i="111"/>
  <c r="AX148" i="111"/>
  <c r="AX147" i="111"/>
  <c r="AX146" i="111"/>
  <c r="AX145" i="111"/>
  <c r="AX144" i="111"/>
  <c r="AX143" i="111"/>
  <c r="AX142" i="111"/>
  <c r="AX141" i="111"/>
  <c r="AX140" i="111"/>
  <c r="AX139" i="111"/>
  <c r="AX138" i="111"/>
  <c r="AX137" i="111"/>
  <c r="AX136" i="111"/>
  <c r="AX135" i="111"/>
  <c r="AX134" i="111"/>
  <c r="AX133" i="111"/>
  <c r="AX132" i="111"/>
  <c r="AX131" i="111"/>
  <c r="AX130" i="111"/>
  <c r="AX129" i="111"/>
  <c r="AX128" i="111"/>
  <c r="AX127" i="111"/>
  <c r="AX126" i="111"/>
  <c r="AX125" i="111"/>
  <c r="AX124" i="111"/>
  <c r="AX123" i="111"/>
  <c r="AX122" i="111"/>
  <c r="AX121" i="111"/>
  <c r="AX120" i="111"/>
  <c r="AX119" i="111"/>
  <c r="AX118" i="111"/>
  <c r="AX117" i="111"/>
  <c r="AX116" i="111"/>
  <c r="AX115" i="111"/>
  <c r="AX114" i="111"/>
  <c r="AX113" i="111"/>
  <c r="AX112" i="111"/>
  <c r="AX111" i="111"/>
  <c r="AX110" i="111"/>
  <c r="AX109" i="111"/>
  <c r="AX108" i="111"/>
  <c r="AX107" i="111"/>
  <c r="AX106" i="111"/>
  <c r="AX105" i="111"/>
  <c r="AX104" i="111"/>
  <c r="AX103" i="111"/>
  <c r="AX102" i="111"/>
  <c r="AX101" i="111"/>
  <c r="AX100" i="111"/>
  <c r="AX99" i="111"/>
  <c r="AX98" i="111"/>
  <c r="AX97" i="111"/>
  <c r="AX96" i="111"/>
  <c r="AX95" i="111"/>
  <c r="AX94" i="111"/>
  <c r="AX93" i="111"/>
  <c r="AX92" i="111"/>
  <c r="AX91" i="111"/>
  <c r="AX90" i="111"/>
  <c r="AX89" i="111"/>
  <c r="AX88" i="111"/>
  <c r="AX87" i="111"/>
  <c r="AX86" i="111"/>
  <c r="AX85" i="111"/>
  <c r="AX84" i="111"/>
  <c r="AX83" i="111"/>
  <c r="AX82" i="111"/>
  <c r="AX81" i="111"/>
  <c r="AX80" i="111"/>
  <c r="AX79" i="111"/>
  <c r="AX78" i="111"/>
  <c r="AX77" i="111"/>
  <c r="AX76" i="111"/>
  <c r="AX75" i="111"/>
  <c r="AX74" i="111"/>
  <c r="AX73" i="111"/>
  <c r="AX72" i="111"/>
  <c r="AX71" i="111"/>
  <c r="AX70" i="111"/>
  <c r="AX69" i="111"/>
  <c r="AX68" i="111"/>
  <c r="AX67" i="111"/>
  <c r="AX66" i="111"/>
  <c r="AX65" i="111"/>
  <c r="AX64" i="111"/>
  <c r="AX63" i="111"/>
  <c r="AX62" i="111"/>
  <c r="AX61" i="111"/>
  <c r="AX60" i="111"/>
  <c r="AX59" i="111"/>
  <c r="AX58" i="111"/>
  <c r="AX57" i="111"/>
  <c r="AX56" i="111"/>
  <c r="AX55" i="111"/>
  <c r="AX54" i="111"/>
  <c r="AX53" i="111"/>
  <c r="AX52" i="111"/>
  <c r="AX51" i="111"/>
  <c r="AX50" i="111"/>
  <c r="AX49" i="111"/>
  <c r="AX48" i="111"/>
  <c r="AX47" i="111"/>
  <c r="AX46" i="111"/>
  <c r="AX45" i="111"/>
  <c r="AX44" i="111"/>
  <c r="AX43" i="111"/>
  <c r="AX42" i="111"/>
  <c r="AX41" i="111"/>
  <c r="AX40" i="111"/>
  <c r="AX39" i="111"/>
  <c r="AX38" i="111"/>
  <c r="AX37" i="111"/>
  <c r="AX36" i="111"/>
  <c r="AX35" i="111"/>
  <c r="AX34" i="111"/>
  <c r="AX33" i="111"/>
  <c r="AX32" i="111"/>
  <c r="AX31" i="111"/>
  <c r="AX30" i="111"/>
  <c r="AX29" i="111"/>
  <c r="AX28" i="111"/>
  <c r="AX27" i="111"/>
  <c r="AX26" i="111"/>
  <c r="AX25" i="111"/>
  <c r="AX24" i="111"/>
  <c r="AX23" i="111"/>
  <c r="AX22" i="111"/>
  <c r="AX21" i="111"/>
  <c r="AX20" i="111"/>
  <c r="AX19" i="111"/>
  <c r="AX18" i="111"/>
  <c r="AV200" i="111"/>
  <c r="AU200" i="111"/>
  <c r="AV199" i="111"/>
  <c r="AU199" i="111"/>
  <c r="AV198" i="111"/>
  <c r="AU198" i="111"/>
  <c r="AV197" i="111"/>
  <c r="AU197" i="111"/>
  <c r="AV196" i="111"/>
  <c r="AU196" i="111"/>
  <c r="AV195" i="111"/>
  <c r="AU195" i="111"/>
  <c r="AV194" i="111"/>
  <c r="AU194" i="111"/>
  <c r="AV193" i="111"/>
  <c r="AU193" i="111"/>
  <c r="AV192" i="111"/>
  <c r="AU192" i="111"/>
  <c r="AV191" i="111"/>
  <c r="AU191" i="111"/>
  <c r="AV190" i="111"/>
  <c r="AU190" i="111"/>
  <c r="AV189" i="111"/>
  <c r="AU189" i="111"/>
  <c r="AV188" i="111"/>
  <c r="AU188" i="111"/>
  <c r="AV187" i="111"/>
  <c r="AU187" i="111"/>
  <c r="AV186" i="111"/>
  <c r="AU186" i="111"/>
  <c r="AV185" i="111"/>
  <c r="AU185" i="111"/>
  <c r="AV184" i="111"/>
  <c r="AU184" i="111"/>
  <c r="AV183" i="111"/>
  <c r="AU183" i="111"/>
  <c r="AV182" i="111"/>
  <c r="AU182" i="111"/>
  <c r="AV181" i="111"/>
  <c r="AU181" i="111"/>
  <c r="AV180" i="111"/>
  <c r="AU180" i="111"/>
  <c r="AV179" i="111"/>
  <c r="AU179" i="111"/>
  <c r="AV178" i="111"/>
  <c r="AU178" i="111"/>
  <c r="AV177" i="111"/>
  <c r="AU177" i="111"/>
  <c r="AV176" i="111"/>
  <c r="AU176" i="111"/>
  <c r="AV175" i="111"/>
  <c r="AU175" i="111"/>
  <c r="AV174" i="111"/>
  <c r="AU174" i="111"/>
  <c r="AV173" i="111"/>
  <c r="AU173" i="111"/>
  <c r="AV172" i="111"/>
  <c r="AU172" i="111"/>
  <c r="AV171" i="111"/>
  <c r="AU171" i="111"/>
  <c r="AV170" i="111"/>
  <c r="AU170" i="111"/>
  <c r="AV169" i="111"/>
  <c r="AU169" i="111"/>
  <c r="AV168" i="111"/>
  <c r="AU168" i="111"/>
  <c r="AV167" i="111"/>
  <c r="AU167" i="111"/>
  <c r="AV166" i="111"/>
  <c r="AU166" i="111"/>
  <c r="AV165" i="111"/>
  <c r="AU165" i="111"/>
  <c r="AV164" i="111"/>
  <c r="AU164" i="111"/>
  <c r="AV163" i="111"/>
  <c r="AU163" i="111"/>
  <c r="AV162" i="111"/>
  <c r="AU162" i="111"/>
  <c r="AV161" i="111"/>
  <c r="AU161" i="111"/>
  <c r="AV160" i="111"/>
  <c r="AU160" i="111"/>
  <c r="AV159" i="111"/>
  <c r="AU159" i="111"/>
  <c r="AV158" i="111"/>
  <c r="AU158" i="111"/>
  <c r="AV157" i="111"/>
  <c r="AU157" i="111"/>
  <c r="AV156" i="111"/>
  <c r="AU156" i="111"/>
  <c r="AV155" i="111"/>
  <c r="AU155" i="111"/>
  <c r="AV154" i="111"/>
  <c r="AU154" i="111"/>
  <c r="AV153" i="111"/>
  <c r="AU153" i="111"/>
  <c r="AV152" i="111"/>
  <c r="AU152" i="111"/>
  <c r="AV151" i="111"/>
  <c r="AU151" i="111"/>
  <c r="AV150" i="111"/>
  <c r="AU150" i="111"/>
  <c r="AV149" i="111"/>
  <c r="AU149" i="111"/>
  <c r="AV148" i="111"/>
  <c r="AU148" i="111"/>
  <c r="AV147" i="111"/>
  <c r="AU147" i="111"/>
  <c r="AV146" i="111"/>
  <c r="AU146" i="111"/>
  <c r="AV145" i="111"/>
  <c r="AU145" i="111"/>
  <c r="AV144" i="111"/>
  <c r="AU144" i="111"/>
  <c r="AV143" i="111"/>
  <c r="AU143" i="111"/>
  <c r="AV142" i="111"/>
  <c r="AU142" i="111"/>
  <c r="AV141" i="111"/>
  <c r="AU141" i="111"/>
  <c r="AV140" i="111"/>
  <c r="AU140" i="111"/>
  <c r="AV139" i="111"/>
  <c r="AU139" i="111"/>
  <c r="AV138" i="111"/>
  <c r="AU138" i="111"/>
  <c r="AV137" i="111"/>
  <c r="AU137" i="111"/>
  <c r="AV136" i="111"/>
  <c r="AU136" i="111"/>
  <c r="AV135" i="111"/>
  <c r="AU135" i="111"/>
  <c r="AV134" i="111"/>
  <c r="AU134" i="111"/>
  <c r="AV133" i="111"/>
  <c r="AU133" i="111"/>
  <c r="AV132" i="111"/>
  <c r="AU132" i="111"/>
  <c r="AV131" i="111"/>
  <c r="AU131" i="111"/>
  <c r="AV130" i="111"/>
  <c r="AU130" i="111"/>
  <c r="AV129" i="111"/>
  <c r="AU129" i="111"/>
  <c r="AV128" i="111"/>
  <c r="AU128" i="111"/>
  <c r="AV127" i="111"/>
  <c r="AU127" i="111"/>
  <c r="AV126" i="111"/>
  <c r="AU126" i="111"/>
  <c r="AV125" i="111"/>
  <c r="AU125" i="111"/>
  <c r="AV124" i="111"/>
  <c r="AU124" i="111"/>
  <c r="AV123" i="111"/>
  <c r="AU123" i="111"/>
  <c r="AV122" i="111"/>
  <c r="AU122" i="111"/>
  <c r="AV121" i="111"/>
  <c r="AU121" i="111"/>
  <c r="AV120" i="111"/>
  <c r="AU120" i="111"/>
  <c r="AV119" i="111"/>
  <c r="AU119" i="111"/>
  <c r="AV118" i="111"/>
  <c r="AU118" i="111"/>
  <c r="AV117" i="111"/>
  <c r="AU117" i="111"/>
  <c r="AV116" i="111"/>
  <c r="AU116" i="111"/>
  <c r="AV115" i="111"/>
  <c r="AU115" i="111"/>
  <c r="AV114" i="111"/>
  <c r="AU114" i="111"/>
  <c r="AV113" i="111"/>
  <c r="AU113" i="111"/>
  <c r="AV112" i="111"/>
  <c r="AU112" i="111"/>
  <c r="AV111" i="111"/>
  <c r="AU111" i="111"/>
  <c r="AV110" i="111"/>
  <c r="AU110" i="111"/>
  <c r="AV109" i="111"/>
  <c r="AU109" i="111"/>
  <c r="AV108" i="111"/>
  <c r="AU108" i="111"/>
  <c r="AV107" i="111"/>
  <c r="AU107" i="111"/>
  <c r="AV106" i="111"/>
  <c r="AU106" i="111"/>
  <c r="AV105" i="111"/>
  <c r="AU105" i="111"/>
  <c r="AV104" i="111"/>
  <c r="AU104" i="111"/>
  <c r="AV103" i="111"/>
  <c r="AU103" i="111"/>
  <c r="AV102" i="111"/>
  <c r="AU102" i="111"/>
  <c r="AV101" i="111"/>
  <c r="AU101" i="111"/>
  <c r="AV100" i="111"/>
  <c r="AU100" i="111"/>
  <c r="AV99" i="111"/>
  <c r="AU99" i="111"/>
  <c r="AV98" i="111"/>
  <c r="AU98" i="111"/>
  <c r="AV97" i="111"/>
  <c r="AU97" i="111"/>
  <c r="AV96" i="111"/>
  <c r="AU96" i="111"/>
  <c r="AV95" i="111"/>
  <c r="AU95" i="111"/>
  <c r="AV94" i="111"/>
  <c r="AU94" i="111"/>
  <c r="AV93" i="111"/>
  <c r="AU93" i="111"/>
  <c r="AV92" i="111"/>
  <c r="AU92" i="111"/>
  <c r="AV91" i="111"/>
  <c r="AU91" i="111"/>
  <c r="AV90" i="111"/>
  <c r="AU90" i="111"/>
  <c r="AV89" i="111"/>
  <c r="AU89" i="111"/>
  <c r="AV88" i="111"/>
  <c r="AU88" i="111"/>
  <c r="AV87" i="111"/>
  <c r="AU87" i="111"/>
  <c r="AV86" i="111"/>
  <c r="AU86" i="111"/>
  <c r="AV85" i="111"/>
  <c r="AU85" i="111"/>
  <c r="AV84" i="111"/>
  <c r="AU84" i="111"/>
  <c r="AV83" i="111"/>
  <c r="AU83" i="111"/>
  <c r="AV82" i="111"/>
  <c r="AU82" i="111"/>
  <c r="AV81" i="111"/>
  <c r="AU81" i="111"/>
  <c r="AV80" i="111"/>
  <c r="AU80" i="111"/>
  <c r="AV79" i="111"/>
  <c r="AU79" i="111"/>
  <c r="AV78" i="111"/>
  <c r="AU78" i="111"/>
  <c r="AV77" i="111"/>
  <c r="AU77" i="111"/>
  <c r="AV76" i="111"/>
  <c r="AU76" i="111"/>
  <c r="AV75" i="111"/>
  <c r="AU75" i="111"/>
  <c r="AV74" i="111"/>
  <c r="AU74" i="111"/>
  <c r="AV73" i="111"/>
  <c r="AU73" i="111"/>
  <c r="AV72" i="111"/>
  <c r="AU72" i="111"/>
  <c r="AV71" i="111"/>
  <c r="AU71" i="111"/>
  <c r="AV70" i="111"/>
  <c r="AU70" i="111"/>
  <c r="AV69" i="111"/>
  <c r="AU69" i="111"/>
  <c r="AV68" i="111"/>
  <c r="AU68" i="111"/>
  <c r="AV67" i="111"/>
  <c r="AU67" i="111"/>
  <c r="AV66" i="111"/>
  <c r="AU66" i="111"/>
  <c r="AV65" i="111"/>
  <c r="AU65" i="111"/>
  <c r="AV64" i="111"/>
  <c r="AU64" i="111"/>
  <c r="AV63" i="111"/>
  <c r="AU63" i="111"/>
  <c r="AV62" i="111"/>
  <c r="AU62" i="111"/>
  <c r="AV61" i="111"/>
  <c r="AU61" i="111"/>
  <c r="AV60" i="111"/>
  <c r="AU60" i="111"/>
  <c r="AV59" i="111"/>
  <c r="AU59" i="111"/>
  <c r="AV58" i="111"/>
  <c r="AU58" i="111"/>
  <c r="AV57" i="111"/>
  <c r="AU57" i="111"/>
  <c r="AV56" i="111"/>
  <c r="AU56" i="111"/>
  <c r="AV55" i="111"/>
  <c r="AU55" i="111"/>
  <c r="AV54" i="111"/>
  <c r="AU54" i="111"/>
  <c r="AV53" i="111"/>
  <c r="AU53" i="111"/>
  <c r="AV52" i="111"/>
  <c r="AU52" i="111"/>
  <c r="AV51" i="111"/>
  <c r="AU51" i="111"/>
  <c r="AV50" i="111"/>
  <c r="AU50" i="111"/>
  <c r="AV49" i="111"/>
  <c r="AU49" i="111"/>
  <c r="AV48" i="111"/>
  <c r="AU48" i="111"/>
  <c r="AV47" i="111"/>
  <c r="AU47" i="111"/>
  <c r="AV46" i="111"/>
  <c r="AU46" i="111"/>
  <c r="AV45" i="111"/>
  <c r="AU45" i="111"/>
  <c r="AV44" i="111"/>
  <c r="AU44" i="111"/>
  <c r="AV43" i="111"/>
  <c r="AU43" i="111"/>
  <c r="AV42" i="111"/>
  <c r="AU42" i="111"/>
  <c r="AV41" i="111"/>
  <c r="AU41" i="111"/>
  <c r="AV40" i="111"/>
  <c r="AU40" i="111"/>
  <c r="AV39" i="111"/>
  <c r="AU39" i="111"/>
  <c r="AV38" i="111"/>
  <c r="AU38" i="111"/>
  <c r="AV37" i="111"/>
  <c r="AU37" i="111"/>
  <c r="AV36" i="111"/>
  <c r="AU36" i="111"/>
  <c r="AV35" i="111"/>
  <c r="AU35" i="111"/>
  <c r="AV34" i="111"/>
  <c r="AU34" i="111"/>
  <c r="AV33" i="111"/>
  <c r="AU33" i="111"/>
  <c r="AV32" i="111"/>
  <c r="AU32" i="111"/>
  <c r="AV31" i="111"/>
  <c r="AU31" i="111"/>
  <c r="AV30" i="111"/>
  <c r="AU30" i="111"/>
  <c r="AV29" i="111"/>
  <c r="AU29" i="111"/>
  <c r="AV28" i="111"/>
  <c r="AU28" i="111"/>
  <c r="AV27" i="111"/>
  <c r="AU27" i="111"/>
  <c r="AV26" i="111"/>
  <c r="AU26" i="111"/>
  <c r="AV25" i="111"/>
  <c r="AU25" i="111"/>
  <c r="AV24" i="111"/>
  <c r="AU24" i="111"/>
  <c r="AV23" i="111"/>
  <c r="AU23" i="111"/>
  <c r="AV22" i="111"/>
  <c r="AU22" i="111"/>
  <c r="AV21" i="111"/>
  <c r="AU21" i="111"/>
  <c r="AV20" i="111"/>
  <c r="AU20" i="111"/>
  <c r="AV19" i="111"/>
  <c r="AU19" i="111"/>
  <c r="AV18" i="111"/>
  <c r="AU18" i="111"/>
  <c r="W200" i="111"/>
  <c r="W199" i="111"/>
  <c r="W198" i="111"/>
  <c r="W197" i="111"/>
  <c r="W196" i="111"/>
  <c r="W195" i="111"/>
  <c r="W194" i="111"/>
  <c r="W193" i="111"/>
  <c r="W192" i="111"/>
  <c r="W191" i="111"/>
  <c r="W190" i="111"/>
  <c r="W189" i="111"/>
  <c r="W188" i="111"/>
  <c r="W187" i="111"/>
  <c r="W186" i="111"/>
  <c r="W185" i="111"/>
  <c r="W184" i="111"/>
  <c r="W183" i="111"/>
  <c r="W182" i="111"/>
  <c r="W181" i="111"/>
  <c r="W180" i="111"/>
  <c r="W179" i="111"/>
  <c r="W178" i="111"/>
  <c r="W177" i="111"/>
  <c r="W176" i="111"/>
  <c r="W175" i="111"/>
  <c r="W174" i="111"/>
  <c r="W173" i="111"/>
  <c r="W172" i="111"/>
  <c r="W171" i="111"/>
  <c r="W170" i="111"/>
  <c r="W169" i="111"/>
  <c r="W168" i="111"/>
  <c r="W167" i="111"/>
  <c r="W166" i="111"/>
  <c r="W165" i="111"/>
  <c r="W164" i="111"/>
  <c r="W163" i="111"/>
  <c r="W162" i="111"/>
  <c r="W161" i="111"/>
  <c r="W160" i="111"/>
  <c r="W159" i="111"/>
  <c r="W158" i="111"/>
  <c r="W157" i="111"/>
  <c r="W156" i="111"/>
  <c r="W155" i="111"/>
  <c r="W154" i="111"/>
  <c r="W153" i="111"/>
  <c r="W152" i="111"/>
  <c r="W151" i="111"/>
  <c r="W150" i="111"/>
  <c r="W149" i="111"/>
  <c r="W148" i="111"/>
  <c r="W147" i="111"/>
  <c r="W146" i="111"/>
  <c r="W145" i="111"/>
  <c r="W144" i="111"/>
  <c r="W143" i="111"/>
  <c r="W142" i="111"/>
  <c r="W141" i="111"/>
  <c r="W140" i="111"/>
  <c r="W139" i="111"/>
  <c r="W138" i="111"/>
  <c r="W137" i="111"/>
  <c r="W136" i="111"/>
  <c r="W135" i="111"/>
  <c r="W134" i="111"/>
  <c r="W133" i="111"/>
  <c r="W132" i="111"/>
  <c r="W131" i="111"/>
  <c r="W130" i="111"/>
  <c r="W129" i="111"/>
  <c r="W128" i="111"/>
  <c r="W127" i="111"/>
  <c r="W126" i="111"/>
  <c r="W125" i="111"/>
  <c r="W124" i="111"/>
  <c r="W123" i="111"/>
  <c r="W122" i="111"/>
  <c r="W121" i="111"/>
  <c r="W120" i="111"/>
  <c r="W119" i="111"/>
  <c r="W118" i="111"/>
  <c r="W117" i="111"/>
  <c r="W116" i="111"/>
  <c r="W115" i="111"/>
  <c r="W114" i="111"/>
  <c r="W113" i="111"/>
  <c r="W112" i="111"/>
  <c r="W111" i="111"/>
  <c r="W110" i="111"/>
  <c r="W109" i="111"/>
  <c r="W108" i="111"/>
  <c r="W107" i="111"/>
  <c r="W106" i="111"/>
  <c r="W105" i="111"/>
  <c r="W104" i="111"/>
  <c r="W103" i="111"/>
  <c r="W102" i="111"/>
  <c r="W101" i="111"/>
  <c r="W100" i="111"/>
  <c r="W99" i="111"/>
  <c r="W98" i="111"/>
  <c r="W97" i="111"/>
  <c r="W96" i="111"/>
  <c r="W95" i="111"/>
  <c r="W94" i="111"/>
  <c r="W93" i="111"/>
  <c r="W92" i="111"/>
  <c r="W91" i="111"/>
  <c r="W90" i="111"/>
  <c r="W89" i="111"/>
  <c r="W88" i="111"/>
  <c r="W87" i="111"/>
  <c r="W86" i="111"/>
  <c r="W85" i="111"/>
  <c r="W84" i="111"/>
  <c r="W83" i="111"/>
  <c r="W82" i="111"/>
  <c r="W81" i="111"/>
  <c r="W80" i="111"/>
  <c r="W79" i="111"/>
  <c r="W78" i="111"/>
  <c r="W77" i="111"/>
  <c r="W76" i="111"/>
  <c r="W75" i="111"/>
  <c r="W74" i="111"/>
  <c r="W73" i="111"/>
  <c r="W72" i="111"/>
  <c r="W71" i="111"/>
  <c r="W70" i="111"/>
  <c r="W69" i="111"/>
  <c r="W68" i="111"/>
  <c r="W67" i="111"/>
  <c r="W66" i="111"/>
  <c r="W65" i="111"/>
  <c r="W64" i="111"/>
  <c r="W63" i="111"/>
  <c r="W62" i="111"/>
  <c r="W61" i="111"/>
  <c r="W60" i="111"/>
  <c r="W59" i="111"/>
  <c r="W58" i="111"/>
  <c r="W57" i="111"/>
  <c r="W56" i="111"/>
  <c r="W55" i="111"/>
  <c r="W54" i="111"/>
  <c r="W53" i="111"/>
  <c r="W52" i="111"/>
  <c r="W51" i="111"/>
  <c r="W50" i="111"/>
  <c r="W49" i="111"/>
  <c r="W48" i="111"/>
  <c r="W47" i="111"/>
  <c r="W46" i="111"/>
  <c r="W45" i="111"/>
  <c r="W44" i="111"/>
  <c r="W43" i="111"/>
  <c r="W42" i="111"/>
  <c r="W41" i="111"/>
  <c r="W40" i="111"/>
  <c r="W39" i="111"/>
  <c r="W38" i="111"/>
  <c r="W37" i="111"/>
  <c r="W36" i="111"/>
  <c r="W35" i="111"/>
  <c r="W34" i="111"/>
  <c r="W33" i="111"/>
  <c r="W32" i="111"/>
  <c r="W31" i="111"/>
  <c r="W30" i="111"/>
  <c r="W29" i="111"/>
  <c r="W28" i="111"/>
  <c r="W27" i="111"/>
  <c r="W26" i="111"/>
  <c r="W25" i="111"/>
  <c r="W24" i="111"/>
  <c r="W23" i="111"/>
  <c r="W22" i="111"/>
  <c r="W21" i="111"/>
  <c r="W20" i="111"/>
  <c r="W19" i="111"/>
  <c r="W18" i="111"/>
  <c r="S200" i="111"/>
  <c r="S199" i="111"/>
  <c r="S198" i="111"/>
  <c r="S197" i="111"/>
  <c r="S196" i="111"/>
  <c r="S195" i="111"/>
  <c r="S194" i="111"/>
  <c r="S193" i="111"/>
  <c r="S192" i="111"/>
  <c r="S191" i="111"/>
  <c r="S190" i="111"/>
  <c r="S189" i="111"/>
  <c r="S188" i="111"/>
  <c r="S187" i="111"/>
  <c r="S186" i="111"/>
  <c r="S185" i="111"/>
  <c r="S184" i="111"/>
  <c r="S183" i="111"/>
  <c r="S182" i="111"/>
  <c r="S181" i="111"/>
  <c r="S180" i="111"/>
  <c r="S179" i="111"/>
  <c r="S178" i="111"/>
  <c r="S177" i="111"/>
  <c r="S176" i="111"/>
  <c r="S175" i="111"/>
  <c r="S174" i="111"/>
  <c r="S173" i="111"/>
  <c r="S172" i="111"/>
  <c r="S171" i="111"/>
  <c r="S170" i="111"/>
  <c r="S169" i="111"/>
  <c r="S168" i="111"/>
  <c r="S167" i="111"/>
  <c r="S166" i="111"/>
  <c r="S165" i="111"/>
  <c r="S164" i="111"/>
  <c r="S163" i="111"/>
  <c r="S162" i="111"/>
  <c r="S161" i="111"/>
  <c r="S160" i="111"/>
  <c r="S159" i="111"/>
  <c r="S158" i="111"/>
  <c r="S157" i="111"/>
  <c r="S156" i="111"/>
  <c r="S155" i="111"/>
  <c r="S154" i="111"/>
  <c r="S153" i="111"/>
  <c r="S152" i="111"/>
  <c r="S151" i="111"/>
  <c r="S150" i="111"/>
  <c r="S149" i="111"/>
  <c r="S148" i="111"/>
  <c r="S147" i="111"/>
  <c r="S146" i="111"/>
  <c r="S145" i="111"/>
  <c r="S144" i="111"/>
  <c r="S143" i="111"/>
  <c r="S142" i="111"/>
  <c r="S141" i="111"/>
  <c r="S140" i="111"/>
  <c r="S139" i="111"/>
  <c r="S138" i="111"/>
  <c r="S137" i="111"/>
  <c r="S136" i="111"/>
  <c r="S135" i="111"/>
  <c r="S134" i="111"/>
  <c r="S133" i="111"/>
  <c r="S132" i="111"/>
  <c r="S131" i="111"/>
  <c r="S130" i="111"/>
  <c r="S129" i="111"/>
  <c r="S128" i="111"/>
  <c r="S127" i="111"/>
  <c r="S126" i="111"/>
  <c r="S125" i="111"/>
  <c r="S124" i="111"/>
  <c r="S123" i="111"/>
  <c r="S122" i="111"/>
  <c r="S121" i="111"/>
  <c r="S120" i="111"/>
  <c r="S119" i="111"/>
  <c r="S118" i="111"/>
  <c r="S117" i="111"/>
  <c r="S116" i="111"/>
  <c r="S115" i="111"/>
  <c r="S114" i="111"/>
  <c r="S113" i="111"/>
  <c r="S112" i="111"/>
  <c r="S111" i="111"/>
  <c r="S110" i="111"/>
  <c r="S109" i="111"/>
  <c r="S108" i="111"/>
  <c r="S107" i="111"/>
  <c r="S106" i="111"/>
  <c r="S105" i="111"/>
  <c r="S104" i="111"/>
  <c r="S103" i="111"/>
  <c r="S102" i="111"/>
  <c r="S101" i="111"/>
  <c r="S100" i="111"/>
  <c r="S99" i="111"/>
  <c r="S98" i="111"/>
  <c r="S97" i="111"/>
  <c r="S96" i="111"/>
  <c r="S95" i="111"/>
  <c r="S94" i="111"/>
  <c r="S93" i="111"/>
  <c r="S92" i="111"/>
  <c r="S91" i="111"/>
  <c r="S90" i="111"/>
  <c r="S89" i="111"/>
  <c r="S88" i="111"/>
  <c r="S87" i="111"/>
  <c r="S86" i="111"/>
  <c r="S85" i="111"/>
  <c r="S84" i="111"/>
  <c r="S83" i="111"/>
  <c r="S82" i="111"/>
  <c r="S81" i="111"/>
  <c r="S80" i="111"/>
  <c r="S79" i="111"/>
  <c r="S78" i="111"/>
  <c r="S77" i="111"/>
  <c r="S76" i="111"/>
  <c r="S75" i="111"/>
  <c r="S74" i="111"/>
  <c r="S73" i="111"/>
  <c r="S72" i="111"/>
  <c r="S71" i="111"/>
  <c r="S70" i="111"/>
  <c r="S69" i="111"/>
  <c r="S68" i="111"/>
  <c r="S67" i="111"/>
  <c r="S66" i="111"/>
  <c r="S65" i="111"/>
  <c r="S64" i="111"/>
  <c r="S63" i="111"/>
  <c r="S62" i="111"/>
  <c r="S61" i="111"/>
  <c r="S60" i="111"/>
  <c r="S59" i="111"/>
  <c r="S58" i="111"/>
  <c r="S57" i="111"/>
  <c r="S56" i="111"/>
  <c r="S55" i="111"/>
  <c r="S54" i="111"/>
  <c r="S53" i="111"/>
  <c r="S52" i="111"/>
  <c r="S51" i="111"/>
  <c r="S50" i="111"/>
  <c r="S49" i="111"/>
  <c r="S48" i="111"/>
  <c r="S47" i="111"/>
  <c r="S46" i="111"/>
  <c r="S45" i="111"/>
  <c r="S44" i="111"/>
  <c r="S43" i="111"/>
  <c r="S42" i="111"/>
  <c r="S41" i="111"/>
  <c r="S40" i="111"/>
  <c r="S39" i="111"/>
  <c r="S38" i="111"/>
  <c r="S37" i="111"/>
  <c r="S36" i="111"/>
  <c r="S35" i="111"/>
  <c r="S34" i="111"/>
  <c r="S33" i="111"/>
  <c r="S32" i="111"/>
  <c r="S31" i="111"/>
  <c r="S30" i="111"/>
  <c r="S29" i="111"/>
  <c r="S28" i="111"/>
  <c r="S27" i="111"/>
  <c r="S26" i="111"/>
  <c r="S25" i="111"/>
  <c r="S24" i="111"/>
  <c r="S23" i="111"/>
  <c r="S22" i="111"/>
  <c r="S21" i="111"/>
  <c r="S20" i="111"/>
  <c r="S19" i="111"/>
  <c r="S18" i="111"/>
  <c r="G200" i="111"/>
  <c r="G199" i="111"/>
  <c r="G198" i="111"/>
  <c r="G197" i="111"/>
  <c r="G196" i="111"/>
  <c r="G195" i="111"/>
  <c r="G194" i="111"/>
  <c r="G193" i="111"/>
  <c r="G192" i="111"/>
  <c r="G191" i="111"/>
  <c r="G190" i="111"/>
  <c r="G189" i="111"/>
  <c r="G188" i="111"/>
  <c r="G187" i="111"/>
  <c r="G186" i="111"/>
  <c r="G185" i="111"/>
  <c r="G184" i="111"/>
  <c r="G183" i="111"/>
  <c r="G182" i="111"/>
  <c r="G181" i="111"/>
  <c r="G180" i="111"/>
  <c r="G179" i="111"/>
  <c r="G178" i="111"/>
  <c r="G177" i="111"/>
  <c r="G176" i="111"/>
  <c r="G175" i="111"/>
  <c r="G174" i="111"/>
  <c r="G173" i="111"/>
  <c r="G172" i="111"/>
  <c r="G171" i="111"/>
  <c r="G170" i="111"/>
  <c r="G169" i="111"/>
  <c r="G168" i="111"/>
  <c r="G167" i="111"/>
  <c r="G166" i="111"/>
  <c r="G165" i="111"/>
  <c r="G164" i="111"/>
  <c r="G163" i="111"/>
  <c r="G162" i="111"/>
  <c r="G161" i="111"/>
  <c r="G160" i="111"/>
  <c r="G159" i="111"/>
  <c r="G158" i="111"/>
  <c r="G157" i="111"/>
  <c r="G156" i="111"/>
  <c r="G155" i="111"/>
  <c r="G154" i="111"/>
  <c r="G153" i="111"/>
  <c r="G152" i="111"/>
  <c r="G151" i="111"/>
  <c r="G150" i="111"/>
  <c r="G149" i="111"/>
  <c r="G148" i="111"/>
  <c r="G147" i="111"/>
  <c r="G146" i="111"/>
  <c r="G145" i="111"/>
  <c r="G144" i="111"/>
  <c r="G143" i="111"/>
  <c r="G142" i="111"/>
  <c r="G141" i="111"/>
  <c r="G140" i="111"/>
  <c r="G139" i="111"/>
  <c r="G138" i="111"/>
  <c r="G137" i="111"/>
  <c r="G136" i="111"/>
  <c r="G135" i="111"/>
  <c r="G134" i="111"/>
  <c r="G133" i="111"/>
  <c r="G132" i="111"/>
  <c r="G131" i="111"/>
  <c r="G130" i="111"/>
  <c r="G129" i="111"/>
  <c r="G128" i="111"/>
  <c r="G127" i="111"/>
  <c r="G126" i="111"/>
  <c r="G125" i="111"/>
  <c r="G124" i="111"/>
  <c r="G123" i="111"/>
  <c r="G122" i="111"/>
  <c r="G121" i="111"/>
  <c r="G120" i="111"/>
  <c r="G119" i="111"/>
  <c r="G118" i="111"/>
  <c r="G117" i="111"/>
  <c r="G116" i="111"/>
  <c r="G115" i="111"/>
  <c r="G114" i="111"/>
  <c r="G113" i="111"/>
  <c r="G112" i="111"/>
  <c r="G111" i="111"/>
  <c r="G110" i="111"/>
  <c r="G109" i="111"/>
  <c r="G108" i="111"/>
  <c r="G107" i="111"/>
  <c r="G106" i="111"/>
  <c r="G105" i="111"/>
  <c r="G104" i="111"/>
  <c r="G103" i="111"/>
  <c r="G102" i="111"/>
  <c r="G101" i="111"/>
  <c r="G100" i="111"/>
  <c r="G99" i="111"/>
  <c r="G98" i="111"/>
  <c r="G97" i="111"/>
  <c r="G96" i="111"/>
  <c r="G95" i="111"/>
  <c r="G94" i="111"/>
  <c r="G93" i="111"/>
  <c r="G92" i="111"/>
  <c r="G91" i="111"/>
  <c r="G90" i="111"/>
  <c r="G89" i="111"/>
  <c r="G88" i="111"/>
  <c r="G87" i="111"/>
  <c r="G86" i="111"/>
  <c r="G85" i="111"/>
  <c r="G84" i="111"/>
  <c r="G83" i="111"/>
  <c r="G82" i="111"/>
  <c r="G81" i="111"/>
  <c r="G80" i="111"/>
  <c r="G79" i="111"/>
  <c r="G78" i="111"/>
  <c r="G77" i="111"/>
  <c r="G76" i="111"/>
  <c r="G75" i="111"/>
  <c r="G74" i="111"/>
  <c r="G73" i="111"/>
  <c r="G72" i="111"/>
  <c r="G71" i="111"/>
  <c r="G70" i="111"/>
  <c r="G69" i="111"/>
  <c r="G68" i="111"/>
  <c r="G67" i="111"/>
  <c r="G66" i="111"/>
  <c r="G65" i="111"/>
  <c r="G64" i="111"/>
  <c r="G63" i="111"/>
  <c r="G62" i="111"/>
  <c r="G61" i="111"/>
  <c r="G60" i="111"/>
  <c r="G59" i="111"/>
  <c r="G58" i="111"/>
  <c r="G57" i="111"/>
  <c r="G56" i="111"/>
  <c r="G55" i="111"/>
  <c r="G54" i="111"/>
  <c r="G53" i="111"/>
  <c r="G52" i="111"/>
  <c r="G51" i="111"/>
  <c r="G50" i="111"/>
  <c r="G49" i="111"/>
  <c r="G48" i="111"/>
  <c r="G47" i="111"/>
  <c r="G46" i="111"/>
  <c r="G45" i="111"/>
  <c r="G44" i="111"/>
  <c r="G43" i="111"/>
  <c r="G42" i="111"/>
  <c r="G41" i="111"/>
  <c r="G40" i="111"/>
  <c r="G39" i="111"/>
  <c r="G38" i="111"/>
  <c r="G37" i="111"/>
  <c r="G36" i="111"/>
  <c r="G35" i="111"/>
  <c r="G34" i="111"/>
  <c r="G33" i="111"/>
  <c r="G32" i="111"/>
  <c r="G31" i="111"/>
  <c r="G30" i="111"/>
  <c r="G29" i="111"/>
  <c r="G28" i="111"/>
  <c r="G27" i="111"/>
  <c r="G26" i="111"/>
  <c r="G25" i="111"/>
  <c r="G24" i="111"/>
  <c r="G23" i="111"/>
  <c r="G22" i="111"/>
  <c r="G21" i="111"/>
  <c r="G20" i="111"/>
  <c r="G19" i="111"/>
  <c r="G18" i="111"/>
  <c r="E200" i="111"/>
  <c r="D200" i="111"/>
  <c r="E199" i="111"/>
  <c r="D199" i="111"/>
  <c r="E198" i="111"/>
  <c r="D198" i="111"/>
  <c r="E197" i="111"/>
  <c r="D197" i="111"/>
  <c r="E196" i="111"/>
  <c r="D196" i="111"/>
  <c r="E195" i="111"/>
  <c r="D195" i="111"/>
  <c r="E194" i="111"/>
  <c r="D194" i="111"/>
  <c r="E193" i="111"/>
  <c r="D193" i="111"/>
  <c r="E192" i="111"/>
  <c r="D192" i="111"/>
  <c r="E191" i="111"/>
  <c r="D191" i="111"/>
  <c r="E190" i="111"/>
  <c r="D190" i="111"/>
  <c r="E189" i="111"/>
  <c r="D189" i="111"/>
  <c r="E188" i="111"/>
  <c r="D188" i="111"/>
  <c r="E187" i="111"/>
  <c r="D187" i="111"/>
  <c r="E186" i="111"/>
  <c r="D186" i="111"/>
  <c r="E185" i="111"/>
  <c r="D185" i="111"/>
  <c r="E184" i="111"/>
  <c r="D184" i="111"/>
  <c r="E183" i="111"/>
  <c r="D183" i="111"/>
  <c r="E182" i="111"/>
  <c r="D182" i="111"/>
  <c r="E181" i="111"/>
  <c r="D181" i="111"/>
  <c r="E180" i="111"/>
  <c r="D180" i="111"/>
  <c r="E179" i="111"/>
  <c r="D179" i="111"/>
  <c r="E178" i="111"/>
  <c r="D178" i="111"/>
  <c r="E177" i="111"/>
  <c r="D177" i="111"/>
  <c r="E176" i="111"/>
  <c r="D176" i="111"/>
  <c r="E175" i="111"/>
  <c r="D175" i="111"/>
  <c r="E174" i="111"/>
  <c r="D174" i="111"/>
  <c r="E173" i="111"/>
  <c r="D173" i="111"/>
  <c r="E172" i="111"/>
  <c r="D172" i="111"/>
  <c r="E171" i="111"/>
  <c r="D171" i="111"/>
  <c r="E170" i="111"/>
  <c r="D170" i="111"/>
  <c r="E169" i="111"/>
  <c r="D169" i="111"/>
  <c r="E168" i="111"/>
  <c r="D168" i="111"/>
  <c r="E167" i="111"/>
  <c r="D167" i="111"/>
  <c r="E166" i="111"/>
  <c r="D166" i="111"/>
  <c r="E165" i="111"/>
  <c r="D165" i="111"/>
  <c r="E164" i="111"/>
  <c r="D164" i="111"/>
  <c r="E163" i="111"/>
  <c r="D163" i="111"/>
  <c r="E162" i="111"/>
  <c r="D162" i="111"/>
  <c r="E161" i="111"/>
  <c r="D161" i="111"/>
  <c r="E160" i="111"/>
  <c r="D160" i="111"/>
  <c r="E159" i="111"/>
  <c r="D159" i="111"/>
  <c r="E158" i="111"/>
  <c r="D158" i="111"/>
  <c r="E157" i="111"/>
  <c r="D157" i="111"/>
  <c r="E156" i="111"/>
  <c r="D156" i="111"/>
  <c r="E155" i="111"/>
  <c r="D155" i="111"/>
  <c r="E154" i="111"/>
  <c r="D154" i="111"/>
  <c r="E153" i="111"/>
  <c r="D153" i="111"/>
  <c r="E152" i="111"/>
  <c r="D152" i="111"/>
  <c r="E151" i="111"/>
  <c r="D151" i="111"/>
  <c r="E150" i="111"/>
  <c r="D150" i="111"/>
  <c r="E149" i="111"/>
  <c r="D149" i="111"/>
  <c r="E148" i="111"/>
  <c r="D148" i="111"/>
  <c r="E147" i="111"/>
  <c r="D147" i="111"/>
  <c r="E146" i="111"/>
  <c r="D146" i="111"/>
  <c r="E145" i="111"/>
  <c r="D145" i="111"/>
  <c r="E144" i="111"/>
  <c r="D144" i="111"/>
  <c r="E143" i="111"/>
  <c r="D143" i="111"/>
  <c r="E142" i="111"/>
  <c r="D142" i="111"/>
  <c r="E141" i="111"/>
  <c r="D141" i="111"/>
  <c r="E140" i="111"/>
  <c r="D140" i="111"/>
  <c r="E139" i="111"/>
  <c r="D139" i="111"/>
  <c r="E138" i="111"/>
  <c r="D138" i="111"/>
  <c r="E137" i="111"/>
  <c r="D137" i="111"/>
  <c r="E136" i="111"/>
  <c r="D136" i="111"/>
  <c r="E135" i="111"/>
  <c r="D135" i="111"/>
  <c r="E134" i="111"/>
  <c r="D134" i="111"/>
  <c r="E133" i="111"/>
  <c r="D133" i="111"/>
  <c r="E132" i="111"/>
  <c r="D132" i="111"/>
  <c r="E131" i="111"/>
  <c r="D131" i="111"/>
  <c r="E130" i="111"/>
  <c r="D130" i="111"/>
  <c r="E129" i="111"/>
  <c r="D129" i="111"/>
  <c r="E128" i="111"/>
  <c r="D128" i="111"/>
  <c r="E127" i="111"/>
  <c r="D127" i="111"/>
  <c r="E126" i="111"/>
  <c r="D126" i="111"/>
  <c r="E125" i="111"/>
  <c r="D125" i="111"/>
  <c r="E124" i="111"/>
  <c r="D124" i="111"/>
  <c r="E123" i="111"/>
  <c r="D123" i="111"/>
  <c r="E122" i="111"/>
  <c r="D122" i="111"/>
  <c r="E121" i="111"/>
  <c r="D121" i="111"/>
  <c r="E120" i="111"/>
  <c r="D120" i="111"/>
  <c r="E119" i="111"/>
  <c r="D119" i="111"/>
  <c r="E118" i="111"/>
  <c r="D118" i="111"/>
  <c r="E117" i="111"/>
  <c r="D117" i="111"/>
  <c r="E116" i="111"/>
  <c r="D116" i="111"/>
  <c r="E115" i="111"/>
  <c r="D115" i="111"/>
  <c r="E114" i="111"/>
  <c r="D114" i="111"/>
  <c r="E113" i="111"/>
  <c r="D113" i="111"/>
  <c r="E112" i="111"/>
  <c r="D112" i="111"/>
  <c r="E111" i="111"/>
  <c r="D111" i="111"/>
  <c r="E110" i="111"/>
  <c r="D110" i="111"/>
  <c r="E109" i="111"/>
  <c r="D109" i="111"/>
  <c r="E108" i="111"/>
  <c r="D108" i="111"/>
  <c r="E107" i="111"/>
  <c r="D107" i="111"/>
  <c r="E106" i="111"/>
  <c r="D106" i="111"/>
  <c r="E105" i="111"/>
  <c r="D105" i="111"/>
  <c r="E104" i="111"/>
  <c r="D104" i="111"/>
  <c r="E103" i="111"/>
  <c r="D103" i="111"/>
  <c r="E102" i="111"/>
  <c r="D102" i="111"/>
  <c r="E101" i="111"/>
  <c r="D101" i="111"/>
  <c r="E100" i="111"/>
  <c r="D100" i="111"/>
  <c r="E99" i="111"/>
  <c r="D99" i="111"/>
  <c r="E98" i="111"/>
  <c r="D98" i="111"/>
  <c r="E97" i="111"/>
  <c r="D97" i="111"/>
  <c r="E96" i="111"/>
  <c r="D96" i="111"/>
  <c r="E95" i="111"/>
  <c r="D95" i="111"/>
  <c r="E94" i="111"/>
  <c r="D94" i="111"/>
  <c r="E93" i="111"/>
  <c r="D93" i="111"/>
  <c r="E92" i="111"/>
  <c r="D92" i="111"/>
  <c r="E91" i="111"/>
  <c r="D91" i="111"/>
  <c r="E90" i="111"/>
  <c r="D90" i="111"/>
  <c r="E89" i="111"/>
  <c r="D89" i="111"/>
  <c r="E88" i="111"/>
  <c r="D88" i="111"/>
  <c r="E87" i="111"/>
  <c r="D87" i="111"/>
  <c r="E86" i="111"/>
  <c r="D86" i="111"/>
  <c r="E85" i="111"/>
  <c r="D85" i="111"/>
  <c r="E84" i="111"/>
  <c r="D84" i="111"/>
  <c r="E83" i="111"/>
  <c r="D83" i="111"/>
  <c r="E82" i="111"/>
  <c r="D82" i="111"/>
  <c r="E81" i="111"/>
  <c r="D81" i="111"/>
  <c r="E80" i="111"/>
  <c r="D80" i="111"/>
  <c r="E79" i="111"/>
  <c r="D79" i="111"/>
  <c r="E78" i="111"/>
  <c r="D78" i="111"/>
  <c r="E77" i="111"/>
  <c r="D77" i="111"/>
  <c r="E76" i="111"/>
  <c r="D76" i="111"/>
  <c r="E75" i="111"/>
  <c r="D75" i="111"/>
  <c r="E74" i="111"/>
  <c r="D74" i="111"/>
  <c r="E73" i="111"/>
  <c r="D73" i="111"/>
  <c r="E72" i="111"/>
  <c r="D72" i="111"/>
  <c r="E71" i="111"/>
  <c r="D71" i="111"/>
  <c r="E70" i="111"/>
  <c r="D70" i="111"/>
  <c r="E69" i="111"/>
  <c r="D69" i="111"/>
  <c r="E68" i="111"/>
  <c r="D68" i="111"/>
  <c r="E67" i="111"/>
  <c r="D67" i="111"/>
  <c r="E66" i="111"/>
  <c r="D66" i="111"/>
  <c r="E65" i="111"/>
  <c r="D65" i="111"/>
  <c r="E64" i="111"/>
  <c r="D64" i="111"/>
  <c r="E63" i="111"/>
  <c r="D63" i="111"/>
  <c r="E62" i="111"/>
  <c r="D62" i="111"/>
  <c r="E61" i="111"/>
  <c r="D61" i="111"/>
  <c r="E60" i="111"/>
  <c r="D60" i="111"/>
  <c r="E59" i="111"/>
  <c r="D59" i="111"/>
  <c r="E58" i="111"/>
  <c r="D58" i="111"/>
  <c r="E57" i="111"/>
  <c r="D57" i="111"/>
  <c r="E56" i="111"/>
  <c r="D56" i="111"/>
  <c r="E55" i="111"/>
  <c r="D55" i="111"/>
  <c r="E54" i="111"/>
  <c r="D54" i="111"/>
  <c r="E53" i="111"/>
  <c r="D53" i="111"/>
  <c r="E52" i="111"/>
  <c r="D52" i="111"/>
  <c r="E51" i="111"/>
  <c r="D51" i="111"/>
  <c r="E50" i="111"/>
  <c r="D50" i="111"/>
  <c r="E49" i="111"/>
  <c r="D49" i="111"/>
  <c r="E48" i="111"/>
  <c r="D48" i="111"/>
  <c r="E47" i="111"/>
  <c r="D47" i="111"/>
  <c r="E46" i="111"/>
  <c r="D46" i="111"/>
  <c r="E45" i="111"/>
  <c r="D45" i="111"/>
  <c r="E44" i="111"/>
  <c r="D44" i="111"/>
  <c r="E43" i="111"/>
  <c r="D43" i="111"/>
  <c r="E42" i="111"/>
  <c r="D42" i="111"/>
  <c r="E41" i="111"/>
  <c r="D41" i="111"/>
  <c r="E40" i="111"/>
  <c r="D40" i="111"/>
  <c r="E39" i="111"/>
  <c r="D39" i="111"/>
  <c r="E38" i="111"/>
  <c r="D38" i="111"/>
  <c r="E37" i="111"/>
  <c r="D37" i="111"/>
  <c r="E36" i="111"/>
  <c r="D36" i="111"/>
  <c r="E35" i="111"/>
  <c r="D35" i="111"/>
  <c r="E34" i="111"/>
  <c r="D34" i="111"/>
  <c r="E33" i="111"/>
  <c r="D33" i="111"/>
  <c r="E32" i="111"/>
  <c r="D32" i="111"/>
  <c r="E31" i="111"/>
  <c r="D31" i="111"/>
  <c r="E30" i="111"/>
  <c r="D30" i="111"/>
  <c r="E29" i="111"/>
  <c r="D29" i="111"/>
  <c r="E28" i="111"/>
  <c r="D28" i="111"/>
  <c r="E27" i="111"/>
  <c r="D27" i="111"/>
  <c r="E26" i="111"/>
  <c r="D26" i="111"/>
  <c r="E25" i="111"/>
  <c r="D25" i="111"/>
  <c r="E24" i="111"/>
  <c r="D24" i="111"/>
  <c r="E23" i="111"/>
  <c r="D23" i="111"/>
  <c r="E22" i="111"/>
  <c r="D22" i="111"/>
  <c r="E21" i="111"/>
  <c r="D21" i="111"/>
  <c r="E20" i="111"/>
  <c r="D20" i="111"/>
  <c r="E19" i="111"/>
  <c r="D19" i="111"/>
  <c r="E18" i="111"/>
  <c r="D18" i="111"/>
  <c r="BB15" i="110"/>
  <c r="BA15" i="110"/>
  <c r="AZ15" i="110"/>
  <c r="AY15" i="110"/>
  <c r="AX15" i="110"/>
  <c r="AW15" i="110"/>
  <c r="AV15" i="110"/>
  <c r="AU15" i="110"/>
  <c r="AT15" i="110"/>
  <c r="AS15" i="110"/>
  <c r="AR15" i="110"/>
  <c r="AQ15" i="110"/>
  <c r="AP15" i="110"/>
  <c r="AO15" i="110"/>
  <c r="AN15" i="110"/>
  <c r="AM15" i="110"/>
  <c r="AL15" i="110"/>
  <c r="AK15" i="110"/>
  <c r="AJ15" i="110"/>
  <c r="AI15" i="110"/>
  <c r="AH15" i="110"/>
  <c r="AG15" i="110"/>
  <c r="AF15" i="110"/>
  <c r="AE15" i="110"/>
  <c r="AD15" i="110"/>
  <c r="AC15" i="110"/>
  <c r="AB15" i="110"/>
  <c r="AA15" i="110"/>
  <c r="Z15" i="110"/>
  <c r="Y15" i="110"/>
  <c r="X15" i="110"/>
  <c r="W15" i="110"/>
  <c r="V15" i="110"/>
  <c r="U15" i="110"/>
  <c r="T15" i="110"/>
  <c r="S15" i="110"/>
  <c r="R15" i="110"/>
  <c r="Q15" i="110"/>
  <c r="BC15" i="110"/>
  <c r="BC200" i="110"/>
  <c r="BC199" i="110"/>
  <c r="BC198" i="110"/>
  <c r="BC197" i="110"/>
  <c r="BC196" i="110"/>
  <c r="BC195" i="110"/>
  <c r="BC194" i="110"/>
  <c r="BC193" i="110"/>
  <c r="BC192" i="110"/>
  <c r="BC191" i="110"/>
  <c r="BC190" i="110"/>
  <c r="BC189" i="110"/>
  <c r="BC188" i="110"/>
  <c r="BC187" i="110"/>
  <c r="BC186" i="110"/>
  <c r="BC185" i="110"/>
  <c r="BC184" i="110"/>
  <c r="BC183" i="110"/>
  <c r="BC182" i="110"/>
  <c r="BC181" i="110"/>
  <c r="BC180" i="110"/>
  <c r="BC179" i="110"/>
  <c r="BC178" i="110"/>
  <c r="BC177" i="110"/>
  <c r="BC176" i="110"/>
  <c r="BC175" i="110"/>
  <c r="BC174" i="110"/>
  <c r="BC173" i="110"/>
  <c r="BC172" i="110"/>
  <c r="BC171" i="110"/>
  <c r="BC170" i="110"/>
  <c r="BC169" i="110"/>
  <c r="BC168" i="110"/>
  <c r="BC167" i="110"/>
  <c r="BC166" i="110"/>
  <c r="BC165" i="110"/>
  <c r="BC164" i="110"/>
  <c r="BC163" i="110"/>
  <c r="BC162" i="110"/>
  <c r="BC161" i="110"/>
  <c r="BC160" i="110"/>
  <c r="BC159" i="110"/>
  <c r="BC158" i="110"/>
  <c r="BC157" i="110"/>
  <c r="BC156" i="110"/>
  <c r="BC155" i="110"/>
  <c r="BC154" i="110"/>
  <c r="BC153" i="110"/>
  <c r="BC152" i="110"/>
  <c r="BC151" i="110"/>
  <c r="BC150" i="110"/>
  <c r="BC149" i="110"/>
  <c r="BC148" i="110"/>
  <c r="BC147" i="110"/>
  <c r="BC146" i="110"/>
  <c r="BC145" i="110"/>
  <c r="BC144" i="110"/>
  <c r="BC143" i="110"/>
  <c r="BC142" i="110"/>
  <c r="BC141" i="110"/>
  <c r="BC140" i="110"/>
  <c r="BC139" i="110"/>
  <c r="BC138" i="110"/>
  <c r="BC137" i="110"/>
  <c r="BC136" i="110"/>
  <c r="BC135" i="110"/>
  <c r="BC134" i="110"/>
  <c r="BC133" i="110"/>
  <c r="BC132" i="110"/>
  <c r="BC131" i="110"/>
  <c r="BC130" i="110"/>
  <c r="BC129" i="110"/>
  <c r="BC128" i="110"/>
  <c r="BC127" i="110"/>
  <c r="BC126" i="110"/>
  <c r="BC125" i="110"/>
  <c r="BC124" i="110"/>
  <c r="BC123" i="110"/>
  <c r="BC122" i="110"/>
  <c r="BC121" i="110"/>
  <c r="BC120" i="110"/>
  <c r="BC119" i="110"/>
  <c r="BC118" i="110"/>
  <c r="BC117" i="110"/>
  <c r="BC116" i="110"/>
  <c r="BC115" i="110"/>
  <c r="BC114" i="110"/>
  <c r="BC113" i="110"/>
  <c r="BC112" i="110"/>
  <c r="BC111" i="110"/>
  <c r="BC110" i="110"/>
  <c r="BC109" i="110"/>
  <c r="BC108" i="110"/>
  <c r="BC107" i="110"/>
  <c r="BC106" i="110"/>
  <c r="BC105" i="110"/>
  <c r="BC104" i="110"/>
  <c r="BC103" i="110"/>
  <c r="BC102" i="110"/>
  <c r="BC101" i="110"/>
  <c r="BC100" i="110"/>
  <c r="BC99" i="110"/>
  <c r="BC98" i="110"/>
  <c r="BC97" i="110"/>
  <c r="BC96" i="110"/>
  <c r="BC95" i="110"/>
  <c r="BC94" i="110"/>
  <c r="BC93" i="110"/>
  <c r="BC92" i="110"/>
  <c r="BC91" i="110"/>
  <c r="BC90" i="110"/>
  <c r="BC89" i="110"/>
  <c r="BC88" i="110"/>
  <c r="BC87" i="110"/>
  <c r="BC86" i="110"/>
  <c r="BC85" i="110"/>
  <c r="BC84" i="110"/>
  <c r="BC83" i="110"/>
  <c r="BC82" i="110"/>
  <c r="BC81" i="110"/>
  <c r="BC80" i="110"/>
  <c r="BC79" i="110"/>
  <c r="BC78" i="110"/>
  <c r="BC77" i="110"/>
  <c r="BC76" i="110"/>
  <c r="BC75" i="110"/>
  <c r="BC74" i="110"/>
  <c r="BC73" i="110"/>
  <c r="BC72" i="110"/>
  <c r="BC71" i="110"/>
  <c r="BC70" i="110"/>
  <c r="BC69" i="110"/>
  <c r="BC68" i="110"/>
  <c r="BC67" i="110"/>
  <c r="BC66" i="110"/>
  <c r="BC65" i="110"/>
  <c r="BC64" i="110"/>
  <c r="BC63" i="110"/>
  <c r="BC62" i="110"/>
  <c r="BC61" i="110"/>
  <c r="BC60" i="110"/>
  <c r="BC59" i="110"/>
  <c r="BC58" i="110"/>
  <c r="BC57" i="110"/>
  <c r="BC56" i="110"/>
  <c r="BC55" i="110"/>
  <c r="BC54" i="110"/>
  <c r="BC53" i="110"/>
  <c r="BC52" i="110"/>
  <c r="BC51" i="110"/>
  <c r="BC50" i="110"/>
  <c r="BC49" i="110"/>
  <c r="BC48" i="110"/>
  <c r="BC47" i="110"/>
  <c r="BC46" i="110"/>
  <c r="BC45" i="110"/>
  <c r="BC44" i="110"/>
  <c r="BC43" i="110"/>
  <c r="BC42" i="110"/>
  <c r="BC41" i="110"/>
  <c r="BC40" i="110"/>
  <c r="BC39" i="110"/>
  <c r="BC38" i="110"/>
  <c r="BC37" i="110"/>
  <c r="BC36" i="110"/>
  <c r="BC35" i="110"/>
  <c r="BC34" i="110"/>
  <c r="BC33" i="110"/>
  <c r="BC32" i="110"/>
  <c r="BC31" i="110"/>
  <c r="BC30" i="110"/>
  <c r="BC29" i="110"/>
  <c r="BC28" i="110"/>
  <c r="BC27" i="110"/>
  <c r="BC26" i="110"/>
  <c r="BC25" i="110"/>
  <c r="BC24" i="110"/>
  <c r="BC23" i="110"/>
  <c r="BC22" i="110"/>
  <c r="BC21" i="110"/>
  <c r="BC20" i="110"/>
  <c r="BC19" i="110"/>
  <c r="BC18" i="110"/>
  <c r="BB200" i="110"/>
  <c r="BB199" i="110"/>
  <c r="BB198" i="110"/>
  <c r="BB197" i="110"/>
  <c r="BB196" i="110"/>
  <c r="BB195" i="110"/>
  <c r="BB194" i="110"/>
  <c r="BB193" i="110"/>
  <c r="BB192" i="110"/>
  <c r="BB191" i="110"/>
  <c r="BB190" i="110"/>
  <c r="BB189" i="110"/>
  <c r="BB188" i="110"/>
  <c r="BB187" i="110"/>
  <c r="BB186" i="110"/>
  <c r="BB185" i="110"/>
  <c r="BB184" i="110"/>
  <c r="BB183" i="110"/>
  <c r="BB182" i="110"/>
  <c r="BB181" i="110"/>
  <c r="BB180" i="110"/>
  <c r="BB179" i="110"/>
  <c r="BB178" i="110"/>
  <c r="BB177" i="110"/>
  <c r="BB176" i="110"/>
  <c r="BB175" i="110"/>
  <c r="BB174" i="110"/>
  <c r="BB173" i="110"/>
  <c r="BB172" i="110"/>
  <c r="BB171" i="110"/>
  <c r="BB170" i="110"/>
  <c r="BB169" i="110"/>
  <c r="BB168" i="110"/>
  <c r="BB167" i="110"/>
  <c r="BB166" i="110"/>
  <c r="BB165" i="110"/>
  <c r="BB164" i="110"/>
  <c r="BB163" i="110"/>
  <c r="BB162" i="110"/>
  <c r="BB161" i="110"/>
  <c r="BB160" i="110"/>
  <c r="BB159" i="110"/>
  <c r="BB158" i="110"/>
  <c r="BB157" i="110"/>
  <c r="BB156" i="110"/>
  <c r="BB155" i="110"/>
  <c r="BB154" i="110"/>
  <c r="BB153" i="110"/>
  <c r="BB152" i="110"/>
  <c r="BB151" i="110"/>
  <c r="BB150" i="110"/>
  <c r="BB149" i="110"/>
  <c r="BB148" i="110"/>
  <c r="BB147" i="110"/>
  <c r="BB146" i="110"/>
  <c r="BB145" i="110"/>
  <c r="BB144" i="110"/>
  <c r="BB143" i="110"/>
  <c r="BB142" i="110"/>
  <c r="BB141" i="110"/>
  <c r="BB140" i="110"/>
  <c r="BB139" i="110"/>
  <c r="BB138" i="110"/>
  <c r="BB137" i="110"/>
  <c r="BB136" i="110"/>
  <c r="BB135" i="110"/>
  <c r="BB134" i="110"/>
  <c r="BB133" i="110"/>
  <c r="BB132" i="110"/>
  <c r="BB131" i="110"/>
  <c r="BB130" i="110"/>
  <c r="BB129" i="110"/>
  <c r="BB128" i="110"/>
  <c r="BB127" i="110"/>
  <c r="BB126" i="110"/>
  <c r="BB125" i="110"/>
  <c r="BB124" i="110"/>
  <c r="BB123" i="110"/>
  <c r="BB122" i="110"/>
  <c r="BB121" i="110"/>
  <c r="BB120" i="110"/>
  <c r="BB119" i="110"/>
  <c r="BB118" i="110"/>
  <c r="BB117" i="110"/>
  <c r="BB116" i="110"/>
  <c r="BB115" i="110"/>
  <c r="BB114" i="110"/>
  <c r="BB113" i="110"/>
  <c r="BB112" i="110"/>
  <c r="BB111" i="110"/>
  <c r="BB110" i="110"/>
  <c r="BB109" i="110"/>
  <c r="BB108" i="110"/>
  <c r="BB107" i="110"/>
  <c r="BB106" i="110"/>
  <c r="BB105" i="110"/>
  <c r="BB104" i="110"/>
  <c r="BB103" i="110"/>
  <c r="BB102" i="110"/>
  <c r="BB101" i="110"/>
  <c r="BB100" i="110"/>
  <c r="BB99" i="110"/>
  <c r="BB98" i="110"/>
  <c r="BB97" i="110"/>
  <c r="BB96" i="110"/>
  <c r="BB95" i="110"/>
  <c r="BB94" i="110"/>
  <c r="BB93" i="110"/>
  <c r="BB92" i="110"/>
  <c r="BB91" i="110"/>
  <c r="BB90" i="110"/>
  <c r="BB89" i="110"/>
  <c r="BB88" i="110"/>
  <c r="BB87" i="110"/>
  <c r="BB86" i="110"/>
  <c r="BB85" i="110"/>
  <c r="BB84" i="110"/>
  <c r="BB83" i="110"/>
  <c r="BB82" i="110"/>
  <c r="BB81" i="110"/>
  <c r="BB80" i="110"/>
  <c r="BB79" i="110"/>
  <c r="BB78" i="110"/>
  <c r="BB77" i="110"/>
  <c r="BB76" i="110"/>
  <c r="BB75" i="110"/>
  <c r="BB74" i="110"/>
  <c r="BB73" i="110"/>
  <c r="BB72" i="110"/>
  <c r="BB71" i="110"/>
  <c r="BB70" i="110"/>
  <c r="BB69" i="110"/>
  <c r="BB68" i="110"/>
  <c r="BB67" i="110"/>
  <c r="BB66" i="110"/>
  <c r="BB65" i="110"/>
  <c r="BB64" i="110"/>
  <c r="BB63" i="110"/>
  <c r="BB62" i="110"/>
  <c r="BB61" i="110"/>
  <c r="BB60" i="110"/>
  <c r="BB59" i="110"/>
  <c r="BB58" i="110"/>
  <c r="BB57" i="110"/>
  <c r="BB56" i="110"/>
  <c r="BB55" i="110"/>
  <c r="BB54" i="110"/>
  <c r="BB53" i="110"/>
  <c r="BB52" i="110"/>
  <c r="BB51" i="110"/>
  <c r="BB50" i="110"/>
  <c r="BB49" i="110"/>
  <c r="BB48" i="110"/>
  <c r="BB47" i="110"/>
  <c r="BB46" i="110"/>
  <c r="BB45" i="110"/>
  <c r="BB44" i="110"/>
  <c r="BB43" i="110"/>
  <c r="BB42" i="110"/>
  <c r="BB41" i="110"/>
  <c r="BB40" i="110"/>
  <c r="BB39" i="110"/>
  <c r="BB38" i="110"/>
  <c r="BB37" i="110"/>
  <c r="BB36" i="110"/>
  <c r="BB35" i="110"/>
  <c r="BB34" i="110"/>
  <c r="BB33" i="110"/>
  <c r="BB32" i="110"/>
  <c r="BB31" i="110"/>
  <c r="BB30" i="110"/>
  <c r="BB29" i="110"/>
  <c r="BB28" i="110"/>
  <c r="BB27" i="110"/>
  <c r="BB26" i="110"/>
  <c r="BB25" i="110"/>
  <c r="BB24" i="110"/>
  <c r="BB23" i="110"/>
  <c r="BB22" i="110"/>
  <c r="BB21" i="110"/>
  <c r="BB20" i="110"/>
  <c r="BB19" i="110"/>
  <c r="BB18" i="110"/>
  <c r="AX200" i="110"/>
  <c r="AX199" i="110"/>
  <c r="AX198" i="110"/>
  <c r="AX197" i="110"/>
  <c r="AX196" i="110"/>
  <c r="AX195" i="110"/>
  <c r="AX194" i="110"/>
  <c r="AX193" i="110"/>
  <c r="AX192" i="110"/>
  <c r="AX191" i="110"/>
  <c r="AX190" i="110"/>
  <c r="AX189" i="110"/>
  <c r="AX188" i="110"/>
  <c r="AX187" i="110"/>
  <c r="AX186" i="110"/>
  <c r="AX185" i="110"/>
  <c r="AX184" i="110"/>
  <c r="AX183" i="110"/>
  <c r="AX182" i="110"/>
  <c r="AX181" i="110"/>
  <c r="AX180" i="110"/>
  <c r="AX179" i="110"/>
  <c r="AX178" i="110"/>
  <c r="AX177" i="110"/>
  <c r="AX176" i="110"/>
  <c r="AX175" i="110"/>
  <c r="AX174" i="110"/>
  <c r="AX173" i="110"/>
  <c r="AX172" i="110"/>
  <c r="AX171" i="110"/>
  <c r="AX170" i="110"/>
  <c r="AX169" i="110"/>
  <c r="AX168" i="110"/>
  <c r="AX167" i="110"/>
  <c r="AX166" i="110"/>
  <c r="AX165" i="110"/>
  <c r="AX164" i="110"/>
  <c r="AX163" i="110"/>
  <c r="AX162" i="110"/>
  <c r="AX161" i="110"/>
  <c r="AX160" i="110"/>
  <c r="AX159" i="110"/>
  <c r="AX158" i="110"/>
  <c r="AX157" i="110"/>
  <c r="AX156" i="110"/>
  <c r="AX155" i="110"/>
  <c r="AX154" i="110"/>
  <c r="AX153" i="110"/>
  <c r="AX152" i="110"/>
  <c r="AX151" i="110"/>
  <c r="AX150" i="110"/>
  <c r="AX149" i="110"/>
  <c r="AX148" i="110"/>
  <c r="AX147" i="110"/>
  <c r="AX146" i="110"/>
  <c r="AX145" i="110"/>
  <c r="AX144" i="110"/>
  <c r="AX143" i="110"/>
  <c r="AX142" i="110"/>
  <c r="AX141" i="110"/>
  <c r="AX140" i="110"/>
  <c r="AX139" i="110"/>
  <c r="AX138" i="110"/>
  <c r="AX137" i="110"/>
  <c r="AX136" i="110"/>
  <c r="AX135" i="110"/>
  <c r="AX134" i="110"/>
  <c r="AX133" i="110"/>
  <c r="AX132" i="110"/>
  <c r="AX131" i="110"/>
  <c r="AX130" i="110"/>
  <c r="AX129" i="110"/>
  <c r="AX128" i="110"/>
  <c r="AX127" i="110"/>
  <c r="AX126" i="110"/>
  <c r="AX125" i="110"/>
  <c r="AX124" i="110"/>
  <c r="AX123" i="110"/>
  <c r="AX122" i="110"/>
  <c r="AX121" i="110"/>
  <c r="AX120" i="110"/>
  <c r="AX119" i="110"/>
  <c r="AX118" i="110"/>
  <c r="AX117" i="110"/>
  <c r="AX116" i="110"/>
  <c r="AX115" i="110"/>
  <c r="AX114" i="110"/>
  <c r="AX113" i="110"/>
  <c r="AX112" i="110"/>
  <c r="AX111" i="110"/>
  <c r="AX110" i="110"/>
  <c r="AX109" i="110"/>
  <c r="AX108" i="110"/>
  <c r="AX107" i="110"/>
  <c r="AX106" i="110"/>
  <c r="AX105" i="110"/>
  <c r="AX104" i="110"/>
  <c r="AX103" i="110"/>
  <c r="AX102" i="110"/>
  <c r="AX101" i="110"/>
  <c r="AX100" i="110"/>
  <c r="AX99" i="110"/>
  <c r="AX98" i="110"/>
  <c r="AX97" i="110"/>
  <c r="AX96" i="110"/>
  <c r="AX95" i="110"/>
  <c r="AX94" i="110"/>
  <c r="AX93" i="110"/>
  <c r="AX92" i="110"/>
  <c r="AX91" i="110"/>
  <c r="AX90" i="110"/>
  <c r="AX89" i="110"/>
  <c r="AX88" i="110"/>
  <c r="AX87" i="110"/>
  <c r="AX86" i="110"/>
  <c r="AX85" i="110"/>
  <c r="AX84" i="110"/>
  <c r="AX83" i="110"/>
  <c r="AX82" i="110"/>
  <c r="AX81" i="110"/>
  <c r="AX80" i="110"/>
  <c r="AX79" i="110"/>
  <c r="AX78" i="110"/>
  <c r="AX77" i="110"/>
  <c r="AX76" i="110"/>
  <c r="AX75" i="110"/>
  <c r="AX74" i="110"/>
  <c r="AX73" i="110"/>
  <c r="AX72" i="110"/>
  <c r="AX71" i="110"/>
  <c r="AX70" i="110"/>
  <c r="AX69" i="110"/>
  <c r="AX68" i="110"/>
  <c r="AX67" i="110"/>
  <c r="AX66" i="110"/>
  <c r="AX65" i="110"/>
  <c r="AX64" i="110"/>
  <c r="AX63" i="110"/>
  <c r="AX62" i="110"/>
  <c r="AX61" i="110"/>
  <c r="AX60" i="110"/>
  <c r="AX59" i="110"/>
  <c r="AX58" i="110"/>
  <c r="AX57" i="110"/>
  <c r="AX56" i="110"/>
  <c r="AX55" i="110"/>
  <c r="AX54" i="110"/>
  <c r="AX53" i="110"/>
  <c r="AX52" i="110"/>
  <c r="AX51" i="110"/>
  <c r="AX50" i="110"/>
  <c r="AX49" i="110"/>
  <c r="AX48" i="110"/>
  <c r="AX47" i="110"/>
  <c r="AX46" i="110"/>
  <c r="AX45" i="110"/>
  <c r="AX44" i="110"/>
  <c r="AX43" i="110"/>
  <c r="AX42" i="110"/>
  <c r="AX41" i="110"/>
  <c r="AX40" i="110"/>
  <c r="AX39" i="110"/>
  <c r="AX38" i="110"/>
  <c r="AX37" i="110"/>
  <c r="AX36" i="110"/>
  <c r="AX35" i="110"/>
  <c r="AX34" i="110"/>
  <c r="AX33" i="110"/>
  <c r="AX32" i="110"/>
  <c r="AX31" i="110"/>
  <c r="AX30" i="110"/>
  <c r="AX29" i="110"/>
  <c r="AX28" i="110"/>
  <c r="AX27" i="110"/>
  <c r="AX26" i="110"/>
  <c r="AX25" i="110"/>
  <c r="AX24" i="110"/>
  <c r="AX23" i="110"/>
  <c r="AX22" i="110"/>
  <c r="AX21" i="110"/>
  <c r="AX20" i="110"/>
  <c r="AX19" i="110"/>
  <c r="AX18" i="110"/>
  <c r="AV200" i="110"/>
  <c r="AU200" i="110"/>
  <c r="AV199" i="110"/>
  <c r="AU199" i="110"/>
  <c r="AV198" i="110"/>
  <c r="AU198" i="110"/>
  <c r="AV197" i="110"/>
  <c r="AU197" i="110"/>
  <c r="AV196" i="110"/>
  <c r="AU196" i="110"/>
  <c r="AV195" i="110"/>
  <c r="AU195" i="110"/>
  <c r="AV194" i="110"/>
  <c r="AU194" i="110"/>
  <c r="AV193" i="110"/>
  <c r="AU193" i="110"/>
  <c r="AV192" i="110"/>
  <c r="AU192" i="110"/>
  <c r="AV191" i="110"/>
  <c r="AU191" i="110"/>
  <c r="AV190" i="110"/>
  <c r="AU190" i="110"/>
  <c r="AV189" i="110"/>
  <c r="AU189" i="110"/>
  <c r="AV188" i="110"/>
  <c r="AU188" i="110"/>
  <c r="AV187" i="110"/>
  <c r="AU187" i="110"/>
  <c r="AV186" i="110"/>
  <c r="AU186" i="110"/>
  <c r="AV185" i="110"/>
  <c r="AU185" i="110"/>
  <c r="AV184" i="110"/>
  <c r="AU184" i="110"/>
  <c r="AV183" i="110"/>
  <c r="AU183" i="110"/>
  <c r="AV182" i="110"/>
  <c r="AU182" i="110"/>
  <c r="AV181" i="110"/>
  <c r="AU181" i="110"/>
  <c r="AV180" i="110"/>
  <c r="AU180" i="110"/>
  <c r="AV179" i="110"/>
  <c r="AU179" i="110"/>
  <c r="AV178" i="110"/>
  <c r="AU178" i="110"/>
  <c r="AV177" i="110"/>
  <c r="AU177" i="110"/>
  <c r="AV176" i="110"/>
  <c r="AU176" i="110"/>
  <c r="AV175" i="110"/>
  <c r="AU175" i="110"/>
  <c r="AV174" i="110"/>
  <c r="AU174" i="110"/>
  <c r="AV173" i="110"/>
  <c r="AU173" i="110"/>
  <c r="AV172" i="110"/>
  <c r="AU172" i="110"/>
  <c r="AV171" i="110"/>
  <c r="AU171" i="110"/>
  <c r="AV170" i="110"/>
  <c r="AU170" i="110"/>
  <c r="AV169" i="110"/>
  <c r="AU169" i="110"/>
  <c r="AV168" i="110"/>
  <c r="AU168" i="110"/>
  <c r="AV167" i="110"/>
  <c r="AU167" i="110"/>
  <c r="AV166" i="110"/>
  <c r="AU166" i="110"/>
  <c r="AV165" i="110"/>
  <c r="AU165" i="110"/>
  <c r="AV164" i="110"/>
  <c r="AU164" i="110"/>
  <c r="AV163" i="110"/>
  <c r="AU163" i="110"/>
  <c r="AV162" i="110"/>
  <c r="AU162" i="110"/>
  <c r="AV161" i="110"/>
  <c r="AU161" i="110"/>
  <c r="AV160" i="110"/>
  <c r="AU160" i="110"/>
  <c r="AV159" i="110"/>
  <c r="AU159" i="110"/>
  <c r="AV158" i="110"/>
  <c r="AU158" i="110"/>
  <c r="AV157" i="110"/>
  <c r="AU157" i="110"/>
  <c r="AV156" i="110"/>
  <c r="AU156" i="110"/>
  <c r="AV155" i="110"/>
  <c r="AU155" i="110"/>
  <c r="AV154" i="110"/>
  <c r="AU154" i="110"/>
  <c r="AV153" i="110"/>
  <c r="AU153" i="110"/>
  <c r="AV152" i="110"/>
  <c r="AU152" i="110"/>
  <c r="AV151" i="110"/>
  <c r="AU151" i="110"/>
  <c r="AV150" i="110"/>
  <c r="AU150" i="110"/>
  <c r="AV149" i="110"/>
  <c r="AU149" i="110"/>
  <c r="AV148" i="110"/>
  <c r="AU148" i="110"/>
  <c r="AV147" i="110"/>
  <c r="AU147" i="110"/>
  <c r="AV146" i="110"/>
  <c r="AU146" i="110"/>
  <c r="AV145" i="110"/>
  <c r="AU145" i="110"/>
  <c r="AV144" i="110"/>
  <c r="AU144" i="110"/>
  <c r="AV143" i="110"/>
  <c r="AU143" i="110"/>
  <c r="AV142" i="110"/>
  <c r="AU142" i="110"/>
  <c r="AV141" i="110"/>
  <c r="AU141" i="110"/>
  <c r="AV140" i="110"/>
  <c r="AU140" i="110"/>
  <c r="AV139" i="110"/>
  <c r="AU139" i="110"/>
  <c r="AV138" i="110"/>
  <c r="AU138" i="110"/>
  <c r="AV137" i="110"/>
  <c r="AU137" i="110"/>
  <c r="AV136" i="110"/>
  <c r="AU136" i="110"/>
  <c r="AV135" i="110"/>
  <c r="AU135" i="110"/>
  <c r="AV134" i="110"/>
  <c r="AU134" i="110"/>
  <c r="AV133" i="110"/>
  <c r="AU133" i="110"/>
  <c r="AV132" i="110"/>
  <c r="AU132" i="110"/>
  <c r="AV131" i="110"/>
  <c r="AU131" i="110"/>
  <c r="AV130" i="110"/>
  <c r="AU130" i="110"/>
  <c r="AV129" i="110"/>
  <c r="AU129" i="110"/>
  <c r="AV128" i="110"/>
  <c r="AU128" i="110"/>
  <c r="AV127" i="110"/>
  <c r="AU127" i="110"/>
  <c r="AV126" i="110"/>
  <c r="AU126" i="110"/>
  <c r="AV125" i="110"/>
  <c r="AU125" i="110"/>
  <c r="AV124" i="110"/>
  <c r="AU124" i="110"/>
  <c r="AV123" i="110"/>
  <c r="AU123" i="110"/>
  <c r="AV122" i="110"/>
  <c r="AU122" i="110"/>
  <c r="AV121" i="110"/>
  <c r="AU121" i="110"/>
  <c r="AV120" i="110"/>
  <c r="AU120" i="110"/>
  <c r="AV119" i="110"/>
  <c r="AU119" i="110"/>
  <c r="AV118" i="110"/>
  <c r="AU118" i="110"/>
  <c r="AV117" i="110"/>
  <c r="AU117" i="110"/>
  <c r="AV116" i="110"/>
  <c r="AU116" i="110"/>
  <c r="AV115" i="110"/>
  <c r="AU115" i="110"/>
  <c r="AV114" i="110"/>
  <c r="AU114" i="110"/>
  <c r="AV113" i="110"/>
  <c r="AU113" i="110"/>
  <c r="AV112" i="110"/>
  <c r="AU112" i="110"/>
  <c r="AV111" i="110"/>
  <c r="AU111" i="110"/>
  <c r="AV110" i="110"/>
  <c r="AU110" i="110"/>
  <c r="AV109" i="110"/>
  <c r="AU109" i="110"/>
  <c r="AV108" i="110"/>
  <c r="AU108" i="110"/>
  <c r="AV107" i="110"/>
  <c r="AU107" i="110"/>
  <c r="AV106" i="110"/>
  <c r="AU106" i="110"/>
  <c r="AV105" i="110"/>
  <c r="AU105" i="110"/>
  <c r="AV104" i="110"/>
  <c r="AU104" i="110"/>
  <c r="AV103" i="110"/>
  <c r="AU103" i="110"/>
  <c r="AV102" i="110"/>
  <c r="AU102" i="110"/>
  <c r="AV101" i="110"/>
  <c r="AU101" i="110"/>
  <c r="AV100" i="110"/>
  <c r="AU100" i="110"/>
  <c r="AV99" i="110"/>
  <c r="AU99" i="110"/>
  <c r="AV98" i="110"/>
  <c r="AU98" i="110"/>
  <c r="AV97" i="110"/>
  <c r="AU97" i="110"/>
  <c r="AV96" i="110"/>
  <c r="AU96" i="110"/>
  <c r="AV95" i="110"/>
  <c r="AU95" i="110"/>
  <c r="AV94" i="110"/>
  <c r="AU94" i="110"/>
  <c r="AV93" i="110"/>
  <c r="AU93" i="110"/>
  <c r="AV92" i="110"/>
  <c r="AU92" i="110"/>
  <c r="AV91" i="110"/>
  <c r="AU91" i="110"/>
  <c r="AV90" i="110"/>
  <c r="AU90" i="110"/>
  <c r="AV89" i="110"/>
  <c r="AU89" i="110"/>
  <c r="AV88" i="110"/>
  <c r="AU88" i="110"/>
  <c r="AV87" i="110"/>
  <c r="AU87" i="110"/>
  <c r="AV86" i="110"/>
  <c r="AU86" i="110"/>
  <c r="AV85" i="110"/>
  <c r="AU85" i="110"/>
  <c r="AV84" i="110"/>
  <c r="AU84" i="110"/>
  <c r="AV83" i="110"/>
  <c r="AU83" i="110"/>
  <c r="AV82" i="110"/>
  <c r="AU82" i="110"/>
  <c r="AV81" i="110"/>
  <c r="AU81" i="110"/>
  <c r="AV80" i="110"/>
  <c r="AU80" i="110"/>
  <c r="AV79" i="110"/>
  <c r="AU79" i="110"/>
  <c r="AV78" i="110"/>
  <c r="AU78" i="110"/>
  <c r="AV77" i="110"/>
  <c r="AU77" i="110"/>
  <c r="AV76" i="110"/>
  <c r="AU76" i="110"/>
  <c r="AV75" i="110"/>
  <c r="AU75" i="110"/>
  <c r="AV74" i="110"/>
  <c r="AU74" i="110"/>
  <c r="AV73" i="110"/>
  <c r="AU73" i="110"/>
  <c r="AV72" i="110"/>
  <c r="AU72" i="110"/>
  <c r="AV71" i="110"/>
  <c r="AU71" i="110"/>
  <c r="AV70" i="110"/>
  <c r="AU70" i="110"/>
  <c r="AV69" i="110"/>
  <c r="AU69" i="110"/>
  <c r="AV68" i="110"/>
  <c r="AU68" i="110"/>
  <c r="AV67" i="110"/>
  <c r="AU67" i="110"/>
  <c r="AV66" i="110"/>
  <c r="AU66" i="110"/>
  <c r="AV65" i="110"/>
  <c r="AU65" i="110"/>
  <c r="AV64" i="110"/>
  <c r="AU64" i="110"/>
  <c r="AV63" i="110"/>
  <c r="AU63" i="110"/>
  <c r="AV62" i="110"/>
  <c r="AU62" i="110"/>
  <c r="AV61" i="110"/>
  <c r="AU61" i="110"/>
  <c r="AV60" i="110"/>
  <c r="AU60" i="110"/>
  <c r="AV59" i="110"/>
  <c r="AU59" i="110"/>
  <c r="AV58" i="110"/>
  <c r="AU58" i="110"/>
  <c r="AV57" i="110"/>
  <c r="AU57" i="110"/>
  <c r="AV56" i="110"/>
  <c r="AU56" i="110"/>
  <c r="AV55" i="110"/>
  <c r="AU55" i="110"/>
  <c r="AV54" i="110"/>
  <c r="AU54" i="110"/>
  <c r="AV53" i="110"/>
  <c r="AU53" i="110"/>
  <c r="AV52" i="110"/>
  <c r="AU52" i="110"/>
  <c r="AV51" i="110"/>
  <c r="AU51" i="110"/>
  <c r="AV50" i="110"/>
  <c r="AU50" i="110"/>
  <c r="AV49" i="110"/>
  <c r="AU49" i="110"/>
  <c r="AV48" i="110"/>
  <c r="AU48" i="110"/>
  <c r="AV47" i="110"/>
  <c r="AU47" i="110"/>
  <c r="AV46" i="110"/>
  <c r="AU46" i="110"/>
  <c r="AV45" i="110"/>
  <c r="AU45" i="110"/>
  <c r="AV44" i="110"/>
  <c r="AU44" i="110"/>
  <c r="AV43" i="110"/>
  <c r="AU43" i="110"/>
  <c r="AV42" i="110"/>
  <c r="AU42" i="110"/>
  <c r="AV41" i="110"/>
  <c r="AU41" i="110"/>
  <c r="AV40" i="110"/>
  <c r="AU40" i="110"/>
  <c r="AV39" i="110"/>
  <c r="AU39" i="110"/>
  <c r="AV38" i="110"/>
  <c r="AU38" i="110"/>
  <c r="AV37" i="110"/>
  <c r="AU37" i="110"/>
  <c r="AV36" i="110"/>
  <c r="AU36" i="110"/>
  <c r="AV35" i="110"/>
  <c r="AU35" i="110"/>
  <c r="AV34" i="110"/>
  <c r="AU34" i="110"/>
  <c r="AV33" i="110"/>
  <c r="AU33" i="110"/>
  <c r="AV32" i="110"/>
  <c r="AU32" i="110"/>
  <c r="AV31" i="110"/>
  <c r="AU31" i="110"/>
  <c r="AV30" i="110"/>
  <c r="AU30" i="110"/>
  <c r="AV29" i="110"/>
  <c r="AU29" i="110"/>
  <c r="AV28" i="110"/>
  <c r="AU28" i="110"/>
  <c r="AV27" i="110"/>
  <c r="AU27" i="110"/>
  <c r="AV26" i="110"/>
  <c r="AU26" i="110"/>
  <c r="AV25" i="110"/>
  <c r="AU25" i="110"/>
  <c r="AV24" i="110"/>
  <c r="AU24" i="110"/>
  <c r="AV23" i="110"/>
  <c r="AU23" i="110"/>
  <c r="AV22" i="110"/>
  <c r="AU22" i="110"/>
  <c r="AV21" i="110"/>
  <c r="AU21" i="110"/>
  <c r="AV20" i="110"/>
  <c r="AU20" i="110"/>
  <c r="AV19" i="110"/>
  <c r="AU19" i="110"/>
  <c r="AV18" i="110"/>
  <c r="AU18" i="110"/>
  <c r="W200" i="110"/>
  <c r="W199" i="110"/>
  <c r="W198" i="110"/>
  <c r="W197" i="110"/>
  <c r="W196" i="110"/>
  <c r="W195" i="110"/>
  <c r="W194" i="110"/>
  <c r="W193" i="110"/>
  <c r="W192" i="110"/>
  <c r="W191" i="110"/>
  <c r="W190" i="110"/>
  <c r="W189" i="110"/>
  <c r="W188" i="110"/>
  <c r="W187" i="110"/>
  <c r="W186" i="110"/>
  <c r="W185" i="110"/>
  <c r="W184" i="110"/>
  <c r="W183" i="110"/>
  <c r="W182" i="110"/>
  <c r="W181" i="110"/>
  <c r="W180" i="110"/>
  <c r="W179" i="110"/>
  <c r="W178" i="110"/>
  <c r="W177" i="110"/>
  <c r="W176" i="110"/>
  <c r="W175" i="110"/>
  <c r="W174" i="110"/>
  <c r="W173" i="110"/>
  <c r="W172" i="110"/>
  <c r="W171" i="110"/>
  <c r="W170" i="110"/>
  <c r="W169" i="110"/>
  <c r="W168" i="110"/>
  <c r="W167" i="110"/>
  <c r="W166" i="110"/>
  <c r="W165" i="110"/>
  <c r="W164" i="110"/>
  <c r="W163" i="110"/>
  <c r="W162" i="110"/>
  <c r="W161" i="110"/>
  <c r="W160" i="110"/>
  <c r="W159" i="110"/>
  <c r="W158" i="110"/>
  <c r="W157" i="110"/>
  <c r="W156" i="110"/>
  <c r="W155" i="110"/>
  <c r="W154" i="110"/>
  <c r="W153" i="110"/>
  <c r="W152" i="110"/>
  <c r="W151" i="110"/>
  <c r="W150" i="110"/>
  <c r="W149" i="110"/>
  <c r="W148" i="110"/>
  <c r="W147" i="110"/>
  <c r="W146" i="110"/>
  <c r="W145" i="110"/>
  <c r="W144" i="110"/>
  <c r="W143" i="110"/>
  <c r="W142" i="110"/>
  <c r="W141" i="110"/>
  <c r="W140" i="110"/>
  <c r="W139" i="110"/>
  <c r="W138" i="110"/>
  <c r="W137" i="110"/>
  <c r="W136" i="110"/>
  <c r="W135" i="110"/>
  <c r="W134" i="110"/>
  <c r="W133" i="110"/>
  <c r="W132" i="110"/>
  <c r="W131" i="110"/>
  <c r="W130" i="110"/>
  <c r="W129" i="110"/>
  <c r="W128" i="110"/>
  <c r="W127" i="110"/>
  <c r="W126" i="110"/>
  <c r="W125" i="110"/>
  <c r="W124" i="110"/>
  <c r="W123" i="110"/>
  <c r="W122" i="110"/>
  <c r="W121" i="110"/>
  <c r="W120" i="110"/>
  <c r="W119" i="110"/>
  <c r="W118" i="110"/>
  <c r="W117" i="110"/>
  <c r="W116" i="110"/>
  <c r="W115" i="110"/>
  <c r="W114" i="110"/>
  <c r="W113" i="110"/>
  <c r="W112" i="110"/>
  <c r="W111" i="110"/>
  <c r="W110" i="110"/>
  <c r="W109" i="110"/>
  <c r="W108" i="110"/>
  <c r="W107" i="110"/>
  <c r="W106" i="110"/>
  <c r="W105" i="110"/>
  <c r="W104" i="110"/>
  <c r="W103" i="110"/>
  <c r="W102" i="110"/>
  <c r="W101" i="110"/>
  <c r="W100" i="110"/>
  <c r="W99" i="110"/>
  <c r="W98" i="110"/>
  <c r="W97" i="110"/>
  <c r="W96" i="110"/>
  <c r="W95" i="110"/>
  <c r="W94" i="110"/>
  <c r="W93" i="110"/>
  <c r="W92" i="110"/>
  <c r="W91" i="110"/>
  <c r="W90" i="110"/>
  <c r="W89" i="110"/>
  <c r="W88" i="110"/>
  <c r="W87" i="110"/>
  <c r="W86" i="110"/>
  <c r="W85" i="110"/>
  <c r="W84" i="110"/>
  <c r="W83" i="110"/>
  <c r="W82" i="110"/>
  <c r="W81" i="110"/>
  <c r="W80" i="110"/>
  <c r="W79" i="110"/>
  <c r="W78" i="110"/>
  <c r="W77" i="110"/>
  <c r="W76" i="110"/>
  <c r="W75" i="110"/>
  <c r="W74" i="110"/>
  <c r="W73" i="110"/>
  <c r="W72" i="110"/>
  <c r="W71" i="110"/>
  <c r="W70" i="110"/>
  <c r="W69" i="110"/>
  <c r="W68" i="110"/>
  <c r="W67" i="110"/>
  <c r="W66" i="110"/>
  <c r="W65" i="110"/>
  <c r="W64" i="110"/>
  <c r="W63" i="110"/>
  <c r="W62" i="110"/>
  <c r="W61" i="110"/>
  <c r="W60" i="110"/>
  <c r="W59" i="110"/>
  <c r="W58" i="110"/>
  <c r="W57" i="110"/>
  <c r="W56" i="110"/>
  <c r="W55" i="110"/>
  <c r="W54" i="110"/>
  <c r="W53" i="110"/>
  <c r="W52" i="110"/>
  <c r="W51" i="110"/>
  <c r="W50" i="110"/>
  <c r="W49" i="110"/>
  <c r="W48" i="110"/>
  <c r="W47" i="110"/>
  <c r="W46" i="110"/>
  <c r="W45" i="110"/>
  <c r="W44" i="110"/>
  <c r="W43" i="110"/>
  <c r="W42" i="110"/>
  <c r="W41" i="110"/>
  <c r="W40" i="110"/>
  <c r="W39" i="110"/>
  <c r="W38" i="110"/>
  <c r="W37" i="110"/>
  <c r="W36" i="110"/>
  <c r="W35" i="110"/>
  <c r="W34" i="110"/>
  <c r="W33" i="110"/>
  <c r="W32" i="110"/>
  <c r="W31" i="110"/>
  <c r="W30" i="110"/>
  <c r="W29" i="110"/>
  <c r="W28" i="110"/>
  <c r="W27" i="110"/>
  <c r="W26" i="110"/>
  <c r="W25" i="110"/>
  <c r="W24" i="110"/>
  <c r="W23" i="110"/>
  <c r="W22" i="110"/>
  <c r="W21" i="110"/>
  <c r="W20" i="110"/>
  <c r="W19" i="110"/>
  <c r="W18" i="110"/>
  <c r="S200" i="110"/>
  <c r="S199" i="110"/>
  <c r="S198" i="110"/>
  <c r="S197" i="110"/>
  <c r="S196" i="110"/>
  <c r="S195" i="110"/>
  <c r="S194" i="110"/>
  <c r="S193" i="110"/>
  <c r="S192" i="110"/>
  <c r="S191" i="110"/>
  <c r="S190" i="110"/>
  <c r="S189" i="110"/>
  <c r="S188" i="110"/>
  <c r="S187" i="110"/>
  <c r="S186" i="110"/>
  <c r="S185" i="110"/>
  <c r="S184" i="110"/>
  <c r="S183" i="110"/>
  <c r="S182" i="110"/>
  <c r="S181" i="110"/>
  <c r="S180" i="110"/>
  <c r="S179" i="110"/>
  <c r="S178" i="110"/>
  <c r="S177" i="110"/>
  <c r="S176" i="110"/>
  <c r="S175" i="110"/>
  <c r="S174" i="110"/>
  <c r="S173" i="110"/>
  <c r="S172" i="110"/>
  <c r="S171" i="110"/>
  <c r="S170" i="110"/>
  <c r="S169" i="110"/>
  <c r="S168" i="110"/>
  <c r="S167" i="110"/>
  <c r="S166" i="110"/>
  <c r="S165" i="110"/>
  <c r="S164" i="110"/>
  <c r="S163" i="110"/>
  <c r="S162" i="110"/>
  <c r="S161" i="110"/>
  <c r="S160" i="110"/>
  <c r="S159" i="110"/>
  <c r="S158" i="110"/>
  <c r="S157" i="110"/>
  <c r="S156" i="110"/>
  <c r="S155" i="110"/>
  <c r="S154" i="110"/>
  <c r="S153" i="110"/>
  <c r="S152" i="110"/>
  <c r="S151" i="110"/>
  <c r="S150" i="110"/>
  <c r="S149" i="110"/>
  <c r="S148" i="110"/>
  <c r="S147" i="110"/>
  <c r="S146" i="110"/>
  <c r="S145" i="110"/>
  <c r="S144" i="110"/>
  <c r="S143" i="110"/>
  <c r="S142" i="110"/>
  <c r="S141" i="110"/>
  <c r="S140" i="110"/>
  <c r="S139" i="110"/>
  <c r="S138" i="110"/>
  <c r="S137" i="110"/>
  <c r="S136" i="110"/>
  <c r="S135" i="110"/>
  <c r="S134" i="110"/>
  <c r="S133" i="110"/>
  <c r="S132" i="110"/>
  <c r="S131" i="110"/>
  <c r="S130" i="110"/>
  <c r="S129" i="110"/>
  <c r="S128" i="110"/>
  <c r="S127" i="110"/>
  <c r="S126" i="110"/>
  <c r="S125" i="110"/>
  <c r="S124" i="110"/>
  <c r="S123" i="110"/>
  <c r="S122" i="110"/>
  <c r="S121" i="110"/>
  <c r="S120" i="110"/>
  <c r="S119" i="110"/>
  <c r="S118" i="110"/>
  <c r="S117" i="110"/>
  <c r="S116" i="110"/>
  <c r="S115" i="110"/>
  <c r="S114" i="110"/>
  <c r="S113" i="110"/>
  <c r="S112" i="110"/>
  <c r="S111" i="110"/>
  <c r="S110" i="110"/>
  <c r="S109" i="110"/>
  <c r="S108" i="110"/>
  <c r="S107" i="110"/>
  <c r="S106" i="110"/>
  <c r="S105" i="110"/>
  <c r="S104" i="110"/>
  <c r="S103" i="110"/>
  <c r="S102" i="110"/>
  <c r="S101" i="110"/>
  <c r="S100" i="110"/>
  <c r="S99" i="110"/>
  <c r="S98" i="110"/>
  <c r="S97" i="110"/>
  <c r="S96" i="110"/>
  <c r="S95" i="110"/>
  <c r="S94" i="110"/>
  <c r="S93" i="110"/>
  <c r="S92" i="110"/>
  <c r="S91" i="110"/>
  <c r="S90" i="110"/>
  <c r="S89" i="110"/>
  <c r="S88" i="110"/>
  <c r="S87" i="110"/>
  <c r="S86" i="110"/>
  <c r="S85" i="110"/>
  <c r="S84" i="110"/>
  <c r="S83" i="110"/>
  <c r="S82" i="110"/>
  <c r="S81" i="110"/>
  <c r="S80" i="110"/>
  <c r="S79" i="110"/>
  <c r="S78" i="110"/>
  <c r="S77" i="110"/>
  <c r="S76" i="110"/>
  <c r="S75" i="110"/>
  <c r="S74" i="110"/>
  <c r="S73" i="110"/>
  <c r="S72" i="110"/>
  <c r="S71" i="110"/>
  <c r="S70" i="110"/>
  <c r="S69" i="110"/>
  <c r="S68" i="110"/>
  <c r="S67" i="110"/>
  <c r="S66" i="110"/>
  <c r="S65" i="110"/>
  <c r="S64" i="110"/>
  <c r="S63" i="110"/>
  <c r="S62" i="110"/>
  <c r="S61" i="110"/>
  <c r="S60" i="110"/>
  <c r="S59" i="110"/>
  <c r="S58" i="110"/>
  <c r="S57" i="110"/>
  <c r="S56" i="110"/>
  <c r="S55" i="110"/>
  <c r="S54" i="110"/>
  <c r="S53" i="110"/>
  <c r="S52" i="110"/>
  <c r="S51" i="110"/>
  <c r="S50" i="110"/>
  <c r="S49" i="110"/>
  <c r="S48" i="110"/>
  <c r="S47" i="110"/>
  <c r="S46" i="110"/>
  <c r="S45" i="110"/>
  <c r="S44" i="110"/>
  <c r="S43" i="110"/>
  <c r="S42" i="110"/>
  <c r="S41" i="110"/>
  <c r="S40" i="110"/>
  <c r="S39" i="110"/>
  <c r="S38" i="110"/>
  <c r="S37" i="110"/>
  <c r="S36" i="110"/>
  <c r="S35" i="110"/>
  <c r="S34" i="110"/>
  <c r="S33" i="110"/>
  <c r="S32" i="110"/>
  <c r="S31" i="110"/>
  <c r="S30" i="110"/>
  <c r="S29" i="110"/>
  <c r="S28" i="110"/>
  <c r="S27" i="110"/>
  <c r="S26" i="110"/>
  <c r="S25" i="110"/>
  <c r="S24" i="110"/>
  <c r="S23" i="110"/>
  <c r="S22" i="110"/>
  <c r="S21" i="110"/>
  <c r="S20" i="110"/>
  <c r="S19" i="110"/>
  <c r="S18" i="110"/>
  <c r="G200" i="110"/>
  <c r="G199" i="110"/>
  <c r="G198" i="110"/>
  <c r="G197" i="110"/>
  <c r="G196" i="110"/>
  <c r="G195" i="110"/>
  <c r="G194" i="110"/>
  <c r="G193" i="110"/>
  <c r="G192" i="110"/>
  <c r="G191" i="110"/>
  <c r="G190" i="110"/>
  <c r="G189" i="110"/>
  <c r="G188" i="110"/>
  <c r="G187" i="110"/>
  <c r="G186" i="110"/>
  <c r="G185" i="110"/>
  <c r="G184" i="110"/>
  <c r="G183" i="110"/>
  <c r="G182" i="110"/>
  <c r="G181" i="110"/>
  <c r="G180" i="110"/>
  <c r="G179" i="110"/>
  <c r="G178" i="110"/>
  <c r="G177" i="110"/>
  <c r="G176" i="110"/>
  <c r="G175" i="110"/>
  <c r="G174" i="110"/>
  <c r="G173" i="110"/>
  <c r="G172" i="110"/>
  <c r="G171" i="110"/>
  <c r="G170" i="110"/>
  <c r="G169" i="110"/>
  <c r="G168" i="110"/>
  <c r="G167" i="110"/>
  <c r="G166" i="110"/>
  <c r="G165" i="110"/>
  <c r="G164" i="110"/>
  <c r="G163" i="110"/>
  <c r="G162" i="110"/>
  <c r="G161" i="110"/>
  <c r="G160" i="110"/>
  <c r="G159" i="110"/>
  <c r="G158" i="110"/>
  <c r="G157" i="110"/>
  <c r="G156" i="110"/>
  <c r="G155" i="110"/>
  <c r="G154" i="110"/>
  <c r="G153" i="110"/>
  <c r="G152" i="110"/>
  <c r="G151" i="110"/>
  <c r="G150" i="110"/>
  <c r="G149" i="110"/>
  <c r="G148" i="110"/>
  <c r="G147" i="110"/>
  <c r="G146" i="110"/>
  <c r="G145" i="110"/>
  <c r="G144" i="110"/>
  <c r="G143" i="110"/>
  <c r="G142" i="110"/>
  <c r="G141" i="110"/>
  <c r="G140" i="110"/>
  <c r="G139" i="110"/>
  <c r="G138" i="110"/>
  <c r="G137" i="110"/>
  <c r="G136" i="110"/>
  <c r="G135" i="110"/>
  <c r="G134" i="110"/>
  <c r="G133" i="110"/>
  <c r="G132" i="110"/>
  <c r="G131" i="110"/>
  <c r="G130" i="110"/>
  <c r="G129" i="110"/>
  <c r="G128" i="110"/>
  <c r="G127" i="110"/>
  <c r="G126" i="110"/>
  <c r="G125" i="110"/>
  <c r="G124" i="110"/>
  <c r="G123" i="110"/>
  <c r="G122" i="110"/>
  <c r="G121" i="110"/>
  <c r="G120" i="110"/>
  <c r="G119" i="110"/>
  <c r="G118" i="110"/>
  <c r="G117" i="110"/>
  <c r="G116" i="110"/>
  <c r="G115" i="110"/>
  <c r="G114" i="110"/>
  <c r="G113" i="110"/>
  <c r="G112" i="110"/>
  <c r="G111" i="110"/>
  <c r="G110" i="110"/>
  <c r="G109" i="110"/>
  <c r="G108" i="110"/>
  <c r="G107" i="110"/>
  <c r="G106" i="110"/>
  <c r="G105" i="110"/>
  <c r="G104" i="110"/>
  <c r="G103" i="110"/>
  <c r="G102" i="110"/>
  <c r="G101" i="110"/>
  <c r="G100" i="110"/>
  <c r="G99" i="110"/>
  <c r="G98" i="110"/>
  <c r="G97" i="110"/>
  <c r="G96" i="110"/>
  <c r="G95" i="110"/>
  <c r="G94" i="110"/>
  <c r="G93" i="110"/>
  <c r="G92" i="110"/>
  <c r="G91" i="110"/>
  <c r="G90" i="110"/>
  <c r="G89" i="110"/>
  <c r="G88" i="110"/>
  <c r="G87" i="110"/>
  <c r="G86" i="110"/>
  <c r="G85" i="110"/>
  <c r="G84" i="110"/>
  <c r="G83" i="110"/>
  <c r="G82" i="110"/>
  <c r="G81" i="110"/>
  <c r="G80" i="110"/>
  <c r="G79" i="110"/>
  <c r="G78" i="110"/>
  <c r="G77" i="110"/>
  <c r="G76" i="110"/>
  <c r="G75" i="110"/>
  <c r="G74" i="110"/>
  <c r="G73" i="110"/>
  <c r="G72" i="110"/>
  <c r="G71" i="110"/>
  <c r="G70" i="110"/>
  <c r="G69" i="110"/>
  <c r="G68" i="110"/>
  <c r="G67" i="110"/>
  <c r="G66" i="110"/>
  <c r="G65" i="110"/>
  <c r="G64" i="110"/>
  <c r="G63" i="110"/>
  <c r="G62" i="110"/>
  <c r="G61" i="110"/>
  <c r="G60" i="110"/>
  <c r="G59" i="110"/>
  <c r="G58" i="110"/>
  <c r="G57" i="110"/>
  <c r="G56" i="110"/>
  <c r="G55" i="110"/>
  <c r="G54" i="110"/>
  <c r="G53" i="110"/>
  <c r="G52" i="110"/>
  <c r="G51" i="110"/>
  <c r="G50" i="110"/>
  <c r="G49" i="110"/>
  <c r="G48" i="110"/>
  <c r="G47" i="110"/>
  <c r="G46" i="110"/>
  <c r="G45" i="110"/>
  <c r="G44" i="110"/>
  <c r="G43" i="110"/>
  <c r="G42" i="110"/>
  <c r="G41" i="110"/>
  <c r="G40" i="110"/>
  <c r="G39" i="110"/>
  <c r="G38" i="110"/>
  <c r="G37" i="110"/>
  <c r="G36" i="110"/>
  <c r="G35" i="110"/>
  <c r="G34" i="110"/>
  <c r="G33" i="110"/>
  <c r="G32" i="110"/>
  <c r="G31" i="110"/>
  <c r="G30" i="110"/>
  <c r="G29" i="110"/>
  <c r="G28" i="110"/>
  <c r="G27" i="110"/>
  <c r="G26" i="110"/>
  <c r="G25" i="110"/>
  <c r="G24" i="110"/>
  <c r="G23" i="110"/>
  <c r="G22" i="110"/>
  <c r="G21" i="110"/>
  <c r="G20" i="110"/>
  <c r="G19" i="110"/>
  <c r="G18" i="110"/>
  <c r="E200" i="110"/>
  <c r="D200" i="110"/>
  <c r="E199" i="110"/>
  <c r="D199" i="110"/>
  <c r="E198" i="110"/>
  <c r="D198" i="110"/>
  <c r="E197" i="110"/>
  <c r="D197" i="110"/>
  <c r="E196" i="110"/>
  <c r="D196" i="110"/>
  <c r="E195" i="110"/>
  <c r="D195" i="110"/>
  <c r="E194" i="110"/>
  <c r="D194" i="110"/>
  <c r="E193" i="110"/>
  <c r="D193" i="110"/>
  <c r="E192" i="110"/>
  <c r="D192" i="110"/>
  <c r="E191" i="110"/>
  <c r="D191" i="110"/>
  <c r="E190" i="110"/>
  <c r="D190" i="110"/>
  <c r="E189" i="110"/>
  <c r="D189" i="110"/>
  <c r="E188" i="110"/>
  <c r="D188" i="110"/>
  <c r="E187" i="110"/>
  <c r="D187" i="110"/>
  <c r="E186" i="110"/>
  <c r="D186" i="110"/>
  <c r="E185" i="110"/>
  <c r="D185" i="110"/>
  <c r="E184" i="110"/>
  <c r="D184" i="110"/>
  <c r="E183" i="110"/>
  <c r="D183" i="110"/>
  <c r="E182" i="110"/>
  <c r="D182" i="110"/>
  <c r="E181" i="110"/>
  <c r="D181" i="110"/>
  <c r="E180" i="110"/>
  <c r="D180" i="110"/>
  <c r="E179" i="110"/>
  <c r="D179" i="110"/>
  <c r="E178" i="110"/>
  <c r="D178" i="110"/>
  <c r="E177" i="110"/>
  <c r="D177" i="110"/>
  <c r="E176" i="110"/>
  <c r="D176" i="110"/>
  <c r="E175" i="110"/>
  <c r="D175" i="110"/>
  <c r="E174" i="110"/>
  <c r="D174" i="110"/>
  <c r="E173" i="110"/>
  <c r="D173" i="110"/>
  <c r="E172" i="110"/>
  <c r="D172" i="110"/>
  <c r="E171" i="110"/>
  <c r="D171" i="110"/>
  <c r="E170" i="110"/>
  <c r="D170" i="110"/>
  <c r="E169" i="110"/>
  <c r="D169" i="110"/>
  <c r="E168" i="110"/>
  <c r="D168" i="110"/>
  <c r="E167" i="110"/>
  <c r="D167" i="110"/>
  <c r="E166" i="110"/>
  <c r="D166" i="110"/>
  <c r="E165" i="110"/>
  <c r="D165" i="110"/>
  <c r="E164" i="110"/>
  <c r="D164" i="110"/>
  <c r="E163" i="110"/>
  <c r="D163" i="110"/>
  <c r="E162" i="110"/>
  <c r="D162" i="110"/>
  <c r="E161" i="110"/>
  <c r="D161" i="110"/>
  <c r="E160" i="110"/>
  <c r="D160" i="110"/>
  <c r="E159" i="110"/>
  <c r="D159" i="110"/>
  <c r="E158" i="110"/>
  <c r="D158" i="110"/>
  <c r="E157" i="110"/>
  <c r="D157" i="110"/>
  <c r="E156" i="110"/>
  <c r="D156" i="110"/>
  <c r="E155" i="110"/>
  <c r="D155" i="110"/>
  <c r="E154" i="110"/>
  <c r="D154" i="110"/>
  <c r="E153" i="110"/>
  <c r="D153" i="110"/>
  <c r="E152" i="110"/>
  <c r="D152" i="110"/>
  <c r="E151" i="110"/>
  <c r="D151" i="110"/>
  <c r="E150" i="110"/>
  <c r="D150" i="110"/>
  <c r="E149" i="110"/>
  <c r="D149" i="110"/>
  <c r="E148" i="110"/>
  <c r="D148" i="110"/>
  <c r="E147" i="110"/>
  <c r="D147" i="110"/>
  <c r="E146" i="110"/>
  <c r="D146" i="110"/>
  <c r="E145" i="110"/>
  <c r="D145" i="110"/>
  <c r="E144" i="110"/>
  <c r="D144" i="110"/>
  <c r="E143" i="110"/>
  <c r="D143" i="110"/>
  <c r="E142" i="110"/>
  <c r="D142" i="110"/>
  <c r="E141" i="110"/>
  <c r="D141" i="110"/>
  <c r="E140" i="110"/>
  <c r="D140" i="110"/>
  <c r="E139" i="110"/>
  <c r="D139" i="110"/>
  <c r="E138" i="110"/>
  <c r="D138" i="110"/>
  <c r="E137" i="110"/>
  <c r="D137" i="110"/>
  <c r="E136" i="110"/>
  <c r="D136" i="110"/>
  <c r="E135" i="110"/>
  <c r="D135" i="110"/>
  <c r="E134" i="110"/>
  <c r="D134" i="110"/>
  <c r="E133" i="110"/>
  <c r="D133" i="110"/>
  <c r="E132" i="110"/>
  <c r="D132" i="110"/>
  <c r="E131" i="110"/>
  <c r="D131" i="110"/>
  <c r="E130" i="110"/>
  <c r="D130" i="110"/>
  <c r="E129" i="110"/>
  <c r="D129" i="110"/>
  <c r="E128" i="110"/>
  <c r="D128" i="110"/>
  <c r="E127" i="110"/>
  <c r="D127" i="110"/>
  <c r="E126" i="110"/>
  <c r="D126" i="110"/>
  <c r="E125" i="110"/>
  <c r="D125" i="110"/>
  <c r="E124" i="110"/>
  <c r="D124" i="110"/>
  <c r="E123" i="110"/>
  <c r="D123" i="110"/>
  <c r="E122" i="110"/>
  <c r="D122" i="110"/>
  <c r="E121" i="110"/>
  <c r="D121" i="110"/>
  <c r="E120" i="110"/>
  <c r="D120" i="110"/>
  <c r="E119" i="110"/>
  <c r="D119" i="110"/>
  <c r="E118" i="110"/>
  <c r="D118" i="110"/>
  <c r="E117" i="110"/>
  <c r="D117" i="110"/>
  <c r="E116" i="110"/>
  <c r="D116" i="110"/>
  <c r="E115" i="110"/>
  <c r="D115" i="110"/>
  <c r="E114" i="110"/>
  <c r="D114" i="110"/>
  <c r="E113" i="110"/>
  <c r="D113" i="110"/>
  <c r="E112" i="110"/>
  <c r="D112" i="110"/>
  <c r="E111" i="110"/>
  <c r="D111" i="110"/>
  <c r="E110" i="110"/>
  <c r="D110" i="110"/>
  <c r="E109" i="110"/>
  <c r="D109" i="110"/>
  <c r="E108" i="110"/>
  <c r="D108" i="110"/>
  <c r="E107" i="110"/>
  <c r="D107" i="110"/>
  <c r="E106" i="110"/>
  <c r="D106" i="110"/>
  <c r="E105" i="110"/>
  <c r="D105" i="110"/>
  <c r="E104" i="110"/>
  <c r="D104" i="110"/>
  <c r="E103" i="110"/>
  <c r="D103" i="110"/>
  <c r="E102" i="110"/>
  <c r="D102" i="110"/>
  <c r="E101" i="110"/>
  <c r="D101" i="110"/>
  <c r="E100" i="110"/>
  <c r="D100" i="110"/>
  <c r="E99" i="110"/>
  <c r="D99" i="110"/>
  <c r="E98" i="110"/>
  <c r="D98" i="110"/>
  <c r="E97" i="110"/>
  <c r="D97" i="110"/>
  <c r="E96" i="110"/>
  <c r="D96" i="110"/>
  <c r="E95" i="110"/>
  <c r="D95" i="110"/>
  <c r="E94" i="110"/>
  <c r="D94" i="110"/>
  <c r="E93" i="110"/>
  <c r="D93" i="110"/>
  <c r="E92" i="110"/>
  <c r="D92" i="110"/>
  <c r="E91" i="110"/>
  <c r="D91" i="110"/>
  <c r="E90" i="110"/>
  <c r="D90" i="110"/>
  <c r="E89" i="110"/>
  <c r="D89" i="110"/>
  <c r="E88" i="110"/>
  <c r="D88" i="110"/>
  <c r="E87" i="110"/>
  <c r="D87" i="110"/>
  <c r="E86" i="110"/>
  <c r="D86" i="110"/>
  <c r="E85" i="110"/>
  <c r="D85" i="110"/>
  <c r="E84" i="110"/>
  <c r="D84" i="110"/>
  <c r="E83" i="110"/>
  <c r="D83" i="110"/>
  <c r="E82" i="110"/>
  <c r="D82" i="110"/>
  <c r="E81" i="110"/>
  <c r="D81" i="110"/>
  <c r="E80" i="110"/>
  <c r="D80" i="110"/>
  <c r="E79" i="110"/>
  <c r="D79" i="110"/>
  <c r="E78" i="110"/>
  <c r="D78" i="110"/>
  <c r="E77" i="110"/>
  <c r="D77" i="110"/>
  <c r="E76" i="110"/>
  <c r="D76" i="110"/>
  <c r="E75" i="110"/>
  <c r="D75" i="110"/>
  <c r="E74" i="110"/>
  <c r="D74" i="110"/>
  <c r="E73" i="110"/>
  <c r="D73" i="110"/>
  <c r="E72" i="110"/>
  <c r="D72" i="110"/>
  <c r="E71" i="110"/>
  <c r="D71" i="110"/>
  <c r="E70" i="110"/>
  <c r="D70" i="110"/>
  <c r="E69" i="110"/>
  <c r="D69" i="110"/>
  <c r="E68" i="110"/>
  <c r="D68" i="110"/>
  <c r="E67" i="110"/>
  <c r="D67" i="110"/>
  <c r="E66" i="110"/>
  <c r="D66" i="110"/>
  <c r="E65" i="110"/>
  <c r="D65" i="110"/>
  <c r="E64" i="110"/>
  <c r="D64" i="110"/>
  <c r="E63" i="110"/>
  <c r="D63" i="110"/>
  <c r="E62" i="110"/>
  <c r="D62" i="110"/>
  <c r="E61" i="110"/>
  <c r="D61" i="110"/>
  <c r="E60" i="110"/>
  <c r="D60" i="110"/>
  <c r="E59" i="110"/>
  <c r="D59" i="110"/>
  <c r="E58" i="110"/>
  <c r="D58" i="110"/>
  <c r="E57" i="110"/>
  <c r="D57" i="110"/>
  <c r="E56" i="110"/>
  <c r="D56" i="110"/>
  <c r="E55" i="110"/>
  <c r="D55" i="110"/>
  <c r="E54" i="110"/>
  <c r="D54" i="110"/>
  <c r="E53" i="110"/>
  <c r="D53" i="110"/>
  <c r="E52" i="110"/>
  <c r="D52" i="110"/>
  <c r="E51" i="110"/>
  <c r="D51" i="110"/>
  <c r="E50" i="110"/>
  <c r="D50" i="110"/>
  <c r="E49" i="110"/>
  <c r="D49" i="110"/>
  <c r="E48" i="110"/>
  <c r="D48" i="110"/>
  <c r="E47" i="110"/>
  <c r="D47" i="110"/>
  <c r="E46" i="110"/>
  <c r="D46" i="110"/>
  <c r="E45" i="110"/>
  <c r="D45" i="110"/>
  <c r="E44" i="110"/>
  <c r="D44" i="110"/>
  <c r="E43" i="110"/>
  <c r="D43" i="110"/>
  <c r="E42" i="110"/>
  <c r="D42" i="110"/>
  <c r="E41" i="110"/>
  <c r="D41" i="110"/>
  <c r="E40" i="110"/>
  <c r="D40" i="110"/>
  <c r="E39" i="110"/>
  <c r="D39" i="110"/>
  <c r="E38" i="110"/>
  <c r="D38" i="110"/>
  <c r="E37" i="110"/>
  <c r="D37" i="110"/>
  <c r="E36" i="110"/>
  <c r="D36" i="110"/>
  <c r="E35" i="110"/>
  <c r="D35" i="110"/>
  <c r="E34" i="110"/>
  <c r="D34" i="110"/>
  <c r="E33" i="110"/>
  <c r="D33" i="110"/>
  <c r="E32" i="110"/>
  <c r="D32" i="110"/>
  <c r="E31" i="110"/>
  <c r="D31" i="110"/>
  <c r="E30" i="110"/>
  <c r="D30" i="110"/>
  <c r="E29" i="110"/>
  <c r="D29" i="110"/>
  <c r="E28" i="110"/>
  <c r="D28" i="110"/>
  <c r="E27" i="110"/>
  <c r="D27" i="110"/>
  <c r="E26" i="110"/>
  <c r="D26" i="110"/>
  <c r="E25" i="110"/>
  <c r="D25" i="110"/>
  <c r="E24" i="110"/>
  <c r="D24" i="110"/>
  <c r="E23" i="110"/>
  <c r="D23" i="110"/>
  <c r="E22" i="110"/>
  <c r="D22" i="110"/>
  <c r="E21" i="110"/>
  <c r="D21" i="110"/>
  <c r="E20" i="110"/>
  <c r="D20" i="110"/>
  <c r="E19" i="110"/>
  <c r="D19" i="110"/>
  <c r="E18" i="110"/>
  <c r="D18" i="110"/>
  <c r="BB15" i="141"/>
  <c r="BA15" i="141"/>
  <c r="AZ15" i="141"/>
  <c r="AY15" i="141"/>
  <c r="AX15" i="141"/>
  <c r="AW15" i="141"/>
  <c r="AV15" i="141"/>
  <c r="AU15" i="141"/>
  <c r="AT15" i="141"/>
  <c r="AS15" i="141"/>
  <c r="AR15" i="141"/>
  <c r="AQ15" i="141"/>
  <c r="AP15" i="141"/>
  <c r="AO15" i="141"/>
  <c r="AN15" i="141"/>
  <c r="AM15" i="141"/>
  <c r="AL15" i="141"/>
  <c r="AK15" i="141"/>
  <c r="AJ15" i="141"/>
  <c r="AI15" i="141"/>
  <c r="AH15" i="141"/>
  <c r="AG15" i="141"/>
  <c r="AF15" i="141"/>
  <c r="AE15" i="141"/>
  <c r="AD15" i="141"/>
  <c r="AC15" i="141"/>
  <c r="AB15" i="141"/>
  <c r="AA15" i="141"/>
  <c r="Z15" i="141"/>
  <c r="Y15" i="141"/>
  <c r="X15" i="141"/>
  <c r="W15" i="141"/>
  <c r="V15" i="141"/>
  <c r="U15" i="141"/>
  <c r="T15" i="141"/>
  <c r="S15" i="141"/>
  <c r="R15" i="141"/>
  <c r="Q15" i="141"/>
  <c r="BC15" i="141"/>
  <c r="BC200" i="141"/>
  <c r="BC199" i="141"/>
  <c r="BC198" i="141"/>
  <c r="BC197" i="141"/>
  <c r="BC196" i="141"/>
  <c r="BC195" i="141"/>
  <c r="BC194" i="141"/>
  <c r="BC193" i="141"/>
  <c r="BC192" i="141"/>
  <c r="BC191" i="141"/>
  <c r="BC190" i="141"/>
  <c r="BC189" i="141"/>
  <c r="BC188" i="141"/>
  <c r="BC187" i="141"/>
  <c r="BC186" i="141"/>
  <c r="BC185" i="141"/>
  <c r="BC184" i="141"/>
  <c r="BC183" i="141"/>
  <c r="BC182" i="141"/>
  <c r="BC181" i="141"/>
  <c r="BC180" i="141"/>
  <c r="BC179" i="141"/>
  <c r="BC178" i="141"/>
  <c r="BC177" i="141"/>
  <c r="BC176" i="141"/>
  <c r="BC175" i="141"/>
  <c r="BC174" i="141"/>
  <c r="BC173" i="141"/>
  <c r="BC172" i="141"/>
  <c r="BC171" i="141"/>
  <c r="BC170" i="141"/>
  <c r="BC169" i="141"/>
  <c r="BC168" i="141"/>
  <c r="BC167" i="141"/>
  <c r="BC166" i="141"/>
  <c r="BC165" i="141"/>
  <c r="BC164" i="141"/>
  <c r="BC163" i="141"/>
  <c r="BC162" i="141"/>
  <c r="BC161" i="141"/>
  <c r="BC160" i="141"/>
  <c r="BC159" i="141"/>
  <c r="BC158" i="141"/>
  <c r="BC157" i="141"/>
  <c r="BC156" i="141"/>
  <c r="BC155" i="141"/>
  <c r="BC154" i="141"/>
  <c r="BC153" i="141"/>
  <c r="BC152" i="141"/>
  <c r="BC151" i="141"/>
  <c r="BC150" i="141"/>
  <c r="BC149" i="141"/>
  <c r="BC148" i="141"/>
  <c r="BC147" i="141"/>
  <c r="BC146" i="141"/>
  <c r="BC145" i="141"/>
  <c r="BC144" i="141"/>
  <c r="BC143" i="141"/>
  <c r="BC142" i="141"/>
  <c r="BC141" i="141"/>
  <c r="BC140" i="141"/>
  <c r="BC139" i="141"/>
  <c r="BC138" i="141"/>
  <c r="BC137" i="141"/>
  <c r="BC136" i="141"/>
  <c r="BC135" i="141"/>
  <c r="BC134" i="141"/>
  <c r="BC133" i="141"/>
  <c r="BC132" i="141"/>
  <c r="BC131" i="141"/>
  <c r="BC130" i="141"/>
  <c r="BC129" i="141"/>
  <c r="BC128" i="141"/>
  <c r="BC127" i="141"/>
  <c r="BC126" i="141"/>
  <c r="BC125" i="141"/>
  <c r="BC124" i="141"/>
  <c r="BC123" i="141"/>
  <c r="BC122" i="141"/>
  <c r="BC121" i="141"/>
  <c r="BC120" i="141"/>
  <c r="BC119" i="141"/>
  <c r="BC118" i="141"/>
  <c r="BC117" i="141"/>
  <c r="BC116" i="141"/>
  <c r="BC115" i="141"/>
  <c r="BC114" i="141"/>
  <c r="BC113" i="141"/>
  <c r="BC112" i="141"/>
  <c r="BC111" i="141"/>
  <c r="BC110" i="141"/>
  <c r="BC109" i="141"/>
  <c r="BC108" i="141"/>
  <c r="BC107" i="141"/>
  <c r="BC106" i="141"/>
  <c r="BC105" i="141"/>
  <c r="BC104" i="141"/>
  <c r="BC103" i="141"/>
  <c r="BC102" i="141"/>
  <c r="BC101" i="141"/>
  <c r="BC100" i="141"/>
  <c r="BC99" i="141"/>
  <c r="BC98" i="141"/>
  <c r="BC97" i="141"/>
  <c r="BC96" i="141"/>
  <c r="BC95" i="141"/>
  <c r="BC94" i="141"/>
  <c r="BC93" i="141"/>
  <c r="BC92" i="141"/>
  <c r="BC91" i="141"/>
  <c r="BC90" i="141"/>
  <c r="BC89" i="141"/>
  <c r="BC88" i="141"/>
  <c r="BC87" i="141"/>
  <c r="BC86" i="141"/>
  <c r="BC85" i="141"/>
  <c r="BC84" i="141"/>
  <c r="BC83" i="141"/>
  <c r="BC82" i="141"/>
  <c r="BC81" i="141"/>
  <c r="BC80" i="141"/>
  <c r="BC79" i="141"/>
  <c r="BC78" i="141"/>
  <c r="BC77" i="141"/>
  <c r="BC76" i="141"/>
  <c r="BC75" i="141"/>
  <c r="BC74" i="141"/>
  <c r="BC73" i="141"/>
  <c r="BC72" i="141"/>
  <c r="BC71" i="141"/>
  <c r="BC70" i="141"/>
  <c r="BC69" i="141"/>
  <c r="BC68" i="141"/>
  <c r="BC67" i="141"/>
  <c r="BC66" i="141"/>
  <c r="BC65" i="141"/>
  <c r="BC64" i="141"/>
  <c r="BC63" i="141"/>
  <c r="BC62" i="141"/>
  <c r="BC61" i="141"/>
  <c r="BC60" i="141"/>
  <c r="BC59" i="141"/>
  <c r="BC58" i="141"/>
  <c r="BC57" i="141"/>
  <c r="BC56" i="141"/>
  <c r="BC55" i="141"/>
  <c r="BC54" i="141"/>
  <c r="BC53" i="141"/>
  <c r="BC52" i="141"/>
  <c r="BC51" i="141"/>
  <c r="BC50" i="141"/>
  <c r="BC49" i="141"/>
  <c r="BC48" i="141"/>
  <c r="BC47" i="141"/>
  <c r="BC46" i="141"/>
  <c r="BC45" i="141"/>
  <c r="BC44" i="141"/>
  <c r="BC43" i="141"/>
  <c r="BC42" i="141"/>
  <c r="BC41" i="141"/>
  <c r="BC40" i="141"/>
  <c r="BC39" i="141"/>
  <c r="BC38" i="141"/>
  <c r="BC37" i="141"/>
  <c r="BC36" i="141"/>
  <c r="BC35" i="141"/>
  <c r="BC34" i="141"/>
  <c r="BC33" i="141"/>
  <c r="BC32" i="141"/>
  <c r="BC31" i="141"/>
  <c r="BC30" i="141"/>
  <c r="BC29" i="141"/>
  <c r="BC28" i="141"/>
  <c r="BC27" i="141"/>
  <c r="BC26" i="141"/>
  <c r="BC25" i="141"/>
  <c r="BC24" i="141"/>
  <c r="BC23" i="141"/>
  <c r="BC22" i="141"/>
  <c r="BC21" i="141"/>
  <c r="BC20" i="141"/>
  <c r="BC19" i="141"/>
  <c r="BC18" i="141"/>
  <c r="BB200" i="141"/>
  <c r="BB199" i="141"/>
  <c r="BB198" i="141"/>
  <c r="BB197" i="141"/>
  <c r="BB196" i="141"/>
  <c r="BB195" i="141"/>
  <c r="BB194" i="141"/>
  <c r="BB193" i="141"/>
  <c r="BB192" i="141"/>
  <c r="BB191" i="141"/>
  <c r="BB190" i="141"/>
  <c r="BB189" i="141"/>
  <c r="BB188" i="141"/>
  <c r="BB187" i="141"/>
  <c r="BB186" i="141"/>
  <c r="BB185" i="141"/>
  <c r="BB184" i="141"/>
  <c r="BB183" i="141"/>
  <c r="BB182" i="141"/>
  <c r="BB181" i="141"/>
  <c r="BB180" i="141"/>
  <c r="BB179" i="141"/>
  <c r="BB178" i="141"/>
  <c r="BB177" i="141"/>
  <c r="BB176" i="141"/>
  <c r="BB175" i="141"/>
  <c r="BB174" i="141"/>
  <c r="BB173" i="141"/>
  <c r="BB172" i="141"/>
  <c r="BB171" i="141"/>
  <c r="BB170" i="141"/>
  <c r="BB169" i="141"/>
  <c r="BB168" i="141"/>
  <c r="BB167" i="141"/>
  <c r="BB166" i="141"/>
  <c r="BB165" i="141"/>
  <c r="BB164" i="141"/>
  <c r="BB163" i="141"/>
  <c r="BB162" i="141"/>
  <c r="BB161" i="141"/>
  <c r="BB160" i="141"/>
  <c r="BB159" i="141"/>
  <c r="BB158" i="141"/>
  <c r="BB157" i="141"/>
  <c r="BB156" i="141"/>
  <c r="BB155" i="141"/>
  <c r="BB154" i="141"/>
  <c r="BB153" i="141"/>
  <c r="BB152" i="141"/>
  <c r="BB151" i="141"/>
  <c r="BB150" i="141"/>
  <c r="BB149" i="141"/>
  <c r="BB148" i="141"/>
  <c r="BB147" i="141"/>
  <c r="BB146" i="141"/>
  <c r="BB145" i="141"/>
  <c r="BB144" i="141"/>
  <c r="BB143" i="141"/>
  <c r="BB142" i="141"/>
  <c r="BB141" i="141"/>
  <c r="BB140" i="141"/>
  <c r="BB139" i="141"/>
  <c r="BB138" i="141"/>
  <c r="BB137" i="141"/>
  <c r="BB136" i="141"/>
  <c r="BB135" i="141"/>
  <c r="BB134" i="141"/>
  <c r="BB133" i="141"/>
  <c r="BB132" i="141"/>
  <c r="BB131" i="141"/>
  <c r="BB130" i="141"/>
  <c r="BB129" i="141"/>
  <c r="BB128" i="141"/>
  <c r="BB127" i="141"/>
  <c r="BB126" i="141"/>
  <c r="BB125" i="141"/>
  <c r="BB124" i="141"/>
  <c r="BB123" i="141"/>
  <c r="BB122" i="141"/>
  <c r="BB121" i="141"/>
  <c r="BB120" i="141"/>
  <c r="BB119" i="141"/>
  <c r="BB118" i="141"/>
  <c r="BB117" i="141"/>
  <c r="BB116" i="141"/>
  <c r="BB115" i="141"/>
  <c r="BB114" i="141"/>
  <c r="BB113" i="141"/>
  <c r="BB112" i="141"/>
  <c r="BB111" i="141"/>
  <c r="BB110" i="141"/>
  <c r="BB109" i="141"/>
  <c r="BB108" i="141"/>
  <c r="BB107" i="141"/>
  <c r="BB106" i="141"/>
  <c r="BB105" i="141"/>
  <c r="BB104" i="141"/>
  <c r="BB103" i="141"/>
  <c r="BB102" i="141"/>
  <c r="BB101" i="141"/>
  <c r="BB100" i="141"/>
  <c r="BB99" i="141"/>
  <c r="BB98" i="141"/>
  <c r="BB97" i="141"/>
  <c r="BB96" i="141"/>
  <c r="BB95" i="141"/>
  <c r="BB94" i="141"/>
  <c r="BB93" i="141"/>
  <c r="BB92" i="141"/>
  <c r="BB91" i="141"/>
  <c r="BB90" i="141"/>
  <c r="BB89" i="141"/>
  <c r="BB88" i="141"/>
  <c r="BB87" i="141"/>
  <c r="BB86" i="141"/>
  <c r="BB85" i="141"/>
  <c r="BB84" i="141"/>
  <c r="BB83" i="141"/>
  <c r="BB82" i="141"/>
  <c r="BB81" i="141"/>
  <c r="BB80" i="141"/>
  <c r="BB79" i="141"/>
  <c r="BB78" i="141"/>
  <c r="BB77" i="141"/>
  <c r="BB76" i="141"/>
  <c r="BB75" i="141"/>
  <c r="BB74" i="141"/>
  <c r="BB73" i="141"/>
  <c r="BB72" i="141"/>
  <c r="BB71" i="141"/>
  <c r="BB70" i="141"/>
  <c r="BB69" i="141"/>
  <c r="BB68" i="141"/>
  <c r="BB67" i="141"/>
  <c r="BB66" i="141"/>
  <c r="BB65" i="141"/>
  <c r="BB64" i="141"/>
  <c r="BB63" i="141"/>
  <c r="BB62" i="141"/>
  <c r="BB61" i="141"/>
  <c r="BB60" i="141"/>
  <c r="BB59" i="141"/>
  <c r="BB58" i="141"/>
  <c r="BB57" i="141"/>
  <c r="BB56" i="141"/>
  <c r="BB55" i="141"/>
  <c r="BB54" i="141"/>
  <c r="BB53" i="141"/>
  <c r="BB52" i="141"/>
  <c r="BB51" i="141"/>
  <c r="BB50" i="141"/>
  <c r="BB49" i="141"/>
  <c r="BB48" i="141"/>
  <c r="BB47" i="141"/>
  <c r="BB46" i="141"/>
  <c r="BB45" i="141"/>
  <c r="BB44" i="141"/>
  <c r="BB43" i="141"/>
  <c r="BB42" i="141"/>
  <c r="BB41" i="141"/>
  <c r="BB40" i="141"/>
  <c r="BB39" i="141"/>
  <c r="BB38" i="141"/>
  <c r="BB37" i="141"/>
  <c r="BB36" i="141"/>
  <c r="BB35" i="141"/>
  <c r="BB34" i="141"/>
  <c r="BB33" i="141"/>
  <c r="BB32" i="141"/>
  <c r="BB31" i="141"/>
  <c r="BB30" i="141"/>
  <c r="BB29" i="141"/>
  <c r="BB28" i="141"/>
  <c r="BB27" i="141"/>
  <c r="BB26" i="141"/>
  <c r="BB25" i="141"/>
  <c r="BB24" i="141"/>
  <c r="BB23" i="141"/>
  <c r="BB22" i="141"/>
  <c r="BB21" i="141"/>
  <c r="BB20" i="141"/>
  <c r="BB19" i="141"/>
  <c r="BB18" i="141"/>
  <c r="AX200" i="141"/>
  <c r="AX199" i="141"/>
  <c r="AX198" i="141"/>
  <c r="AX197" i="141"/>
  <c r="AX196" i="141"/>
  <c r="AX195" i="141"/>
  <c r="AX194" i="141"/>
  <c r="AX193" i="141"/>
  <c r="AX192" i="141"/>
  <c r="AX191" i="141"/>
  <c r="AX190" i="141"/>
  <c r="AX189" i="141"/>
  <c r="AX188" i="141"/>
  <c r="AX187" i="141"/>
  <c r="AX186" i="141"/>
  <c r="AX185" i="141"/>
  <c r="AX184" i="141"/>
  <c r="AX183" i="141"/>
  <c r="AX182" i="141"/>
  <c r="AX181" i="141"/>
  <c r="AX180" i="141"/>
  <c r="AX179" i="141"/>
  <c r="AX178" i="141"/>
  <c r="AX177" i="141"/>
  <c r="AX176" i="141"/>
  <c r="AX175" i="141"/>
  <c r="AX174" i="141"/>
  <c r="AX173" i="141"/>
  <c r="AX172" i="141"/>
  <c r="AX171" i="141"/>
  <c r="AX170" i="141"/>
  <c r="AX169" i="141"/>
  <c r="AX168" i="141"/>
  <c r="AX167" i="141"/>
  <c r="AX166" i="141"/>
  <c r="AX165" i="141"/>
  <c r="AX164" i="141"/>
  <c r="AX163" i="141"/>
  <c r="AX162" i="141"/>
  <c r="AX161" i="141"/>
  <c r="AX160" i="141"/>
  <c r="AX159" i="141"/>
  <c r="AX158" i="141"/>
  <c r="AX157" i="141"/>
  <c r="AX156" i="141"/>
  <c r="AX155" i="141"/>
  <c r="AX154" i="141"/>
  <c r="AX153" i="141"/>
  <c r="AX152" i="141"/>
  <c r="AX151" i="141"/>
  <c r="AX150" i="141"/>
  <c r="AX149" i="141"/>
  <c r="AX148" i="141"/>
  <c r="AX147" i="141"/>
  <c r="AX146" i="141"/>
  <c r="AX145" i="141"/>
  <c r="AX144" i="141"/>
  <c r="AX143" i="141"/>
  <c r="AX142" i="141"/>
  <c r="AX141" i="141"/>
  <c r="AX140" i="141"/>
  <c r="AX139" i="141"/>
  <c r="AX138" i="141"/>
  <c r="AX137" i="141"/>
  <c r="AX136" i="141"/>
  <c r="AX135" i="141"/>
  <c r="AX134" i="141"/>
  <c r="AX133" i="141"/>
  <c r="AX132" i="141"/>
  <c r="AX131" i="141"/>
  <c r="AX130" i="141"/>
  <c r="AX129" i="141"/>
  <c r="AX128" i="141"/>
  <c r="AX127" i="141"/>
  <c r="AX126" i="141"/>
  <c r="AX125" i="141"/>
  <c r="AX124" i="141"/>
  <c r="AX123" i="141"/>
  <c r="AX122" i="141"/>
  <c r="AX121" i="141"/>
  <c r="AX120" i="141"/>
  <c r="AX119" i="141"/>
  <c r="AX118" i="141"/>
  <c r="AX117" i="141"/>
  <c r="AX116" i="141"/>
  <c r="AX115" i="141"/>
  <c r="AX114" i="141"/>
  <c r="AX113" i="141"/>
  <c r="AX112" i="141"/>
  <c r="AX111" i="141"/>
  <c r="AX110" i="141"/>
  <c r="AX109" i="141"/>
  <c r="AX108" i="141"/>
  <c r="AX107" i="141"/>
  <c r="AX106" i="141"/>
  <c r="AX105" i="141"/>
  <c r="AX104" i="141"/>
  <c r="AX103" i="141"/>
  <c r="AX102" i="141"/>
  <c r="AX101" i="141"/>
  <c r="AX100" i="141"/>
  <c r="AX99" i="141"/>
  <c r="AX98" i="141"/>
  <c r="AX97" i="141"/>
  <c r="AX96" i="141"/>
  <c r="AX95" i="141"/>
  <c r="AX94" i="141"/>
  <c r="AX93" i="141"/>
  <c r="AX92" i="141"/>
  <c r="AX91" i="141"/>
  <c r="AX90" i="141"/>
  <c r="AX89" i="141"/>
  <c r="AX88" i="141"/>
  <c r="AX87" i="141"/>
  <c r="AX86" i="141"/>
  <c r="AX85" i="141"/>
  <c r="AX84" i="141"/>
  <c r="AX83" i="141"/>
  <c r="AX82" i="141"/>
  <c r="AX81" i="141"/>
  <c r="AX80" i="141"/>
  <c r="AX79" i="141"/>
  <c r="AX78" i="141"/>
  <c r="AX77" i="141"/>
  <c r="AX76" i="141"/>
  <c r="AX75" i="141"/>
  <c r="AX74" i="141"/>
  <c r="AX73" i="141"/>
  <c r="AX72" i="141"/>
  <c r="AX71" i="141"/>
  <c r="AX70" i="141"/>
  <c r="AX69" i="141"/>
  <c r="AX68" i="141"/>
  <c r="AX67" i="141"/>
  <c r="AX66" i="141"/>
  <c r="AX65" i="141"/>
  <c r="AX64" i="141"/>
  <c r="AX63" i="141"/>
  <c r="AX62" i="141"/>
  <c r="AX61" i="141"/>
  <c r="AX60" i="141"/>
  <c r="AX59" i="141"/>
  <c r="AX58" i="141"/>
  <c r="AX57" i="141"/>
  <c r="AX56" i="141"/>
  <c r="AX55" i="141"/>
  <c r="AX54" i="141"/>
  <c r="AX53" i="141"/>
  <c r="AX52" i="141"/>
  <c r="AX51" i="141"/>
  <c r="AX50" i="141"/>
  <c r="AX49" i="141"/>
  <c r="AX48" i="141"/>
  <c r="AX47" i="141"/>
  <c r="AX46" i="141"/>
  <c r="AX45" i="141"/>
  <c r="AX44" i="141"/>
  <c r="AX43" i="141"/>
  <c r="AX42" i="141"/>
  <c r="AX41" i="141"/>
  <c r="AX40" i="141"/>
  <c r="AX39" i="141"/>
  <c r="AX38" i="141"/>
  <c r="AX37" i="141"/>
  <c r="AX36" i="141"/>
  <c r="AX35" i="141"/>
  <c r="AX34" i="141"/>
  <c r="AX33" i="141"/>
  <c r="AX32" i="141"/>
  <c r="AX31" i="141"/>
  <c r="AX30" i="141"/>
  <c r="AX29" i="141"/>
  <c r="AX28" i="141"/>
  <c r="AX27" i="141"/>
  <c r="AX26" i="141"/>
  <c r="AX25" i="141"/>
  <c r="AX24" i="141"/>
  <c r="AX23" i="141"/>
  <c r="AX22" i="141"/>
  <c r="AX21" i="141"/>
  <c r="AX20" i="141"/>
  <c r="AX19" i="141"/>
  <c r="AX18" i="141"/>
  <c r="AV200" i="141"/>
  <c r="AU200" i="141"/>
  <c r="AV199" i="141"/>
  <c r="AU199" i="141"/>
  <c r="AV198" i="141"/>
  <c r="AU198" i="141"/>
  <c r="AV197" i="141"/>
  <c r="AU197" i="141"/>
  <c r="AV196" i="141"/>
  <c r="AU196" i="141"/>
  <c r="AV195" i="141"/>
  <c r="AU195" i="141"/>
  <c r="AV194" i="141"/>
  <c r="AU194" i="141"/>
  <c r="AV193" i="141"/>
  <c r="AU193" i="141"/>
  <c r="AV192" i="141"/>
  <c r="AU192" i="141"/>
  <c r="AV191" i="141"/>
  <c r="AU191" i="141"/>
  <c r="AV190" i="141"/>
  <c r="AU190" i="141"/>
  <c r="AV189" i="141"/>
  <c r="AU189" i="141"/>
  <c r="AV188" i="141"/>
  <c r="AU188" i="141"/>
  <c r="AV187" i="141"/>
  <c r="AU187" i="141"/>
  <c r="AV186" i="141"/>
  <c r="AU186" i="141"/>
  <c r="AV185" i="141"/>
  <c r="AU185" i="141"/>
  <c r="AV184" i="141"/>
  <c r="AU184" i="141"/>
  <c r="AV183" i="141"/>
  <c r="AU183" i="141"/>
  <c r="AV182" i="141"/>
  <c r="AU182" i="141"/>
  <c r="AV181" i="141"/>
  <c r="AU181" i="141"/>
  <c r="AV180" i="141"/>
  <c r="AU180" i="141"/>
  <c r="AV179" i="141"/>
  <c r="AU179" i="141"/>
  <c r="AV178" i="141"/>
  <c r="AU178" i="141"/>
  <c r="AV177" i="141"/>
  <c r="AU177" i="141"/>
  <c r="AV176" i="141"/>
  <c r="AU176" i="141"/>
  <c r="AV175" i="141"/>
  <c r="AU175" i="141"/>
  <c r="AV174" i="141"/>
  <c r="AU174" i="141"/>
  <c r="AV173" i="141"/>
  <c r="AU173" i="141"/>
  <c r="AV172" i="141"/>
  <c r="AU172" i="141"/>
  <c r="AV171" i="141"/>
  <c r="AU171" i="141"/>
  <c r="AV170" i="141"/>
  <c r="AU170" i="141"/>
  <c r="AV169" i="141"/>
  <c r="AU169" i="141"/>
  <c r="AV168" i="141"/>
  <c r="AU168" i="141"/>
  <c r="AV167" i="141"/>
  <c r="AU167" i="141"/>
  <c r="AV166" i="141"/>
  <c r="AU166" i="141"/>
  <c r="AV165" i="141"/>
  <c r="AU165" i="141"/>
  <c r="AV164" i="141"/>
  <c r="AU164" i="141"/>
  <c r="AV163" i="141"/>
  <c r="AU163" i="141"/>
  <c r="AV162" i="141"/>
  <c r="AU162" i="141"/>
  <c r="AV161" i="141"/>
  <c r="AU161" i="141"/>
  <c r="AV160" i="141"/>
  <c r="AU160" i="141"/>
  <c r="AV159" i="141"/>
  <c r="AU159" i="141"/>
  <c r="AV158" i="141"/>
  <c r="AU158" i="141"/>
  <c r="AV157" i="141"/>
  <c r="AU157" i="141"/>
  <c r="AV156" i="141"/>
  <c r="AU156" i="141"/>
  <c r="AV155" i="141"/>
  <c r="AU155" i="141"/>
  <c r="AV154" i="141"/>
  <c r="AU154" i="141"/>
  <c r="AV153" i="141"/>
  <c r="AU153" i="141"/>
  <c r="AV152" i="141"/>
  <c r="AU152" i="141"/>
  <c r="AV151" i="141"/>
  <c r="AU151" i="141"/>
  <c r="AV150" i="141"/>
  <c r="AU150" i="141"/>
  <c r="AV149" i="141"/>
  <c r="AU149" i="141"/>
  <c r="AV148" i="141"/>
  <c r="AU148" i="141"/>
  <c r="AV147" i="141"/>
  <c r="AU147" i="141"/>
  <c r="AV146" i="141"/>
  <c r="AU146" i="141"/>
  <c r="AV145" i="141"/>
  <c r="AU145" i="141"/>
  <c r="AV144" i="141"/>
  <c r="AU144" i="141"/>
  <c r="AV143" i="141"/>
  <c r="AU143" i="141"/>
  <c r="AV142" i="141"/>
  <c r="AU142" i="141"/>
  <c r="AV141" i="141"/>
  <c r="AU141" i="141"/>
  <c r="AV140" i="141"/>
  <c r="AU140" i="141"/>
  <c r="AV139" i="141"/>
  <c r="AU139" i="141"/>
  <c r="AV138" i="141"/>
  <c r="AU138" i="141"/>
  <c r="AV137" i="141"/>
  <c r="AU137" i="141"/>
  <c r="AV136" i="141"/>
  <c r="AU136" i="141"/>
  <c r="AV135" i="141"/>
  <c r="AU135" i="141"/>
  <c r="AV134" i="141"/>
  <c r="AU134" i="141"/>
  <c r="AV133" i="141"/>
  <c r="AU133" i="141"/>
  <c r="AV132" i="141"/>
  <c r="AU132" i="141"/>
  <c r="AV131" i="141"/>
  <c r="AU131" i="141"/>
  <c r="AV130" i="141"/>
  <c r="AU130" i="141"/>
  <c r="AV129" i="141"/>
  <c r="AU129" i="141"/>
  <c r="AV128" i="141"/>
  <c r="AU128" i="141"/>
  <c r="AV127" i="141"/>
  <c r="AU127" i="141"/>
  <c r="AV126" i="141"/>
  <c r="AU126" i="141"/>
  <c r="AV125" i="141"/>
  <c r="AU125" i="141"/>
  <c r="AV124" i="141"/>
  <c r="AU124" i="141"/>
  <c r="AV123" i="141"/>
  <c r="AU123" i="141"/>
  <c r="AV122" i="141"/>
  <c r="AU122" i="141"/>
  <c r="AV121" i="141"/>
  <c r="AU121" i="141"/>
  <c r="AV120" i="141"/>
  <c r="AU120" i="141"/>
  <c r="AV119" i="141"/>
  <c r="AU119" i="141"/>
  <c r="AV118" i="141"/>
  <c r="AU118" i="141"/>
  <c r="AV117" i="141"/>
  <c r="AU117" i="141"/>
  <c r="AV116" i="141"/>
  <c r="AU116" i="141"/>
  <c r="AV115" i="141"/>
  <c r="AU115" i="141"/>
  <c r="AV114" i="141"/>
  <c r="AU114" i="141"/>
  <c r="AV113" i="141"/>
  <c r="AU113" i="141"/>
  <c r="AV112" i="141"/>
  <c r="AU112" i="141"/>
  <c r="AV111" i="141"/>
  <c r="AU111" i="141"/>
  <c r="AV110" i="141"/>
  <c r="AU110" i="141"/>
  <c r="AV109" i="141"/>
  <c r="AU109" i="141"/>
  <c r="AV108" i="141"/>
  <c r="AU108" i="141"/>
  <c r="AV107" i="141"/>
  <c r="AU107" i="141"/>
  <c r="AV106" i="141"/>
  <c r="AU106" i="141"/>
  <c r="AV105" i="141"/>
  <c r="AU105" i="141"/>
  <c r="AV104" i="141"/>
  <c r="AU104" i="141"/>
  <c r="AV103" i="141"/>
  <c r="AU103" i="141"/>
  <c r="AV102" i="141"/>
  <c r="AU102" i="141"/>
  <c r="AV101" i="141"/>
  <c r="AU101" i="141"/>
  <c r="AV100" i="141"/>
  <c r="AU100" i="141"/>
  <c r="AV99" i="141"/>
  <c r="AU99" i="141"/>
  <c r="AV98" i="141"/>
  <c r="AU98" i="141"/>
  <c r="AV97" i="141"/>
  <c r="AU97" i="141"/>
  <c r="AV96" i="141"/>
  <c r="AU96" i="141"/>
  <c r="AV95" i="141"/>
  <c r="AU95" i="141"/>
  <c r="AV94" i="141"/>
  <c r="AU94" i="141"/>
  <c r="AV93" i="141"/>
  <c r="AU93" i="141"/>
  <c r="AV92" i="141"/>
  <c r="AU92" i="141"/>
  <c r="AV91" i="141"/>
  <c r="AU91" i="141"/>
  <c r="AV90" i="141"/>
  <c r="AU90" i="141"/>
  <c r="AV89" i="141"/>
  <c r="AU89" i="141"/>
  <c r="AV88" i="141"/>
  <c r="AU88" i="141"/>
  <c r="AV87" i="141"/>
  <c r="AU87" i="141"/>
  <c r="AV86" i="141"/>
  <c r="AU86" i="141"/>
  <c r="AV85" i="141"/>
  <c r="AU85" i="141"/>
  <c r="AV84" i="141"/>
  <c r="AU84" i="141"/>
  <c r="AV83" i="141"/>
  <c r="AU83" i="141"/>
  <c r="AU82" i="141"/>
  <c r="AV82" i="141"/>
  <c r="AU81" i="141"/>
  <c r="AV81" i="141"/>
  <c r="AU80" i="141"/>
  <c r="AV80" i="141"/>
  <c r="AU79" i="141"/>
  <c r="AV79" i="141"/>
  <c r="AU78" i="141"/>
  <c r="AV78" i="141"/>
  <c r="AU77" i="141"/>
  <c r="AV77" i="141"/>
  <c r="AU76" i="141"/>
  <c r="AV76" i="141"/>
  <c r="AU75" i="141"/>
  <c r="AV75" i="141"/>
  <c r="AU74" i="141"/>
  <c r="AV74" i="141"/>
  <c r="AU73" i="141"/>
  <c r="AV73" i="141"/>
  <c r="AU72" i="141"/>
  <c r="AV72" i="141"/>
  <c r="AU71" i="141"/>
  <c r="AV71" i="141"/>
  <c r="AU70" i="141"/>
  <c r="AV70" i="141"/>
  <c r="AU69" i="141"/>
  <c r="AV69" i="141"/>
  <c r="AU68" i="141"/>
  <c r="AV68" i="141"/>
  <c r="AU67" i="141"/>
  <c r="AV67" i="141"/>
  <c r="AU66" i="141"/>
  <c r="AV66" i="141"/>
  <c r="AU65" i="141"/>
  <c r="AV65" i="141"/>
  <c r="AU64" i="141"/>
  <c r="AV64" i="141"/>
  <c r="AU63" i="141"/>
  <c r="AV63" i="141"/>
  <c r="AU62" i="141"/>
  <c r="AV62" i="141"/>
  <c r="AU61" i="141"/>
  <c r="AV61" i="141"/>
  <c r="AU60" i="141"/>
  <c r="AV60" i="141"/>
  <c r="AU59" i="141"/>
  <c r="AV59" i="141"/>
  <c r="AU58" i="141"/>
  <c r="AV58" i="141"/>
  <c r="AU57" i="141"/>
  <c r="AV57" i="141"/>
  <c r="AU56" i="141"/>
  <c r="AV56" i="141"/>
  <c r="AU55" i="141"/>
  <c r="AV55" i="141"/>
  <c r="AU54" i="141"/>
  <c r="AV54" i="141"/>
  <c r="AU53" i="141"/>
  <c r="AV53" i="141"/>
  <c r="AU52" i="141"/>
  <c r="AV52" i="141"/>
  <c r="AU51" i="141"/>
  <c r="AV51" i="141"/>
  <c r="AU50" i="141"/>
  <c r="AV50" i="141"/>
  <c r="AU49" i="141"/>
  <c r="AV49" i="141"/>
  <c r="AU48" i="141"/>
  <c r="AV48" i="141"/>
  <c r="AU47" i="141"/>
  <c r="AV47" i="141"/>
  <c r="AU46" i="141"/>
  <c r="AV46" i="141"/>
  <c r="AU45" i="141"/>
  <c r="AV45" i="141"/>
  <c r="AU44" i="141"/>
  <c r="AV44" i="141"/>
  <c r="AU43" i="141"/>
  <c r="AV43" i="141"/>
  <c r="AU42" i="141"/>
  <c r="AV42" i="141"/>
  <c r="AU41" i="141"/>
  <c r="AV41" i="141"/>
  <c r="AU40" i="141"/>
  <c r="AV40" i="141"/>
  <c r="AU39" i="141"/>
  <c r="AV39" i="141"/>
  <c r="AU38" i="141"/>
  <c r="AV38" i="141"/>
  <c r="AU37" i="141"/>
  <c r="AV37" i="141"/>
  <c r="AU36" i="141"/>
  <c r="AV36" i="141"/>
  <c r="AU35" i="141"/>
  <c r="AV35" i="141"/>
  <c r="AU34" i="141"/>
  <c r="AV34" i="141"/>
  <c r="AU33" i="141"/>
  <c r="AV33" i="141"/>
  <c r="AU32" i="141"/>
  <c r="AV32" i="141"/>
  <c r="AU31" i="141"/>
  <c r="AV31" i="141"/>
  <c r="AU30" i="141"/>
  <c r="AV30" i="141"/>
  <c r="AU29" i="141"/>
  <c r="AV29" i="141"/>
  <c r="AU28" i="141"/>
  <c r="AV28" i="141"/>
  <c r="AU27" i="141"/>
  <c r="AV27" i="141"/>
  <c r="AU26" i="141"/>
  <c r="AV26" i="141"/>
  <c r="AU25" i="141"/>
  <c r="AV25" i="141"/>
  <c r="AU24" i="141"/>
  <c r="AV24" i="141"/>
  <c r="AU23" i="141"/>
  <c r="AV23" i="141"/>
  <c r="AU22" i="141"/>
  <c r="AV22" i="141"/>
  <c r="AU21" i="141"/>
  <c r="AV21" i="141"/>
  <c r="AU20" i="141"/>
  <c r="AV20" i="141"/>
  <c r="AU19" i="141"/>
  <c r="AV19" i="141"/>
  <c r="AU18" i="141"/>
  <c r="AV18" i="141"/>
  <c r="W200" i="141"/>
  <c r="W199" i="141"/>
  <c r="W198" i="141"/>
  <c r="W197" i="141"/>
  <c r="W196" i="141"/>
  <c r="W195" i="141"/>
  <c r="W194" i="141"/>
  <c r="W193" i="141"/>
  <c r="W192" i="141"/>
  <c r="W191" i="141"/>
  <c r="W190" i="141"/>
  <c r="W189" i="141"/>
  <c r="W188" i="141"/>
  <c r="W187" i="141"/>
  <c r="W186" i="141"/>
  <c r="W185" i="141"/>
  <c r="W184" i="141"/>
  <c r="W183" i="141"/>
  <c r="W182" i="141"/>
  <c r="W181" i="141"/>
  <c r="W180" i="141"/>
  <c r="W179" i="141"/>
  <c r="W178" i="141"/>
  <c r="W177" i="141"/>
  <c r="W176" i="141"/>
  <c r="W175" i="141"/>
  <c r="W174" i="141"/>
  <c r="W173" i="141"/>
  <c r="W172" i="141"/>
  <c r="W171" i="141"/>
  <c r="W170" i="141"/>
  <c r="W169" i="141"/>
  <c r="W168" i="141"/>
  <c r="W167" i="141"/>
  <c r="W166" i="141"/>
  <c r="W165" i="141"/>
  <c r="W164" i="141"/>
  <c r="W163" i="141"/>
  <c r="W162" i="141"/>
  <c r="W161" i="141"/>
  <c r="W160" i="141"/>
  <c r="W159" i="141"/>
  <c r="W158" i="141"/>
  <c r="W157" i="141"/>
  <c r="W156" i="141"/>
  <c r="W155" i="141"/>
  <c r="W154" i="141"/>
  <c r="W153" i="141"/>
  <c r="W152" i="141"/>
  <c r="W151" i="141"/>
  <c r="W150" i="141"/>
  <c r="W149" i="141"/>
  <c r="W148" i="141"/>
  <c r="W147" i="141"/>
  <c r="W146" i="141"/>
  <c r="W145" i="141"/>
  <c r="W144" i="141"/>
  <c r="W143" i="141"/>
  <c r="W142" i="141"/>
  <c r="W141" i="141"/>
  <c r="W140" i="141"/>
  <c r="W139" i="141"/>
  <c r="W138" i="141"/>
  <c r="W137" i="141"/>
  <c r="W136" i="141"/>
  <c r="W135" i="141"/>
  <c r="W134" i="141"/>
  <c r="W133" i="141"/>
  <c r="W132" i="141"/>
  <c r="W131" i="141"/>
  <c r="W130" i="141"/>
  <c r="W129" i="141"/>
  <c r="W128" i="141"/>
  <c r="W127" i="141"/>
  <c r="W126" i="141"/>
  <c r="W125" i="141"/>
  <c r="W124" i="141"/>
  <c r="W123" i="141"/>
  <c r="W122" i="141"/>
  <c r="W121" i="141"/>
  <c r="W120" i="141"/>
  <c r="W119" i="141"/>
  <c r="W118" i="141"/>
  <c r="W117" i="141"/>
  <c r="W116" i="141"/>
  <c r="W115" i="141"/>
  <c r="W114" i="141"/>
  <c r="W113" i="141"/>
  <c r="W112" i="141"/>
  <c r="W111" i="141"/>
  <c r="W110" i="141"/>
  <c r="W109" i="141"/>
  <c r="W108" i="141"/>
  <c r="W107" i="141"/>
  <c r="W106" i="141"/>
  <c r="W105" i="141"/>
  <c r="W104" i="141"/>
  <c r="W103" i="141"/>
  <c r="W102" i="141"/>
  <c r="W101" i="141"/>
  <c r="W100" i="141"/>
  <c r="W99" i="141"/>
  <c r="W98" i="141"/>
  <c r="W97" i="141"/>
  <c r="W96" i="141"/>
  <c r="W95" i="141"/>
  <c r="W94" i="141"/>
  <c r="W93" i="141"/>
  <c r="W92" i="141"/>
  <c r="W91" i="141"/>
  <c r="W90" i="141"/>
  <c r="W89" i="141"/>
  <c r="W88" i="141"/>
  <c r="W87" i="141"/>
  <c r="W86" i="141"/>
  <c r="W85" i="141"/>
  <c r="W84" i="141"/>
  <c r="W83" i="141"/>
  <c r="W82" i="141"/>
  <c r="W81" i="141"/>
  <c r="W80" i="141"/>
  <c r="W79" i="141"/>
  <c r="W78" i="141"/>
  <c r="W77" i="141"/>
  <c r="W76" i="141"/>
  <c r="W75" i="141"/>
  <c r="W74" i="141"/>
  <c r="W73" i="141"/>
  <c r="W72" i="141"/>
  <c r="W71" i="141"/>
  <c r="W70" i="141"/>
  <c r="W69" i="141"/>
  <c r="W68" i="141"/>
  <c r="W67" i="141"/>
  <c r="W66" i="141"/>
  <c r="W65" i="141"/>
  <c r="W64" i="141"/>
  <c r="W63" i="141"/>
  <c r="W62" i="141"/>
  <c r="W61" i="141"/>
  <c r="W60" i="141"/>
  <c r="W59" i="141"/>
  <c r="W58" i="141"/>
  <c r="W57" i="141"/>
  <c r="W56" i="141"/>
  <c r="W55" i="141"/>
  <c r="W54" i="141"/>
  <c r="W53" i="141"/>
  <c r="W52" i="141"/>
  <c r="W51" i="141"/>
  <c r="W50" i="141"/>
  <c r="W49" i="141"/>
  <c r="W48" i="141"/>
  <c r="W47" i="141"/>
  <c r="W46" i="141"/>
  <c r="W45" i="141"/>
  <c r="W44" i="141"/>
  <c r="W43" i="141"/>
  <c r="W42" i="141"/>
  <c r="W41" i="141"/>
  <c r="W40" i="141"/>
  <c r="W39" i="141"/>
  <c r="W38" i="141"/>
  <c r="W37" i="141"/>
  <c r="W36" i="141"/>
  <c r="W35" i="141"/>
  <c r="W34" i="141"/>
  <c r="W33" i="141"/>
  <c r="W32" i="141"/>
  <c r="W31" i="141"/>
  <c r="W30" i="141"/>
  <c r="W29" i="141"/>
  <c r="W28" i="141"/>
  <c r="W27" i="141"/>
  <c r="W26" i="141"/>
  <c r="W25" i="141"/>
  <c r="W24" i="141"/>
  <c r="W23" i="141"/>
  <c r="W22" i="141"/>
  <c r="W21" i="141"/>
  <c r="W20" i="141"/>
  <c r="W19" i="141"/>
  <c r="W18" i="141"/>
  <c r="S200" i="141"/>
  <c r="S199" i="141"/>
  <c r="S198" i="141"/>
  <c r="S197" i="141"/>
  <c r="S196" i="141"/>
  <c r="S195" i="141"/>
  <c r="S194" i="141"/>
  <c r="S193" i="141"/>
  <c r="S192" i="141"/>
  <c r="S191" i="141"/>
  <c r="S190" i="141"/>
  <c r="S189" i="141"/>
  <c r="S188" i="141"/>
  <c r="S187" i="141"/>
  <c r="S186" i="141"/>
  <c r="S185" i="141"/>
  <c r="S184" i="141"/>
  <c r="S183" i="141"/>
  <c r="S182" i="141"/>
  <c r="S181" i="141"/>
  <c r="S180" i="141"/>
  <c r="S179" i="141"/>
  <c r="S178" i="141"/>
  <c r="S177" i="141"/>
  <c r="S176" i="141"/>
  <c r="S175" i="141"/>
  <c r="S174" i="141"/>
  <c r="S173" i="141"/>
  <c r="S172" i="141"/>
  <c r="S171" i="141"/>
  <c r="S170" i="141"/>
  <c r="S169" i="141"/>
  <c r="S168" i="141"/>
  <c r="S167" i="141"/>
  <c r="S166" i="141"/>
  <c r="S165" i="141"/>
  <c r="S164" i="141"/>
  <c r="S163" i="141"/>
  <c r="S162" i="141"/>
  <c r="S161" i="141"/>
  <c r="S160" i="141"/>
  <c r="S159" i="141"/>
  <c r="S158" i="141"/>
  <c r="S157" i="141"/>
  <c r="S156" i="141"/>
  <c r="S155" i="141"/>
  <c r="S154" i="141"/>
  <c r="S153" i="141"/>
  <c r="S152" i="141"/>
  <c r="S151" i="141"/>
  <c r="S150" i="141"/>
  <c r="S149" i="141"/>
  <c r="S148" i="141"/>
  <c r="S147" i="141"/>
  <c r="S146" i="141"/>
  <c r="S145" i="141"/>
  <c r="S144" i="141"/>
  <c r="S143" i="141"/>
  <c r="S142" i="141"/>
  <c r="S141" i="141"/>
  <c r="S140" i="141"/>
  <c r="S139" i="141"/>
  <c r="S138" i="141"/>
  <c r="S137" i="141"/>
  <c r="S136" i="141"/>
  <c r="S135" i="141"/>
  <c r="S134" i="141"/>
  <c r="S133" i="141"/>
  <c r="S132" i="141"/>
  <c r="S131" i="141"/>
  <c r="S130" i="141"/>
  <c r="S129" i="141"/>
  <c r="S128" i="141"/>
  <c r="S127" i="141"/>
  <c r="S126" i="141"/>
  <c r="S125" i="141"/>
  <c r="S124" i="141"/>
  <c r="S123" i="141"/>
  <c r="S122" i="141"/>
  <c r="S121" i="141"/>
  <c r="S120" i="141"/>
  <c r="S119" i="141"/>
  <c r="S118" i="141"/>
  <c r="S117" i="141"/>
  <c r="S116" i="141"/>
  <c r="S115" i="141"/>
  <c r="S114" i="141"/>
  <c r="S113" i="141"/>
  <c r="S112" i="141"/>
  <c r="S111" i="141"/>
  <c r="S110" i="141"/>
  <c r="S109" i="141"/>
  <c r="S108" i="141"/>
  <c r="S107" i="141"/>
  <c r="S106" i="141"/>
  <c r="S105" i="141"/>
  <c r="S104" i="141"/>
  <c r="S103" i="141"/>
  <c r="S102" i="141"/>
  <c r="S101" i="141"/>
  <c r="S100" i="141"/>
  <c r="S99" i="141"/>
  <c r="S98" i="141"/>
  <c r="S97" i="141"/>
  <c r="S96" i="141"/>
  <c r="S95" i="141"/>
  <c r="S94" i="141"/>
  <c r="S93" i="141"/>
  <c r="S92" i="141"/>
  <c r="S91" i="141"/>
  <c r="S90" i="141"/>
  <c r="S89" i="141"/>
  <c r="S88" i="141"/>
  <c r="S87" i="141"/>
  <c r="S86" i="141"/>
  <c r="S85" i="141"/>
  <c r="S84" i="141"/>
  <c r="S83" i="141"/>
  <c r="S82" i="141"/>
  <c r="S81" i="141"/>
  <c r="S80" i="141"/>
  <c r="S79" i="141"/>
  <c r="S78" i="141"/>
  <c r="S77" i="141"/>
  <c r="S76" i="141"/>
  <c r="S75" i="141"/>
  <c r="S74" i="141"/>
  <c r="S73" i="141"/>
  <c r="S72" i="141"/>
  <c r="S71" i="141"/>
  <c r="S70" i="141"/>
  <c r="S69" i="141"/>
  <c r="S68" i="141"/>
  <c r="S67" i="141"/>
  <c r="S66" i="141"/>
  <c r="S65" i="141"/>
  <c r="S64" i="141"/>
  <c r="S63" i="141"/>
  <c r="S62" i="141"/>
  <c r="S61" i="141"/>
  <c r="S60" i="141"/>
  <c r="S59" i="141"/>
  <c r="S58" i="141"/>
  <c r="S57" i="141"/>
  <c r="S56" i="141"/>
  <c r="S55" i="141"/>
  <c r="S54" i="141"/>
  <c r="S53" i="141"/>
  <c r="S52" i="141"/>
  <c r="S51" i="141"/>
  <c r="S50" i="141"/>
  <c r="S49" i="141"/>
  <c r="S48" i="141"/>
  <c r="S47" i="141"/>
  <c r="S46" i="141"/>
  <c r="S45" i="141"/>
  <c r="S44" i="141"/>
  <c r="S43" i="141"/>
  <c r="S42" i="141"/>
  <c r="S41" i="141"/>
  <c r="S40" i="141"/>
  <c r="S39" i="141"/>
  <c r="S38" i="141"/>
  <c r="S37" i="141"/>
  <c r="S36" i="141"/>
  <c r="S35" i="141"/>
  <c r="S34" i="141"/>
  <c r="S33" i="141"/>
  <c r="S32" i="141"/>
  <c r="S31" i="141"/>
  <c r="S30" i="141"/>
  <c r="S29" i="141"/>
  <c r="S28" i="141"/>
  <c r="S27" i="141"/>
  <c r="S26" i="141"/>
  <c r="S25" i="141"/>
  <c r="S24" i="141"/>
  <c r="S23" i="141"/>
  <c r="S22" i="141"/>
  <c r="S21" i="141"/>
  <c r="S20" i="141"/>
  <c r="S19" i="141"/>
  <c r="S18" i="141"/>
  <c r="G200" i="141"/>
  <c r="G199" i="141"/>
  <c r="G198" i="141"/>
  <c r="G197" i="141"/>
  <c r="G196" i="141"/>
  <c r="G195" i="141"/>
  <c r="G194" i="141"/>
  <c r="G193" i="141"/>
  <c r="G192" i="141"/>
  <c r="G191" i="141"/>
  <c r="G190" i="141"/>
  <c r="G189" i="141"/>
  <c r="G188" i="141"/>
  <c r="G187" i="141"/>
  <c r="G186" i="141"/>
  <c r="G185" i="141"/>
  <c r="G184" i="141"/>
  <c r="G183" i="141"/>
  <c r="G182" i="141"/>
  <c r="G181" i="141"/>
  <c r="G180" i="141"/>
  <c r="G179" i="141"/>
  <c r="G178" i="141"/>
  <c r="G177" i="141"/>
  <c r="G176" i="141"/>
  <c r="G175" i="141"/>
  <c r="G174" i="141"/>
  <c r="G173" i="141"/>
  <c r="G172" i="141"/>
  <c r="G171" i="141"/>
  <c r="G170" i="141"/>
  <c r="G169" i="141"/>
  <c r="G168" i="141"/>
  <c r="G167" i="141"/>
  <c r="G166" i="141"/>
  <c r="G165" i="141"/>
  <c r="G164" i="141"/>
  <c r="G163" i="141"/>
  <c r="G162" i="141"/>
  <c r="G161" i="141"/>
  <c r="G160" i="141"/>
  <c r="G159" i="141"/>
  <c r="G158" i="141"/>
  <c r="G157" i="141"/>
  <c r="G156" i="141"/>
  <c r="G155" i="141"/>
  <c r="G154" i="141"/>
  <c r="G153" i="141"/>
  <c r="G152" i="141"/>
  <c r="G151" i="141"/>
  <c r="G150" i="141"/>
  <c r="G149" i="141"/>
  <c r="G148" i="141"/>
  <c r="G147" i="141"/>
  <c r="G146" i="141"/>
  <c r="G145" i="141"/>
  <c r="G144" i="141"/>
  <c r="G143" i="141"/>
  <c r="G142" i="141"/>
  <c r="G141" i="141"/>
  <c r="G140" i="141"/>
  <c r="G139" i="141"/>
  <c r="G138" i="141"/>
  <c r="G137" i="141"/>
  <c r="G136" i="141"/>
  <c r="G135" i="141"/>
  <c r="G134" i="141"/>
  <c r="G133" i="141"/>
  <c r="G132" i="141"/>
  <c r="G131" i="141"/>
  <c r="G130" i="141"/>
  <c r="G129" i="141"/>
  <c r="G128" i="141"/>
  <c r="G127" i="141"/>
  <c r="G126" i="141"/>
  <c r="G125" i="141"/>
  <c r="G124" i="141"/>
  <c r="G123" i="141"/>
  <c r="G122" i="141"/>
  <c r="G121" i="141"/>
  <c r="G120" i="141"/>
  <c r="G119" i="141"/>
  <c r="G118" i="141"/>
  <c r="G117" i="141"/>
  <c r="G116" i="141"/>
  <c r="G115" i="141"/>
  <c r="G114" i="141"/>
  <c r="G113" i="141"/>
  <c r="G112" i="141"/>
  <c r="G111" i="141"/>
  <c r="G110" i="141"/>
  <c r="G109" i="141"/>
  <c r="G108" i="141"/>
  <c r="G107" i="141"/>
  <c r="G106" i="141"/>
  <c r="G105" i="141"/>
  <c r="G104" i="141"/>
  <c r="G103" i="141"/>
  <c r="G102" i="141"/>
  <c r="G101" i="141"/>
  <c r="G100" i="141"/>
  <c r="G99" i="141"/>
  <c r="G98" i="141"/>
  <c r="G97" i="141"/>
  <c r="G96" i="141"/>
  <c r="G95" i="141"/>
  <c r="G94" i="141"/>
  <c r="G93" i="141"/>
  <c r="G92" i="141"/>
  <c r="G91" i="141"/>
  <c r="G90" i="141"/>
  <c r="G89" i="141"/>
  <c r="G88" i="141"/>
  <c r="G87" i="141"/>
  <c r="G86" i="141"/>
  <c r="G85" i="141"/>
  <c r="G84" i="141"/>
  <c r="G83" i="141"/>
  <c r="G82" i="141"/>
  <c r="G81" i="141"/>
  <c r="G80" i="141"/>
  <c r="G79" i="141"/>
  <c r="G78" i="141"/>
  <c r="G77" i="141"/>
  <c r="G76" i="141"/>
  <c r="G75" i="141"/>
  <c r="G74" i="141"/>
  <c r="G73" i="141"/>
  <c r="G72" i="141"/>
  <c r="G71" i="141"/>
  <c r="G70" i="141"/>
  <c r="G69" i="141"/>
  <c r="G68" i="141"/>
  <c r="G67" i="141"/>
  <c r="G66" i="141"/>
  <c r="G65" i="141"/>
  <c r="G64" i="141"/>
  <c r="G63" i="141"/>
  <c r="G62" i="141"/>
  <c r="G61" i="141"/>
  <c r="G60" i="141"/>
  <c r="G59" i="141"/>
  <c r="G58" i="141"/>
  <c r="G57" i="141"/>
  <c r="G56" i="141"/>
  <c r="G55" i="141"/>
  <c r="G54" i="141"/>
  <c r="G53" i="141"/>
  <c r="G52" i="141"/>
  <c r="G51" i="141"/>
  <c r="G50" i="141"/>
  <c r="G49" i="141"/>
  <c r="G48" i="141"/>
  <c r="G47" i="141"/>
  <c r="G46" i="141"/>
  <c r="G45" i="141"/>
  <c r="G44" i="141"/>
  <c r="G43" i="141"/>
  <c r="G42" i="141"/>
  <c r="G41" i="141"/>
  <c r="G40" i="141"/>
  <c r="G39" i="141"/>
  <c r="G38" i="141"/>
  <c r="G37" i="141"/>
  <c r="G36" i="141"/>
  <c r="G35" i="141"/>
  <c r="G34" i="141"/>
  <c r="G33" i="141"/>
  <c r="G32" i="141"/>
  <c r="G31" i="141"/>
  <c r="G30" i="141"/>
  <c r="G29" i="141"/>
  <c r="G28" i="141"/>
  <c r="G27" i="141"/>
  <c r="G26" i="141"/>
  <c r="G25" i="141"/>
  <c r="G24" i="141"/>
  <c r="G23" i="141"/>
  <c r="G22" i="141"/>
  <c r="G21" i="141"/>
  <c r="G20" i="141"/>
  <c r="G19" i="141"/>
  <c r="G18" i="141"/>
  <c r="E200" i="141"/>
  <c r="D200" i="141"/>
  <c r="E199" i="141"/>
  <c r="D199" i="141"/>
  <c r="E198" i="141"/>
  <c r="D198" i="141"/>
  <c r="E197" i="141"/>
  <c r="D197" i="141"/>
  <c r="E196" i="141"/>
  <c r="D196" i="141"/>
  <c r="E195" i="141"/>
  <c r="D195" i="141"/>
  <c r="E194" i="141"/>
  <c r="D194" i="141"/>
  <c r="E193" i="141"/>
  <c r="D193" i="141"/>
  <c r="E192" i="141"/>
  <c r="D192" i="141"/>
  <c r="E191" i="141"/>
  <c r="D191" i="141"/>
  <c r="E190" i="141"/>
  <c r="D190" i="141"/>
  <c r="E189" i="141"/>
  <c r="D189" i="141"/>
  <c r="E188" i="141"/>
  <c r="D188" i="141"/>
  <c r="E187" i="141"/>
  <c r="D187" i="141"/>
  <c r="E186" i="141"/>
  <c r="D186" i="141"/>
  <c r="E185" i="141"/>
  <c r="D185" i="141"/>
  <c r="E184" i="141"/>
  <c r="D184" i="141"/>
  <c r="E183" i="141"/>
  <c r="D183" i="141"/>
  <c r="E182" i="141"/>
  <c r="D182" i="141"/>
  <c r="E181" i="141"/>
  <c r="D181" i="141"/>
  <c r="E180" i="141"/>
  <c r="D180" i="141"/>
  <c r="E179" i="141"/>
  <c r="D179" i="141"/>
  <c r="E178" i="141"/>
  <c r="D178" i="141"/>
  <c r="E177" i="141"/>
  <c r="D177" i="141"/>
  <c r="E176" i="141"/>
  <c r="D176" i="141"/>
  <c r="E175" i="141"/>
  <c r="D175" i="141"/>
  <c r="E174" i="141"/>
  <c r="D174" i="141"/>
  <c r="E173" i="141"/>
  <c r="D173" i="141"/>
  <c r="E172" i="141"/>
  <c r="D172" i="141"/>
  <c r="E171" i="141"/>
  <c r="D171" i="141"/>
  <c r="E170" i="141"/>
  <c r="D170" i="141"/>
  <c r="E169" i="141"/>
  <c r="D169" i="141"/>
  <c r="E168" i="141"/>
  <c r="D168" i="141"/>
  <c r="E167" i="141"/>
  <c r="D167" i="141"/>
  <c r="E166" i="141"/>
  <c r="D166" i="141"/>
  <c r="E165" i="141"/>
  <c r="D165" i="141"/>
  <c r="E164" i="141"/>
  <c r="D164" i="141"/>
  <c r="E163" i="141"/>
  <c r="D163" i="141"/>
  <c r="E162" i="141"/>
  <c r="D162" i="141"/>
  <c r="E161" i="141"/>
  <c r="D161" i="141"/>
  <c r="E160" i="141"/>
  <c r="D160" i="141"/>
  <c r="E159" i="141"/>
  <c r="D159" i="141"/>
  <c r="E158" i="141"/>
  <c r="D158" i="141"/>
  <c r="E157" i="141"/>
  <c r="D157" i="141"/>
  <c r="E156" i="141"/>
  <c r="D156" i="141"/>
  <c r="E155" i="141"/>
  <c r="D155" i="141"/>
  <c r="E154" i="141"/>
  <c r="D154" i="141"/>
  <c r="E153" i="141"/>
  <c r="D153" i="141"/>
  <c r="E152" i="141"/>
  <c r="D152" i="141"/>
  <c r="E151" i="141"/>
  <c r="D151" i="141"/>
  <c r="E150" i="141"/>
  <c r="D150" i="141"/>
  <c r="E149" i="141"/>
  <c r="D149" i="141"/>
  <c r="E148" i="141"/>
  <c r="D148" i="141"/>
  <c r="E147" i="141"/>
  <c r="D147" i="141"/>
  <c r="E146" i="141"/>
  <c r="D146" i="141"/>
  <c r="E145" i="141"/>
  <c r="D145" i="141"/>
  <c r="E144" i="141"/>
  <c r="D144" i="141"/>
  <c r="E143" i="141"/>
  <c r="D143" i="141"/>
  <c r="E142" i="141"/>
  <c r="D142" i="141"/>
  <c r="E141" i="141"/>
  <c r="D141" i="141"/>
  <c r="E140" i="141"/>
  <c r="D140" i="141"/>
  <c r="E139" i="141"/>
  <c r="D139" i="141"/>
  <c r="E138" i="141"/>
  <c r="D138" i="141"/>
  <c r="E137" i="141"/>
  <c r="D137" i="141"/>
  <c r="E136" i="141"/>
  <c r="D136" i="141"/>
  <c r="E135" i="141"/>
  <c r="D135" i="141"/>
  <c r="E134" i="141"/>
  <c r="D134" i="141"/>
  <c r="E133" i="141"/>
  <c r="D133" i="141"/>
  <c r="E132" i="141"/>
  <c r="D132" i="141"/>
  <c r="E131" i="141"/>
  <c r="D131" i="141"/>
  <c r="E130" i="141"/>
  <c r="D130" i="141"/>
  <c r="E129" i="141"/>
  <c r="D129" i="141"/>
  <c r="E128" i="141"/>
  <c r="D128" i="141"/>
  <c r="E127" i="141"/>
  <c r="D127" i="141"/>
  <c r="E126" i="141"/>
  <c r="D126" i="141"/>
  <c r="E125" i="141"/>
  <c r="D125" i="141"/>
  <c r="E124" i="141"/>
  <c r="D124" i="141"/>
  <c r="E123" i="141"/>
  <c r="D123" i="141"/>
  <c r="E122" i="141"/>
  <c r="D122" i="141"/>
  <c r="E121" i="141"/>
  <c r="D121" i="141"/>
  <c r="E120" i="141"/>
  <c r="D120" i="141"/>
  <c r="E119" i="141"/>
  <c r="D119" i="141"/>
  <c r="E118" i="141"/>
  <c r="D118" i="141"/>
  <c r="E117" i="141"/>
  <c r="D117" i="141"/>
  <c r="E116" i="141"/>
  <c r="D116" i="141"/>
  <c r="E115" i="141"/>
  <c r="D115" i="141"/>
  <c r="E114" i="141"/>
  <c r="D114" i="141"/>
  <c r="E113" i="141"/>
  <c r="D113" i="141"/>
  <c r="E112" i="141"/>
  <c r="D112" i="141"/>
  <c r="E111" i="141"/>
  <c r="D111" i="141"/>
  <c r="E110" i="141"/>
  <c r="D110" i="141"/>
  <c r="E109" i="141"/>
  <c r="D109" i="141"/>
  <c r="E108" i="141"/>
  <c r="D108" i="141"/>
  <c r="E107" i="141"/>
  <c r="D107" i="141"/>
  <c r="E106" i="141"/>
  <c r="D106" i="141"/>
  <c r="E105" i="141"/>
  <c r="D105" i="141"/>
  <c r="E104" i="141"/>
  <c r="D104" i="141"/>
  <c r="E103" i="141"/>
  <c r="D103" i="141"/>
  <c r="E102" i="141"/>
  <c r="D102" i="141"/>
  <c r="E101" i="141"/>
  <c r="D101" i="141"/>
  <c r="E100" i="141"/>
  <c r="D100" i="141"/>
  <c r="E99" i="141"/>
  <c r="D99" i="141"/>
  <c r="E98" i="141"/>
  <c r="D98" i="141"/>
  <c r="E97" i="141"/>
  <c r="D97" i="141"/>
  <c r="E96" i="141"/>
  <c r="D96" i="141"/>
  <c r="E95" i="141"/>
  <c r="D95" i="141"/>
  <c r="E94" i="141"/>
  <c r="D94" i="141"/>
  <c r="E93" i="141"/>
  <c r="D93" i="141"/>
  <c r="E92" i="141"/>
  <c r="D92" i="141"/>
  <c r="E91" i="141"/>
  <c r="D91" i="141"/>
  <c r="E90" i="141"/>
  <c r="D90" i="141"/>
  <c r="E89" i="141"/>
  <c r="D89" i="141"/>
  <c r="E88" i="141"/>
  <c r="D88" i="141"/>
  <c r="E87" i="141"/>
  <c r="D87" i="141"/>
  <c r="E86" i="141"/>
  <c r="D86" i="141"/>
  <c r="E85" i="141"/>
  <c r="D85" i="141"/>
  <c r="E84" i="141"/>
  <c r="D84" i="141"/>
  <c r="E83" i="141"/>
  <c r="D83" i="141"/>
  <c r="E82" i="141"/>
  <c r="D82" i="141"/>
  <c r="E81" i="141"/>
  <c r="D81" i="141"/>
  <c r="E80" i="141"/>
  <c r="D80" i="141"/>
  <c r="E79" i="141"/>
  <c r="D79" i="141"/>
  <c r="E78" i="141"/>
  <c r="D78" i="141"/>
  <c r="E77" i="141"/>
  <c r="D77" i="141"/>
  <c r="E76" i="141"/>
  <c r="D76" i="141"/>
  <c r="E75" i="141"/>
  <c r="D75" i="141"/>
  <c r="E74" i="141"/>
  <c r="D74" i="141"/>
  <c r="E73" i="141"/>
  <c r="D73" i="141"/>
  <c r="E72" i="141"/>
  <c r="D72" i="141"/>
  <c r="E71" i="141"/>
  <c r="D71" i="141"/>
  <c r="E70" i="141"/>
  <c r="D70" i="141"/>
  <c r="E69" i="141"/>
  <c r="D69" i="141"/>
  <c r="E68" i="141"/>
  <c r="D68" i="141"/>
  <c r="E67" i="141"/>
  <c r="D67" i="141"/>
  <c r="E66" i="141"/>
  <c r="D66" i="141"/>
  <c r="E65" i="141"/>
  <c r="D65" i="141"/>
  <c r="E64" i="141"/>
  <c r="D64" i="141"/>
  <c r="E63" i="141"/>
  <c r="D63" i="141"/>
  <c r="E62" i="141"/>
  <c r="D62" i="141"/>
  <c r="E61" i="141"/>
  <c r="D61" i="141"/>
  <c r="E60" i="141"/>
  <c r="D60" i="141"/>
  <c r="E59" i="141"/>
  <c r="D59" i="141"/>
  <c r="E58" i="141"/>
  <c r="D58" i="141"/>
  <c r="E57" i="141"/>
  <c r="D57" i="141"/>
  <c r="E56" i="141"/>
  <c r="D56" i="141"/>
  <c r="E55" i="141"/>
  <c r="D55" i="141"/>
  <c r="E54" i="141"/>
  <c r="D54" i="141"/>
  <c r="E53" i="141"/>
  <c r="D53" i="141"/>
  <c r="E52" i="141"/>
  <c r="D52" i="141"/>
  <c r="E51" i="141"/>
  <c r="D51" i="141"/>
  <c r="E50" i="141"/>
  <c r="D50" i="141"/>
  <c r="E49" i="141"/>
  <c r="D49" i="141"/>
  <c r="E48" i="141"/>
  <c r="D48" i="141"/>
  <c r="E47" i="141"/>
  <c r="D47" i="141"/>
  <c r="E46" i="141"/>
  <c r="D46" i="141"/>
  <c r="E45" i="141"/>
  <c r="D45" i="141"/>
  <c r="E44" i="141"/>
  <c r="D44" i="141"/>
  <c r="E43" i="141"/>
  <c r="D43" i="141"/>
  <c r="E42" i="141"/>
  <c r="D42" i="141"/>
  <c r="E41" i="141"/>
  <c r="D41" i="141"/>
  <c r="E40" i="141"/>
  <c r="D40" i="141"/>
  <c r="E39" i="141"/>
  <c r="D39" i="141"/>
  <c r="E38" i="141"/>
  <c r="D38" i="141"/>
  <c r="E37" i="141"/>
  <c r="D37" i="141"/>
  <c r="E36" i="141"/>
  <c r="D36" i="141"/>
  <c r="E35" i="141"/>
  <c r="D35" i="141"/>
  <c r="E34" i="141"/>
  <c r="D34" i="141"/>
  <c r="E33" i="141"/>
  <c r="D33" i="141"/>
  <c r="E32" i="141"/>
  <c r="D32" i="141"/>
  <c r="E31" i="141"/>
  <c r="D31" i="141"/>
  <c r="E30" i="141"/>
  <c r="D30" i="141"/>
  <c r="E29" i="141"/>
  <c r="D29" i="141"/>
  <c r="E28" i="141"/>
  <c r="D28" i="141"/>
  <c r="E27" i="141"/>
  <c r="D27" i="141"/>
  <c r="E26" i="141"/>
  <c r="D26" i="141"/>
  <c r="E25" i="141"/>
  <c r="D25" i="141"/>
  <c r="E24" i="141"/>
  <c r="D24" i="141"/>
  <c r="E23" i="141"/>
  <c r="D23" i="141"/>
  <c r="E22" i="141"/>
  <c r="D22" i="141"/>
  <c r="E21" i="141"/>
  <c r="D21" i="141"/>
  <c r="E20" i="141"/>
  <c r="D20" i="141"/>
  <c r="E19" i="141"/>
  <c r="D19" i="141"/>
  <c r="E18" i="141"/>
  <c r="D18" i="141"/>
  <c r="BB15" i="140"/>
  <c r="BA15" i="140"/>
  <c r="AZ15" i="140"/>
  <c r="AY15" i="140"/>
  <c r="AX15" i="140"/>
  <c r="AW15" i="140"/>
  <c r="AV15" i="140"/>
  <c r="AU15" i="140"/>
  <c r="AT15" i="140"/>
  <c r="AS15" i="140"/>
  <c r="AR15" i="140"/>
  <c r="AQ15" i="140"/>
  <c r="AP15" i="140"/>
  <c r="AO15" i="140"/>
  <c r="AN15" i="140"/>
  <c r="AM15" i="140"/>
  <c r="AL15" i="140"/>
  <c r="AK15" i="140"/>
  <c r="AJ15" i="140"/>
  <c r="AI15" i="140"/>
  <c r="AH15" i="140"/>
  <c r="AG15" i="140"/>
  <c r="AF15" i="140"/>
  <c r="AE15" i="140"/>
  <c r="AD15" i="140"/>
  <c r="AC15" i="140"/>
  <c r="AB15" i="140"/>
  <c r="AA15" i="140"/>
  <c r="Z15" i="140"/>
  <c r="Y15" i="140"/>
  <c r="X15" i="140"/>
  <c r="W15" i="140"/>
  <c r="V15" i="140"/>
  <c r="U15" i="140"/>
  <c r="T15" i="140"/>
  <c r="S15" i="140"/>
  <c r="R15" i="140"/>
  <c r="Q15" i="140"/>
  <c r="BC15" i="140"/>
  <c r="BC200" i="140"/>
  <c r="BC199" i="140"/>
  <c r="BC198" i="140"/>
  <c r="BC197" i="140"/>
  <c r="BC196" i="140"/>
  <c r="BC195" i="140"/>
  <c r="BC194" i="140"/>
  <c r="BC193" i="140"/>
  <c r="BC192" i="140"/>
  <c r="BC191" i="140"/>
  <c r="BC190" i="140"/>
  <c r="BC189" i="140"/>
  <c r="BC188" i="140"/>
  <c r="BC187" i="140"/>
  <c r="BC186" i="140"/>
  <c r="BC185" i="140"/>
  <c r="BC184" i="140"/>
  <c r="BC183" i="140"/>
  <c r="BC182" i="140"/>
  <c r="BC181" i="140"/>
  <c r="BC180" i="140"/>
  <c r="BC179" i="140"/>
  <c r="BC178" i="140"/>
  <c r="BC177" i="140"/>
  <c r="BC176" i="140"/>
  <c r="BC175" i="140"/>
  <c r="BC174" i="140"/>
  <c r="BC173" i="140"/>
  <c r="BC172" i="140"/>
  <c r="BC171" i="140"/>
  <c r="BC170" i="140"/>
  <c r="BC169" i="140"/>
  <c r="BC168" i="140"/>
  <c r="BC167" i="140"/>
  <c r="BC166" i="140"/>
  <c r="BC165" i="140"/>
  <c r="BC164" i="140"/>
  <c r="BC163" i="140"/>
  <c r="BC162" i="140"/>
  <c r="BC161" i="140"/>
  <c r="BC160" i="140"/>
  <c r="BC159" i="140"/>
  <c r="BC158" i="140"/>
  <c r="BC157" i="140"/>
  <c r="BC156" i="140"/>
  <c r="BC155" i="140"/>
  <c r="BC154" i="140"/>
  <c r="BC153" i="140"/>
  <c r="BC152" i="140"/>
  <c r="BC151" i="140"/>
  <c r="BC150" i="140"/>
  <c r="BC149" i="140"/>
  <c r="BC148" i="140"/>
  <c r="BC147" i="140"/>
  <c r="BC146" i="140"/>
  <c r="BC145" i="140"/>
  <c r="BC144" i="140"/>
  <c r="BC143" i="140"/>
  <c r="BC142" i="140"/>
  <c r="BC141" i="140"/>
  <c r="BC140" i="140"/>
  <c r="BC139" i="140"/>
  <c r="BC138" i="140"/>
  <c r="BC137" i="140"/>
  <c r="BC136" i="140"/>
  <c r="BC135" i="140"/>
  <c r="BC134" i="140"/>
  <c r="BC133" i="140"/>
  <c r="BC132" i="140"/>
  <c r="BC131" i="140"/>
  <c r="BC130" i="140"/>
  <c r="BC129" i="140"/>
  <c r="BC128" i="140"/>
  <c r="BC127" i="140"/>
  <c r="BC126" i="140"/>
  <c r="BC125" i="140"/>
  <c r="BC124" i="140"/>
  <c r="BC123" i="140"/>
  <c r="BC122" i="140"/>
  <c r="BC121" i="140"/>
  <c r="BC120" i="140"/>
  <c r="BC119" i="140"/>
  <c r="BC118" i="140"/>
  <c r="BC117" i="140"/>
  <c r="BC116" i="140"/>
  <c r="BC115" i="140"/>
  <c r="BC114" i="140"/>
  <c r="BC113" i="140"/>
  <c r="BC112" i="140"/>
  <c r="BC111" i="140"/>
  <c r="BC110" i="140"/>
  <c r="BC109" i="140"/>
  <c r="BC108" i="140"/>
  <c r="BC107" i="140"/>
  <c r="BC106" i="140"/>
  <c r="BC105" i="140"/>
  <c r="BC104" i="140"/>
  <c r="BC103" i="140"/>
  <c r="BC102" i="140"/>
  <c r="BC101" i="140"/>
  <c r="BC100" i="140"/>
  <c r="BC99" i="140"/>
  <c r="BC98" i="140"/>
  <c r="BC97" i="140"/>
  <c r="BC96" i="140"/>
  <c r="BC95" i="140"/>
  <c r="BC94" i="140"/>
  <c r="BC93" i="140"/>
  <c r="BC92" i="140"/>
  <c r="BC91" i="140"/>
  <c r="BC90" i="140"/>
  <c r="BC89" i="140"/>
  <c r="BC88" i="140"/>
  <c r="BC87" i="140"/>
  <c r="BC86" i="140"/>
  <c r="BC85" i="140"/>
  <c r="BC84" i="140"/>
  <c r="BC83" i="140"/>
  <c r="BC82" i="140"/>
  <c r="BC81" i="140"/>
  <c r="BC80" i="140"/>
  <c r="BC79" i="140"/>
  <c r="BC78" i="140"/>
  <c r="BC77" i="140"/>
  <c r="BC76" i="140"/>
  <c r="BC75" i="140"/>
  <c r="BC74" i="140"/>
  <c r="BC73" i="140"/>
  <c r="BC72" i="140"/>
  <c r="BC71" i="140"/>
  <c r="BC70" i="140"/>
  <c r="BC69" i="140"/>
  <c r="BC68" i="140"/>
  <c r="BC67" i="140"/>
  <c r="BC66" i="140"/>
  <c r="BC65" i="140"/>
  <c r="BC64" i="140"/>
  <c r="BC63" i="140"/>
  <c r="BC62" i="140"/>
  <c r="BC61" i="140"/>
  <c r="BC60" i="140"/>
  <c r="BC59" i="140"/>
  <c r="BC58" i="140"/>
  <c r="BC57" i="140"/>
  <c r="BC56" i="140"/>
  <c r="BC55" i="140"/>
  <c r="BC54" i="140"/>
  <c r="BC53" i="140"/>
  <c r="BC52" i="140"/>
  <c r="BC51" i="140"/>
  <c r="BC50" i="140"/>
  <c r="BC49" i="140"/>
  <c r="BC48" i="140"/>
  <c r="BC47" i="140"/>
  <c r="BC46" i="140"/>
  <c r="BC45" i="140"/>
  <c r="BC44" i="140"/>
  <c r="BC43" i="140"/>
  <c r="BC42" i="140"/>
  <c r="BC41" i="140"/>
  <c r="BC40" i="140"/>
  <c r="BC39" i="140"/>
  <c r="BC38" i="140"/>
  <c r="BC37" i="140"/>
  <c r="BC36" i="140"/>
  <c r="BC35" i="140"/>
  <c r="BC34" i="140"/>
  <c r="BC33" i="140"/>
  <c r="BC32" i="140"/>
  <c r="BC31" i="140"/>
  <c r="BC30" i="140"/>
  <c r="BC29" i="140"/>
  <c r="BC28" i="140"/>
  <c r="BC27" i="140"/>
  <c r="BC26" i="140"/>
  <c r="BC25" i="140"/>
  <c r="BC24" i="140"/>
  <c r="BC23" i="140"/>
  <c r="BC22" i="140"/>
  <c r="BC21" i="140"/>
  <c r="BC20" i="140"/>
  <c r="BC19" i="140"/>
  <c r="BC18" i="140"/>
  <c r="BB200" i="140"/>
  <c r="BB199" i="140"/>
  <c r="BB198" i="140"/>
  <c r="BB197" i="140"/>
  <c r="BB196" i="140"/>
  <c r="BB195" i="140"/>
  <c r="BB194" i="140"/>
  <c r="BB193" i="140"/>
  <c r="BB192" i="140"/>
  <c r="BB191" i="140"/>
  <c r="BB190" i="140"/>
  <c r="BB189" i="140"/>
  <c r="BB188" i="140"/>
  <c r="BB187" i="140"/>
  <c r="BB186" i="140"/>
  <c r="BB185" i="140"/>
  <c r="BB184" i="140"/>
  <c r="BB183" i="140"/>
  <c r="BB182" i="140"/>
  <c r="BB181" i="140"/>
  <c r="BB180" i="140"/>
  <c r="BB179" i="140"/>
  <c r="BB178" i="140"/>
  <c r="BB177" i="140"/>
  <c r="BB176" i="140"/>
  <c r="BB175" i="140"/>
  <c r="BB174" i="140"/>
  <c r="BB173" i="140"/>
  <c r="BB172" i="140"/>
  <c r="BB171" i="140"/>
  <c r="BB170" i="140"/>
  <c r="BB169" i="140"/>
  <c r="BB168" i="140"/>
  <c r="BB167" i="140"/>
  <c r="BB166" i="140"/>
  <c r="BB165" i="140"/>
  <c r="BB164" i="140"/>
  <c r="BB163" i="140"/>
  <c r="BB162" i="140"/>
  <c r="BB161" i="140"/>
  <c r="BB160" i="140"/>
  <c r="BB159" i="140"/>
  <c r="BB158" i="140"/>
  <c r="BB157" i="140"/>
  <c r="BB156" i="140"/>
  <c r="BB155" i="140"/>
  <c r="BB154" i="140"/>
  <c r="BB153" i="140"/>
  <c r="BB152" i="140"/>
  <c r="BB151" i="140"/>
  <c r="BB150" i="140"/>
  <c r="BB149" i="140"/>
  <c r="BB148" i="140"/>
  <c r="BB147" i="140"/>
  <c r="BB146" i="140"/>
  <c r="BB145" i="140"/>
  <c r="BB144" i="140"/>
  <c r="BB143" i="140"/>
  <c r="BB142" i="140"/>
  <c r="BB141" i="140"/>
  <c r="BB140" i="140"/>
  <c r="BB139" i="140"/>
  <c r="BB138" i="140"/>
  <c r="BB137" i="140"/>
  <c r="BB136" i="140"/>
  <c r="BB135" i="140"/>
  <c r="BB134" i="140"/>
  <c r="BB133" i="140"/>
  <c r="BB132" i="140"/>
  <c r="BB131" i="140"/>
  <c r="BB130" i="140"/>
  <c r="BB129" i="140"/>
  <c r="BB128" i="140"/>
  <c r="BB127" i="140"/>
  <c r="BB126" i="140"/>
  <c r="BB125" i="140"/>
  <c r="BB124" i="140"/>
  <c r="BB123" i="140"/>
  <c r="BB122" i="140"/>
  <c r="BB121" i="140"/>
  <c r="BB120" i="140"/>
  <c r="BB119" i="140"/>
  <c r="BB118" i="140"/>
  <c r="BB117" i="140"/>
  <c r="BB116" i="140"/>
  <c r="BB115" i="140"/>
  <c r="BB114" i="140"/>
  <c r="BB113" i="140"/>
  <c r="BB112" i="140"/>
  <c r="BB111" i="140"/>
  <c r="BB110" i="140"/>
  <c r="BB109" i="140"/>
  <c r="BB108" i="140"/>
  <c r="BB107" i="140"/>
  <c r="BB106" i="140"/>
  <c r="BB105" i="140"/>
  <c r="BB104" i="140"/>
  <c r="BB103" i="140"/>
  <c r="BB102" i="140"/>
  <c r="BB101" i="140"/>
  <c r="BB100" i="140"/>
  <c r="BB99" i="140"/>
  <c r="BB98" i="140"/>
  <c r="BB97" i="140"/>
  <c r="BB96" i="140"/>
  <c r="BB95" i="140"/>
  <c r="BB94" i="140"/>
  <c r="BB93" i="140"/>
  <c r="BB92" i="140"/>
  <c r="BB91" i="140"/>
  <c r="BB90" i="140"/>
  <c r="BB89" i="140"/>
  <c r="BB88" i="140"/>
  <c r="BB87" i="140"/>
  <c r="BB86" i="140"/>
  <c r="BB85" i="140"/>
  <c r="BB84" i="140"/>
  <c r="BB83" i="140"/>
  <c r="BB82" i="140"/>
  <c r="BB81" i="140"/>
  <c r="BB80" i="140"/>
  <c r="BB79" i="140"/>
  <c r="BB78" i="140"/>
  <c r="BB77" i="140"/>
  <c r="BB76" i="140"/>
  <c r="BB75" i="140"/>
  <c r="BB74" i="140"/>
  <c r="BB73" i="140"/>
  <c r="BB72" i="140"/>
  <c r="BB71" i="140"/>
  <c r="BB70" i="140"/>
  <c r="BB69" i="140"/>
  <c r="BB68" i="140"/>
  <c r="BB67" i="140"/>
  <c r="BB66" i="140"/>
  <c r="BB65" i="140"/>
  <c r="BB64" i="140"/>
  <c r="BB63" i="140"/>
  <c r="BB62" i="140"/>
  <c r="BB61" i="140"/>
  <c r="BB60" i="140"/>
  <c r="BB59" i="140"/>
  <c r="BB58" i="140"/>
  <c r="BB57" i="140"/>
  <c r="BB56" i="140"/>
  <c r="BB55" i="140"/>
  <c r="BB54" i="140"/>
  <c r="BB53" i="140"/>
  <c r="BB52" i="140"/>
  <c r="BB51" i="140"/>
  <c r="BB50" i="140"/>
  <c r="BB49" i="140"/>
  <c r="BB48" i="140"/>
  <c r="BB47" i="140"/>
  <c r="BB46" i="140"/>
  <c r="BB45" i="140"/>
  <c r="BB44" i="140"/>
  <c r="BB43" i="140"/>
  <c r="BB42" i="140"/>
  <c r="BB41" i="140"/>
  <c r="BB40" i="140"/>
  <c r="BB39" i="140"/>
  <c r="BB38" i="140"/>
  <c r="BB37" i="140"/>
  <c r="BB36" i="140"/>
  <c r="BB35" i="140"/>
  <c r="BB34" i="140"/>
  <c r="BB33" i="140"/>
  <c r="BB32" i="140"/>
  <c r="BB31" i="140"/>
  <c r="BB30" i="140"/>
  <c r="BB29" i="140"/>
  <c r="BB28" i="140"/>
  <c r="BB27" i="140"/>
  <c r="BB26" i="140"/>
  <c r="BB25" i="140"/>
  <c r="BB24" i="140"/>
  <c r="BB23" i="140"/>
  <c r="BB22" i="140"/>
  <c r="BB21" i="140"/>
  <c r="BB20" i="140"/>
  <c r="BB19" i="140"/>
  <c r="BB18" i="140"/>
  <c r="AX200" i="140"/>
  <c r="AX199" i="140"/>
  <c r="AX198" i="140"/>
  <c r="AX197" i="140"/>
  <c r="AX196" i="140"/>
  <c r="AX195" i="140"/>
  <c r="AX194" i="140"/>
  <c r="AX193" i="140"/>
  <c r="AX192" i="140"/>
  <c r="AX191" i="140"/>
  <c r="AX190" i="140"/>
  <c r="AX189" i="140"/>
  <c r="AX188" i="140"/>
  <c r="AX187" i="140"/>
  <c r="AX186" i="140"/>
  <c r="AX185" i="140"/>
  <c r="AX184" i="140"/>
  <c r="AX183" i="140"/>
  <c r="AX182" i="140"/>
  <c r="AX181" i="140"/>
  <c r="AX180" i="140"/>
  <c r="AX179" i="140"/>
  <c r="AX178" i="140"/>
  <c r="AX177" i="140"/>
  <c r="AX176" i="140"/>
  <c r="AX175" i="140"/>
  <c r="AX174" i="140"/>
  <c r="AX173" i="140"/>
  <c r="AX172" i="140"/>
  <c r="AX171" i="140"/>
  <c r="AX170" i="140"/>
  <c r="AX169" i="140"/>
  <c r="AX168" i="140"/>
  <c r="AX167" i="140"/>
  <c r="AX166" i="140"/>
  <c r="AX165" i="140"/>
  <c r="AX164" i="140"/>
  <c r="AX163" i="140"/>
  <c r="AX162" i="140"/>
  <c r="AX161" i="140"/>
  <c r="AX160" i="140"/>
  <c r="AX159" i="140"/>
  <c r="AX158" i="140"/>
  <c r="AX157" i="140"/>
  <c r="AX156" i="140"/>
  <c r="AX155" i="140"/>
  <c r="AX154" i="140"/>
  <c r="AX153" i="140"/>
  <c r="AX152" i="140"/>
  <c r="AX151" i="140"/>
  <c r="AX150" i="140"/>
  <c r="AX149" i="140"/>
  <c r="AX148" i="140"/>
  <c r="AX147" i="140"/>
  <c r="AX146" i="140"/>
  <c r="AX145" i="140"/>
  <c r="AX144" i="140"/>
  <c r="AX143" i="140"/>
  <c r="AX142" i="140"/>
  <c r="AX141" i="140"/>
  <c r="AX140" i="140"/>
  <c r="AX139" i="140"/>
  <c r="AX138" i="140"/>
  <c r="AX137" i="140"/>
  <c r="AX136" i="140"/>
  <c r="AX135" i="140"/>
  <c r="AX134" i="140"/>
  <c r="AX133" i="140"/>
  <c r="AX132" i="140"/>
  <c r="AX131" i="140"/>
  <c r="AX130" i="140"/>
  <c r="AX129" i="140"/>
  <c r="AX128" i="140"/>
  <c r="AX127" i="140"/>
  <c r="AX126" i="140"/>
  <c r="AX125" i="140"/>
  <c r="AX124" i="140"/>
  <c r="AX123" i="140"/>
  <c r="AX122" i="140"/>
  <c r="AX121" i="140"/>
  <c r="AX120" i="140"/>
  <c r="AX119" i="140"/>
  <c r="AX118" i="140"/>
  <c r="AX117" i="140"/>
  <c r="AX116" i="140"/>
  <c r="AX115" i="140"/>
  <c r="AX114" i="140"/>
  <c r="AX113" i="140"/>
  <c r="AX112" i="140"/>
  <c r="AX111" i="140"/>
  <c r="AX110" i="140"/>
  <c r="AX109" i="140"/>
  <c r="AX108" i="140"/>
  <c r="AX107" i="140"/>
  <c r="AX106" i="140"/>
  <c r="AX105" i="140"/>
  <c r="AX104" i="140"/>
  <c r="AX103" i="140"/>
  <c r="AX102" i="140"/>
  <c r="AX101" i="140"/>
  <c r="AX100" i="140"/>
  <c r="AX99" i="140"/>
  <c r="AX98" i="140"/>
  <c r="AX97" i="140"/>
  <c r="AX96" i="140"/>
  <c r="AX95" i="140"/>
  <c r="AX94" i="140"/>
  <c r="AX93" i="140"/>
  <c r="AX92" i="140"/>
  <c r="AX91" i="140"/>
  <c r="AX90" i="140"/>
  <c r="AX89" i="140"/>
  <c r="AX88" i="140"/>
  <c r="AX87" i="140"/>
  <c r="AX86" i="140"/>
  <c r="AX85" i="140"/>
  <c r="AX84" i="140"/>
  <c r="AX83" i="140"/>
  <c r="AX82" i="140"/>
  <c r="AX81" i="140"/>
  <c r="AX80" i="140"/>
  <c r="AX79" i="140"/>
  <c r="AX78" i="140"/>
  <c r="AX77" i="140"/>
  <c r="AX76" i="140"/>
  <c r="AX75" i="140"/>
  <c r="AX74" i="140"/>
  <c r="AX73" i="140"/>
  <c r="AX72" i="140"/>
  <c r="AX71" i="140"/>
  <c r="AX70" i="140"/>
  <c r="AX69" i="140"/>
  <c r="AX68" i="140"/>
  <c r="AX67" i="140"/>
  <c r="AX66" i="140"/>
  <c r="AX65" i="140"/>
  <c r="AX64" i="140"/>
  <c r="AX63" i="140"/>
  <c r="AX62" i="140"/>
  <c r="AX61" i="140"/>
  <c r="AX60" i="140"/>
  <c r="AX59" i="140"/>
  <c r="AX58" i="140"/>
  <c r="AX57" i="140"/>
  <c r="AX56" i="140"/>
  <c r="AX55" i="140"/>
  <c r="AX54" i="140"/>
  <c r="AX53" i="140"/>
  <c r="AX52" i="140"/>
  <c r="AX51" i="140"/>
  <c r="AX50" i="140"/>
  <c r="AX49" i="140"/>
  <c r="AX48" i="140"/>
  <c r="AX47" i="140"/>
  <c r="AX46" i="140"/>
  <c r="AX45" i="140"/>
  <c r="AX44" i="140"/>
  <c r="AX43" i="140"/>
  <c r="AX42" i="140"/>
  <c r="AX41" i="140"/>
  <c r="AX40" i="140"/>
  <c r="AX39" i="140"/>
  <c r="AX38" i="140"/>
  <c r="AX37" i="140"/>
  <c r="AX36" i="140"/>
  <c r="AX35" i="140"/>
  <c r="AX34" i="140"/>
  <c r="AX33" i="140"/>
  <c r="AX32" i="140"/>
  <c r="AX31" i="140"/>
  <c r="AX30" i="140"/>
  <c r="AX29" i="140"/>
  <c r="AX28" i="140"/>
  <c r="AX27" i="140"/>
  <c r="AX26" i="140"/>
  <c r="AX25" i="140"/>
  <c r="AX24" i="140"/>
  <c r="AX23" i="140"/>
  <c r="AX22" i="140"/>
  <c r="AX21" i="140"/>
  <c r="AX20" i="140"/>
  <c r="AX19" i="140"/>
  <c r="AX18" i="140"/>
  <c r="AV200" i="140"/>
  <c r="AU200" i="140"/>
  <c r="AV199" i="140"/>
  <c r="AU199" i="140"/>
  <c r="AV198" i="140"/>
  <c r="AU198" i="140"/>
  <c r="AV197" i="140"/>
  <c r="AU197" i="140"/>
  <c r="AV196" i="140"/>
  <c r="AU196" i="140"/>
  <c r="AV195" i="140"/>
  <c r="AU195" i="140"/>
  <c r="AV194" i="140"/>
  <c r="AU194" i="140"/>
  <c r="AV193" i="140"/>
  <c r="AU193" i="140"/>
  <c r="AV192" i="140"/>
  <c r="AU192" i="140"/>
  <c r="AV191" i="140"/>
  <c r="AU191" i="140"/>
  <c r="AV190" i="140"/>
  <c r="AU190" i="140"/>
  <c r="AV189" i="140"/>
  <c r="AU189" i="140"/>
  <c r="AV188" i="140"/>
  <c r="AU188" i="140"/>
  <c r="AV187" i="140"/>
  <c r="AU187" i="140"/>
  <c r="AV186" i="140"/>
  <c r="AU186" i="140"/>
  <c r="AV185" i="140"/>
  <c r="AU185" i="140"/>
  <c r="AV184" i="140"/>
  <c r="AU184" i="140"/>
  <c r="AV183" i="140"/>
  <c r="AU183" i="140"/>
  <c r="AV182" i="140"/>
  <c r="AU182" i="140"/>
  <c r="AV181" i="140"/>
  <c r="AU181" i="140"/>
  <c r="AV180" i="140"/>
  <c r="AU180" i="140"/>
  <c r="AV179" i="140"/>
  <c r="AU179" i="140"/>
  <c r="AV178" i="140"/>
  <c r="AU178" i="140"/>
  <c r="AV177" i="140"/>
  <c r="AU177" i="140"/>
  <c r="AV176" i="140"/>
  <c r="AU176" i="140"/>
  <c r="AV175" i="140"/>
  <c r="AU175" i="140"/>
  <c r="AV174" i="140"/>
  <c r="AU174" i="140"/>
  <c r="AV173" i="140"/>
  <c r="AU173" i="140"/>
  <c r="AV172" i="140"/>
  <c r="AU172" i="140"/>
  <c r="AV171" i="140"/>
  <c r="AU171" i="140"/>
  <c r="AV170" i="140"/>
  <c r="AU170" i="140"/>
  <c r="AV169" i="140"/>
  <c r="AU169" i="140"/>
  <c r="AV168" i="140"/>
  <c r="AU168" i="140"/>
  <c r="AV167" i="140"/>
  <c r="AU167" i="140"/>
  <c r="AV166" i="140"/>
  <c r="AU166" i="140"/>
  <c r="AV165" i="140"/>
  <c r="AU165" i="140"/>
  <c r="AV164" i="140"/>
  <c r="AU164" i="140"/>
  <c r="AV163" i="140"/>
  <c r="AU163" i="140"/>
  <c r="AV162" i="140"/>
  <c r="AU162" i="140"/>
  <c r="AV161" i="140"/>
  <c r="AU161" i="140"/>
  <c r="AV160" i="140"/>
  <c r="AU160" i="140"/>
  <c r="AV159" i="140"/>
  <c r="AU159" i="140"/>
  <c r="AV158" i="140"/>
  <c r="AU158" i="140"/>
  <c r="AV157" i="140"/>
  <c r="AU157" i="140"/>
  <c r="AV156" i="140"/>
  <c r="AU156" i="140"/>
  <c r="AV155" i="140"/>
  <c r="AU155" i="140"/>
  <c r="AV154" i="140"/>
  <c r="AU154" i="140"/>
  <c r="AV153" i="140"/>
  <c r="AU153" i="140"/>
  <c r="AV152" i="140"/>
  <c r="AU152" i="140"/>
  <c r="AV151" i="140"/>
  <c r="AU151" i="140"/>
  <c r="AV150" i="140"/>
  <c r="AU150" i="140"/>
  <c r="AV149" i="140"/>
  <c r="AU149" i="140"/>
  <c r="AV148" i="140"/>
  <c r="AU148" i="140"/>
  <c r="AV147" i="140"/>
  <c r="AU147" i="140"/>
  <c r="AV146" i="140"/>
  <c r="AU146" i="140"/>
  <c r="AV145" i="140"/>
  <c r="AU145" i="140"/>
  <c r="AV144" i="140"/>
  <c r="AU144" i="140"/>
  <c r="AV143" i="140"/>
  <c r="AU143" i="140"/>
  <c r="AV142" i="140"/>
  <c r="AU142" i="140"/>
  <c r="AV141" i="140"/>
  <c r="AU141" i="140"/>
  <c r="AV140" i="140"/>
  <c r="AU140" i="140"/>
  <c r="AV139" i="140"/>
  <c r="AU139" i="140"/>
  <c r="AV138" i="140"/>
  <c r="AU138" i="140"/>
  <c r="AV137" i="140"/>
  <c r="AU137" i="140"/>
  <c r="AV136" i="140"/>
  <c r="AU136" i="140"/>
  <c r="AV135" i="140"/>
  <c r="AU135" i="140"/>
  <c r="AV134" i="140"/>
  <c r="AU134" i="140"/>
  <c r="AV133" i="140"/>
  <c r="AU133" i="140"/>
  <c r="AV132" i="140"/>
  <c r="AU132" i="140"/>
  <c r="AV131" i="140"/>
  <c r="AU131" i="140"/>
  <c r="AV130" i="140"/>
  <c r="AU130" i="140"/>
  <c r="AV129" i="140"/>
  <c r="AU129" i="140"/>
  <c r="AV128" i="140"/>
  <c r="AU128" i="140"/>
  <c r="AV127" i="140"/>
  <c r="AU127" i="140"/>
  <c r="AV126" i="140"/>
  <c r="AU126" i="140"/>
  <c r="AV125" i="140"/>
  <c r="AU125" i="140"/>
  <c r="AV124" i="140"/>
  <c r="AU124" i="140"/>
  <c r="AV123" i="140"/>
  <c r="AU123" i="140"/>
  <c r="AV122" i="140"/>
  <c r="AU122" i="140"/>
  <c r="AV121" i="140"/>
  <c r="AU121" i="140"/>
  <c r="AV120" i="140"/>
  <c r="AU120" i="140"/>
  <c r="AV119" i="140"/>
  <c r="AU119" i="140"/>
  <c r="AV118" i="140"/>
  <c r="AU118" i="140"/>
  <c r="AV117" i="140"/>
  <c r="AU117" i="140"/>
  <c r="AV116" i="140"/>
  <c r="AU116" i="140"/>
  <c r="AV115" i="140"/>
  <c r="AU115" i="140"/>
  <c r="AV114" i="140"/>
  <c r="AU114" i="140"/>
  <c r="AV113" i="140"/>
  <c r="AU113" i="140"/>
  <c r="AV112" i="140"/>
  <c r="AU112" i="140"/>
  <c r="AV111" i="140"/>
  <c r="AU111" i="140"/>
  <c r="AV110" i="140"/>
  <c r="AU110" i="140"/>
  <c r="AV109" i="140"/>
  <c r="AU109" i="140"/>
  <c r="AV108" i="140"/>
  <c r="AU108" i="140"/>
  <c r="AV107" i="140"/>
  <c r="AU107" i="140"/>
  <c r="AV106" i="140"/>
  <c r="AU106" i="140"/>
  <c r="AV105" i="140"/>
  <c r="AU105" i="140"/>
  <c r="AV104" i="140"/>
  <c r="AU104" i="140"/>
  <c r="AV103" i="140"/>
  <c r="AU103" i="140"/>
  <c r="AV102" i="140"/>
  <c r="AU102" i="140"/>
  <c r="AV101" i="140"/>
  <c r="AU101" i="140"/>
  <c r="AV100" i="140"/>
  <c r="AU100" i="140"/>
  <c r="AV99" i="140"/>
  <c r="AU99" i="140"/>
  <c r="AV98" i="140"/>
  <c r="AU98" i="140"/>
  <c r="AV97" i="140"/>
  <c r="AU97" i="140"/>
  <c r="AV96" i="140"/>
  <c r="AU96" i="140"/>
  <c r="AV95" i="140"/>
  <c r="AU95" i="140"/>
  <c r="AV94" i="140"/>
  <c r="AU94" i="140"/>
  <c r="AV93" i="140"/>
  <c r="AU93" i="140"/>
  <c r="AV92" i="140"/>
  <c r="AU92" i="140"/>
  <c r="AV91" i="140"/>
  <c r="AU91" i="140"/>
  <c r="AV90" i="140"/>
  <c r="AU90" i="140"/>
  <c r="AV89" i="140"/>
  <c r="AU89" i="140"/>
  <c r="AV88" i="140"/>
  <c r="AU88" i="140"/>
  <c r="AV87" i="140"/>
  <c r="AU87" i="140"/>
  <c r="AV86" i="140"/>
  <c r="AU86" i="140"/>
  <c r="AV85" i="140"/>
  <c r="AU85" i="140"/>
  <c r="AV84" i="140"/>
  <c r="AU84" i="140"/>
  <c r="AV83" i="140"/>
  <c r="AU83" i="140"/>
  <c r="AU82" i="140"/>
  <c r="AV82" i="140"/>
  <c r="AU81" i="140"/>
  <c r="AV81" i="140"/>
  <c r="AU80" i="140"/>
  <c r="AV80" i="140"/>
  <c r="AU79" i="140"/>
  <c r="AV79" i="140"/>
  <c r="AU78" i="140"/>
  <c r="AV78" i="140"/>
  <c r="AU77" i="140"/>
  <c r="AV77" i="140"/>
  <c r="AU76" i="140"/>
  <c r="AV76" i="140"/>
  <c r="AU75" i="140"/>
  <c r="AV75" i="140"/>
  <c r="AU74" i="140"/>
  <c r="AV74" i="140"/>
  <c r="AU73" i="140"/>
  <c r="AV73" i="140"/>
  <c r="AU72" i="140"/>
  <c r="AV72" i="140"/>
  <c r="AU71" i="140"/>
  <c r="AV71" i="140"/>
  <c r="AU70" i="140"/>
  <c r="AV70" i="140"/>
  <c r="AU69" i="140"/>
  <c r="AV69" i="140"/>
  <c r="AU68" i="140"/>
  <c r="AV68" i="140"/>
  <c r="AU67" i="140"/>
  <c r="AV67" i="140"/>
  <c r="AU66" i="140"/>
  <c r="AV66" i="140"/>
  <c r="AU65" i="140"/>
  <c r="AV65" i="140"/>
  <c r="AU64" i="140"/>
  <c r="AV64" i="140"/>
  <c r="AU63" i="140"/>
  <c r="AV63" i="140"/>
  <c r="AU62" i="140"/>
  <c r="AV62" i="140"/>
  <c r="AU61" i="140"/>
  <c r="AV61" i="140"/>
  <c r="AU60" i="140"/>
  <c r="AV60" i="140"/>
  <c r="AU59" i="140"/>
  <c r="AV59" i="140"/>
  <c r="AU58" i="140"/>
  <c r="AV58" i="140"/>
  <c r="AU57" i="140"/>
  <c r="AV57" i="140"/>
  <c r="AU56" i="140"/>
  <c r="AV56" i="140"/>
  <c r="AU55" i="140"/>
  <c r="AV55" i="140"/>
  <c r="AU54" i="140"/>
  <c r="AV54" i="140"/>
  <c r="AU53" i="140"/>
  <c r="AV53" i="140"/>
  <c r="AU52" i="140"/>
  <c r="AV52" i="140"/>
  <c r="AU51" i="140"/>
  <c r="AV51" i="140"/>
  <c r="AU50" i="140"/>
  <c r="AV50" i="140"/>
  <c r="AU49" i="140"/>
  <c r="AV49" i="140"/>
  <c r="AU48" i="140"/>
  <c r="AV48" i="140"/>
  <c r="AU47" i="140"/>
  <c r="AV47" i="140"/>
  <c r="AU46" i="140"/>
  <c r="AV46" i="140"/>
  <c r="AU45" i="140"/>
  <c r="AV45" i="140"/>
  <c r="AU44" i="140"/>
  <c r="AV44" i="140"/>
  <c r="AU43" i="140"/>
  <c r="AV43" i="140"/>
  <c r="AU42" i="140"/>
  <c r="AV42" i="140"/>
  <c r="AU41" i="140"/>
  <c r="AV41" i="140"/>
  <c r="AU40" i="140"/>
  <c r="AV40" i="140"/>
  <c r="AU39" i="140"/>
  <c r="AV39" i="140"/>
  <c r="AU38" i="140"/>
  <c r="AV38" i="140"/>
  <c r="AU37" i="140"/>
  <c r="AV37" i="140"/>
  <c r="AU36" i="140"/>
  <c r="AV36" i="140"/>
  <c r="AU35" i="140"/>
  <c r="AV35" i="140"/>
  <c r="AU34" i="140"/>
  <c r="AV34" i="140"/>
  <c r="AU33" i="140"/>
  <c r="AV33" i="140"/>
  <c r="AU32" i="140"/>
  <c r="AV32" i="140"/>
  <c r="AU31" i="140"/>
  <c r="AV31" i="140"/>
  <c r="AU30" i="140"/>
  <c r="AV30" i="140"/>
  <c r="AU29" i="140"/>
  <c r="AV29" i="140"/>
  <c r="AU28" i="140"/>
  <c r="AV28" i="140"/>
  <c r="AU27" i="140"/>
  <c r="AV27" i="140"/>
  <c r="AU26" i="140"/>
  <c r="AV26" i="140"/>
  <c r="AU25" i="140"/>
  <c r="AV25" i="140"/>
  <c r="AU24" i="140"/>
  <c r="AV24" i="140"/>
  <c r="AU23" i="140"/>
  <c r="AV23" i="140"/>
  <c r="AU22" i="140"/>
  <c r="AV22" i="140"/>
  <c r="AU21" i="140"/>
  <c r="AV21" i="140"/>
  <c r="AU20" i="140"/>
  <c r="AV20" i="140"/>
  <c r="AU19" i="140"/>
  <c r="AV19" i="140"/>
  <c r="AU18" i="140"/>
  <c r="AV18" i="140"/>
  <c r="W200" i="140"/>
  <c r="W199" i="140"/>
  <c r="W198" i="140"/>
  <c r="W197" i="140"/>
  <c r="W196" i="140"/>
  <c r="W195" i="140"/>
  <c r="W194" i="140"/>
  <c r="W193" i="140"/>
  <c r="W192" i="140"/>
  <c r="W191" i="140"/>
  <c r="W190" i="140"/>
  <c r="W189" i="140"/>
  <c r="W188" i="140"/>
  <c r="W187" i="140"/>
  <c r="W186" i="140"/>
  <c r="W185" i="140"/>
  <c r="W184" i="140"/>
  <c r="W183" i="140"/>
  <c r="W182" i="140"/>
  <c r="W181" i="140"/>
  <c r="W180" i="140"/>
  <c r="W179" i="140"/>
  <c r="W178" i="140"/>
  <c r="W177" i="140"/>
  <c r="W176" i="140"/>
  <c r="W175" i="140"/>
  <c r="W174" i="140"/>
  <c r="W173" i="140"/>
  <c r="W172" i="140"/>
  <c r="W171" i="140"/>
  <c r="W170" i="140"/>
  <c r="W169" i="140"/>
  <c r="W168" i="140"/>
  <c r="W167" i="140"/>
  <c r="W166" i="140"/>
  <c r="W165" i="140"/>
  <c r="W164" i="140"/>
  <c r="W163" i="140"/>
  <c r="W162" i="140"/>
  <c r="W161" i="140"/>
  <c r="W160" i="140"/>
  <c r="W159" i="140"/>
  <c r="W158" i="140"/>
  <c r="W157" i="140"/>
  <c r="W156" i="140"/>
  <c r="W155" i="140"/>
  <c r="W154" i="140"/>
  <c r="W153" i="140"/>
  <c r="W152" i="140"/>
  <c r="W151" i="140"/>
  <c r="W150" i="140"/>
  <c r="W149" i="140"/>
  <c r="W148" i="140"/>
  <c r="W147" i="140"/>
  <c r="W146" i="140"/>
  <c r="W145" i="140"/>
  <c r="W144" i="140"/>
  <c r="W143" i="140"/>
  <c r="W142" i="140"/>
  <c r="W141" i="140"/>
  <c r="W140" i="140"/>
  <c r="W139" i="140"/>
  <c r="W138" i="140"/>
  <c r="W137" i="140"/>
  <c r="W136" i="140"/>
  <c r="W135" i="140"/>
  <c r="W134" i="140"/>
  <c r="W133" i="140"/>
  <c r="W132" i="140"/>
  <c r="W131" i="140"/>
  <c r="W130" i="140"/>
  <c r="W129" i="140"/>
  <c r="W128" i="140"/>
  <c r="W127" i="140"/>
  <c r="W126" i="140"/>
  <c r="W125" i="140"/>
  <c r="W124" i="140"/>
  <c r="W123" i="140"/>
  <c r="W122" i="140"/>
  <c r="W121" i="140"/>
  <c r="W120" i="140"/>
  <c r="W119" i="140"/>
  <c r="W118" i="140"/>
  <c r="W117" i="140"/>
  <c r="W116" i="140"/>
  <c r="W115" i="140"/>
  <c r="W114" i="140"/>
  <c r="W113" i="140"/>
  <c r="W112" i="140"/>
  <c r="W111" i="140"/>
  <c r="W110" i="140"/>
  <c r="W109" i="140"/>
  <c r="W108" i="140"/>
  <c r="W107" i="140"/>
  <c r="W106" i="140"/>
  <c r="W105" i="140"/>
  <c r="W104" i="140"/>
  <c r="W103" i="140"/>
  <c r="W102" i="140"/>
  <c r="W101" i="140"/>
  <c r="W100" i="140"/>
  <c r="W99" i="140"/>
  <c r="W98" i="140"/>
  <c r="W97" i="140"/>
  <c r="W96" i="140"/>
  <c r="W95" i="140"/>
  <c r="W94" i="140"/>
  <c r="W93" i="140"/>
  <c r="W92" i="140"/>
  <c r="W91" i="140"/>
  <c r="W90" i="140"/>
  <c r="W89" i="140"/>
  <c r="W88" i="140"/>
  <c r="W87" i="140"/>
  <c r="W86" i="140"/>
  <c r="W85" i="140"/>
  <c r="W84" i="140"/>
  <c r="W83" i="140"/>
  <c r="W82" i="140"/>
  <c r="W81" i="140"/>
  <c r="W80" i="140"/>
  <c r="W79" i="140"/>
  <c r="W78" i="140"/>
  <c r="W77" i="140"/>
  <c r="W76" i="140"/>
  <c r="W75" i="140"/>
  <c r="W74" i="140"/>
  <c r="W73" i="140"/>
  <c r="W72" i="140"/>
  <c r="W71" i="140"/>
  <c r="W70" i="140"/>
  <c r="W69" i="140"/>
  <c r="W68" i="140"/>
  <c r="W67" i="140"/>
  <c r="W66" i="140"/>
  <c r="W65" i="140"/>
  <c r="W64" i="140"/>
  <c r="W63" i="140"/>
  <c r="W62" i="140"/>
  <c r="W61" i="140"/>
  <c r="W60" i="140"/>
  <c r="W59" i="140"/>
  <c r="W58" i="140"/>
  <c r="W57" i="140"/>
  <c r="W56" i="140"/>
  <c r="W55" i="140"/>
  <c r="W54" i="140"/>
  <c r="W53" i="140"/>
  <c r="W52" i="140"/>
  <c r="W51" i="140"/>
  <c r="W50" i="140"/>
  <c r="W49" i="140"/>
  <c r="W48" i="140"/>
  <c r="W47" i="140"/>
  <c r="W46" i="140"/>
  <c r="W45" i="140"/>
  <c r="W44" i="140"/>
  <c r="W43" i="140"/>
  <c r="W42" i="140"/>
  <c r="W41" i="140"/>
  <c r="W40" i="140"/>
  <c r="W39" i="140"/>
  <c r="W38" i="140"/>
  <c r="W37" i="140"/>
  <c r="W36" i="140"/>
  <c r="W35" i="140"/>
  <c r="W34" i="140"/>
  <c r="W33" i="140"/>
  <c r="W32" i="140"/>
  <c r="W31" i="140"/>
  <c r="W30" i="140"/>
  <c r="W29" i="140"/>
  <c r="W28" i="140"/>
  <c r="W27" i="140"/>
  <c r="W26" i="140"/>
  <c r="W25" i="140"/>
  <c r="W24" i="140"/>
  <c r="W23" i="140"/>
  <c r="W22" i="140"/>
  <c r="W21" i="140"/>
  <c r="W20" i="140"/>
  <c r="W19" i="140"/>
  <c r="W18" i="140"/>
  <c r="S200" i="140"/>
  <c r="S199" i="140"/>
  <c r="S198" i="140"/>
  <c r="S197" i="140"/>
  <c r="S196" i="140"/>
  <c r="S195" i="140"/>
  <c r="S194" i="140"/>
  <c r="S193" i="140"/>
  <c r="S192" i="140"/>
  <c r="S191" i="140"/>
  <c r="S190" i="140"/>
  <c r="S189" i="140"/>
  <c r="S188" i="140"/>
  <c r="S187" i="140"/>
  <c r="S186" i="140"/>
  <c r="S185" i="140"/>
  <c r="S184" i="140"/>
  <c r="S183" i="140"/>
  <c r="S182" i="140"/>
  <c r="S181" i="140"/>
  <c r="S180" i="140"/>
  <c r="S179" i="140"/>
  <c r="S178" i="140"/>
  <c r="S177" i="140"/>
  <c r="S176" i="140"/>
  <c r="S175" i="140"/>
  <c r="S174" i="140"/>
  <c r="S173" i="140"/>
  <c r="S172" i="140"/>
  <c r="S171" i="140"/>
  <c r="S170" i="140"/>
  <c r="S169" i="140"/>
  <c r="S168" i="140"/>
  <c r="S167" i="140"/>
  <c r="S166" i="140"/>
  <c r="S165" i="140"/>
  <c r="S164" i="140"/>
  <c r="S163" i="140"/>
  <c r="S162" i="140"/>
  <c r="S161" i="140"/>
  <c r="S160" i="140"/>
  <c r="S159" i="140"/>
  <c r="S158" i="140"/>
  <c r="S157" i="140"/>
  <c r="S156" i="140"/>
  <c r="S155" i="140"/>
  <c r="S154" i="140"/>
  <c r="S153" i="140"/>
  <c r="S152" i="140"/>
  <c r="S151" i="140"/>
  <c r="S150" i="140"/>
  <c r="S149" i="140"/>
  <c r="S148" i="140"/>
  <c r="S147" i="140"/>
  <c r="S146" i="140"/>
  <c r="S145" i="140"/>
  <c r="S144" i="140"/>
  <c r="S143" i="140"/>
  <c r="S142" i="140"/>
  <c r="S141" i="140"/>
  <c r="S140" i="140"/>
  <c r="S139" i="140"/>
  <c r="S138" i="140"/>
  <c r="S137" i="140"/>
  <c r="S136" i="140"/>
  <c r="S135" i="140"/>
  <c r="S134" i="140"/>
  <c r="S133" i="140"/>
  <c r="S132" i="140"/>
  <c r="S131" i="140"/>
  <c r="S130" i="140"/>
  <c r="S129" i="140"/>
  <c r="S128" i="140"/>
  <c r="S127" i="140"/>
  <c r="S126" i="140"/>
  <c r="S125" i="140"/>
  <c r="S124" i="140"/>
  <c r="S123" i="140"/>
  <c r="S122" i="140"/>
  <c r="S121" i="140"/>
  <c r="S120" i="140"/>
  <c r="S119" i="140"/>
  <c r="S118" i="140"/>
  <c r="S117" i="140"/>
  <c r="S116" i="140"/>
  <c r="S115" i="140"/>
  <c r="S114" i="140"/>
  <c r="S113" i="140"/>
  <c r="S112" i="140"/>
  <c r="S111" i="140"/>
  <c r="S110" i="140"/>
  <c r="S109" i="140"/>
  <c r="S108" i="140"/>
  <c r="S107" i="140"/>
  <c r="S106" i="140"/>
  <c r="S105" i="140"/>
  <c r="S104" i="140"/>
  <c r="S103" i="140"/>
  <c r="S102" i="140"/>
  <c r="S101" i="140"/>
  <c r="S100" i="140"/>
  <c r="S99" i="140"/>
  <c r="S98" i="140"/>
  <c r="S97" i="140"/>
  <c r="S96" i="140"/>
  <c r="S95" i="140"/>
  <c r="S94" i="140"/>
  <c r="S93" i="140"/>
  <c r="S92" i="140"/>
  <c r="S91" i="140"/>
  <c r="S90" i="140"/>
  <c r="S89" i="140"/>
  <c r="S88" i="140"/>
  <c r="S87" i="140"/>
  <c r="S86" i="140"/>
  <c r="S85" i="140"/>
  <c r="S84" i="140"/>
  <c r="S83" i="140"/>
  <c r="S82" i="140"/>
  <c r="S81" i="140"/>
  <c r="S80" i="140"/>
  <c r="S79" i="140"/>
  <c r="S78" i="140"/>
  <c r="S77" i="140"/>
  <c r="S76" i="140"/>
  <c r="S75" i="140"/>
  <c r="S74" i="140"/>
  <c r="S73" i="140"/>
  <c r="S72" i="140"/>
  <c r="S71" i="140"/>
  <c r="S70" i="140"/>
  <c r="S69" i="140"/>
  <c r="S68" i="140"/>
  <c r="S67" i="140"/>
  <c r="S66" i="140"/>
  <c r="S65" i="140"/>
  <c r="S64" i="140"/>
  <c r="S63" i="140"/>
  <c r="S62" i="140"/>
  <c r="S61" i="140"/>
  <c r="S60" i="140"/>
  <c r="S59" i="140"/>
  <c r="S58" i="140"/>
  <c r="S57" i="140"/>
  <c r="S56" i="140"/>
  <c r="S55" i="140"/>
  <c r="S54" i="140"/>
  <c r="S53" i="140"/>
  <c r="S52" i="140"/>
  <c r="S51" i="140"/>
  <c r="S50" i="140"/>
  <c r="S49" i="140"/>
  <c r="S48" i="140"/>
  <c r="S47" i="140"/>
  <c r="S46" i="140"/>
  <c r="S45" i="140"/>
  <c r="S44" i="140"/>
  <c r="S43" i="140"/>
  <c r="S42" i="140"/>
  <c r="S41" i="140"/>
  <c r="S40" i="140"/>
  <c r="S39" i="140"/>
  <c r="S38" i="140"/>
  <c r="S37" i="140"/>
  <c r="S36" i="140"/>
  <c r="S35" i="140"/>
  <c r="S34" i="140"/>
  <c r="S33" i="140"/>
  <c r="S32" i="140"/>
  <c r="S31" i="140"/>
  <c r="S30" i="140"/>
  <c r="S29" i="140"/>
  <c r="S28" i="140"/>
  <c r="S27" i="140"/>
  <c r="S26" i="140"/>
  <c r="S25" i="140"/>
  <c r="S24" i="140"/>
  <c r="S23" i="140"/>
  <c r="S22" i="140"/>
  <c r="S21" i="140"/>
  <c r="S20" i="140"/>
  <c r="S19" i="140"/>
  <c r="S18" i="140"/>
  <c r="G200" i="140"/>
  <c r="G199" i="140"/>
  <c r="G198" i="140"/>
  <c r="G197" i="140"/>
  <c r="G196" i="140"/>
  <c r="G195" i="140"/>
  <c r="G194" i="140"/>
  <c r="G193" i="140"/>
  <c r="G192" i="140"/>
  <c r="G191" i="140"/>
  <c r="G190" i="140"/>
  <c r="G189" i="140"/>
  <c r="G188" i="140"/>
  <c r="G187" i="140"/>
  <c r="G186" i="140"/>
  <c r="G185" i="140"/>
  <c r="G184" i="140"/>
  <c r="G183" i="140"/>
  <c r="G182" i="140"/>
  <c r="G181" i="140"/>
  <c r="G180" i="140"/>
  <c r="G179" i="140"/>
  <c r="G178" i="140"/>
  <c r="G177" i="140"/>
  <c r="G176" i="140"/>
  <c r="G175" i="140"/>
  <c r="G174" i="140"/>
  <c r="G173" i="140"/>
  <c r="G172" i="140"/>
  <c r="G171" i="140"/>
  <c r="G170" i="140"/>
  <c r="G169" i="140"/>
  <c r="G168" i="140"/>
  <c r="G167" i="140"/>
  <c r="G166" i="140"/>
  <c r="G165" i="140"/>
  <c r="G164" i="140"/>
  <c r="G163" i="140"/>
  <c r="G162" i="140"/>
  <c r="G161" i="140"/>
  <c r="G160" i="140"/>
  <c r="G159" i="140"/>
  <c r="G158" i="140"/>
  <c r="G157" i="140"/>
  <c r="G156" i="140"/>
  <c r="G155" i="140"/>
  <c r="G154" i="140"/>
  <c r="G153" i="140"/>
  <c r="G152" i="140"/>
  <c r="G151" i="140"/>
  <c r="G150" i="140"/>
  <c r="G149" i="140"/>
  <c r="G148" i="140"/>
  <c r="G147" i="140"/>
  <c r="G146" i="140"/>
  <c r="G145" i="140"/>
  <c r="G144" i="140"/>
  <c r="G143" i="140"/>
  <c r="G142" i="140"/>
  <c r="G141" i="140"/>
  <c r="G140" i="140"/>
  <c r="G139" i="140"/>
  <c r="G138" i="140"/>
  <c r="G137" i="140"/>
  <c r="G136" i="140"/>
  <c r="G135" i="140"/>
  <c r="G134" i="140"/>
  <c r="G133" i="140"/>
  <c r="G132" i="140"/>
  <c r="G131" i="140"/>
  <c r="G130" i="140"/>
  <c r="G129" i="140"/>
  <c r="G128" i="140"/>
  <c r="G127" i="140"/>
  <c r="G126" i="140"/>
  <c r="G125" i="140"/>
  <c r="G124" i="140"/>
  <c r="G123" i="140"/>
  <c r="G122" i="140"/>
  <c r="G121" i="140"/>
  <c r="G120" i="140"/>
  <c r="G119" i="140"/>
  <c r="G118" i="140"/>
  <c r="G117" i="140"/>
  <c r="G116" i="140"/>
  <c r="G115" i="140"/>
  <c r="G114" i="140"/>
  <c r="G113" i="140"/>
  <c r="G112" i="140"/>
  <c r="G111" i="140"/>
  <c r="G110" i="140"/>
  <c r="G109" i="140"/>
  <c r="G108" i="140"/>
  <c r="G107" i="140"/>
  <c r="G106" i="140"/>
  <c r="G105" i="140"/>
  <c r="G104" i="140"/>
  <c r="G103" i="140"/>
  <c r="G102" i="140"/>
  <c r="G101" i="140"/>
  <c r="G100" i="140"/>
  <c r="G99" i="140"/>
  <c r="G98" i="140"/>
  <c r="G97" i="140"/>
  <c r="G96" i="140"/>
  <c r="G95" i="140"/>
  <c r="G94" i="140"/>
  <c r="G93" i="140"/>
  <c r="G92" i="140"/>
  <c r="G91" i="140"/>
  <c r="G90" i="140"/>
  <c r="G89" i="140"/>
  <c r="G88" i="140"/>
  <c r="G87" i="140"/>
  <c r="G86" i="140"/>
  <c r="G85" i="140"/>
  <c r="G84" i="140"/>
  <c r="G83" i="140"/>
  <c r="G82" i="140"/>
  <c r="G81" i="140"/>
  <c r="G80" i="140"/>
  <c r="G79" i="140"/>
  <c r="G78" i="140"/>
  <c r="G77" i="140"/>
  <c r="G76" i="140"/>
  <c r="G75" i="140"/>
  <c r="G74" i="140"/>
  <c r="G73" i="140"/>
  <c r="G72" i="140"/>
  <c r="G71" i="140"/>
  <c r="G70" i="140"/>
  <c r="G69" i="140"/>
  <c r="G68" i="140"/>
  <c r="G67" i="140"/>
  <c r="G66" i="140"/>
  <c r="G65" i="140"/>
  <c r="G64" i="140"/>
  <c r="G63" i="140"/>
  <c r="G62" i="140"/>
  <c r="G61" i="140"/>
  <c r="G60" i="140"/>
  <c r="G59" i="140"/>
  <c r="G58" i="140"/>
  <c r="G57" i="140"/>
  <c r="G56" i="140"/>
  <c r="G55" i="140"/>
  <c r="G54" i="140"/>
  <c r="G53" i="140"/>
  <c r="G52" i="140"/>
  <c r="G51" i="140"/>
  <c r="G50" i="140"/>
  <c r="G49" i="140"/>
  <c r="G48" i="140"/>
  <c r="G47" i="140"/>
  <c r="G46" i="140"/>
  <c r="G45" i="140"/>
  <c r="G44" i="140"/>
  <c r="G43" i="140"/>
  <c r="G42" i="140"/>
  <c r="G41" i="140"/>
  <c r="G40" i="140"/>
  <c r="G39" i="140"/>
  <c r="G38" i="140"/>
  <c r="G37" i="140"/>
  <c r="G36" i="140"/>
  <c r="G35" i="140"/>
  <c r="G34" i="140"/>
  <c r="G33" i="140"/>
  <c r="G32" i="140"/>
  <c r="G31" i="140"/>
  <c r="G30" i="140"/>
  <c r="G29" i="140"/>
  <c r="G28" i="140"/>
  <c r="G27" i="140"/>
  <c r="G26" i="140"/>
  <c r="G25" i="140"/>
  <c r="G24" i="140"/>
  <c r="G23" i="140"/>
  <c r="G22" i="140"/>
  <c r="G21" i="140"/>
  <c r="G20" i="140"/>
  <c r="G19" i="140"/>
  <c r="G18" i="140"/>
  <c r="E200" i="140"/>
  <c r="D200" i="140"/>
  <c r="E199" i="140"/>
  <c r="D199" i="140"/>
  <c r="E198" i="140"/>
  <c r="D198" i="140"/>
  <c r="E197" i="140"/>
  <c r="D197" i="140"/>
  <c r="E196" i="140"/>
  <c r="D196" i="140"/>
  <c r="E195" i="140"/>
  <c r="D195" i="140"/>
  <c r="E194" i="140"/>
  <c r="D194" i="140"/>
  <c r="E193" i="140"/>
  <c r="D193" i="140"/>
  <c r="E192" i="140"/>
  <c r="D192" i="140"/>
  <c r="E191" i="140"/>
  <c r="D191" i="140"/>
  <c r="E190" i="140"/>
  <c r="D190" i="140"/>
  <c r="E189" i="140"/>
  <c r="D189" i="140"/>
  <c r="E188" i="140"/>
  <c r="D188" i="140"/>
  <c r="E187" i="140"/>
  <c r="D187" i="140"/>
  <c r="E186" i="140"/>
  <c r="D186" i="140"/>
  <c r="E185" i="140"/>
  <c r="D185" i="140"/>
  <c r="E184" i="140"/>
  <c r="D184" i="140"/>
  <c r="E183" i="140"/>
  <c r="D183" i="140"/>
  <c r="E182" i="140"/>
  <c r="D182" i="140"/>
  <c r="E181" i="140"/>
  <c r="D181" i="140"/>
  <c r="E180" i="140"/>
  <c r="D180" i="140"/>
  <c r="E179" i="140"/>
  <c r="D179" i="140"/>
  <c r="E178" i="140"/>
  <c r="D178" i="140"/>
  <c r="E177" i="140"/>
  <c r="D177" i="140"/>
  <c r="E176" i="140"/>
  <c r="D176" i="140"/>
  <c r="E175" i="140"/>
  <c r="D175" i="140"/>
  <c r="E174" i="140"/>
  <c r="D174" i="140"/>
  <c r="E173" i="140"/>
  <c r="D173" i="140"/>
  <c r="E172" i="140"/>
  <c r="D172" i="140"/>
  <c r="E171" i="140"/>
  <c r="D171" i="140"/>
  <c r="E170" i="140"/>
  <c r="D170" i="140"/>
  <c r="E169" i="140"/>
  <c r="D169" i="140"/>
  <c r="E168" i="140"/>
  <c r="D168" i="140"/>
  <c r="E167" i="140"/>
  <c r="D167" i="140"/>
  <c r="E166" i="140"/>
  <c r="D166" i="140"/>
  <c r="E165" i="140"/>
  <c r="D165" i="140"/>
  <c r="E164" i="140"/>
  <c r="D164" i="140"/>
  <c r="E163" i="140"/>
  <c r="D163" i="140"/>
  <c r="E162" i="140"/>
  <c r="D162" i="140"/>
  <c r="E161" i="140"/>
  <c r="D161" i="140"/>
  <c r="E160" i="140"/>
  <c r="D160" i="140"/>
  <c r="E159" i="140"/>
  <c r="D159" i="140"/>
  <c r="E158" i="140"/>
  <c r="D158" i="140"/>
  <c r="E157" i="140"/>
  <c r="D157" i="140"/>
  <c r="E156" i="140"/>
  <c r="D156" i="140"/>
  <c r="E155" i="140"/>
  <c r="D155" i="140"/>
  <c r="E154" i="140"/>
  <c r="D154" i="140"/>
  <c r="E153" i="140"/>
  <c r="D153" i="140"/>
  <c r="E152" i="140"/>
  <c r="D152" i="140"/>
  <c r="E151" i="140"/>
  <c r="D151" i="140"/>
  <c r="E150" i="140"/>
  <c r="D150" i="140"/>
  <c r="E149" i="140"/>
  <c r="D149" i="140"/>
  <c r="E148" i="140"/>
  <c r="D148" i="140"/>
  <c r="E147" i="140"/>
  <c r="D147" i="140"/>
  <c r="E146" i="140"/>
  <c r="D146" i="140"/>
  <c r="E145" i="140"/>
  <c r="D145" i="140"/>
  <c r="E144" i="140"/>
  <c r="D144" i="140"/>
  <c r="E143" i="140"/>
  <c r="D143" i="140"/>
  <c r="E142" i="140"/>
  <c r="D142" i="140"/>
  <c r="E141" i="140"/>
  <c r="D141" i="140"/>
  <c r="E140" i="140"/>
  <c r="D140" i="140"/>
  <c r="E139" i="140"/>
  <c r="D139" i="140"/>
  <c r="E138" i="140"/>
  <c r="D138" i="140"/>
  <c r="E137" i="140"/>
  <c r="D137" i="140"/>
  <c r="E136" i="140"/>
  <c r="D136" i="140"/>
  <c r="E135" i="140"/>
  <c r="D135" i="140"/>
  <c r="E134" i="140"/>
  <c r="D134" i="140"/>
  <c r="E133" i="140"/>
  <c r="D133" i="140"/>
  <c r="E132" i="140"/>
  <c r="D132" i="140"/>
  <c r="E131" i="140"/>
  <c r="D131" i="140"/>
  <c r="E130" i="140"/>
  <c r="D130" i="140"/>
  <c r="E129" i="140"/>
  <c r="D129" i="140"/>
  <c r="E128" i="140"/>
  <c r="D128" i="140"/>
  <c r="E127" i="140"/>
  <c r="D127" i="140"/>
  <c r="E126" i="140"/>
  <c r="D126" i="140"/>
  <c r="E125" i="140"/>
  <c r="D125" i="140"/>
  <c r="E124" i="140"/>
  <c r="D124" i="140"/>
  <c r="E123" i="140"/>
  <c r="D123" i="140"/>
  <c r="E122" i="140"/>
  <c r="D122" i="140"/>
  <c r="E121" i="140"/>
  <c r="D121" i="140"/>
  <c r="E120" i="140"/>
  <c r="D120" i="140"/>
  <c r="E119" i="140"/>
  <c r="D119" i="140"/>
  <c r="E118" i="140"/>
  <c r="D118" i="140"/>
  <c r="E117" i="140"/>
  <c r="D117" i="140"/>
  <c r="E116" i="140"/>
  <c r="D116" i="140"/>
  <c r="E115" i="140"/>
  <c r="D115" i="140"/>
  <c r="E114" i="140"/>
  <c r="D114" i="140"/>
  <c r="E113" i="140"/>
  <c r="D113" i="140"/>
  <c r="E112" i="140"/>
  <c r="D112" i="140"/>
  <c r="E111" i="140"/>
  <c r="D111" i="140"/>
  <c r="E110" i="140"/>
  <c r="D110" i="140"/>
  <c r="E109" i="140"/>
  <c r="D109" i="140"/>
  <c r="E108" i="140"/>
  <c r="D108" i="140"/>
  <c r="E107" i="140"/>
  <c r="D107" i="140"/>
  <c r="E106" i="140"/>
  <c r="D106" i="140"/>
  <c r="E105" i="140"/>
  <c r="D105" i="140"/>
  <c r="E104" i="140"/>
  <c r="D104" i="140"/>
  <c r="E103" i="140"/>
  <c r="D103" i="140"/>
  <c r="E102" i="140"/>
  <c r="D102" i="140"/>
  <c r="E101" i="140"/>
  <c r="D101" i="140"/>
  <c r="E100" i="140"/>
  <c r="D100" i="140"/>
  <c r="E99" i="140"/>
  <c r="D99" i="140"/>
  <c r="E98" i="140"/>
  <c r="D98" i="140"/>
  <c r="E97" i="140"/>
  <c r="D97" i="140"/>
  <c r="E96" i="140"/>
  <c r="D96" i="140"/>
  <c r="E95" i="140"/>
  <c r="D95" i="140"/>
  <c r="E94" i="140"/>
  <c r="D94" i="140"/>
  <c r="E93" i="140"/>
  <c r="D93" i="140"/>
  <c r="E92" i="140"/>
  <c r="D92" i="140"/>
  <c r="E91" i="140"/>
  <c r="D91" i="140"/>
  <c r="E90" i="140"/>
  <c r="D90" i="140"/>
  <c r="E89" i="140"/>
  <c r="D89" i="140"/>
  <c r="E88" i="140"/>
  <c r="D88" i="140"/>
  <c r="E87" i="140"/>
  <c r="D87" i="140"/>
  <c r="E86" i="140"/>
  <c r="D86" i="140"/>
  <c r="E85" i="140"/>
  <c r="D85" i="140"/>
  <c r="E84" i="140"/>
  <c r="D84" i="140"/>
  <c r="E83" i="140"/>
  <c r="D83" i="140"/>
  <c r="E82" i="140"/>
  <c r="D82" i="140"/>
  <c r="E81" i="140"/>
  <c r="D81" i="140"/>
  <c r="E80" i="140"/>
  <c r="D80" i="140"/>
  <c r="E79" i="140"/>
  <c r="D79" i="140"/>
  <c r="E78" i="140"/>
  <c r="D78" i="140"/>
  <c r="E77" i="140"/>
  <c r="D77" i="140"/>
  <c r="E76" i="140"/>
  <c r="D76" i="140"/>
  <c r="E75" i="140"/>
  <c r="D75" i="140"/>
  <c r="E74" i="140"/>
  <c r="D74" i="140"/>
  <c r="E73" i="140"/>
  <c r="D73" i="140"/>
  <c r="E72" i="140"/>
  <c r="D72" i="140"/>
  <c r="E71" i="140"/>
  <c r="D71" i="140"/>
  <c r="E70" i="140"/>
  <c r="D70" i="140"/>
  <c r="E69" i="140"/>
  <c r="D69" i="140"/>
  <c r="E68" i="140"/>
  <c r="D68" i="140"/>
  <c r="E67" i="140"/>
  <c r="D67" i="140"/>
  <c r="E66" i="140"/>
  <c r="D66" i="140"/>
  <c r="E65" i="140"/>
  <c r="D65" i="140"/>
  <c r="E64" i="140"/>
  <c r="D64" i="140"/>
  <c r="E63" i="140"/>
  <c r="D63" i="140"/>
  <c r="E62" i="140"/>
  <c r="D62" i="140"/>
  <c r="E61" i="140"/>
  <c r="D61" i="140"/>
  <c r="E60" i="140"/>
  <c r="D60" i="140"/>
  <c r="E59" i="140"/>
  <c r="D59" i="140"/>
  <c r="E58" i="140"/>
  <c r="D58" i="140"/>
  <c r="E57" i="140"/>
  <c r="D57" i="140"/>
  <c r="E56" i="140"/>
  <c r="D56" i="140"/>
  <c r="E55" i="140"/>
  <c r="D55" i="140"/>
  <c r="E54" i="140"/>
  <c r="D54" i="140"/>
  <c r="E53" i="140"/>
  <c r="D53" i="140"/>
  <c r="E52" i="140"/>
  <c r="D52" i="140"/>
  <c r="E51" i="140"/>
  <c r="D51" i="140"/>
  <c r="E50" i="140"/>
  <c r="D50" i="140"/>
  <c r="E49" i="140"/>
  <c r="D49" i="140"/>
  <c r="E48" i="140"/>
  <c r="D48" i="140"/>
  <c r="E47" i="140"/>
  <c r="D47" i="140"/>
  <c r="E46" i="140"/>
  <c r="D46" i="140"/>
  <c r="E45" i="140"/>
  <c r="D45" i="140"/>
  <c r="E44" i="140"/>
  <c r="D44" i="140"/>
  <c r="E43" i="140"/>
  <c r="D43" i="140"/>
  <c r="E42" i="140"/>
  <c r="D42" i="140"/>
  <c r="E41" i="140"/>
  <c r="D41" i="140"/>
  <c r="E40" i="140"/>
  <c r="D40" i="140"/>
  <c r="E39" i="140"/>
  <c r="D39" i="140"/>
  <c r="E38" i="140"/>
  <c r="D38" i="140"/>
  <c r="E37" i="140"/>
  <c r="D37" i="140"/>
  <c r="E36" i="140"/>
  <c r="D36" i="140"/>
  <c r="E35" i="140"/>
  <c r="D35" i="140"/>
  <c r="E34" i="140"/>
  <c r="D34" i="140"/>
  <c r="E33" i="140"/>
  <c r="D33" i="140"/>
  <c r="E32" i="140"/>
  <c r="D32" i="140"/>
  <c r="E31" i="140"/>
  <c r="D31" i="140"/>
  <c r="E30" i="140"/>
  <c r="D30" i="140"/>
  <c r="E29" i="140"/>
  <c r="D29" i="140"/>
  <c r="E28" i="140"/>
  <c r="D28" i="140"/>
  <c r="E27" i="140"/>
  <c r="D27" i="140"/>
  <c r="E26" i="140"/>
  <c r="D26" i="140"/>
  <c r="E25" i="140"/>
  <c r="D25" i="140"/>
  <c r="E24" i="140"/>
  <c r="D24" i="140"/>
  <c r="E23" i="140"/>
  <c r="D23" i="140"/>
  <c r="E22" i="140"/>
  <c r="D22" i="140"/>
  <c r="E21" i="140"/>
  <c r="D21" i="140"/>
  <c r="E20" i="140"/>
  <c r="D20" i="140"/>
  <c r="E19" i="140"/>
  <c r="D19" i="140"/>
  <c r="E18" i="140"/>
  <c r="D18" i="140"/>
  <c r="BB15" i="139"/>
  <c r="BA15" i="139"/>
  <c r="AZ15" i="139"/>
  <c r="AY15" i="139"/>
  <c r="AX15" i="139"/>
  <c r="AW15" i="139"/>
  <c r="AV15" i="139"/>
  <c r="AU15" i="139"/>
  <c r="AT15" i="139"/>
  <c r="AS15" i="139"/>
  <c r="AR15" i="139"/>
  <c r="AQ15" i="139"/>
  <c r="AP15" i="139"/>
  <c r="AO15" i="139"/>
  <c r="AN15" i="139"/>
  <c r="AM15" i="139"/>
  <c r="AL15" i="139"/>
  <c r="AK15" i="139"/>
  <c r="AJ15" i="139"/>
  <c r="AI15" i="139"/>
  <c r="AH15" i="139"/>
  <c r="AG15" i="139"/>
  <c r="AF15" i="139"/>
  <c r="AE15" i="139"/>
  <c r="AD15" i="139"/>
  <c r="AC15" i="139"/>
  <c r="AB15" i="139"/>
  <c r="AA15" i="139"/>
  <c r="Z15" i="139"/>
  <c r="Y15" i="139"/>
  <c r="X15" i="139"/>
  <c r="W15" i="139"/>
  <c r="V15" i="139"/>
  <c r="U15" i="139"/>
  <c r="T15" i="139"/>
  <c r="S15" i="139"/>
  <c r="R15" i="139"/>
  <c r="Q15" i="139"/>
  <c r="BC15" i="139"/>
  <c r="BC200" i="139"/>
  <c r="BC199" i="139"/>
  <c r="BC198" i="139"/>
  <c r="BC197" i="139"/>
  <c r="BC196" i="139"/>
  <c r="BC195" i="139"/>
  <c r="BC194" i="139"/>
  <c r="BC193" i="139"/>
  <c r="BC192" i="139"/>
  <c r="BC191" i="139"/>
  <c r="BC190" i="139"/>
  <c r="BC189" i="139"/>
  <c r="BC188" i="139"/>
  <c r="BC187" i="139"/>
  <c r="BC186" i="139"/>
  <c r="BC185" i="139"/>
  <c r="BC184" i="139"/>
  <c r="BC183" i="139"/>
  <c r="BC182" i="139"/>
  <c r="BC181" i="139"/>
  <c r="BC180" i="139"/>
  <c r="BC179" i="139"/>
  <c r="BC178" i="139"/>
  <c r="BC177" i="139"/>
  <c r="BC176" i="139"/>
  <c r="BC175" i="139"/>
  <c r="BC174" i="139"/>
  <c r="BC173" i="139"/>
  <c r="BC172" i="139"/>
  <c r="BC171" i="139"/>
  <c r="BC170" i="139"/>
  <c r="BC169" i="139"/>
  <c r="BC168" i="139"/>
  <c r="BC167" i="139"/>
  <c r="BC166" i="139"/>
  <c r="BC165" i="139"/>
  <c r="BC164" i="139"/>
  <c r="BC163" i="139"/>
  <c r="BC162" i="139"/>
  <c r="BC161" i="139"/>
  <c r="BC160" i="139"/>
  <c r="BC159" i="139"/>
  <c r="BC158" i="139"/>
  <c r="BC157" i="139"/>
  <c r="BC156" i="139"/>
  <c r="BC155" i="139"/>
  <c r="BC154" i="139"/>
  <c r="BC153" i="139"/>
  <c r="BC152" i="139"/>
  <c r="BC151" i="139"/>
  <c r="BC150" i="139"/>
  <c r="BC149" i="139"/>
  <c r="BC148" i="139"/>
  <c r="BC147" i="139"/>
  <c r="BC146" i="139"/>
  <c r="BC145" i="139"/>
  <c r="BC144" i="139"/>
  <c r="BC143" i="139"/>
  <c r="BC142" i="139"/>
  <c r="BC141" i="139"/>
  <c r="BC140" i="139"/>
  <c r="BC139" i="139"/>
  <c r="BC138" i="139"/>
  <c r="BC137" i="139"/>
  <c r="BC136" i="139"/>
  <c r="BC135" i="139"/>
  <c r="BC134" i="139"/>
  <c r="BC133" i="139"/>
  <c r="BC132" i="139"/>
  <c r="BC131" i="139"/>
  <c r="BC130" i="139"/>
  <c r="BC129" i="139"/>
  <c r="BC128" i="139"/>
  <c r="BC127" i="139"/>
  <c r="BC126" i="139"/>
  <c r="BC125" i="139"/>
  <c r="BC124" i="139"/>
  <c r="BC123" i="139"/>
  <c r="BC122" i="139"/>
  <c r="BC121" i="139"/>
  <c r="BC120" i="139"/>
  <c r="BC119" i="139"/>
  <c r="BC118" i="139"/>
  <c r="BC117" i="139"/>
  <c r="BC116" i="139"/>
  <c r="BC115" i="139"/>
  <c r="BC114" i="139"/>
  <c r="BC113" i="139"/>
  <c r="BC112" i="139"/>
  <c r="BC111" i="139"/>
  <c r="BC110" i="139"/>
  <c r="BC109" i="139"/>
  <c r="BC108" i="139"/>
  <c r="BC107" i="139"/>
  <c r="BC106" i="139"/>
  <c r="BC105" i="139"/>
  <c r="BC104" i="139"/>
  <c r="BC103" i="139"/>
  <c r="BC102" i="139"/>
  <c r="BC101" i="139"/>
  <c r="BC100" i="139"/>
  <c r="BC99" i="139"/>
  <c r="BC98" i="139"/>
  <c r="BC97" i="139"/>
  <c r="BC96" i="139"/>
  <c r="BC95" i="139"/>
  <c r="BC94" i="139"/>
  <c r="BC93" i="139"/>
  <c r="BC92" i="139"/>
  <c r="BC91" i="139"/>
  <c r="BC90" i="139"/>
  <c r="BC89" i="139"/>
  <c r="BC88" i="139"/>
  <c r="BC87" i="139"/>
  <c r="BC86" i="139"/>
  <c r="BC85" i="139"/>
  <c r="BC84" i="139"/>
  <c r="BC83" i="139"/>
  <c r="BC82" i="139"/>
  <c r="BC81" i="139"/>
  <c r="BC80" i="139"/>
  <c r="BC79" i="139"/>
  <c r="BC78" i="139"/>
  <c r="BC77" i="139"/>
  <c r="BC76" i="139"/>
  <c r="BC75" i="139"/>
  <c r="BC74" i="139"/>
  <c r="BC73" i="139"/>
  <c r="BC72" i="139"/>
  <c r="BC71" i="139"/>
  <c r="BC70" i="139"/>
  <c r="BC69" i="139"/>
  <c r="BC68" i="139"/>
  <c r="BC67" i="139"/>
  <c r="BC66" i="139"/>
  <c r="BC65" i="139"/>
  <c r="BC64" i="139"/>
  <c r="BC63" i="139"/>
  <c r="BC62" i="139"/>
  <c r="BC61" i="139"/>
  <c r="BC60" i="139"/>
  <c r="BC59" i="139"/>
  <c r="BC58" i="139"/>
  <c r="BC57" i="139"/>
  <c r="BC56" i="139"/>
  <c r="BC55" i="139"/>
  <c r="BC54" i="139"/>
  <c r="BC53" i="139"/>
  <c r="BC52" i="139"/>
  <c r="BC51" i="139"/>
  <c r="BC50" i="139"/>
  <c r="BC49" i="139"/>
  <c r="BC48" i="139"/>
  <c r="BC47" i="139"/>
  <c r="BC46" i="139"/>
  <c r="BC45" i="139"/>
  <c r="BC44" i="139"/>
  <c r="BC43" i="139"/>
  <c r="BC42" i="139"/>
  <c r="BC41" i="139"/>
  <c r="BC40" i="139"/>
  <c r="BC39" i="139"/>
  <c r="BC38" i="139"/>
  <c r="BC37" i="139"/>
  <c r="BC36" i="139"/>
  <c r="BC35" i="139"/>
  <c r="BC34" i="139"/>
  <c r="BC33" i="139"/>
  <c r="BC32" i="139"/>
  <c r="BC31" i="139"/>
  <c r="BC30" i="139"/>
  <c r="BC29" i="139"/>
  <c r="BC28" i="139"/>
  <c r="BC27" i="139"/>
  <c r="BC26" i="139"/>
  <c r="BC25" i="139"/>
  <c r="BC24" i="139"/>
  <c r="BC23" i="139"/>
  <c r="BC22" i="139"/>
  <c r="BC21" i="139"/>
  <c r="BC20" i="139"/>
  <c r="BC19" i="139"/>
  <c r="BC18" i="139"/>
  <c r="BB200" i="139"/>
  <c r="BB199" i="139"/>
  <c r="BB198" i="139"/>
  <c r="BB197" i="139"/>
  <c r="BB196" i="139"/>
  <c r="BB195" i="139"/>
  <c r="BB194" i="139"/>
  <c r="BB193" i="139"/>
  <c r="BB192" i="139"/>
  <c r="BB191" i="139"/>
  <c r="BB190" i="139"/>
  <c r="BB189" i="139"/>
  <c r="BB188" i="139"/>
  <c r="BB187" i="139"/>
  <c r="BB186" i="139"/>
  <c r="BB185" i="139"/>
  <c r="BB184" i="139"/>
  <c r="BB183" i="139"/>
  <c r="BB182" i="139"/>
  <c r="BB181" i="139"/>
  <c r="BB180" i="139"/>
  <c r="BB179" i="139"/>
  <c r="BB178" i="139"/>
  <c r="BB177" i="139"/>
  <c r="BB176" i="139"/>
  <c r="BB175" i="139"/>
  <c r="BB174" i="139"/>
  <c r="BB173" i="139"/>
  <c r="BB172" i="139"/>
  <c r="BB171" i="139"/>
  <c r="BB170" i="139"/>
  <c r="BB169" i="139"/>
  <c r="BB168" i="139"/>
  <c r="BB167" i="139"/>
  <c r="BB166" i="139"/>
  <c r="BB165" i="139"/>
  <c r="BB164" i="139"/>
  <c r="BB163" i="139"/>
  <c r="BB162" i="139"/>
  <c r="BB161" i="139"/>
  <c r="BB160" i="139"/>
  <c r="BB159" i="139"/>
  <c r="BB158" i="139"/>
  <c r="BB157" i="139"/>
  <c r="BB156" i="139"/>
  <c r="BB155" i="139"/>
  <c r="BB154" i="139"/>
  <c r="BB153" i="139"/>
  <c r="BB152" i="139"/>
  <c r="BB151" i="139"/>
  <c r="BB150" i="139"/>
  <c r="BB149" i="139"/>
  <c r="BB148" i="139"/>
  <c r="BB147" i="139"/>
  <c r="BB146" i="139"/>
  <c r="BB145" i="139"/>
  <c r="BB144" i="139"/>
  <c r="BB143" i="139"/>
  <c r="BB142" i="139"/>
  <c r="BB141" i="139"/>
  <c r="BB140" i="139"/>
  <c r="BB139" i="139"/>
  <c r="BB138" i="139"/>
  <c r="BB137" i="139"/>
  <c r="BB136" i="139"/>
  <c r="BB135" i="139"/>
  <c r="BB134" i="139"/>
  <c r="BB133" i="139"/>
  <c r="BB132" i="139"/>
  <c r="BB131" i="139"/>
  <c r="BB130" i="139"/>
  <c r="BB129" i="139"/>
  <c r="BB128" i="139"/>
  <c r="BB127" i="139"/>
  <c r="BB126" i="139"/>
  <c r="BB125" i="139"/>
  <c r="BB124" i="139"/>
  <c r="BB123" i="139"/>
  <c r="BB122" i="139"/>
  <c r="BB121" i="139"/>
  <c r="BB120" i="139"/>
  <c r="BB119" i="139"/>
  <c r="BB118" i="139"/>
  <c r="BB117" i="139"/>
  <c r="BB116" i="139"/>
  <c r="BB115" i="139"/>
  <c r="BB114" i="139"/>
  <c r="BB113" i="139"/>
  <c r="BB112" i="139"/>
  <c r="BB111" i="139"/>
  <c r="BB110" i="139"/>
  <c r="BB109" i="139"/>
  <c r="BB108" i="139"/>
  <c r="BB107" i="139"/>
  <c r="BB106" i="139"/>
  <c r="BB105" i="139"/>
  <c r="BB104" i="139"/>
  <c r="BB103" i="139"/>
  <c r="BB102" i="139"/>
  <c r="BB101" i="139"/>
  <c r="BB100" i="139"/>
  <c r="BB99" i="139"/>
  <c r="BB98" i="139"/>
  <c r="BB97" i="139"/>
  <c r="BB96" i="139"/>
  <c r="BB95" i="139"/>
  <c r="BB94" i="139"/>
  <c r="BB93" i="139"/>
  <c r="BB92" i="139"/>
  <c r="BB91" i="139"/>
  <c r="BB90" i="139"/>
  <c r="BB89" i="139"/>
  <c r="BB88" i="139"/>
  <c r="BB87" i="139"/>
  <c r="BB86" i="139"/>
  <c r="BB85" i="139"/>
  <c r="BB84" i="139"/>
  <c r="BB83" i="139"/>
  <c r="BB82" i="139"/>
  <c r="BB81" i="139"/>
  <c r="BB80" i="139"/>
  <c r="BB79" i="139"/>
  <c r="BB78" i="139"/>
  <c r="BB77" i="139"/>
  <c r="BB76" i="139"/>
  <c r="BB75" i="139"/>
  <c r="BB74" i="139"/>
  <c r="BB73" i="139"/>
  <c r="BB72" i="139"/>
  <c r="BB71" i="139"/>
  <c r="BB70" i="139"/>
  <c r="BB69" i="139"/>
  <c r="BB68" i="139"/>
  <c r="BB67" i="139"/>
  <c r="BB66" i="139"/>
  <c r="BB65" i="139"/>
  <c r="BB64" i="139"/>
  <c r="BB63" i="139"/>
  <c r="BB62" i="139"/>
  <c r="BB61" i="139"/>
  <c r="BB60" i="139"/>
  <c r="BB59" i="139"/>
  <c r="BB58" i="139"/>
  <c r="BB57" i="139"/>
  <c r="BB56" i="139"/>
  <c r="BB55" i="139"/>
  <c r="BB54" i="139"/>
  <c r="BB53" i="139"/>
  <c r="BB52" i="139"/>
  <c r="BB51" i="139"/>
  <c r="BB50" i="139"/>
  <c r="BB49" i="139"/>
  <c r="BB48" i="139"/>
  <c r="BB47" i="139"/>
  <c r="BB46" i="139"/>
  <c r="BB45" i="139"/>
  <c r="BB44" i="139"/>
  <c r="BB43" i="139"/>
  <c r="BB42" i="139"/>
  <c r="BB41" i="139"/>
  <c r="BB40" i="139"/>
  <c r="BB39" i="139"/>
  <c r="BB38" i="139"/>
  <c r="BB37" i="139"/>
  <c r="BB36" i="139"/>
  <c r="BB35" i="139"/>
  <c r="BB34" i="139"/>
  <c r="BB33" i="139"/>
  <c r="BB32" i="139"/>
  <c r="BB31" i="139"/>
  <c r="BB30" i="139"/>
  <c r="BB29" i="139"/>
  <c r="BB28" i="139"/>
  <c r="BB27" i="139"/>
  <c r="BB26" i="139"/>
  <c r="BB25" i="139"/>
  <c r="BB24" i="139"/>
  <c r="BB23" i="139"/>
  <c r="BB22" i="139"/>
  <c r="BB21" i="139"/>
  <c r="BB20" i="139"/>
  <c r="BB19" i="139"/>
  <c r="BB18" i="139"/>
  <c r="AX200" i="139"/>
  <c r="AX199" i="139"/>
  <c r="AX198" i="139"/>
  <c r="AX197" i="139"/>
  <c r="AX196" i="139"/>
  <c r="AX195" i="139"/>
  <c r="AX194" i="139"/>
  <c r="AX193" i="139"/>
  <c r="AX192" i="139"/>
  <c r="AX191" i="139"/>
  <c r="AX190" i="139"/>
  <c r="AX189" i="139"/>
  <c r="AX188" i="139"/>
  <c r="AX187" i="139"/>
  <c r="AX186" i="139"/>
  <c r="AX185" i="139"/>
  <c r="AX184" i="139"/>
  <c r="AX183" i="139"/>
  <c r="AX182" i="139"/>
  <c r="AX181" i="139"/>
  <c r="AX180" i="139"/>
  <c r="AX179" i="139"/>
  <c r="AX178" i="139"/>
  <c r="AX177" i="139"/>
  <c r="AX176" i="139"/>
  <c r="AX175" i="139"/>
  <c r="AX174" i="139"/>
  <c r="AX173" i="139"/>
  <c r="AX172" i="139"/>
  <c r="AX171" i="139"/>
  <c r="AX170" i="139"/>
  <c r="AX169" i="139"/>
  <c r="AX168" i="139"/>
  <c r="AX167" i="139"/>
  <c r="AX166" i="139"/>
  <c r="AX165" i="139"/>
  <c r="AX164" i="139"/>
  <c r="AX163" i="139"/>
  <c r="AX162" i="139"/>
  <c r="AX161" i="139"/>
  <c r="AX160" i="139"/>
  <c r="AX159" i="139"/>
  <c r="AX158" i="139"/>
  <c r="AX157" i="139"/>
  <c r="AX156" i="139"/>
  <c r="AX155" i="139"/>
  <c r="AX154" i="139"/>
  <c r="AX153" i="139"/>
  <c r="AX152" i="139"/>
  <c r="AX151" i="139"/>
  <c r="AX150" i="139"/>
  <c r="AX149" i="139"/>
  <c r="AX148" i="139"/>
  <c r="AX147" i="139"/>
  <c r="AX146" i="139"/>
  <c r="AX145" i="139"/>
  <c r="AX144" i="139"/>
  <c r="AX143" i="139"/>
  <c r="AX142" i="139"/>
  <c r="AX141" i="139"/>
  <c r="AX140" i="139"/>
  <c r="AX139" i="139"/>
  <c r="AX138" i="139"/>
  <c r="AX137" i="139"/>
  <c r="AX136" i="139"/>
  <c r="AX135" i="139"/>
  <c r="AX134" i="139"/>
  <c r="AX133" i="139"/>
  <c r="AX132" i="139"/>
  <c r="AX131" i="139"/>
  <c r="AX130" i="139"/>
  <c r="AX129" i="139"/>
  <c r="AX128" i="139"/>
  <c r="AX127" i="139"/>
  <c r="AX126" i="139"/>
  <c r="AX125" i="139"/>
  <c r="AX124" i="139"/>
  <c r="AX123" i="139"/>
  <c r="AX122" i="139"/>
  <c r="AX121" i="139"/>
  <c r="AX120" i="139"/>
  <c r="AX119" i="139"/>
  <c r="AX118" i="139"/>
  <c r="AX117" i="139"/>
  <c r="AX116" i="139"/>
  <c r="AX115" i="139"/>
  <c r="AX114" i="139"/>
  <c r="AX113" i="139"/>
  <c r="AX112" i="139"/>
  <c r="AX111" i="139"/>
  <c r="AX110" i="139"/>
  <c r="AX109" i="139"/>
  <c r="AX108" i="139"/>
  <c r="AX107" i="139"/>
  <c r="AX106" i="139"/>
  <c r="AX105" i="139"/>
  <c r="AX104" i="139"/>
  <c r="AX103" i="139"/>
  <c r="AX102" i="139"/>
  <c r="AX101" i="139"/>
  <c r="AX100" i="139"/>
  <c r="AX99" i="139"/>
  <c r="AX98" i="139"/>
  <c r="AX97" i="139"/>
  <c r="AX96" i="139"/>
  <c r="AX95" i="139"/>
  <c r="AX94" i="139"/>
  <c r="AX93" i="139"/>
  <c r="AX92" i="139"/>
  <c r="AX91" i="139"/>
  <c r="AX90" i="139"/>
  <c r="AX89" i="139"/>
  <c r="AX88" i="139"/>
  <c r="AX87" i="139"/>
  <c r="AX86" i="139"/>
  <c r="AX85" i="139"/>
  <c r="AX84" i="139"/>
  <c r="AX83" i="139"/>
  <c r="AX82" i="139"/>
  <c r="AX81" i="139"/>
  <c r="AX80" i="139"/>
  <c r="AX79" i="139"/>
  <c r="AX78" i="139"/>
  <c r="AX77" i="139"/>
  <c r="AX76" i="139"/>
  <c r="AX75" i="139"/>
  <c r="AX74" i="139"/>
  <c r="AX73" i="139"/>
  <c r="AX72" i="139"/>
  <c r="AX71" i="139"/>
  <c r="AX70" i="139"/>
  <c r="AX69" i="139"/>
  <c r="AX68" i="139"/>
  <c r="AX67" i="139"/>
  <c r="AX66" i="139"/>
  <c r="AX65" i="139"/>
  <c r="AX64" i="139"/>
  <c r="AX63" i="139"/>
  <c r="AX62" i="139"/>
  <c r="AX61" i="139"/>
  <c r="AX60" i="139"/>
  <c r="AX59" i="139"/>
  <c r="AX58" i="139"/>
  <c r="AX57" i="139"/>
  <c r="AX56" i="139"/>
  <c r="AX55" i="139"/>
  <c r="AX54" i="139"/>
  <c r="AX53" i="139"/>
  <c r="AX52" i="139"/>
  <c r="AX51" i="139"/>
  <c r="AX50" i="139"/>
  <c r="AX49" i="139"/>
  <c r="AX48" i="139"/>
  <c r="AX47" i="139"/>
  <c r="AX46" i="139"/>
  <c r="AX45" i="139"/>
  <c r="AX44" i="139"/>
  <c r="AX43" i="139"/>
  <c r="AX42" i="139"/>
  <c r="AX41" i="139"/>
  <c r="AX40" i="139"/>
  <c r="AX39" i="139"/>
  <c r="AX38" i="139"/>
  <c r="AX37" i="139"/>
  <c r="AX36" i="139"/>
  <c r="AX35" i="139"/>
  <c r="AX34" i="139"/>
  <c r="AX33" i="139"/>
  <c r="AX32" i="139"/>
  <c r="AX31" i="139"/>
  <c r="AX30" i="139"/>
  <c r="AX29" i="139"/>
  <c r="AX28" i="139"/>
  <c r="AX27" i="139"/>
  <c r="AX26" i="139"/>
  <c r="AX25" i="139"/>
  <c r="AX24" i="139"/>
  <c r="AX23" i="139"/>
  <c r="AX22" i="139"/>
  <c r="AX21" i="139"/>
  <c r="AX20" i="139"/>
  <c r="AX19" i="139"/>
  <c r="AX18" i="139"/>
  <c r="AV200" i="139"/>
  <c r="AU200" i="139"/>
  <c r="AV199" i="139"/>
  <c r="AU199" i="139"/>
  <c r="AV198" i="139"/>
  <c r="AU198" i="139"/>
  <c r="AV197" i="139"/>
  <c r="AU197" i="139"/>
  <c r="AV196" i="139"/>
  <c r="AU196" i="139"/>
  <c r="AV195" i="139"/>
  <c r="AU195" i="139"/>
  <c r="AV194" i="139"/>
  <c r="AU194" i="139"/>
  <c r="AV193" i="139"/>
  <c r="AU193" i="139"/>
  <c r="AV192" i="139"/>
  <c r="AU192" i="139"/>
  <c r="AV191" i="139"/>
  <c r="AU191" i="139"/>
  <c r="AV190" i="139"/>
  <c r="AU190" i="139"/>
  <c r="AV189" i="139"/>
  <c r="AU189" i="139"/>
  <c r="AV188" i="139"/>
  <c r="AU188" i="139"/>
  <c r="AV187" i="139"/>
  <c r="AU187" i="139"/>
  <c r="AV186" i="139"/>
  <c r="AU186" i="139"/>
  <c r="AV185" i="139"/>
  <c r="AU185" i="139"/>
  <c r="AV184" i="139"/>
  <c r="AU184" i="139"/>
  <c r="AV183" i="139"/>
  <c r="AU183" i="139"/>
  <c r="AV182" i="139"/>
  <c r="AU182" i="139"/>
  <c r="AV181" i="139"/>
  <c r="AU181" i="139"/>
  <c r="AV180" i="139"/>
  <c r="AU180" i="139"/>
  <c r="AV179" i="139"/>
  <c r="AU179" i="139"/>
  <c r="AV178" i="139"/>
  <c r="AU178" i="139"/>
  <c r="AV177" i="139"/>
  <c r="AU177" i="139"/>
  <c r="AV176" i="139"/>
  <c r="AU176" i="139"/>
  <c r="AV175" i="139"/>
  <c r="AU175" i="139"/>
  <c r="AV174" i="139"/>
  <c r="AU174" i="139"/>
  <c r="AV173" i="139"/>
  <c r="AU173" i="139"/>
  <c r="AV172" i="139"/>
  <c r="AU172" i="139"/>
  <c r="AV171" i="139"/>
  <c r="AU171" i="139"/>
  <c r="AV170" i="139"/>
  <c r="AU170" i="139"/>
  <c r="AV169" i="139"/>
  <c r="AU169" i="139"/>
  <c r="AV168" i="139"/>
  <c r="AU168" i="139"/>
  <c r="AV167" i="139"/>
  <c r="AU167" i="139"/>
  <c r="AV166" i="139"/>
  <c r="AU166" i="139"/>
  <c r="AV165" i="139"/>
  <c r="AU165" i="139"/>
  <c r="AV164" i="139"/>
  <c r="AU164" i="139"/>
  <c r="AV163" i="139"/>
  <c r="AU163" i="139"/>
  <c r="AV162" i="139"/>
  <c r="AU162" i="139"/>
  <c r="AV161" i="139"/>
  <c r="AU161" i="139"/>
  <c r="AV160" i="139"/>
  <c r="AU160" i="139"/>
  <c r="AV159" i="139"/>
  <c r="AU159" i="139"/>
  <c r="AV158" i="139"/>
  <c r="AU158" i="139"/>
  <c r="AV157" i="139"/>
  <c r="AU157" i="139"/>
  <c r="AV156" i="139"/>
  <c r="AU156" i="139"/>
  <c r="AV155" i="139"/>
  <c r="AU155" i="139"/>
  <c r="AV154" i="139"/>
  <c r="AU154" i="139"/>
  <c r="AV153" i="139"/>
  <c r="AU153" i="139"/>
  <c r="AV152" i="139"/>
  <c r="AU152" i="139"/>
  <c r="AV151" i="139"/>
  <c r="AU151" i="139"/>
  <c r="AV150" i="139"/>
  <c r="AU150" i="139"/>
  <c r="AV149" i="139"/>
  <c r="AU149" i="139"/>
  <c r="AV148" i="139"/>
  <c r="AU148" i="139"/>
  <c r="AV147" i="139"/>
  <c r="AU147" i="139"/>
  <c r="AV146" i="139"/>
  <c r="AU146" i="139"/>
  <c r="AV145" i="139"/>
  <c r="AU145" i="139"/>
  <c r="AV144" i="139"/>
  <c r="AU144" i="139"/>
  <c r="AV143" i="139"/>
  <c r="AU143" i="139"/>
  <c r="AV142" i="139"/>
  <c r="AU142" i="139"/>
  <c r="AV141" i="139"/>
  <c r="AU141" i="139"/>
  <c r="AV140" i="139"/>
  <c r="AU140" i="139"/>
  <c r="AV139" i="139"/>
  <c r="AU139" i="139"/>
  <c r="AV138" i="139"/>
  <c r="AU138" i="139"/>
  <c r="AV137" i="139"/>
  <c r="AU137" i="139"/>
  <c r="AV136" i="139"/>
  <c r="AU136" i="139"/>
  <c r="AV135" i="139"/>
  <c r="AU135" i="139"/>
  <c r="AV134" i="139"/>
  <c r="AU134" i="139"/>
  <c r="AV133" i="139"/>
  <c r="AU133" i="139"/>
  <c r="AV132" i="139"/>
  <c r="AU132" i="139"/>
  <c r="AV131" i="139"/>
  <c r="AU131" i="139"/>
  <c r="AV130" i="139"/>
  <c r="AU130" i="139"/>
  <c r="AV129" i="139"/>
  <c r="AU129" i="139"/>
  <c r="AV128" i="139"/>
  <c r="AU128" i="139"/>
  <c r="AV127" i="139"/>
  <c r="AU127" i="139"/>
  <c r="AV126" i="139"/>
  <c r="AU126" i="139"/>
  <c r="AV125" i="139"/>
  <c r="AU125" i="139"/>
  <c r="AV124" i="139"/>
  <c r="AU124" i="139"/>
  <c r="AV123" i="139"/>
  <c r="AU123" i="139"/>
  <c r="AV122" i="139"/>
  <c r="AU122" i="139"/>
  <c r="AV121" i="139"/>
  <c r="AU121" i="139"/>
  <c r="AV120" i="139"/>
  <c r="AU120" i="139"/>
  <c r="AV119" i="139"/>
  <c r="AU119" i="139"/>
  <c r="AV118" i="139"/>
  <c r="AU118" i="139"/>
  <c r="AV117" i="139"/>
  <c r="AU117" i="139"/>
  <c r="AV116" i="139"/>
  <c r="AU116" i="139"/>
  <c r="AV115" i="139"/>
  <c r="AU115" i="139"/>
  <c r="AV114" i="139"/>
  <c r="AU114" i="139"/>
  <c r="AV113" i="139"/>
  <c r="AU113" i="139"/>
  <c r="AV112" i="139"/>
  <c r="AU112" i="139"/>
  <c r="AV111" i="139"/>
  <c r="AU111" i="139"/>
  <c r="AV110" i="139"/>
  <c r="AU110" i="139"/>
  <c r="AV109" i="139"/>
  <c r="AU109" i="139"/>
  <c r="AV108" i="139"/>
  <c r="AU108" i="139"/>
  <c r="AV107" i="139"/>
  <c r="AU107" i="139"/>
  <c r="AV106" i="139"/>
  <c r="AU106" i="139"/>
  <c r="AV105" i="139"/>
  <c r="AU105" i="139"/>
  <c r="AV104" i="139"/>
  <c r="AU104" i="139"/>
  <c r="AV103" i="139"/>
  <c r="AU103" i="139"/>
  <c r="AV102" i="139"/>
  <c r="AU102" i="139"/>
  <c r="AV101" i="139"/>
  <c r="AU101" i="139"/>
  <c r="AV100" i="139"/>
  <c r="AU100" i="139"/>
  <c r="AV99" i="139"/>
  <c r="AU99" i="139"/>
  <c r="AV98" i="139"/>
  <c r="AU98" i="139"/>
  <c r="AV97" i="139"/>
  <c r="AU97" i="139"/>
  <c r="AV96" i="139"/>
  <c r="AU96" i="139"/>
  <c r="AV95" i="139"/>
  <c r="AU95" i="139"/>
  <c r="AV94" i="139"/>
  <c r="AU94" i="139"/>
  <c r="AV93" i="139"/>
  <c r="AU93" i="139"/>
  <c r="AV92" i="139"/>
  <c r="AU92" i="139"/>
  <c r="AV91" i="139"/>
  <c r="AU91" i="139"/>
  <c r="AV90" i="139"/>
  <c r="AU90" i="139"/>
  <c r="AV89" i="139"/>
  <c r="AU89" i="139"/>
  <c r="AV88" i="139"/>
  <c r="AU88" i="139"/>
  <c r="AV87" i="139"/>
  <c r="AU87" i="139"/>
  <c r="AV86" i="139"/>
  <c r="AU86" i="139"/>
  <c r="AV85" i="139"/>
  <c r="AU85" i="139"/>
  <c r="AV84" i="139"/>
  <c r="AU84" i="139"/>
  <c r="AV83" i="139"/>
  <c r="AU83" i="139"/>
  <c r="AU82" i="139"/>
  <c r="AV82" i="139"/>
  <c r="AU81" i="139"/>
  <c r="AV81" i="139"/>
  <c r="AU80" i="139"/>
  <c r="AV80" i="139"/>
  <c r="AU79" i="139"/>
  <c r="AV79" i="139"/>
  <c r="AU78" i="139"/>
  <c r="AV78" i="139"/>
  <c r="AU77" i="139"/>
  <c r="AV77" i="139"/>
  <c r="AU76" i="139"/>
  <c r="AV76" i="139"/>
  <c r="AU75" i="139"/>
  <c r="AV75" i="139"/>
  <c r="AU74" i="139"/>
  <c r="AV74" i="139"/>
  <c r="AU73" i="139"/>
  <c r="AV73" i="139"/>
  <c r="AU72" i="139"/>
  <c r="AV72" i="139"/>
  <c r="AU71" i="139"/>
  <c r="AV71" i="139"/>
  <c r="AU70" i="139"/>
  <c r="AV70" i="139"/>
  <c r="AU69" i="139"/>
  <c r="AV69" i="139"/>
  <c r="AU68" i="139"/>
  <c r="AV68" i="139"/>
  <c r="AU67" i="139"/>
  <c r="AV67" i="139"/>
  <c r="AU66" i="139"/>
  <c r="AV66" i="139"/>
  <c r="AU65" i="139"/>
  <c r="AV65" i="139"/>
  <c r="AU64" i="139"/>
  <c r="AV64" i="139"/>
  <c r="AU63" i="139"/>
  <c r="AV63" i="139"/>
  <c r="AU62" i="139"/>
  <c r="AV62" i="139"/>
  <c r="AU61" i="139"/>
  <c r="AV61" i="139"/>
  <c r="AU60" i="139"/>
  <c r="AV60" i="139"/>
  <c r="AU59" i="139"/>
  <c r="AV59" i="139"/>
  <c r="AU58" i="139"/>
  <c r="AV58" i="139"/>
  <c r="AU57" i="139"/>
  <c r="AV57" i="139"/>
  <c r="AU56" i="139"/>
  <c r="AV56" i="139"/>
  <c r="AU55" i="139"/>
  <c r="AV55" i="139"/>
  <c r="AU54" i="139"/>
  <c r="AV54" i="139"/>
  <c r="AU53" i="139"/>
  <c r="AV53" i="139"/>
  <c r="AU52" i="139"/>
  <c r="AV52" i="139"/>
  <c r="AU51" i="139"/>
  <c r="AV51" i="139"/>
  <c r="AU50" i="139"/>
  <c r="AV50" i="139"/>
  <c r="AU49" i="139"/>
  <c r="AV49" i="139"/>
  <c r="AU48" i="139"/>
  <c r="AV48" i="139"/>
  <c r="AU47" i="139"/>
  <c r="AV47" i="139"/>
  <c r="AU46" i="139"/>
  <c r="AV46" i="139"/>
  <c r="AU45" i="139"/>
  <c r="AV45" i="139"/>
  <c r="AU44" i="139"/>
  <c r="AV44" i="139"/>
  <c r="AU43" i="139"/>
  <c r="AV43" i="139"/>
  <c r="AU42" i="139"/>
  <c r="AV42" i="139"/>
  <c r="AU41" i="139"/>
  <c r="AV41" i="139"/>
  <c r="AU40" i="139"/>
  <c r="AV40" i="139"/>
  <c r="AU39" i="139"/>
  <c r="AV39" i="139"/>
  <c r="AU38" i="139"/>
  <c r="AV38" i="139"/>
  <c r="AU37" i="139"/>
  <c r="AV37" i="139"/>
  <c r="AU36" i="139"/>
  <c r="AV36" i="139"/>
  <c r="AU35" i="139"/>
  <c r="AV35" i="139"/>
  <c r="AU34" i="139"/>
  <c r="AV34" i="139"/>
  <c r="AU33" i="139"/>
  <c r="AV33" i="139"/>
  <c r="AU32" i="139"/>
  <c r="AV32" i="139"/>
  <c r="AU31" i="139"/>
  <c r="AV31" i="139"/>
  <c r="AU30" i="139"/>
  <c r="AV30" i="139"/>
  <c r="AU29" i="139"/>
  <c r="AV29" i="139"/>
  <c r="AU28" i="139"/>
  <c r="AV28" i="139"/>
  <c r="AU27" i="139"/>
  <c r="AV27" i="139"/>
  <c r="AU26" i="139"/>
  <c r="AV26" i="139"/>
  <c r="AU25" i="139"/>
  <c r="AV25" i="139"/>
  <c r="AU24" i="139"/>
  <c r="AV24" i="139"/>
  <c r="AU23" i="139"/>
  <c r="AV23" i="139"/>
  <c r="AU22" i="139"/>
  <c r="AV22" i="139"/>
  <c r="AU21" i="139"/>
  <c r="AV21" i="139"/>
  <c r="AU20" i="139"/>
  <c r="AV20" i="139"/>
  <c r="AU19" i="139"/>
  <c r="AV19" i="139"/>
  <c r="AU18" i="139"/>
  <c r="AV18" i="139"/>
  <c r="W200" i="139"/>
  <c r="W199" i="139"/>
  <c r="W198" i="139"/>
  <c r="W197" i="139"/>
  <c r="W196" i="139"/>
  <c r="W195" i="139"/>
  <c r="W194" i="139"/>
  <c r="W193" i="139"/>
  <c r="W192" i="139"/>
  <c r="W191" i="139"/>
  <c r="W190" i="139"/>
  <c r="W189" i="139"/>
  <c r="W188" i="139"/>
  <c r="W187" i="139"/>
  <c r="W186" i="139"/>
  <c r="W185" i="139"/>
  <c r="W184" i="139"/>
  <c r="W183" i="139"/>
  <c r="W182" i="139"/>
  <c r="W181" i="139"/>
  <c r="W180" i="139"/>
  <c r="W179" i="139"/>
  <c r="W178" i="139"/>
  <c r="W177" i="139"/>
  <c r="W176" i="139"/>
  <c r="W175" i="139"/>
  <c r="W174" i="139"/>
  <c r="W173" i="139"/>
  <c r="W172" i="139"/>
  <c r="W171" i="139"/>
  <c r="W170" i="139"/>
  <c r="W169" i="139"/>
  <c r="W168" i="139"/>
  <c r="W167" i="139"/>
  <c r="W166" i="139"/>
  <c r="W165" i="139"/>
  <c r="W164" i="139"/>
  <c r="W163" i="139"/>
  <c r="W162" i="139"/>
  <c r="W161" i="139"/>
  <c r="W160" i="139"/>
  <c r="W159" i="139"/>
  <c r="W158" i="139"/>
  <c r="W157" i="139"/>
  <c r="W156" i="139"/>
  <c r="W155" i="139"/>
  <c r="W154" i="139"/>
  <c r="W153" i="139"/>
  <c r="W152" i="139"/>
  <c r="W151" i="139"/>
  <c r="W150" i="139"/>
  <c r="W149" i="139"/>
  <c r="W148" i="139"/>
  <c r="W147" i="139"/>
  <c r="W146" i="139"/>
  <c r="W145" i="139"/>
  <c r="W144" i="139"/>
  <c r="W143" i="139"/>
  <c r="W142" i="139"/>
  <c r="W141" i="139"/>
  <c r="W140" i="139"/>
  <c r="W139" i="139"/>
  <c r="W138" i="139"/>
  <c r="W137" i="139"/>
  <c r="W136" i="139"/>
  <c r="W135" i="139"/>
  <c r="W134" i="139"/>
  <c r="W133" i="139"/>
  <c r="W132" i="139"/>
  <c r="W131" i="139"/>
  <c r="W130" i="139"/>
  <c r="W129" i="139"/>
  <c r="W128" i="139"/>
  <c r="W127" i="139"/>
  <c r="W126" i="139"/>
  <c r="W125" i="139"/>
  <c r="W124" i="139"/>
  <c r="W123" i="139"/>
  <c r="W122" i="139"/>
  <c r="W121" i="139"/>
  <c r="W120" i="139"/>
  <c r="W119" i="139"/>
  <c r="W118" i="139"/>
  <c r="W117" i="139"/>
  <c r="W116" i="139"/>
  <c r="W115" i="139"/>
  <c r="W114" i="139"/>
  <c r="W113" i="139"/>
  <c r="W112" i="139"/>
  <c r="W111" i="139"/>
  <c r="W110" i="139"/>
  <c r="W109" i="139"/>
  <c r="W108" i="139"/>
  <c r="W107" i="139"/>
  <c r="W106" i="139"/>
  <c r="W105" i="139"/>
  <c r="W104" i="139"/>
  <c r="W103" i="139"/>
  <c r="W102" i="139"/>
  <c r="W101" i="139"/>
  <c r="W100" i="139"/>
  <c r="W99" i="139"/>
  <c r="W98" i="139"/>
  <c r="W97" i="139"/>
  <c r="W96" i="139"/>
  <c r="W95" i="139"/>
  <c r="W94" i="139"/>
  <c r="W93" i="139"/>
  <c r="W92" i="139"/>
  <c r="W91" i="139"/>
  <c r="W90" i="139"/>
  <c r="W89" i="139"/>
  <c r="W88" i="139"/>
  <c r="W87" i="139"/>
  <c r="W86" i="139"/>
  <c r="W85" i="139"/>
  <c r="W84" i="139"/>
  <c r="W83" i="139"/>
  <c r="W82" i="139"/>
  <c r="W81" i="139"/>
  <c r="W80" i="139"/>
  <c r="W79" i="139"/>
  <c r="W78" i="139"/>
  <c r="W77" i="139"/>
  <c r="W76" i="139"/>
  <c r="W75" i="139"/>
  <c r="W74" i="139"/>
  <c r="W73" i="139"/>
  <c r="W72" i="139"/>
  <c r="W71" i="139"/>
  <c r="W70" i="139"/>
  <c r="W69" i="139"/>
  <c r="W68" i="139"/>
  <c r="W67" i="139"/>
  <c r="W66" i="139"/>
  <c r="W65" i="139"/>
  <c r="W64" i="139"/>
  <c r="W63" i="139"/>
  <c r="W62" i="139"/>
  <c r="W61" i="139"/>
  <c r="W60" i="139"/>
  <c r="W59" i="139"/>
  <c r="W58" i="139"/>
  <c r="W57" i="139"/>
  <c r="W56" i="139"/>
  <c r="W55" i="139"/>
  <c r="W54" i="139"/>
  <c r="W53" i="139"/>
  <c r="W52" i="139"/>
  <c r="W51" i="139"/>
  <c r="W50" i="139"/>
  <c r="W49" i="139"/>
  <c r="W48" i="139"/>
  <c r="W47" i="139"/>
  <c r="W46" i="139"/>
  <c r="W45" i="139"/>
  <c r="W44" i="139"/>
  <c r="W43" i="139"/>
  <c r="W42" i="139"/>
  <c r="W41" i="139"/>
  <c r="W40" i="139"/>
  <c r="W39" i="139"/>
  <c r="W38" i="139"/>
  <c r="W37" i="139"/>
  <c r="W36" i="139"/>
  <c r="W35" i="139"/>
  <c r="W34" i="139"/>
  <c r="W33" i="139"/>
  <c r="W32" i="139"/>
  <c r="W31" i="139"/>
  <c r="W30" i="139"/>
  <c r="W29" i="139"/>
  <c r="W28" i="139"/>
  <c r="W27" i="139"/>
  <c r="W26" i="139"/>
  <c r="W25" i="139"/>
  <c r="W24" i="139"/>
  <c r="W23" i="139"/>
  <c r="W22" i="139"/>
  <c r="W21" i="139"/>
  <c r="W20" i="139"/>
  <c r="W19" i="139"/>
  <c r="W18" i="139"/>
  <c r="S200" i="139"/>
  <c r="S199" i="139"/>
  <c r="S198" i="139"/>
  <c r="S197" i="139"/>
  <c r="S196" i="139"/>
  <c r="S195" i="139"/>
  <c r="S194" i="139"/>
  <c r="S193" i="139"/>
  <c r="S192" i="139"/>
  <c r="S191" i="139"/>
  <c r="S190" i="139"/>
  <c r="S189" i="139"/>
  <c r="S188" i="139"/>
  <c r="S187" i="139"/>
  <c r="S186" i="139"/>
  <c r="S185" i="139"/>
  <c r="S184" i="139"/>
  <c r="S183" i="139"/>
  <c r="S182" i="139"/>
  <c r="S181" i="139"/>
  <c r="S180" i="139"/>
  <c r="S179" i="139"/>
  <c r="S178" i="139"/>
  <c r="S177" i="139"/>
  <c r="S176" i="139"/>
  <c r="S175" i="139"/>
  <c r="S174" i="139"/>
  <c r="S173" i="139"/>
  <c r="S172" i="139"/>
  <c r="S171" i="139"/>
  <c r="S170" i="139"/>
  <c r="S169" i="139"/>
  <c r="S168" i="139"/>
  <c r="S167" i="139"/>
  <c r="S166" i="139"/>
  <c r="S165" i="139"/>
  <c r="S164" i="139"/>
  <c r="S163" i="139"/>
  <c r="S162" i="139"/>
  <c r="S161" i="139"/>
  <c r="S160" i="139"/>
  <c r="S159" i="139"/>
  <c r="S158" i="139"/>
  <c r="S157" i="139"/>
  <c r="S156" i="139"/>
  <c r="S155" i="139"/>
  <c r="S154" i="139"/>
  <c r="S153" i="139"/>
  <c r="S152" i="139"/>
  <c r="S151" i="139"/>
  <c r="S150" i="139"/>
  <c r="S149" i="139"/>
  <c r="S148" i="139"/>
  <c r="S147" i="139"/>
  <c r="S146" i="139"/>
  <c r="S145" i="139"/>
  <c r="S144" i="139"/>
  <c r="S143" i="139"/>
  <c r="S142" i="139"/>
  <c r="S141" i="139"/>
  <c r="S140" i="139"/>
  <c r="S139" i="139"/>
  <c r="S138" i="139"/>
  <c r="S137" i="139"/>
  <c r="S136" i="139"/>
  <c r="S135" i="139"/>
  <c r="S134" i="139"/>
  <c r="S133" i="139"/>
  <c r="S132" i="139"/>
  <c r="S131" i="139"/>
  <c r="S130" i="139"/>
  <c r="S129" i="139"/>
  <c r="S128" i="139"/>
  <c r="S127" i="139"/>
  <c r="S126" i="139"/>
  <c r="S125" i="139"/>
  <c r="S124" i="139"/>
  <c r="S123" i="139"/>
  <c r="S122" i="139"/>
  <c r="S121" i="139"/>
  <c r="S120" i="139"/>
  <c r="S119" i="139"/>
  <c r="S118" i="139"/>
  <c r="S117" i="139"/>
  <c r="S116" i="139"/>
  <c r="S115" i="139"/>
  <c r="S114" i="139"/>
  <c r="S113" i="139"/>
  <c r="S112" i="139"/>
  <c r="S111" i="139"/>
  <c r="S110" i="139"/>
  <c r="S109" i="139"/>
  <c r="S108" i="139"/>
  <c r="S107" i="139"/>
  <c r="S106" i="139"/>
  <c r="S105" i="139"/>
  <c r="S104" i="139"/>
  <c r="S103" i="139"/>
  <c r="S102" i="139"/>
  <c r="S101" i="139"/>
  <c r="S100" i="139"/>
  <c r="S99" i="139"/>
  <c r="S98" i="139"/>
  <c r="S97" i="139"/>
  <c r="S96" i="139"/>
  <c r="S95" i="139"/>
  <c r="S94" i="139"/>
  <c r="S93" i="139"/>
  <c r="S92" i="139"/>
  <c r="S91" i="139"/>
  <c r="S90" i="139"/>
  <c r="S89" i="139"/>
  <c r="S88" i="139"/>
  <c r="S87" i="139"/>
  <c r="S86" i="139"/>
  <c r="S85" i="139"/>
  <c r="S84" i="139"/>
  <c r="S83" i="139"/>
  <c r="S82" i="139"/>
  <c r="S81" i="139"/>
  <c r="S80" i="139"/>
  <c r="S79" i="139"/>
  <c r="S78" i="139"/>
  <c r="S77" i="139"/>
  <c r="S76" i="139"/>
  <c r="S75" i="139"/>
  <c r="S74" i="139"/>
  <c r="S73" i="139"/>
  <c r="S72" i="139"/>
  <c r="S71" i="139"/>
  <c r="S70" i="139"/>
  <c r="S69" i="139"/>
  <c r="S68" i="139"/>
  <c r="S67" i="139"/>
  <c r="S66" i="139"/>
  <c r="S65" i="139"/>
  <c r="S64" i="139"/>
  <c r="S63" i="139"/>
  <c r="S62" i="139"/>
  <c r="S61" i="139"/>
  <c r="S60" i="139"/>
  <c r="S59" i="139"/>
  <c r="S58" i="139"/>
  <c r="S57" i="139"/>
  <c r="S56" i="139"/>
  <c r="S55" i="139"/>
  <c r="S54" i="139"/>
  <c r="S53" i="139"/>
  <c r="S52" i="139"/>
  <c r="S51" i="139"/>
  <c r="S50" i="139"/>
  <c r="S49" i="139"/>
  <c r="S48" i="139"/>
  <c r="S47" i="139"/>
  <c r="S46" i="139"/>
  <c r="S45" i="139"/>
  <c r="S44" i="139"/>
  <c r="S43" i="139"/>
  <c r="S42" i="139"/>
  <c r="S41" i="139"/>
  <c r="S40" i="139"/>
  <c r="S39" i="139"/>
  <c r="S38" i="139"/>
  <c r="S37" i="139"/>
  <c r="S36" i="139"/>
  <c r="S35" i="139"/>
  <c r="S34" i="139"/>
  <c r="S33" i="139"/>
  <c r="S32" i="139"/>
  <c r="S31" i="139"/>
  <c r="S30" i="139"/>
  <c r="S29" i="139"/>
  <c r="S28" i="139"/>
  <c r="S27" i="139"/>
  <c r="S26" i="139"/>
  <c r="S25" i="139"/>
  <c r="S24" i="139"/>
  <c r="S23" i="139"/>
  <c r="S22" i="139"/>
  <c r="S21" i="139"/>
  <c r="S20" i="139"/>
  <c r="S19" i="139"/>
  <c r="S18" i="139"/>
  <c r="G200" i="139"/>
  <c r="G199" i="139"/>
  <c r="G198" i="139"/>
  <c r="G197" i="139"/>
  <c r="G196" i="139"/>
  <c r="G195" i="139"/>
  <c r="G194" i="139"/>
  <c r="G193" i="139"/>
  <c r="G192" i="139"/>
  <c r="G191" i="139"/>
  <c r="G190" i="139"/>
  <c r="G189" i="139"/>
  <c r="G188" i="139"/>
  <c r="G187" i="139"/>
  <c r="G186" i="139"/>
  <c r="G185" i="139"/>
  <c r="G184" i="139"/>
  <c r="G183" i="139"/>
  <c r="G182" i="139"/>
  <c r="G181" i="139"/>
  <c r="G180" i="139"/>
  <c r="G179" i="139"/>
  <c r="G178" i="139"/>
  <c r="G177" i="139"/>
  <c r="G176" i="139"/>
  <c r="G175" i="139"/>
  <c r="G174" i="139"/>
  <c r="G173" i="139"/>
  <c r="G172" i="139"/>
  <c r="G171" i="139"/>
  <c r="G170" i="139"/>
  <c r="G169" i="139"/>
  <c r="G168" i="139"/>
  <c r="G167" i="139"/>
  <c r="G166" i="139"/>
  <c r="G165" i="139"/>
  <c r="G164" i="139"/>
  <c r="G163" i="139"/>
  <c r="G162" i="139"/>
  <c r="G161" i="139"/>
  <c r="G160" i="139"/>
  <c r="G159" i="139"/>
  <c r="G158" i="139"/>
  <c r="G157" i="139"/>
  <c r="G156" i="139"/>
  <c r="G155" i="139"/>
  <c r="G154" i="139"/>
  <c r="G153" i="139"/>
  <c r="G152" i="139"/>
  <c r="G151" i="139"/>
  <c r="G150" i="139"/>
  <c r="G149" i="139"/>
  <c r="G148" i="139"/>
  <c r="G147" i="139"/>
  <c r="G146" i="139"/>
  <c r="G145" i="139"/>
  <c r="G144" i="139"/>
  <c r="G143" i="139"/>
  <c r="G142" i="139"/>
  <c r="G141" i="139"/>
  <c r="G140" i="139"/>
  <c r="G139" i="139"/>
  <c r="G138" i="139"/>
  <c r="G137" i="139"/>
  <c r="G136" i="139"/>
  <c r="G135" i="139"/>
  <c r="G134" i="139"/>
  <c r="G133" i="139"/>
  <c r="G132" i="139"/>
  <c r="G131" i="139"/>
  <c r="G130" i="139"/>
  <c r="G129" i="139"/>
  <c r="G128" i="139"/>
  <c r="G127" i="139"/>
  <c r="G126" i="139"/>
  <c r="G125" i="139"/>
  <c r="G124" i="139"/>
  <c r="G123" i="139"/>
  <c r="G122" i="139"/>
  <c r="G121" i="139"/>
  <c r="G120" i="139"/>
  <c r="G119" i="139"/>
  <c r="G118" i="139"/>
  <c r="G117" i="139"/>
  <c r="G116" i="139"/>
  <c r="G115" i="139"/>
  <c r="G114" i="139"/>
  <c r="G113" i="139"/>
  <c r="G112" i="139"/>
  <c r="G111" i="139"/>
  <c r="G110" i="139"/>
  <c r="G109" i="139"/>
  <c r="G108" i="139"/>
  <c r="G107" i="139"/>
  <c r="G106" i="139"/>
  <c r="G105" i="139"/>
  <c r="G104" i="139"/>
  <c r="G103" i="139"/>
  <c r="G102" i="139"/>
  <c r="G101" i="139"/>
  <c r="G100" i="139"/>
  <c r="G99" i="139"/>
  <c r="G98" i="139"/>
  <c r="G97" i="139"/>
  <c r="G96" i="139"/>
  <c r="G95" i="139"/>
  <c r="G94" i="139"/>
  <c r="G93" i="139"/>
  <c r="G92" i="139"/>
  <c r="G91" i="139"/>
  <c r="G90" i="139"/>
  <c r="G89" i="139"/>
  <c r="G88" i="139"/>
  <c r="G87" i="139"/>
  <c r="G86" i="139"/>
  <c r="G85" i="139"/>
  <c r="G84" i="139"/>
  <c r="G83" i="139"/>
  <c r="G82" i="139"/>
  <c r="G81" i="139"/>
  <c r="G80" i="139"/>
  <c r="G79" i="139"/>
  <c r="G78" i="139"/>
  <c r="G77" i="139"/>
  <c r="G76" i="139"/>
  <c r="G75" i="139"/>
  <c r="G74" i="139"/>
  <c r="G73" i="139"/>
  <c r="G72" i="139"/>
  <c r="G71" i="139"/>
  <c r="G70" i="139"/>
  <c r="G69" i="139"/>
  <c r="G68" i="139"/>
  <c r="G67" i="139"/>
  <c r="G66" i="139"/>
  <c r="G65" i="139"/>
  <c r="G64" i="139"/>
  <c r="G63" i="139"/>
  <c r="G62" i="139"/>
  <c r="G61" i="139"/>
  <c r="G60" i="139"/>
  <c r="G59" i="139"/>
  <c r="G58" i="139"/>
  <c r="G57" i="139"/>
  <c r="G56" i="139"/>
  <c r="G55" i="139"/>
  <c r="G54" i="139"/>
  <c r="G53" i="139"/>
  <c r="G52" i="139"/>
  <c r="G51" i="139"/>
  <c r="G50" i="139"/>
  <c r="G49" i="139"/>
  <c r="G48" i="139"/>
  <c r="G47" i="139"/>
  <c r="G46" i="139"/>
  <c r="G45" i="139"/>
  <c r="G44" i="139"/>
  <c r="G43" i="139"/>
  <c r="G42" i="139"/>
  <c r="G41" i="139"/>
  <c r="G40" i="139"/>
  <c r="G39" i="139"/>
  <c r="G38" i="139"/>
  <c r="G37" i="139"/>
  <c r="G36" i="139"/>
  <c r="G35" i="139"/>
  <c r="G34" i="139"/>
  <c r="G33" i="139"/>
  <c r="G32" i="139"/>
  <c r="G31" i="139"/>
  <c r="G30" i="139"/>
  <c r="G29" i="139"/>
  <c r="G28" i="139"/>
  <c r="G27" i="139"/>
  <c r="G26" i="139"/>
  <c r="G25" i="139"/>
  <c r="G24" i="139"/>
  <c r="G23" i="139"/>
  <c r="G22" i="139"/>
  <c r="G21" i="139"/>
  <c r="G20" i="139"/>
  <c r="G19" i="139"/>
  <c r="G18" i="139"/>
  <c r="E200" i="139"/>
  <c r="D200" i="139"/>
  <c r="E199" i="139"/>
  <c r="D199" i="139"/>
  <c r="E198" i="139"/>
  <c r="D198" i="139"/>
  <c r="E197" i="139"/>
  <c r="D197" i="139"/>
  <c r="E196" i="139"/>
  <c r="D196" i="139"/>
  <c r="E195" i="139"/>
  <c r="D195" i="139"/>
  <c r="E194" i="139"/>
  <c r="D194" i="139"/>
  <c r="E193" i="139"/>
  <c r="D193" i="139"/>
  <c r="E192" i="139"/>
  <c r="D192" i="139"/>
  <c r="E191" i="139"/>
  <c r="D191" i="139"/>
  <c r="E190" i="139"/>
  <c r="D190" i="139"/>
  <c r="E189" i="139"/>
  <c r="D189" i="139"/>
  <c r="E188" i="139"/>
  <c r="D188" i="139"/>
  <c r="E187" i="139"/>
  <c r="D187" i="139"/>
  <c r="E186" i="139"/>
  <c r="D186" i="139"/>
  <c r="E185" i="139"/>
  <c r="D185" i="139"/>
  <c r="E184" i="139"/>
  <c r="D184" i="139"/>
  <c r="E183" i="139"/>
  <c r="D183" i="139"/>
  <c r="E182" i="139"/>
  <c r="D182" i="139"/>
  <c r="E181" i="139"/>
  <c r="D181" i="139"/>
  <c r="E180" i="139"/>
  <c r="D180" i="139"/>
  <c r="E179" i="139"/>
  <c r="D179" i="139"/>
  <c r="E178" i="139"/>
  <c r="D178" i="139"/>
  <c r="E177" i="139"/>
  <c r="D177" i="139"/>
  <c r="E176" i="139"/>
  <c r="D176" i="139"/>
  <c r="E175" i="139"/>
  <c r="D175" i="139"/>
  <c r="E174" i="139"/>
  <c r="D174" i="139"/>
  <c r="E173" i="139"/>
  <c r="D173" i="139"/>
  <c r="E172" i="139"/>
  <c r="D172" i="139"/>
  <c r="E171" i="139"/>
  <c r="D171" i="139"/>
  <c r="E170" i="139"/>
  <c r="D170" i="139"/>
  <c r="E169" i="139"/>
  <c r="D169" i="139"/>
  <c r="E168" i="139"/>
  <c r="D168" i="139"/>
  <c r="E167" i="139"/>
  <c r="D167" i="139"/>
  <c r="E166" i="139"/>
  <c r="D166" i="139"/>
  <c r="E165" i="139"/>
  <c r="D165" i="139"/>
  <c r="E164" i="139"/>
  <c r="D164" i="139"/>
  <c r="E163" i="139"/>
  <c r="D163" i="139"/>
  <c r="E162" i="139"/>
  <c r="D162" i="139"/>
  <c r="E161" i="139"/>
  <c r="D161" i="139"/>
  <c r="E160" i="139"/>
  <c r="D160" i="139"/>
  <c r="E159" i="139"/>
  <c r="D159" i="139"/>
  <c r="E158" i="139"/>
  <c r="D158" i="139"/>
  <c r="E157" i="139"/>
  <c r="D157" i="139"/>
  <c r="E156" i="139"/>
  <c r="D156" i="139"/>
  <c r="E155" i="139"/>
  <c r="D155" i="139"/>
  <c r="E154" i="139"/>
  <c r="D154" i="139"/>
  <c r="E153" i="139"/>
  <c r="D153" i="139"/>
  <c r="E152" i="139"/>
  <c r="D152" i="139"/>
  <c r="E151" i="139"/>
  <c r="D151" i="139"/>
  <c r="E150" i="139"/>
  <c r="D150" i="139"/>
  <c r="E149" i="139"/>
  <c r="D149" i="139"/>
  <c r="E148" i="139"/>
  <c r="D148" i="139"/>
  <c r="E147" i="139"/>
  <c r="D147" i="139"/>
  <c r="E146" i="139"/>
  <c r="D146" i="139"/>
  <c r="E145" i="139"/>
  <c r="D145" i="139"/>
  <c r="E144" i="139"/>
  <c r="D144" i="139"/>
  <c r="E143" i="139"/>
  <c r="D143" i="139"/>
  <c r="E142" i="139"/>
  <c r="D142" i="139"/>
  <c r="E141" i="139"/>
  <c r="D141" i="139"/>
  <c r="E140" i="139"/>
  <c r="D140" i="139"/>
  <c r="E139" i="139"/>
  <c r="D139" i="139"/>
  <c r="E138" i="139"/>
  <c r="D138" i="139"/>
  <c r="E137" i="139"/>
  <c r="D137" i="139"/>
  <c r="E136" i="139"/>
  <c r="D136" i="139"/>
  <c r="E135" i="139"/>
  <c r="D135" i="139"/>
  <c r="E134" i="139"/>
  <c r="D134" i="139"/>
  <c r="E133" i="139"/>
  <c r="D133" i="139"/>
  <c r="E132" i="139"/>
  <c r="D132" i="139"/>
  <c r="E131" i="139"/>
  <c r="D131" i="139"/>
  <c r="E130" i="139"/>
  <c r="D130" i="139"/>
  <c r="E129" i="139"/>
  <c r="D129" i="139"/>
  <c r="E128" i="139"/>
  <c r="D128" i="139"/>
  <c r="E127" i="139"/>
  <c r="D127" i="139"/>
  <c r="E126" i="139"/>
  <c r="D126" i="139"/>
  <c r="E125" i="139"/>
  <c r="D125" i="139"/>
  <c r="E124" i="139"/>
  <c r="D124" i="139"/>
  <c r="E123" i="139"/>
  <c r="D123" i="139"/>
  <c r="E122" i="139"/>
  <c r="D122" i="139"/>
  <c r="E121" i="139"/>
  <c r="D121" i="139"/>
  <c r="E120" i="139"/>
  <c r="D120" i="139"/>
  <c r="E119" i="139"/>
  <c r="D119" i="139"/>
  <c r="E118" i="139"/>
  <c r="D118" i="139"/>
  <c r="E117" i="139"/>
  <c r="D117" i="139"/>
  <c r="E116" i="139"/>
  <c r="D116" i="139"/>
  <c r="E115" i="139"/>
  <c r="D115" i="139"/>
  <c r="E114" i="139"/>
  <c r="D114" i="139"/>
  <c r="E113" i="139"/>
  <c r="D113" i="139"/>
  <c r="E112" i="139"/>
  <c r="D112" i="139"/>
  <c r="E111" i="139"/>
  <c r="D111" i="139"/>
  <c r="E110" i="139"/>
  <c r="D110" i="139"/>
  <c r="E109" i="139"/>
  <c r="D109" i="139"/>
  <c r="E108" i="139"/>
  <c r="D108" i="139"/>
  <c r="E107" i="139"/>
  <c r="D107" i="139"/>
  <c r="E106" i="139"/>
  <c r="D106" i="139"/>
  <c r="E105" i="139"/>
  <c r="D105" i="139"/>
  <c r="E104" i="139"/>
  <c r="D104" i="139"/>
  <c r="E103" i="139"/>
  <c r="D103" i="139"/>
  <c r="E102" i="139"/>
  <c r="D102" i="139"/>
  <c r="E101" i="139"/>
  <c r="D101" i="139"/>
  <c r="E100" i="139"/>
  <c r="D100" i="139"/>
  <c r="E99" i="139"/>
  <c r="D99" i="139"/>
  <c r="E98" i="139"/>
  <c r="D98" i="139"/>
  <c r="E97" i="139"/>
  <c r="D97" i="139"/>
  <c r="E96" i="139"/>
  <c r="D96" i="139"/>
  <c r="E95" i="139"/>
  <c r="D95" i="139"/>
  <c r="E94" i="139"/>
  <c r="D94" i="139"/>
  <c r="E93" i="139"/>
  <c r="D93" i="139"/>
  <c r="E92" i="139"/>
  <c r="D92" i="139"/>
  <c r="E91" i="139"/>
  <c r="D91" i="139"/>
  <c r="E90" i="139"/>
  <c r="D90" i="139"/>
  <c r="E89" i="139"/>
  <c r="D89" i="139"/>
  <c r="E88" i="139"/>
  <c r="D88" i="139"/>
  <c r="E87" i="139"/>
  <c r="D87" i="139"/>
  <c r="E86" i="139"/>
  <c r="D86" i="139"/>
  <c r="E85" i="139"/>
  <c r="D85" i="139"/>
  <c r="E84" i="139"/>
  <c r="D84" i="139"/>
  <c r="E83" i="139"/>
  <c r="D83" i="139"/>
  <c r="E82" i="139"/>
  <c r="D82" i="139"/>
  <c r="E81" i="139"/>
  <c r="D81" i="139"/>
  <c r="E80" i="139"/>
  <c r="D80" i="139"/>
  <c r="E79" i="139"/>
  <c r="D79" i="139"/>
  <c r="E78" i="139"/>
  <c r="D78" i="139"/>
  <c r="E77" i="139"/>
  <c r="D77" i="139"/>
  <c r="E76" i="139"/>
  <c r="D76" i="139"/>
  <c r="E75" i="139"/>
  <c r="D75" i="139"/>
  <c r="E74" i="139"/>
  <c r="D74" i="139"/>
  <c r="E73" i="139"/>
  <c r="D73" i="139"/>
  <c r="E72" i="139"/>
  <c r="D72" i="139"/>
  <c r="E71" i="139"/>
  <c r="D71" i="139"/>
  <c r="E70" i="139"/>
  <c r="D70" i="139"/>
  <c r="E69" i="139"/>
  <c r="D69" i="139"/>
  <c r="E68" i="139"/>
  <c r="D68" i="139"/>
  <c r="E67" i="139"/>
  <c r="D67" i="139"/>
  <c r="E66" i="139"/>
  <c r="D66" i="139"/>
  <c r="E65" i="139"/>
  <c r="D65" i="139"/>
  <c r="E64" i="139"/>
  <c r="D64" i="139"/>
  <c r="E63" i="139"/>
  <c r="D63" i="139"/>
  <c r="E62" i="139"/>
  <c r="D62" i="139"/>
  <c r="E61" i="139"/>
  <c r="D61" i="139"/>
  <c r="E60" i="139"/>
  <c r="D60" i="139"/>
  <c r="E59" i="139"/>
  <c r="D59" i="139"/>
  <c r="E58" i="139"/>
  <c r="D58" i="139"/>
  <c r="E57" i="139"/>
  <c r="D57" i="139"/>
  <c r="E56" i="139"/>
  <c r="D56" i="139"/>
  <c r="E55" i="139"/>
  <c r="D55" i="139"/>
  <c r="E54" i="139"/>
  <c r="D54" i="139"/>
  <c r="E53" i="139"/>
  <c r="D53" i="139"/>
  <c r="E52" i="139"/>
  <c r="D52" i="139"/>
  <c r="E51" i="139"/>
  <c r="D51" i="139"/>
  <c r="E50" i="139"/>
  <c r="D50" i="139"/>
  <c r="E49" i="139"/>
  <c r="D49" i="139"/>
  <c r="E48" i="139"/>
  <c r="D48" i="139"/>
  <c r="E47" i="139"/>
  <c r="D47" i="139"/>
  <c r="E46" i="139"/>
  <c r="D46" i="139"/>
  <c r="E45" i="139"/>
  <c r="D45" i="139"/>
  <c r="E44" i="139"/>
  <c r="D44" i="139"/>
  <c r="E43" i="139"/>
  <c r="D43" i="139"/>
  <c r="E42" i="139"/>
  <c r="D42" i="139"/>
  <c r="E41" i="139"/>
  <c r="D41" i="139"/>
  <c r="E40" i="139"/>
  <c r="D40" i="139"/>
  <c r="E39" i="139"/>
  <c r="D39" i="139"/>
  <c r="E38" i="139"/>
  <c r="D38" i="139"/>
  <c r="E37" i="139"/>
  <c r="D37" i="139"/>
  <c r="E36" i="139"/>
  <c r="D36" i="139"/>
  <c r="E35" i="139"/>
  <c r="D35" i="139"/>
  <c r="E34" i="139"/>
  <c r="D34" i="139"/>
  <c r="E33" i="139"/>
  <c r="D33" i="139"/>
  <c r="E32" i="139"/>
  <c r="D32" i="139"/>
  <c r="E31" i="139"/>
  <c r="D31" i="139"/>
  <c r="E30" i="139"/>
  <c r="D30" i="139"/>
  <c r="E29" i="139"/>
  <c r="D29" i="139"/>
  <c r="E28" i="139"/>
  <c r="D28" i="139"/>
  <c r="E27" i="139"/>
  <c r="D27" i="139"/>
  <c r="E26" i="139"/>
  <c r="D26" i="139"/>
  <c r="E25" i="139"/>
  <c r="D25" i="139"/>
  <c r="E24" i="139"/>
  <c r="D24" i="139"/>
  <c r="E23" i="139"/>
  <c r="D23" i="139"/>
  <c r="E22" i="139"/>
  <c r="D22" i="139"/>
  <c r="E21" i="139"/>
  <c r="D21" i="139"/>
  <c r="E20" i="139"/>
  <c r="D20" i="139"/>
  <c r="E19" i="139"/>
  <c r="D19" i="139"/>
  <c r="E18" i="139"/>
  <c r="D18" i="139"/>
  <c r="BB15" i="109"/>
  <c r="BA15" i="109"/>
  <c r="AZ15" i="109"/>
  <c r="AY15" i="109"/>
  <c r="AX15" i="109"/>
  <c r="AW15" i="109"/>
  <c r="AV15" i="109"/>
  <c r="AU15" i="109"/>
  <c r="AT15" i="109"/>
  <c r="AS15" i="109"/>
  <c r="AR15" i="109"/>
  <c r="AQ15" i="109"/>
  <c r="AP15" i="109"/>
  <c r="AO15" i="109"/>
  <c r="AN15" i="109"/>
  <c r="AM15" i="109"/>
  <c r="AL15" i="109"/>
  <c r="AK15" i="109"/>
  <c r="AJ15" i="109"/>
  <c r="AI15" i="109"/>
  <c r="AH15" i="109"/>
  <c r="AG15" i="109"/>
  <c r="AF15" i="109"/>
  <c r="AE15" i="109"/>
  <c r="AD15" i="109"/>
  <c r="AC15" i="109"/>
  <c r="AB15" i="109"/>
  <c r="AA15" i="109"/>
  <c r="Z15" i="109"/>
  <c r="Y15" i="109"/>
  <c r="X15" i="109"/>
  <c r="W15" i="109"/>
  <c r="V15" i="109"/>
  <c r="U15" i="109"/>
  <c r="T15" i="109"/>
  <c r="S15" i="109"/>
  <c r="R15" i="109"/>
  <c r="Q15" i="109"/>
  <c r="BC15" i="109"/>
  <c r="BC200" i="109"/>
  <c r="BC199" i="109"/>
  <c r="BC198" i="109"/>
  <c r="BC197" i="109"/>
  <c r="BC196" i="109"/>
  <c r="BC195" i="109"/>
  <c r="BC194" i="109"/>
  <c r="BC193" i="109"/>
  <c r="BC192" i="109"/>
  <c r="BC191" i="109"/>
  <c r="BC190" i="109"/>
  <c r="BC189" i="109"/>
  <c r="BC188" i="109"/>
  <c r="BC187" i="109"/>
  <c r="BC186" i="109"/>
  <c r="BC185" i="109"/>
  <c r="BC184" i="109"/>
  <c r="BC183" i="109"/>
  <c r="BC182" i="109"/>
  <c r="BC181" i="109"/>
  <c r="BC180" i="109"/>
  <c r="BC179" i="109"/>
  <c r="BC178" i="109"/>
  <c r="BC177" i="109"/>
  <c r="BC176" i="109"/>
  <c r="BC175" i="109"/>
  <c r="BC174" i="109"/>
  <c r="BC173" i="109"/>
  <c r="BC172" i="109"/>
  <c r="BC171" i="109"/>
  <c r="BC170" i="109"/>
  <c r="BC169" i="109"/>
  <c r="BC168" i="109"/>
  <c r="BC167" i="109"/>
  <c r="BC166" i="109"/>
  <c r="BC165" i="109"/>
  <c r="BC164" i="109"/>
  <c r="BC163" i="109"/>
  <c r="BC162" i="109"/>
  <c r="BC161" i="109"/>
  <c r="BC160" i="109"/>
  <c r="BC159" i="109"/>
  <c r="BC158" i="109"/>
  <c r="BC157" i="109"/>
  <c r="BC156" i="109"/>
  <c r="BC155" i="109"/>
  <c r="BC154" i="109"/>
  <c r="BC153" i="109"/>
  <c r="BC152" i="109"/>
  <c r="BC151" i="109"/>
  <c r="BC150" i="109"/>
  <c r="BC149" i="109"/>
  <c r="BC148" i="109"/>
  <c r="BC147" i="109"/>
  <c r="BC146" i="109"/>
  <c r="BC145" i="109"/>
  <c r="BC144" i="109"/>
  <c r="BC143" i="109"/>
  <c r="BC142" i="109"/>
  <c r="BC141" i="109"/>
  <c r="BC140" i="109"/>
  <c r="BC139" i="109"/>
  <c r="BC138" i="109"/>
  <c r="BC137" i="109"/>
  <c r="BC136" i="109"/>
  <c r="BC135" i="109"/>
  <c r="BC134" i="109"/>
  <c r="BC133" i="109"/>
  <c r="BC132" i="109"/>
  <c r="BC131" i="109"/>
  <c r="BC130" i="109"/>
  <c r="BC129" i="109"/>
  <c r="BC128" i="109"/>
  <c r="BC127" i="109"/>
  <c r="BC126" i="109"/>
  <c r="BC125" i="109"/>
  <c r="BC124" i="109"/>
  <c r="BC123" i="109"/>
  <c r="BC122" i="109"/>
  <c r="BC121" i="109"/>
  <c r="BC120" i="109"/>
  <c r="BC119" i="109"/>
  <c r="BC118" i="109"/>
  <c r="BC117" i="109"/>
  <c r="BC116" i="109"/>
  <c r="BC115" i="109"/>
  <c r="BC114" i="109"/>
  <c r="BC113" i="109"/>
  <c r="BC112" i="109"/>
  <c r="BC111" i="109"/>
  <c r="BC110" i="109"/>
  <c r="BC109" i="109"/>
  <c r="BC108" i="109"/>
  <c r="BC107" i="109"/>
  <c r="BC106" i="109"/>
  <c r="BC105" i="109"/>
  <c r="BC104" i="109"/>
  <c r="BC103" i="109"/>
  <c r="BC102" i="109"/>
  <c r="BC101" i="109"/>
  <c r="BC100" i="109"/>
  <c r="BC99" i="109"/>
  <c r="BC98" i="109"/>
  <c r="BC97" i="109"/>
  <c r="BC96" i="109"/>
  <c r="BC95" i="109"/>
  <c r="BC94" i="109"/>
  <c r="BC93" i="109"/>
  <c r="BC92" i="109"/>
  <c r="BC91" i="109"/>
  <c r="BC90" i="109"/>
  <c r="BC89" i="109"/>
  <c r="BC88" i="109"/>
  <c r="BC87" i="109"/>
  <c r="BC86" i="109"/>
  <c r="BC85" i="109"/>
  <c r="BC84" i="109"/>
  <c r="BC83" i="109"/>
  <c r="BC82" i="109"/>
  <c r="BC81" i="109"/>
  <c r="BC80" i="109"/>
  <c r="BC79" i="109"/>
  <c r="BC78" i="109"/>
  <c r="BC77" i="109"/>
  <c r="BC76" i="109"/>
  <c r="BC75" i="109"/>
  <c r="BC74" i="109"/>
  <c r="BC73" i="109"/>
  <c r="BC72" i="109"/>
  <c r="BC71" i="109"/>
  <c r="BC70" i="109"/>
  <c r="BC69" i="109"/>
  <c r="BC68" i="109"/>
  <c r="BC67" i="109"/>
  <c r="BC66" i="109"/>
  <c r="BC65" i="109"/>
  <c r="BC64" i="109"/>
  <c r="BC63" i="109"/>
  <c r="BC62" i="109"/>
  <c r="BC61" i="109"/>
  <c r="BC60" i="109"/>
  <c r="BC59" i="109"/>
  <c r="BC58" i="109"/>
  <c r="BC57" i="109"/>
  <c r="BC56" i="109"/>
  <c r="BC55" i="109"/>
  <c r="BC54" i="109"/>
  <c r="BC53" i="109"/>
  <c r="BC52" i="109"/>
  <c r="BC51" i="109"/>
  <c r="BC50" i="109"/>
  <c r="BC49" i="109"/>
  <c r="BC48" i="109"/>
  <c r="BC47" i="109"/>
  <c r="BC46" i="109"/>
  <c r="BC45" i="109"/>
  <c r="BC44" i="109"/>
  <c r="BC43" i="109"/>
  <c r="BC42" i="109"/>
  <c r="BC41" i="109"/>
  <c r="BC40" i="109"/>
  <c r="BC39" i="109"/>
  <c r="BC38" i="109"/>
  <c r="BC37" i="109"/>
  <c r="BC36" i="109"/>
  <c r="BC35" i="109"/>
  <c r="BC34" i="109"/>
  <c r="BC33" i="109"/>
  <c r="BC32" i="109"/>
  <c r="BC31" i="109"/>
  <c r="BC30" i="109"/>
  <c r="BC29" i="109"/>
  <c r="BC28" i="109"/>
  <c r="BC27" i="109"/>
  <c r="BC26" i="109"/>
  <c r="BC25" i="109"/>
  <c r="BC24" i="109"/>
  <c r="BC23" i="109"/>
  <c r="BC22" i="109"/>
  <c r="BC21" i="109"/>
  <c r="BC20" i="109"/>
  <c r="BC19" i="109"/>
  <c r="BC18" i="109"/>
  <c r="BB200" i="109"/>
  <c r="BB199" i="109"/>
  <c r="BB198" i="109"/>
  <c r="BB197" i="109"/>
  <c r="BB196" i="109"/>
  <c r="BB195" i="109"/>
  <c r="BB194" i="109"/>
  <c r="BB193" i="109"/>
  <c r="BB192" i="109"/>
  <c r="BB191" i="109"/>
  <c r="BB190" i="109"/>
  <c r="BB189" i="109"/>
  <c r="BB188" i="109"/>
  <c r="BB187" i="109"/>
  <c r="BB186" i="109"/>
  <c r="BB185" i="109"/>
  <c r="BB184" i="109"/>
  <c r="BB183" i="109"/>
  <c r="BB182" i="109"/>
  <c r="BB181" i="109"/>
  <c r="BB180" i="109"/>
  <c r="BB179" i="109"/>
  <c r="BB178" i="109"/>
  <c r="BB177" i="109"/>
  <c r="BB176" i="109"/>
  <c r="BB175" i="109"/>
  <c r="BB174" i="109"/>
  <c r="BB173" i="109"/>
  <c r="BB172" i="109"/>
  <c r="BB171" i="109"/>
  <c r="BB170" i="109"/>
  <c r="BB169" i="109"/>
  <c r="BB168" i="109"/>
  <c r="BB167" i="109"/>
  <c r="BB166" i="109"/>
  <c r="BB165" i="109"/>
  <c r="BB164" i="109"/>
  <c r="BB163" i="109"/>
  <c r="BB162" i="109"/>
  <c r="BB161" i="109"/>
  <c r="BB160" i="109"/>
  <c r="BB159" i="109"/>
  <c r="BB158" i="109"/>
  <c r="BB157" i="109"/>
  <c r="BB156" i="109"/>
  <c r="BB155" i="109"/>
  <c r="BB154" i="109"/>
  <c r="BB153" i="109"/>
  <c r="BB152" i="109"/>
  <c r="BB151" i="109"/>
  <c r="BB150" i="109"/>
  <c r="BB149" i="109"/>
  <c r="BB148" i="109"/>
  <c r="BB147" i="109"/>
  <c r="BB146" i="109"/>
  <c r="BB145" i="109"/>
  <c r="BB144" i="109"/>
  <c r="BB143" i="109"/>
  <c r="BB142" i="109"/>
  <c r="BB141" i="109"/>
  <c r="BB140" i="109"/>
  <c r="BB139" i="109"/>
  <c r="BB138" i="109"/>
  <c r="BB137" i="109"/>
  <c r="BB136" i="109"/>
  <c r="BB135" i="109"/>
  <c r="BB134" i="109"/>
  <c r="BB133" i="109"/>
  <c r="BB132" i="109"/>
  <c r="BB131" i="109"/>
  <c r="BB130" i="109"/>
  <c r="BB129" i="109"/>
  <c r="BB128" i="109"/>
  <c r="BB127" i="109"/>
  <c r="BB126" i="109"/>
  <c r="BB125" i="109"/>
  <c r="BB124" i="109"/>
  <c r="BB123" i="109"/>
  <c r="BB122" i="109"/>
  <c r="BB121" i="109"/>
  <c r="BB120" i="109"/>
  <c r="BB119" i="109"/>
  <c r="BB118" i="109"/>
  <c r="BB117" i="109"/>
  <c r="BB116" i="109"/>
  <c r="BB115" i="109"/>
  <c r="BB114" i="109"/>
  <c r="BB113" i="109"/>
  <c r="BB112" i="109"/>
  <c r="BB111" i="109"/>
  <c r="BB110" i="109"/>
  <c r="BB109" i="109"/>
  <c r="BB108" i="109"/>
  <c r="BB107" i="109"/>
  <c r="BB106" i="109"/>
  <c r="BB105" i="109"/>
  <c r="BB104" i="109"/>
  <c r="BB103" i="109"/>
  <c r="BB102" i="109"/>
  <c r="BB101" i="109"/>
  <c r="BB100" i="109"/>
  <c r="BB99" i="109"/>
  <c r="BB98" i="109"/>
  <c r="BB97" i="109"/>
  <c r="BB96" i="109"/>
  <c r="BB95" i="109"/>
  <c r="BB94" i="109"/>
  <c r="BB93" i="109"/>
  <c r="BB92" i="109"/>
  <c r="BB91" i="109"/>
  <c r="BB90" i="109"/>
  <c r="BB89" i="109"/>
  <c r="BB88" i="109"/>
  <c r="BB87" i="109"/>
  <c r="BB86" i="109"/>
  <c r="BB85" i="109"/>
  <c r="BB84" i="109"/>
  <c r="BB83" i="109"/>
  <c r="BB82" i="109"/>
  <c r="BB81" i="109"/>
  <c r="BB80" i="109"/>
  <c r="BB79" i="109"/>
  <c r="BB78" i="109"/>
  <c r="BB77" i="109"/>
  <c r="BB76" i="109"/>
  <c r="BB75" i="109"/>
  <c r="BB74" i="109"/>
  <c r="BB73" i="109"/>
  <c r="BB72" i="109"/>
  <c r="BB71" i="109"/>
  <c r="BB70" i="109"/>
  <c r="BB69" i="109"/>
  <c r="BB68" i="109"/>
  <c r="BB67" i="109"/>
  <c r="BB66" i="109"/>
  <c r="BB65" i="109"/>
  <c r="BB64" i="109"/>
  <c r="BB63" i="109"/>
  <c r="BB62" i="109"/>
  <c r="BB61" i="109"/>
  <c r="BB60" i="109"/>
  <c r="BB59" i="109"/>
  <c r="BB58" i="109"/>
  <c r="BB57" i="109"/>
  <c r="BB56" i="109"/>
  <c r="BB55" i="109"/>
  <c r="BB54" i="109"/>
  <c r="BB53" i="109"/>
  <c r="BB52" i="109"/>
  <c r="BB51" i="109"/>
  <c r="BB50" i="109"/>
  <c r="BB49" i="109"/>
  <c r="BB48" i="109"/>
  <c r="BB47" i="109"/>
  <c r="BB46" i="109"/>
  <c r="BB45" i="109"/>
  <c r="BB44" i="109"/>
  <c r="BB43" i="109"/>
  <c r="BB42" i="109"/>
  <c r="BB41" i="109"/>
  <c r="BB40" i="109"/>
  <c r="BB39" i="109"/>
  <c r="BB38" i="109"/>
  <c r="BB37" i="109"/>
  <c r="BB36" i="109"/>
  <c r="BB35" i="109"/>
  <c r="BB34" i="109"/>
  <c r="BB33" i="109"/>
  <c r="BB32" i="109"/>
  <c r="BB31" i="109"/>
  <c r="BB30" i="109"/>
  <c r="BB29" i="109"/>
  <c r="BB28" i="109"/>
  <c r="BB27" i="109"/>
  <c r="BB26" i="109"/>
  <c r="BB25" i="109"/>
  <c r="BB24" i="109"/>
  <c r="BB23" i="109"/>
  <c r="BB22" i="109"/>
  <c r="BB21" i="109"/>
  <c r="BB20" i="109"/>
  <c r="BB19" i="109"/>
  <c r="BB18" i="109"/>
  <c r="AX200" i="109"/>
  <c r="AX199" i="109"/>
  <c r="AX198" i="109"/>
  <c r="AX197" i="109"/>
  <c r="AX196" i="109"/>
  <c r="AX195" i="109"/>
  <c r="AX194" i="109"/>
  <c r="AX193" i="109"/>
  <c r="AX192" i="109"/>
  <c r="AX191" i="109"/>
  <c r="AX190" i="109"/>
  <c r="AX189" i="109"/>
  <c r="AX188" i="109"/>
  <c r="AX187" i="109"/>
  <c r="AX186" i="109"/>
  <c r="AX185" i="109"/>
  <c r="AX184" i="109"/>
  <c r="AX183" i="109"/>
  <c r="AX182" i="109"/>
  <c r="AX181" i="109"/>
  <c r="AX180" i="109"/>
  <c r="AX179" i="109"/>
  <c r="AX178" i="109"/>
  <c r="AX177" i="109"/>
  <c r="AX176" i="109"/>
  <c r="AX175" i="109"/>
  <c r="AX174" i="109"/>
  <c r="AX173" i="109"/>
  <c r="AX172" i="109"/>
  <c r="AX171" i="109"/>
  <c r="AX170" i="109"/>
  <c r="AX169" i="109"/>
  <c r="AX168" i="109"/>
  <c r="AX167" i="109"/>
  <c r="AX166" i="109"/>
  <c r="AX165" i="109"/>
  <c r="AX164" i="109"/>
  <c r="AX163" i="109"/>
  <c r="AX162" i="109"/>
  <c r="AX161" i="109"/>
  <c r="AX160" i="109"/>
  <c r="AX159" i="109"/>
  <c r="AX158" i="109"/>
  <c r="AX157" i="109"/>
  <c r="AX156" i="109"/>
  <c r="AX155" i="109"/>
  <c r="AX154" i="109"/>
  <c r="AX153" i="109"/>
  <c r="AX152" i="109"/>
  <c r="AX151" i="109"/>
  <c r="AX150" i="109"/>
  <c r="AX149" i="109"/>
  <c r="AX148" i="109"/>
  <c r="AX147" i="109"/>
  <c r="AX146" i="109"/>
  <c r="AX145" i="109"/>
  <c r="AX144" i="109"/>
  <c r="AX143" i="109"/>
  <c r="AX142" i="109"/>
  <c r="AX141" i="109"/>
  <c r="AX140" i="109"/>
  <c r="AX139" i="109"/>
  <c r="AX138" i="109"/>
  <c r="AX137" i="109"/>
  <c r="AX136" i="109"/>
  <c r="AX135" i="109"/>
  <c r="AX134" i="109"/>
  <c r="AX133" i="109"/>
  <c r="AX132" i="109"/>
  <c r="AX131" i="109"/>
  <c r="AX130" i="109"/>
  <c r="AX129" i="109"/>
  <c r="AX128" i="109"/>
  <c r="AX127" i="109"/>
  <c r="AX126" i="109"/>
  <c r="AX125" i="109"/>
  <c r="AX124" i="109"/>
  <c r="AX123" i="109"/>
  <c r="AX122" i="109"/>
  <c r="AX121" i="109"/>
  <c r="AX120" i="109"/>
  <c r="AX119" i="109"/>
  <c r="AX118" i="109"/>
  <c r="AX117" i="109"/>
  <c r="AX116" i="109"/>
  <c r="AX115" i="109"/>
  <c r="AX114" i="109"/>
  <c r="AX113" i="109"/>
  <c r="AX112" i="109"/>
  <c r="AX111" i="109"/>
  <c r="AX110" i="109"/>
  <c r="AX109" i="109"/>
  <c r="AX108" i="109"/>
  <c r="AX107" i="109"/>
  <c r="AX106" i="109"/>
  <c r="AX105" i="109"/>
  <c r="AX104" i="109"/>
  <c r="AX103" i="109"/>
  <c r="AX102" i="109"/>
  <c r="AX101" i="109"/>
  <c r="AX100" i="109"/>
  <c r="AX99" i="109"/>
  <c r="AX98" i="109"/>
  <c r="AX97" i="109"/>
  <c r="AX96" i="109"/>
  <c r="AX95" i="109"/>
  <c r="AX94" i="109"/>
  <c r="AX93" i="109"/>
  <c r="AX92" i="109"/>
  <c r="AX91" i="109"/>
  <c r="AX90" i="109"/>
  <c r="AX89" i="109"/>
  <c r="AX88" i="109"/>
  <c r="AX87" i="109"/>
  <c r="AX86" i="109"/>
  <c r="AX85" i="109"/>
  <c r="AX84" i="109"/>
  <c r="AX83" i="109"/>
  <c r="AX82" i="109"/>
  <c r="AX81" i="109"/>
  <c r="AX80" i="109"/>
  <c r="AX79" i="109"/>
  <c r="AX78" i="109"/>
  <c r="AX77" i="109"/>
  <c r="AX76" i="109"/>
  <c r="AX75" i="109"/>
  <c r="AX74" i="109"/>
  <c r="AX73" i="109"/>
  <c r="AX72" i="109"/>
  <c r="AX71" i="109"/>
  <c r="AX70" i="109"/>
  <c r="AX69" i="109"/>
  <c r="AX68" i="109"/>
  <c r="AX67" i="109"/>
  <c r="AX66" i="109"/>
  <c r="AX65" i="109"/>
  <c r="AX64" i="109"/>
  <c r="AX63" i="109"/>
  <c r="AX62" i="109"/>
  <c r="AX61" i="109"/>
  <c r="AX60" i="109"/>
  <c r="AX59" i="109"/>
  <c r="AX58" i="109"/>
  <c r="AX57" i="109"/>
  <c r="AX56" i="109"/>
  <c r="AX55" i="109"/>
  <c r="AX54" i="109"/>
  <c r="AX53" i="109"/>
  <c r="AX52" i="109"/>
  <c r="AX51" i="109"/>
  <c r="AX50" i="109"/>
  <c r="AX49" i="109"/>
  <c r="AX48" i="109"/>
  <c r="AX47" i="109"/>
  <c r="AX46" i="109"/>
  <c r="AX45" i="109"/>
  <c r="AX44" i="109"/>
  <c r="AX43" i="109"/>
  <c r="AX42" i="109"/>
  <c r="AX41" i="109"/>
  <c r="AX40" i="109"/>
  <c r="AX39" i="109"/>
  <c r="AX38" i="109"/>
  <c r="AX37" i="109"/>
  <c r="AX36" i="109"/>
  <c r="AX35" i="109"/>
  <c r="AX34" i="109"/>
  <c r="AX33" i="109"/>
  <c r="AX32" i="109"/>
  <c r="AX31" i="109"/>
  <c r="AX30" i="109"/>
  <c r="AX29" i="109"/>
  <c r="AX28" i="109"/>
  <c r="AX27" i="109"/>
  <c r="AX26" i="109"/>
  <c r="AX25" i="109"/>
  <c r="AX24" i="109"/>
  <c r="AX23" i="109"/>
  <c r="AX22" i="109"/>
  <c r="AX21" i="109"/>
  <c r="AX20" i="109"/>
  <c r="AX19" i="109"/>
  <c r="AX18" i="109"/>
  <c r="AV200" i="109"/>
  <c r="AU200" i="109"/>
  <c r="AV199" i="109"/>
  <c r="AU199" i="109"/>
  <c r="AV198" i="109"/>
  <c r="AU198" i="109"/>
  <c r="AV197" i="109"/>
  <c r="AU197" i="109"/>
  <c r="AV196" i="109"/>
  <c r="AU196" i="109"/>
  <c r="AV195" i="109"/>
  <c r="AU195" i="109"/>
  <c r="AV194" i="109"/>
  <c r="AU194" i="109"/>
  <c r="AV193" i="109"/>
  <c r="AU193" i="109"/>
  <c r="AV192" i="109"/>
  <c r="AU192" i="109"/>
  <c r="AV191" i="109"/>
  <c r="AU191" i="109"/>
  <c r="AV190" i="109"/>
  <c r="AU190" i="109"/>
  <c r="AV189" i="109"/>
  <c r="AU189" i="109"/>
  <c r="AV188" i="109"/>
  <c r="AU188" i="109"/>
  <c r="AV187" i="109"/>
  <c r="AU187" i="109"/>
  <c r="AV186" i="109"/>
  <c r="AU186" i="109"/>
  <c r="AV185" i="109"/>
  <c r="AU185" i="109"/>
  <c r="AV184" i="109"/>
  <c r="AU184" i="109"/>
  <c r="AV183" i="109"/>
  <c r="AU183" i="109"/>
  <c r="AV182" i="109"/>
  <c r="AU182" i="109"/>
  <c r="AV181" i="109"/>
  <c r="AU181" i="109"/>
  <c r="AV180" i="109"/>
  <c r="AU180" i="109"/>
  <c r="AV179" i="109"/>
  <c r="AU179" i="109"/>
  <c r="AV178" i="109"/>
  <c r="AU178" i="109"/>
  <c r="AV177" i="109"/>
  <c r="AU177" i="109"/>
  <c r="AV176" i="109"/>
  <c r="AU176" i="109"/>
  <c r="AV175" i="109"/>
  <c r="AU175" i="109"/>
  <c r="AV174" i="109"/>
  <c r="AU174" i="109"/>
  <c r="AV173" i="109"/>
  <c r="AU173" i="109"/>
  <c r="AV172" i="109"/>
  <c r="AU172" i="109"/>
  <c r="AV171" i="109"/>
  <c r="AU171" i="109"/>
  <c r="AV170" i="109"/>
  <c r="AU170" i="109"/>
  <c r="AV169" i="109"/>
  <c r="AU169" i="109"/>
  <c r="AV168" i="109"/>
  <c r="AU168" i="109"/>
  <c r="AV167" i="109"/>
  <c r="AU167" i="109"/>
  <c r="AV166" i="109"/>
  <c r="AU166" i="109"/>
  <c r="AV165" i="109"/>
  <c r="AU165" i="109"/>
  <c r="AV164" i="109"/>
  <c r="AU164" i="109"/>
  <c r="AV163" i="109"/>
  <c r="AU163" i="109"/>
  <c r="AV162" i="109"/>
  <c r="AU162" i="109"/>
  <c r="AV161" i="109"/>
  <c r="AU161" i="109"/>
  <c r="AV160" i="109"/>
  <c r="AU160" i="109"/>
  <c r="AV159" i="109"/>
  <c r="AU159" i="109"/>
  <c r="AV158" i="109"/>
  <c r="AU158" i="109"/>
  <c r="AV157" i="109"/>
  <c r="AU157" i="109"/>
  <c r="AV156" i="109"/>
  <c r="AU156" i="109"/>
  <c r="AV155" i="109"/>
  <c r="AU155" i="109"/>
  <c r="AV154" i="109"/>
  <c r="AU154" i="109"/>
  <c r="AV153" i="109"/>
  <c r="AU153" i="109"/>
  <c r="AV152" i="109"/>
  <c r="AU152" i="109"/>
  <c r="AV151" i="109"/>
  <c r="AU151" i="109"/>
  <c r="AV150" i="109"/>
  <c r="AU150" i="109"/>
  <c r="AV149" i="109"/>
  <c r="AU149" i="109"/>
  <c r="AV148" i="109"/>
  <c r="AU148" i="109"/>
  <c r="AV147" i="109"/>
  <c r="AU147" i="109"/>
  <c r="AV146" i="109"/>
  <c r="AU146" i="109"/>
  <c r="AV145" i="109"/>
  <c r="AU145" i="109"/>
  <c r="AV144" i="109"/>
  <c r="AU144" i="109"/>
  <c r="AV143" i="109"/>
  <c r="AU143" i="109"/>
  <c r="AV142" i="109"/>
  <c r="AU142" i="109"/>
  <c r="AV141" i="109"/>
  <c r="AU141" i="109"/>
  <c r="AV140" i="109"/>
  <c r="AU140" i="109"/>
  <c r="AV139" i="109"/>
  <c r="AU139" i="109"/>
  <c r="AV138" i="109"/>
  <c r="AU138" i="109"/>
  <c r="AV137" i="109"/>
  <c r="AU137" i="109"/>
  <c r="AV136" i="109"/>
  <c r="AU136" i="109"/>
  <c r="AV135" i="109"/>
  <c r="AU135" i="109"/>
  <c r="AV134" i="109"/>
  <c r="AU134" i="109"/>
  <c r="AV133" i="109"/>
  <c r="AU133" i="109"/>
  <c r="AV132" i="109"/>
  <c r="AU132" i="109"/>
  <c r="AV131" i="109"/>
  <c r="AU131" i="109"/>
  <c r="AV130" i="109"/>
  <c r="AU130" i="109"/>
  <c r="AV129" i="109"/>
  <c r="AU129" i="109"/>
  <c r="AV128" i="109"/>
  <c r="AU128" i="109"/>
  <c r="AV127" i="109"/>
  <c r="AU127" i="109"/>
  <c r="AV126" i="109"/>
  <c r="AU126" i="109"/>
  <c r="AV125" i="109"/>
  <c r="AU125" i="109"/>
  <c r="AV124" i="109"/>
  <c r="AU124" i="109"/>
  <c r="AV123" i="109"/>
  <c r="AU123" i="109"/>
  <c r="AV122" i="109"/>
  <c r="AU122" i="109"/>
  <c r="AV121" i="109"/>
  <c r="AU121" i="109"/>
  <c r="AV120" i="109"/>
  <c r="AU120" i="109"/>
  <c r="AV119" i="109"/>
  <c r="AU119" i="109"/>
  <c r="AV118" i="109"/>
  <c r="AU118" i="109"/>
  <c r="AV117" i="109"/>
  <c r="AU117" i="109"/>
  <c r="AV116" i="109"/>
  <c r="AU116" i="109"/>
  <c r="AV115" i="109"/>
  <c r="AU115" i="109"/>
  <c r="AV114" i="109"/>
  <c r="AU114" i="109"/>
  <c r="AV113" i="109"/>
  <c r="AU113" i="109"/>
  <c r="AV112" i="109"/>
  <c r="AU112" i="109"/>
  <c r="AV111" i="109"/>
  <c r="AU111" i="109"/>
  <c r="AV110" i="109"/>
  <c r="AU110" i="109"/>
  <c r="AV109" i="109"/>
  <c r="AU109" i="109"/>
  <c r="AV108" i="109"/>
  <c r="AU108" i="109"/>
  <c r="AV107" i="109"/>
  <c r="AU107" i="109"/>
  <c r="AV106" i="109"/>
  <c r="AU106" i="109"/>
  <c r="AV105" i="109"/>
  <c r="AU105" i="109"/>
  <c r="AV104" i="109"/>
  <c r="AU104" i="109"/>
  <c r="AV103" i="109"/>
  <c r="AU103" i="109"/>
  <c r="AV102" i="109"/>
  <c r="AU102" i="109"/>
  <c r="AV101" i="109"/>
  <c r="AU101" i="109"/>
  <c r="AV100" i="109"/>
  <c r="AU100" i="109"/>
  <c r="AV99" i="109"/>
  <c r="AU99" i="109"/>
  <c r="AV98" i="109"/>
  <c r="AU98" i="109"/>
  <c r="AV97" i="109"/>
  <c r="AU97" i="109"/>
  <c r="AV96" i="109"/>
  <c r="AU96" i="109"/>
  <c r="AV95" i="109"/>
  <c r="AU95" i="109"/>
  <c r="AV94" i="109"/>
  <c r="AU94" i="109"/>
  <c r="AV93" i="109"/>
  <c r="AU93" i="109"/>
  <c r="AV92" i="109"/>
  <c r="AU92" i="109"/>
  <c r="AV91" i="109"/>
  <c r="AU91" i="109"/>
  <c r="AV90" i="109"/>
  <c r="AU90" i="109"/>
  <c r="AV89" i="109"/>
  <c r="AU89" i="109"/>
  <c r="AV88" i="109"/>
  <c r="AU88" i="109"/>
  <c r="AV87" i="109"/>
  <c r="AU87" i="109"/>
  <c r="AV86" i="109"/>
  <c r="AU86" i="109"/>
  <c r="AV85" i="109"/>
  <c r="AU85" i="109"/>
  <c r="AV84" i="109"/>
  <c r="AU84" i="109"/>
  <c r="AV83" i="109"/>
  <c r="AU83" i="109"/>
  <c r="AV82" i="109"/>
  <c r="AU82" i="109"/>
  <c r="AV81" i="109"/>
  <c r="AU81" i="109"/>
  <c r="AV80" i="109"/>
  <c r="AU80" i="109"/>
  <c r="AV79" i="109"/>
  <c r="AU79" i="109"/>
  <c r="AV78" i="109"/>
  <c r="AU78" i="109"/>
  <c r="AV77" i="109"/>
  <c r="AU77" i="109"/>
  <c r="AV76" i="109"/>
  <c r="AU76" i="109"/>
  <c r="AV75" i="109"/>
  <c r="AU75" i="109"/>
  <c r="AV74" i="109"/>
  <c r="AU74" i="109"/>
  <c r="AV73" i="109"/>
  <c r="AU73" i="109"/>
  <c r="AV72" i="109"/>
  <c r="AU72" i="109"/>
  <c r="AV71" i="109"/>
  <c r="AU71" i="109"/>
  <c r="AV70" i="109"/>
  <c r="AU70" i="109"/>
  <c r="AV69" i="109"/>
  <c r="AU69" i="109"/>
  <c r="AV68" i="109"/>
  <c r="AU68" i="109"/>
  <c r="AV67" i="109"/>
  <c r="AU67" i="109"/>
  <c r="AV66" i="109"/>
  <c r="AU66" i="109"/>
  <c r="AV65" i="109"/>
  <c r="AU65" i="109"/>
  <c r="AV64" i="109"/>
  <c r="AU64" i="109"/>
  <c r="AV63" i="109"/>
  <c r="AU63" i="109"/>
  <c r="AV62" i="109"/>
  <c r="AU62" i="109"/>
  <c r="AV61" i="109"/>
  <c r="AU61" i="109"/>
  <c r="AV60" i="109"/>
  <c r="AU60" i="109"/>
  <c r="AV59" i="109"/>
  <c r="AU59" i="109"/>
  <c r="AV58" i="109"/>
  <c r="AU58" i="109"/>
  <c r="AV57" i="109"/>
  <c r="AU57" i="109"/>
  <c r="AV56" i="109"/>
  <c r="AU56" i="109"/>
  <c r="AV55" i="109"/>
  <c r="AU55" i="109"/>
  <c r="AV54" i="109"/>
  <c r="AU54" i="109"/>
  <c r="AV53" i="109"/>
  <c r="AU53" i="109"/>
  <c r="AV52" i="109"/>
  <c r="AU52" i="109"/>
  <c r="AV51" i="109"/>
  <c r="AU51" i="109"/>
  <c r="AV50" i="109"/>
  <c r="AU50" i="109"/>
  <c r="AV49" i="109"/>
  <c r="AU49" i="109"/>
  <c r="AV48" i="109"/>
  <c r="AU48" i="109"/>
  <c r="AV47" i="109"/>
  <c r="AU47" i="109"/>
  <c r="AV46" i="109"/>
  <c r="AU46" i="109"/>
  <c r="AV45" i="109"/>
  <c r="AU45" i="109"/>
  <c r="AV44" i="109"/>
  <c r="AU44" i="109"/>
  <c r="AV43" i="109"/>
  <c r="AU43" i="109"/>
  <c r="AV42" i="109"/>
  <c r="AU42" i="109"/>
  <c r="AV41" i="109"/>
  <c r="AU41" i="109"/>
  <c r="AV40" i="109"/>
  <c r="AU40" i="109"/>
  <c r="AV39" i="109"/>
  <c r="AU39" i="109"/>
  <c r="AV38" i="109"/>
  <c r="AU38" i="109"/>
  <c r="AV37" i="109"/>
  <c r="AU37" i="109"/>
  <c r="AV36" i="109"/>
  <c r="AU36" i="109"/>
  <c r="AV35" i="109"/>
  <c r="AU35" i="109"/>
  <c r="AV34" i="109"/>
  <c r="AU34" i="109"/>
  <c r="AV33" i="109"/>
  <c r="AU33" i="109"/>
  <c r="AV32" i="109"/>
  <c r="AU32" i="109"/>
  <c r="AV31" i="109"/>
  <c r="AU31" i="109"/>
  <c r="AV30" i="109"/>
  <c r="AU30" i="109"/>
  <c r="AV29" i="109"/>
  <c r="AU29" i="109"/>
  <c r="AV28" i="109"/>
  <c r="AU28" i="109"/>
  <c r="AV27" i="109"/>
  <c r="AU27" i="109"/>
  <c r="AV26" i="109"/>
  <c r="AU26" i="109"/>
  <c r="AV25" i="109"/>
  <c r="AU25" i="109"/>
  <c r="AV24" i="109"/>
  <c r="AU24" i="109"/>
  <c r="AV23" i="109"/>
  <c r="AU23" i="109"/>
  <c r="AV22" i="109"/>
  <c r="AU22" i="109"/>
  <c r="AV21" i="109"/>
  <c r="AU21" i="109"/>
  <c r="AV20" i="109"/>
  <c r="AU20" i="109"/>
  <c r="AV19" i="109"/>
  <c r="AU19" i="109"/>
  <c r="AV18" i="109"/>
  <c r="AU18" i="109"/>
  <c r="W200" i="109"/>
  <c r="W199" i="109"/>
  <c r="W198" i="109"/>
  <c r="W197" i="109"/>
  <c r="W196" i="109"/>
  <c r="W195" i="109"/>
  <c r="W194" i="109"/>
  <c r="W193" i="109"/>
  <c r="W192" i="109"/>
  <c r="W191" i="109"/>
  <c r="W190" i="109"/>
  <c r="W189" i="109"/>
  <c r="W188" i="109"/>
  <c r="W187" i="109"/>
  <c r="W186" i="109"/>
  <c r="W185" i="109"/>
  <c r="W184" i="109"/>
  <c r="W183" i="109"/>
  <c r="W182" i="109"/>
  <c r="W181" i="109"/>
  <c r="W180" i="109"/>
  <c r="W179" i="109"/>
  <c r="W178" i="109"/>
  <c r="W177" i="109"/>
  <c r="W176" i="109"/>
  <c r="W175" i="109"/>
  <c r="W174" i="109"/>
  <c r="W173" i="109"/>
  <c r="W172" i="109"/>
  <c r="W171" i="109"/>
  <c r="W170" i="109"/>
  <c r="W169" i="109"/>
  <c r="W168" i="109"/>
  <c r="W167" i="109"/>
  <c r="W166" i="109"/>
  <c r="W165" i="109"/>
  <c r="W164" i="109"/>
  <c r="W163" i="109"/>
  <c r="W162" i="109"/>
  <c r="W161" i="109"/>
  <c r="W160" i="109"/>
  <c r="W159" i="109"/>
  <c r="W158" i="109"/>
  <c r="W157" i="109"/>
  <c r="W156" i="109"/>
  <c r="W155" i="109"/>
  <c r="W154" i="109"/>
  <c r="W153" i="109"/>
  <c r="W152" i="109"/>
  <c r="W151" i="109"/>
  <c r="W150" i="109"/>
  <c r="W149" i="109"/>
  <c r="W148" i="109"/>
  <c r="W147" i="109"/>
  <c r="W146" i="109"/>
  <c r="W145" i="109"/>
  <c r="W144" i="109"/>
  <c r="W143" i="109"/>
  <c r="W142" i="109"/>
  <c r="W141" i="109"/>
  <c r="W140" i="109"/>
  <c r="W139" i="109"/>
  <c r="W138" i="109"/>
  <c r="W137" i="109"/>
  <c r="W136" i="109"/>
  <c r="W135" i="109"/>
  <c r="W134" i="109"/>
  <c r="W133" i="109"/>
  <c r="W132" i="109"/>
  <c r="W131" i="109"/>
  <c r="W130" i="109"/>
  <c r="W129" i="109"/>
  <c r="W128" i="109"/>
  <c r="W127" i="109"/>
  <c r="W126" i="109"/>
  <c r="W125" i="109"/>
  <c r="W124" i="109"/>
  <c r="W123" i="109"/>
  <c r="W122" i="109"/>
  <c r="W121" i="109"/>
  <c r="W120" i="109"/>
  <c r="W119" i="109"/>
  <c r="W118" i="109"/>
  <c r="W117" i="109"/>
  <c r="W116" i="109"/>
  <c r="W115" i="109"/>
  <c r="W114" i="109"/>
  <c r="W113" i="109"/>
  <c r="W112" i="109"/>
  <c r="W111" i="109"/>
  <c r="W110" i="109"/>
  <c r="W109" i="109"/>
  <c r="W108" i="109"/>
  <c r="W107" i="109"/>
  <c r="W106" i="109"/>
  <c r="W105" i="109"/>
  <c r="W104" i="109"/>
  <c r="W103" i="109"/>
  <c r="W102" i="109"/>
  <c r="W101" i="109"/>
  <c r="W100" i="109"/>
  <c r="W99" i="109"/>
  <c r="W98" i="109"/>
  <c r="W97" i="109"/>
  <c r="W96" i="109"/>
  <c r="W95" i="109"/>
  <c r="W94" i="109"/>
  <c r="W93" i="109"/>
  <c r="W92" i="109"/>
  <c r="W91" i="109"/>
  <c r="W90" i="109"/>
  <c r="W89" i="109"/>
  <c r="W88" i="109"/>
  <c r="W87" i="109"/>
  <c r="W86" i="109"/>
  <c r="W85" i="109"/>
  <c r="W84" i="109"/>
  <c r="W83" i="109"/>
  <c r="W82" i="109"/>
  <c r="W81" i="109"/>
  <c r="W80" i="109"/>
  <c r="W79" i="109"/>
  <c r="W78" i="109"/>
  <c r="W77" i="109"/>
  <c r="W76" i="109"/>
  <c r="W75" i="109"/>
  <c r="W74" i="109"/>
  <c r="W73" i="109"/>
  <c r="W72" i="109"/>
  <c r="W71" i="109"/>
  <c r="W70" i="109"/>
  <c r="W69" i="109"/>
  <c r="W68" i="109"/>
  <c r="W67" i="109"/>
  <c r="W66" i="109"/>
  <c r="W65" i="109"/>
  <c r="W64" i="109"/>
  <c r="W63" i="109"/>
  <c r="W62" i="109"/>
  <c r="W61" i="109"/>
  <c r="W60" i="109"/>
  <c r="W59" i="109"/>
  <c r="W58" i="109"/>
  <c r="W57" i="109"/>
  <c r="W56" i="109"/>
  <c r="W55" i="109"/>
  <c r="W54" i="109"/>
  <c r="W53" i="109"/>
  <c r="W52" i="109"/>
  <c r="W51" i="109"/>
  <c r="W50" i="109"/>
  <c r="W49" i="109"/>
  <c r="W48" i="109"/>
  <c r="W47" i="109"/>
  <c r="W46" i="109"/>
  <c r="W45" i="109"/>
  <c r="W44" i="109"/>
  <c r="W43" i="109"/>
  <c r="W42" i="109"/>
  <c r="W41" i="109"/>
  <c r="W40" i="109"/>
  <c r="W39" i="109"/>
  <c r="W38" i="109"/>
  <c r="W37" i="109"/>
  <c r="W36" i="109"/>
  <c r="W35" i="109"/>
  <c r="W34" i="109"/>
  <c r="W33" i="109"/>
  <c r="W32" i="109"/>
  <c r="W31" i="109"/>
  <c r="W30" i="109"/>
  <c r="W29" i="109"/>
  <c r="W28" i="109"/>
  <c r="W27" i="109"/>
  <c r="W26" i="109"/>
  <c r="W25" i="109"/>
  <c r="W24" i="109"/>
  <c r="W23" i="109"/>
  <c r="W22" i="109"/>
  <c r="W21" i="109"/>
  <c r="W20" i="109"/>
  <c r="W19" i="109"/>
  <c r="W18" i="109"/>
  <c r="S200" i="109"/>
  <c r="S199" i="109"/>
  <c r="S198" i="109"/>
  <c r="S197" i="109"/>
  <c r="S196" i="109"/>
  <c r="S195" i="109"/>
  <c r="S194" i="109"/>
  <c r="S193" i="109"/>
  <c r="S192" i="109"/>
  <c r="S191" i="109"/>
  <c r="S190" i="109"/>
  <c r="S189" i="109"/>
  <c r="S188" i="109"/>
  <c r="S187" i="109"/>
  <c r="S186" i="109"/>
  <c r="S185" i="109"/>
  <c r="S184" i="109"/>
  <c r="S183" i="109"/>
  <c r="S182" i="109"/>
  <c r="S181" i="109"/>
  <c r="S180" i="109"/>
  <c r="S179" i="109"/>
  <c r="S178" i="109"/>
  <c r="S177" i="109"/>
  <c r="S176" i="109"/>
  <c r="S175" i="109"/>
  <c r="S174" i="109"/>
  <c r="S173" i="109"/>
  <c r="S172" i="109"/>
  <c r="S171" i="109"/>
  <c r="S170" i="109"/>
  <c r="S169" i="109"/>
  <c r="S168" i="109"/>
  <c r="S167" i="109"/>
  <c r="S166" i="109"/>
  <c r="S165" i="109"/>
  <c r="S164" i="109"/>
  <c r="S163" i="109"/>
  <c r="S162" i="109"/>
  <c r="S161" i="109"/>
  <c r="S160" i="109"/>
  <c r="S159" i="109"/>
  <c r="S158" i="109"/>
  <c r="S157" i="109"/>
  <c r="S156" i="109"/>
  <c r="S155" i="109"/>
  <c r="S154" i="109"/>
  <c r="S153" i="109"/>
  <c r="S152" i="109"/>
  <c r="S151" i="109"/>
  <c r="S150" i="109"/>
  <c r="S149" i="109"/>
  <c r="S148" i="109"/>
  <c r="S147" i="109"/>
  <c r="S146" i="109"/>
  <c r="S145" i="109"/>
  <c r="S144" i="109"/>
  <c r="S143" i="109"/>
  <c r="S142" i="109"/>
  <c r="S141" i="109"/>
  <c r="S140" i="109"/>
  <c r="S139" i="109"/>
  <c r="S138" i="109"/>
  <c r="S137" i="109"/>
  <c r="S136" i="109"/>
  <c r="S135" i="109"/>
  <c r="S134" i="109"/>
  <c r="S133" i="109"/>
  <c r="S132" i="109"/>
  <c r="S131" i="109"/>
  <c r="S130" i="109"/>
  <c r="S129" i="109"/>
  <c r="S128" i="109"/>
  <c r="S127" i="109"/>
  <c r="S126" i="109"/>
  <c r="S125" i="109"/>
  <c r="S124" i="109"/>
  <c r="S123" i="109"/>
  <c r="S122" i="109"/>
  <c r="S121" i="109"/>
  <c r="S120" i="109"/>
  <c r="S119" i="109"/>
  <c r="S118" i="109"/>
  <c r="S117" i="109"/>
  <c r="S116" i="109"/>
  <c r="S115" i="109"/>
  <c r="S114" i="109"/>
  <c r="S113" i="109"/>
  <c r="S112" i="109"/>
  <c r="S111" i="109"/>
  <c r="S110" i="109"/>
  <c r="S109" i="109"/>
  <c r="S108" i="109"/>
  <c r="S107" i="109"/>
  <c r="S106" i="109"/>
  <c r="S105" i="109"/>
  <c r="S104" i="109"/>
  <c r="S103" i="109"/>
  <c r="S102" i="109"/>
  <c r="S101" i="109"/>
  <c r="S100" i="109"/>
  <c r="S99" i="109"/>
  <c r="S98" i="109"/>
  <c r="S97" i="109"/>
  <c r="S96" i="109"/>
  <c r="S95" i="109"/>
  <c r="S94" i="109"/>
  <c r="S93" i="109"/>
  <c r="S92" i="109"/>
  <c r="S91" i="109"/>
  <c r="S90" i="109"/>
  <c r="S89" i="109"/>
  <c r="S88" i="109"/>
  <c r="S87" i="109"/>
  <c r="S86" i="109"/>
  <c r="S85" i="109"/>
  <c r="S84" i="109"/>
  <c r="S83" i="109"/>
  <c r="S82" i="109"/>
  <c r="S81" i="109"/>
  <c r="S80" i="109"/>
  <c r="S79" i="109"/>
  <c r="S78" i="109"/>
  <c r="S77" i="109"/>
  <c r="S76" i="109"/>
  <c r="S75" i="109"/>
  <c r="S74" i="109"/>
  <c r="S73" i="109"/>
  <c r="S72" i="109"/>
  <c r="S71" i="109"/>
  <c r="S70" i="109"/>
  <c r="S69" i="109"/>
  <c r="S68" i="109"/>
  <c r="S67" i="109"/>
  <c r="S66" i="109"/>
  <c r="S65" i="109"/>
  <c r="S64" i="109"/>
  <c r="S63" i="109"/>
  <c r="S62" i="109"/>
  <c r="S61" i="109"/>
  <c r="S60" i="109"/>
  <c r="S59" i="109"/>
  <c r="S58" i="109"/>
  <c r="S57" i="109"/>
  <c r="S56" i="109"/>
  <c r="S55" i="109"/>
  <c r="S54" i="109"/>
  <c r="S53" i="109"/>
  <c r="S52" i="109"/>
  <c r="S51" i="109"/>
  <c r="S50" i="109"/>
  <c r="S49" i="109"/>
  <c r="S48" i="109"/>
  <c r="S47" i="109"/>
  <c r="S46" i="109"/>
  <c r="S45" i="109"/>
  <c r="S44" i="109"/>
  <c r="S43" i="109"/>
  <c r="S42" i="109"/>
  <c r="S41" i="109"/>
  <c r="S40" i="109"/>
  <c r="S39" i="109"/>
  <c r="S38" i="109"/>
  <c r="S37" i="109"/>
  <c r="S36" i="109"/>
  <c r="S35" i="109"/>
  <c r="S34" i="109"/>
  <c r="S33" i="109"/>
  <c r="S32" i="109"/>
  <c r="S31" i="109"/>
  <c r="S30" i="109"/>
  <c r="S29" i="109"/>
  <c r="S28" i="109"/>
  <c r="S27" i="109"/>
  <c r="S26" i="109"/>
  <c r="S25" i="109"/>
  <c r="S24" i="109"/>
  <c r="S23" i="109"/>
  <c r="S22" i="109"/>
  <c r="S21" i="109"/>
  <c r="S20" i="109"/>
  <c r="S19" i="109"/>
  <c r="S18" i="109"/>
  <c r="G200" i="109"/>
  <c r="G199" i="109"/>
  <c r="G198" i="109"/>
  <c r="G197" i="109"/>
  <c r="G196" i="109"/>
  <c r="G195" i="109"/>
  <c r="G194" i="109"/>
  <c r="G193" i="109"/>
  <c r="G192" i="109"/>
  <c r="G191" i="109"/>
  <c r="G190" i="109"/>
  <c r="G189" i="109"/>
  <c r="G188" i="109"/>
  <c r="G187" i="109"/>
  <c r="G186" i="109"/>
  <c r="G185" i="109"/>
  <c r="G184" i="109"/>
  <c r="G183" i="109"/>
  <c r="G182" i="109"/>
  <c r="G181" i="109"/>
  <c r="G180" i="109"/>
  <c r="G179" i="109"/>
  <c r="G178" i="109"/>
  <c r="G177" i="109"/>
  <c r="G176" i="109"/>
  <c r="G175" i="109"/>
  <c r="G174" i="109"/>
  <c r="G173" i="109"/>
  <c r="G172" i="109"/>
  <c r="G171" i="109"/>
  <c r="G170" i="109"/>
  <c r="G169" i="109"/>
  <c r="G168" i="109"/>
  <c r="G167" i="109"/>
  <c r="G166" i="109"/>
  <c r="G165" i="109"/>
  <c r="G164" i="109"/>
  <c r="G163" i="109"/>
  <c r="G162" i="109"/>
  <c r="G161" i="109"/>
  <c r="G160" i="109"/>
  <c r="G159" i="109"/>
  <c r="G158" i="109"/>
  <c r="G157" i="109"/>
  <c r="G156" i="109"/>
  <c r="G155" i="109"/>
  <c r="G154" i="109"/>
  <c r="G153" i="109"/>
  <c r="G152" i="109"/>
  <c r="G151" i="109"/>
  <c r="G150" i="109"/>
  <c r="G149" i="109"/>
  <c r="G148" i="109"/>
  <c r="G147" i="109"/>
  <c r="G146" i="109"/>
  <c r="G145" i="109"/>
  <c r="G144" i="109"/>
  <c r="G143" i="109"/>
  <c r="G142" i="109"/>
  <c r="G141" i="109"/>
  <c r="G140" i="109"/>
  <c r="G139" i="109"/>
  <c r="G138" i="109"/>
  <c r="G137" i="109"/>
  <c r="G136" i="109"/>
  <c r="G135" i="109"/>
  <c r="G134" i="109"/>
  <c r="G133" i="109"/>
  <c r="G132" i="109"/>
  <c r="G131" i="109"/>
  <c r="G130" i="109"/>
  <c r="G129" i="109"/>
  <c r="G128" i="109"/>
  <c r="G127" i="109"/>
  <c r="G126" i="109"/>
  <c r="G125" i="109"/>
  <c r="G124" i="109"/>
  <c r="G123" i="109"/>
  <c r="G122" i="109"/>
  <c r="G121" i="109"/>
  <c r="G120" i="109"/>
  <c r="G119" i="109"/>
  <c r="G118" i="109"/>
  <c r="G117" i="109"/>
  <c r="G116" i="109"/>
  <c r="G115" i="109"/>
  <c r="G114" i="109"/>
  <c r="G113" i="109"/>
  <c r="G112" i="109"/>
  <c r="G111" i="109"/>
  <c r="G110" i="109"/>
  <c r="G109" i="109"/>
  <c r="G108" i="109"/>
  <c r="G107" i="109"/>
  <c r="G106" i="109"/>
  <c r="G105" i="109"/>
  <c r="G104" i="109"/>
  <c r="G103" i="109"/>
  <c r="G102" i="109"/>
  <c r="G101" i="109"/>
  <c r="G100" i="109"/>
  <c r="G99" i="109"/>
  <c r="G98" i="109"/>
  <c r="G97" i="109"/>
  <c r="G96" i="109"/>
  <c r="G95" i="109"/>
  <c r="G94" i="109"/>
  <c r="G93" i="109"/>
  <c r="G92" i="109"/>
  <c r="G91" i="109"/>
  <c r="G90" i="109"/>
  <c r="G89" i="109"/>
  <c r="G88" i="109"/>
  <c r="G87" i="109"/>
  <c r="G86" i="109"/>
  <c r="G85" i="109"/>
  <c r="G84" i="109"/>
  <c r="G83" i="109"/>
  <c r="G82" i="109"/>
  <c r="G81" i="109"/>
  <c r="G80" i="109"/>
  <c r="G79" i="109"/>
  <c r="G78" i="109"/>
  <c r="G77" i="109"/>
  <c r="G76" i="109"/>
  <c r="G75" i="109"/>
  <c r="G74" i="109"/>
  <c r="G73" i="109"/>
  <c r="G72" i="109"/>
  <c r="G71" i="109"/>
  <c r="G70" i="109"/>
  <c r="G69" i="109"/>
  <c r="G68" i="109"/>
  <c r="G67" i="109"/>
  <c r="G66" i="109"/>
  <c r="G65" i="109"/>
  <c r="G64" i="109"/>
  <c r="G63" i="109"/>
  <c r="G62" i="109"/>
  <c r="G61" i="109"/>
  <c r="G60" i="109"/>
  <c r="G59" i="109"/>
  <c r="G58" i="109"/>
  <c r="G57" i="109"/>
  <c r="G56" i="109"/>
  <c r="G55" i="109"/>
  <c r="G54" i="109"/>
  <c r="G53" i="109"/>
  <c r="G52" i="109"/>
  <c r="G51" i="109"/>
  <c r="G50" i="109"/>
  <c r="G49" i="109"/>
  <c r="G48" i="109"/>
  <c r="G47" i="109"/>
  <c r="G46" i="109"/>
  <c r="G45" i="109"/>
  <c r="G44" i="109"/>
  <c r="G43" i="109"/>
  <c r="G42" i="109"/>
  <c r="G41" i="109"/>
  <c r="G40" i="109"/>
  <c r="G39" i="109"/>
  <c r="G38" i="109"/>
  <c r="G37" i="109"/>
  <c r="G36" i="109"/>
  <c r="G35" i="109"/>
  <c r="G34" i="109"/>
  <c r="G33" i="109"/>
  <c r="G32" i="109"/>
  <c r="G31" i="109"/>
  <c r="G30" i="109"/>
  <c r="G29" i="109"/>
  <c r="G28" i="109"/>
  <c r="G27" i="109"/>
  <c r="G26" i="109"/>
  <c r="G25" i="109"/>
  <c r="G24" i="109"/>
  <c r="G23" i="109"/>
  <c r="G22" i="109"/>
  <c r="G21" i="109"/>
  <c r="G20" i="109"/>
  <c r="G19" i="109"/>
  <c r="G18" i="109"/>
  <c r="E200" i="109"/>
  <c r="D200" i="109"/>
  <c r="E199" i="109"/>
  <c r="D199" i="109"/>
  <c r="E198" i="109"/>
  <c r="D198" i="109"/>
  <c r="E197" i="109"/>
  <c r="D197" i="109"/>
  <c r="E196" i="109"/>
  <c r="D196" i="109"/>
  <c r="E195" i="109"/>
  <c r="D195" i="109"/>
  <c r="E194" i="109"/>
  <c r="D194" i="109"/>
  <c r="E193" i="109"/>
  <c r="D193" i="109"/>
  <c r="E192" i="109"/>
  <c r="D192" i="109"/>
  <c r="E191" i="109"/>
  <c r="D191" i="109"/>
  <c r="E190" i="109"/>
  <c r="D190" i="109"/>
  <c r="E189" i="109"/>
  <c r="D189" i="109"/>
  <c r="E188" i="109"/>
  <c r="D188" i="109"/>
  <c r="E187" i="109"/>
  <c r="D187" i="109"/>
  <c r="E186" i="109"/>
  <c r="D186" i="109"/>
  <c r="E185" i="109"/>
  <c r="D185" i="109"/>
  <c r="E184" i="109"/>
  <c r="D184" i="109"/>
  <c r="E183" i="109"/>
  <c r="D183" i="109"/>
  <c r="E182" i="109"/>
  <c r="D182" i="109"/>
  <c r="E181" i="109"/>
  <c r="D181" i="109"/>
  <c r="E180" i="109"/>
  <c r="D180" i="109"/>
  <c r="E179" i="109"/>
  <c r="D179" i="109"/>
  <c r="E178" i="109"/>
  <c r="D178" i="109"/>
  <c r="E177" i="109"/>
  <c r="D177" i="109"/>
  <c r="E176" i="109"/>
  <c r="D176" i="109"/>
  <c r="E175" i="109"/>
  <c r="D175" i="109"/>
  <c r="E174" i="109"/>
  <c r="D174" i="109"/>
  <c r="E173" i="109"/>
  <c r="D173" i="109"/>
  <c r="E172" i="109"/>
  <c r="D172" i="109"/>
  <c r="E171" i="109"/>
  <c r="D171" i="109"/>
  <c r="E170" i="109"/>
  <c r="D170" i="109"/>
  <c r="E169" i="109"/>
  <c r="D169" i="109"/>
  <c r="E168" i="109"/>
  <c r="D168" i="109"/>
  <c r="E167" i="109"/>
  <c r="D167" i="109"/>
  <c r="E166" i="109"/>
  <c r="D166" i="109"/>
  <c r="E165" i="109"/>
  <c r="D165" i="109"/>
  <c r="E164" i="109"/>
  <c r="D164" i="109"/>
  <c r="E163" i="109"/>
  <c r="D163" i="109"/>
  <c r="E162" i="109"/>
  <c r="D162" i="109"/>
  <c r="E161" i="109"/>
  <c r="D161" i="109"/>
  <c r="E160" i="109"/>
  <c r="D160" i="109"/>
  <c r="E159" i="109"/>
  <c r="D159" i="109"/>
  <c r="E158" i="109"/>
  <c r="D158" i="109"/>
  <c r="E157" i="109"/>
  <c r="D157" i="109"/>
  <c r="E156" i="109"/>
  <c r="D156" i="109"/>
  <c r="E155" i="109"/>
  <c r="D155" i="109"/>
  <c r="E154" i="109"/>
  <c r="D154" i="109"/>
  <c r="E153" i="109"/>
  <c r="D153" i="109"/>
  <c r="E152" i="109"/>
  <c r="D152" i="109"/>
  <c r="E151" i="109"/>
  <c r="D151" i="109"/>
  <c r="E150" i="109"/>
  <c r="D150" i="109"/>
  <c r="E149" i="109"/>
  <c r="D149" i="109"/>
  <c r="E148" i="109"/>
  <c r="D148" i="109"/>
  <c r="E147" i="109"/>
  <c r="D147" i="109"/>
  <c r="E146" i="109"/>
  <c r="D146" i="109"/>
  <c r="E145" i="109"/>
  <c r="D145" i="109"/>
  <c r="E144" i="109"/>
  <c r="D144" i="109"/>
  <c r="E143" i="109"/>
  <c r="D143" i="109"/>
  <c r="E142" i="109"/>
  <c r="D142" i="109"/>
  <c r="E141" i="109"/>
  <c r="D141" i="109"/>
  <c r="E140" i="109"/>
  <c r="D140" i="109"/>
  <c r="E139" i="109"/>
  <c r="D139" i="109"/>
  <c r="E138" i="109"/>
  <c r="D138" i="109"/>
  <c r="E137" i="109"/>
  <c r="D137" i="109"/>
  <c r="E136" i="109"/>
  <c r="D136" i="109"/>
  <c r="E135" i="109"/>
  <c r="D135" i="109"/>
  <c r="E134" i="109"/>
  <c r="D134" i="109"/>
  <c r="E133" i="109"/>
  <c r="D133" i="109"/>
  <c r="E132" i="109"/>
  <c r="D132" i="109"/>
  <c r="E131" i="109"/>
  <c r="D131" i="109"/>
  <c r="E130" i="109"/>
  <c r="D130" i="109"/>
  <c r="E129" i="109"/>
  <c r="D129" i="109"/>
  <c r="E128" i="109"/>
  <c r="D128" i="109"/>
  <c r="E127" i="109"/>
  <c r="D127" i="109"/>
  <c r="E126" i="109"/>
  <c r="D126" i="109"/>
  <c r="E125" i="109"/>
  <c r="D125" i="109"/>
  <c r="E124" i="109"/>
  <c r="D124" i="109"/>
  <c r="E123" i="109"/>
  <c r="D123" i="109"/>
  <c r="E122" i="109"/>
  <c r="D122" i="109"/>
  <c r="E121" i="109"/>
  <c r="D121" i="109"/>
  <c r="E120" i="109"/>
  <c r="D120" i="109"/>
  <c r="E119" i="109"/>
  <c r="D119" i="109"/>
  <c r="E118" i="109"/>
  <c r="D118" i="109"/>
  <c r="E117" i="109"/>
  <c r="D117" i="109"/>
  <c r="E116" i="109"/>
  <c r="D116" i="109"/>
  <c r="E115" i="109"/>
  <c r="D115" i="109"/>
  <c r="E114" i="109"/>
  <c r="D114" i="109"/>
  <c r="E113" i="109"/>
  <c r="D113" i="109"/>
  <c r="E112" i="109"/>
  <c r="D112" i="109"/>
  <c r="E111" i="109"/>
  <c r="D111" i="109"/>
  <c r="E110" i="109"/>
  <c r="D110" i="109"/>
  <c r="E109" i="109"/>
  <c r="D109" i="109"/>
  <c r="E108" i="109"/>
  <c r="D108" i="109"/>
  <c r="E107" i="109"/>
  <c r="D107" i="109"/>
  <c r="E106" i="109"/>
  <c r="D106" i="109"/>
  <c r="E105" i="109"/>
  <c r="D105" i="109"/>
  <c r="E104" i="109"/>
  <c r="D104" i="109"/>
  <c r="E103" i="109"/>
  <c r="D103" i="109"/>
  <c r="E102" i="109"/>
  <c r="D102" i="109"/>
  <c r="E101" i="109"/>
  <c r="D101" i="109"/>
  <c r="E100" i="109"/>
  <c r="D100" i="109"/>
  <c r="E99" i="109"/>
  <c r="D99" i="109"/>
  <c r="E98" i="109"/>
  <c r="D98" i="109"/>
  <c r="E97" i="109"/>
  <c r="D97" i="109"/>
  <c r="E96" i="109"/>
  <c r="D96" i="109"/>
  <c r="E95" i="109"/>
  <c r="D95" i="109"/>
  <c r="E94" i="109"/>
  <c r="D94" i="109"/>
  <c r="E93" i="109"/>
  <c r="D93" i="109"/>
  <c r="E92" i="109"/>
  <c r="D92" i="109"/>
  <c r="E91" i="109"/>
  <c r="D91" i="109"/>
  <c r="E90" i="109"/>
  <c r="D90" i="109"/>
  <c r="E89" i="109"/>
  <c r="D89" i="109"/>
  <c r="E88" i="109"/>
  <c r="D88" i="109"/>
  <c r="E87" i="109"/>
  <c r="D87" i="109"/>
  <c r="E86" i="109"/>
  <c r="D86" i="109"/>
  <c r="E85" i="109"/>
  <c r="D85" i="109"/>
  <c r="E84" i="109"/>
  <c r="D84" i="109"/>
  <c r="E83" i="109"/>
  <c r="D83" i="109"/>
  <c r="E82" i="109"/>
  <c r="D82" i="109"/>
  <c r="E81" i="109"/>
  <c r="D81" i="109"/>
  <c r="E80" i="109"/>
  <c r="D80" i="109"/>
  <c r="E79" i="109"/>
  <c r="D79" i="109"/>
  <c r="E78" i="109"/>
  <c r="D78" i="109"/>
  <c r="E77" i="109"/>
  <c r="D77" i="109"/>
  <c r="E76" i="109"/>
  <c r="D76" i="109"/>
  <c r="E75" i="109"/>
  <c r="D75" i="109"/>
  <c r="E74" i="109"/>
  <c r="D74" i="109"/>
  <c r="E73" i="109"/>
  <c r="D73" i="109"/>
  <c r="E72" i="109"/>
  <c r="D72" i="109"/>
  <c r="E71" i="109"/>
  <c r="D71" i="109"/>
  <c r="E70" i="109"/>
  <c r="D70" i="109"/>
  <c r="E69" i="109"/>
  <c r="D69" i="109"/>
  <c r="E68" i="109"/>
  <c r="D68" i="109"/>
  <c r="E67" i="109"/>
  <c r="D67" i="109"/>
  <c r="E66" i="109"/>
  <c r="D66" i="109"/>
  <c r="E65" i="109"/>
  <c r="D65" i="109"/>
  <c r="E64" i="109"/>
  <c r="D64" i="109"/>
  <c r="E63" i="109"/>
  <c r="D63" i="109"/>
  <c r="E62" i="109"/>
  <c r="D62" i="109"/>
  <c r="E61" i="109"/>
  <c r="D61" i="109"/>
  <c r="E60" i="109"/>
  <c r="D60" i="109"/>
  <c r="E59" i="109"/>
  <c r="D59" i="109"/>
  <c r="E58" i="109"/>
  <c r="D58" i="109"/>
  <c r="E57" i="109"/>
  <c r="D57" i="109"/>
  <c r="E56" i="109"/>
  <c r="D56" i="109"/>
  <c r="E55" i="109"/>
  <c r="D55" i="109"/>
  <c r="E54" i="109"/>
  <c r="D54" i="109"/>
  <c r="E53" i="109"/>
  <c r="D53" i="109"/>
  <c r="E52" i="109"/>
  <c r="D52" i="109"/>
  <c r="E51" i="109"/>
  <c r="D51" i="109"/>
  <c r="E50" i="109"/>
  <c r="D50" i="109"/>
  <c r="E49" i="109"/>
  <c r="D49" i="109"/>
  <c r="E48" i="109"/>
  <c r="D48" i="109"/>
  <c r="E47" i="109"/>
  <c r="D47" i="109"/>
  <c r="E46" i="109"/>
  <c r="D46" i="109"/>
  <c r="E45" i="109"/>
  <c r="D45" i="109"/>
  <c r="E44" i="109"/>
  <c r="D44" i="109"/>
  <c r="E43" i="109"/>
  <c r="D43" i="109"/>
  <c r="E42" i="109"/>
  <c r="D42" i="109"/>
  <c r="E41" i="109"/>
  <c r="D41" i="109"/>
  <c r="E40" i="109"/>
  <c r="D40" i="109"/>
  <c r="E39" i="109"/>
  <c r="D39" i="109"/>
  <c r="E38" i="109"/>
  <c r="D38" i="109"/>
  <c r="E37" i="109"/>
  <c r="D37" i="109"/>
  <c r="E36" i="109"/>
  <c r="D36" i="109"/>
  <c r="E35" i="109"/>
  <c r="D35" i="109"/>
  <c r="E34" i="109"/>
  <c r="D34" i="109"/>
  <c r="E33" i="109"/>
  <c r="D33" i="109"/>
  <c r="E32" i="109"/>
  <c r="D32" i="109"/>
  <c r="E31" i="109"/>
  <c r="D31" i="109"/>
  <c r="E30" i="109"/>
  <c r="D30" i="109"/>
  <c r="E29" i="109"/>
  <c r="D29" i="109"/>
  <c r="E28" i="109"/>
  <c r="D28" i="109"/>
  <c r="E27" i="109"/>
  <c r="D27" i="109"/>
  <c r="E26" i="109"/>
  <c r="D26" i="109"/>
  <c r="E25" i="109"/>
  <c r="D25" i="109"/>
  <c r="E24" i="109"/>
  <c r="D24" i="109"/>
  <c r="E23" i="109"/>
  <c r="D23" i="109"/>
  <c r="E22" i="109"/>
  <c r="D22" i="109"/>
  <c r="E21" i="109"/>
  <c r="D21" i="109"/>
  <c r="E20" i="109"/>
  <c r="D20" i="109"/>
  <c r="E19" i="109"/>
  <c r="D19" i="109"/>
  <c r="E18" i="109"/>
  <c r="D18" i="109"/>
  <c r="BB15" i="108"/>
  <c r="BA15" i="108"/>
  <c r="AZ15" i="108"/>
  <c r="AY15" i="108"/>
  <c r="AX15" i="108"/>
  <c r="AW15" i="108"/>
  <c r="AV15" i="108"/>
  <c r="AU15" i="108"/>
  <c r="AT15" i="108"/>
  <c r="AS15" i="108"/>
  <c r="AR15" i="108"/>
  <c r="AQ15" i="108"/>
  <c r="AP15" i="108"/>
  <c r="AO15" i="108"/>
  <c r="AN15" i="108"/>
  <c r="AM15" i="108"/>
  <c r="AL15" i="108"/>
  <c r="AK15" i="108"/>
  <c r="AJ15" i="108"/>
  <c r="AI15" i="108"/>
  <c r="AH15" i="108"/>
  <c r="AG15" i="108"/>
  <c r="AF15" i="108"/>
  <c r="AE15" i="108"/>
  <c r="AD15" i="108"/>
  <c r="AC15" i="108"/>
  <c r="AB15" i="108"/>
  <c r="AA15" i="108"/>
  <c r="Z15" i="108"/>
  <c r="Y15" i="108"/>
  <c r="X15" i="108"/>
  <c r="W15" i="108"/>
  <c r="V15" i="108"/>
  <c r="U15" i="108"/>
  <c r="T15" i="108"/>
  <c r="S15" i="108"/>
  <c r="R15" i="108"/>
  <c r="Q15" i="108"/>
  <c r="BC15" i="108"/>
  <c r="BC200" i="108"/>
  <c r="BC199" i="108"/>
  <c r="BC198" i="108"/>
  <c r="BC197" i="108"/>
  <c r="BC196" i="108"/>
  <c r="BC195" i="108"/>
  <c r="BC194" i="108"/>
  <c r="BC193" i="108"/>
  <c r="BC192" i="108"/>
  <c r="BC191" i="108"/>
  <c r="BC190" i="108"/>
  <c r="BC189" i="108"/>
  <c r="BC188" i="108"/>
  <c r="BC187" i="108"/>
  <c r="BC186" i="108"/>
  <c r="BC185" i="108"/>
  <c r="BC184" i="108"/>
  <c r="BC183" i="108"/>
  <c r="BC182" i="108"/>
  <c r="BC181" i="108"/>
  <c r="BC180" i="108"/>
  <c r="BC179" i="108"/>
  <c r="BC178" i="108"/>
  <c r="BC177" i="108"/>
  <c r="BC176" i="108"/>
  <c r="BC175" i="108"/>
  <c r="BC174" i="108"/>
  <c r="BC173" i="108"/>
  <c r="BC172" i="108"/>
  <c r="BC171" i="108"/>
  <c r="BC170" i="108"/>
  <c r="BC169" i="108"/>
  <c r="BC168" i="108"/>
  <c r="BC167" i="108"/>
  <c r="BC166" i="108"/>
  <c r="BC165" i="108"/>
  <c r="BC164" i="108"/>
  <c r="BC163" i="108"/>
  <c r="BC162" i="108"/>
  <c r="BC161" i="108"/>
  <c r="BC160" i="108"/>
  <c r="BC159" i="108"/>
  <c r="BC158" i="108"/>
  <c r="BC157" i="108"/>
  <c r="BC156" i="108"/>
  <c r="BC155" i="108"/>
  <c r="BC154" i="108"/>
  <c r="BC153" i="108"/>
  <c r="BC152" i="108"/>
  <c r="BC151" i="108"/>
  <c r="BC150" i="108"/>
  <c r="BC149" i="108"/>
  <c r="BC148" i="108"/>
  <c r="BC147" i="108"/>
  <c r="BC146" i="108"/>
  <c r="BC145" i="108"/>
  <c r="BC144" i="108"/>
  <c r="BC143" i="108"/>
  <c r="BC142" i="108"/>
  <c r="BC141" i="108"/>
  <c r="BC140" i="108"/>
  <c r="BC139" i="108"/>
  <c r="BC138" i="108"/>
  <c r="BC137" i="108"/>
  <c r="BC136" i="108"/>
  <c r="BC135" i="108"/>
  <c r="BC134" i="108"/>
  <c r="BC133" i="108"/>
  <c r="BC132" i="108"/>
  <c r="BC131" i="108"/>
  <c r="BC130" i="108"/>
  <c r="BC129" i="108"/>
  <c r="BC128" i="108"/>
  <c r="BC127" i="108"/>
  <c r="BC126" i="108"/>
  <c r="BC125" i="108"/>
  <c r="BC124" i="108"/>
  <c r="BC123" i="108"/>
  <c r="BC122" i="108"/>
  <c r="BC121" i="108"/>
  <c r="BC120" i="108"/>
  <c r="BC119" i="108"/>
  <c r="BC118" i="108"/>
  <c r="BC117" i="108"/>
  <c r="BC116" i="108"/>
  <c r="BC115" i="108"/>
  <c r="BC114" i="108"/>
  <c r="BC113" i="108"/>
  <c r="BC112" i="108"/>
  <c r="BC111" i="108"/>
  <c r="BC110" i="108"/>
  <c r="BC109" i="108"/>
  <c r="BC108" i="108"/>
  <c r="BC107" i="108"/>
  <c r="BC106" i="108"/>
  <c r="BC105" i="108"/>
  <c r="BC104" i="108"/>
  <c r="BC103" i="108"/>
  <c r="BC102" i="108"/>
  <c r="BC101" i="108"/>
  <c r="BC100" i="108"/>
  <c r="BC99" i="108"/>
  <c r="BC98" i="108"/>
  <c r="BC97" i="108"/>
  <c r="BC96" i="108"/>
  <c r="BC95" i="108"/>
  <c r="BC94" i="108"/>
  <c r="BC93" i="108"/>
  <c r="BC92" i="108"/>
  <c r="BC91" i="108"/>
  <c r="BC90" i="108"/>
  <c r="BC89" i="108"/>
  <c r="BC88" i="108"/>
  <c r="BC87" i="108"/>
  <c r="BC86" i="108"/>
  <c r="BC85" i="108"/>
  <c r="BC84" i="108"/>
  <c r="BC83" i="108"/>
  <c r="BC82" i="108"/>
  <c r="BC81" i="108"/>
  <c r="BC80" i="108"/>
  <c r="BC79" i="108"/>
  <c r="BC78" i="108"/>
  <c r="BC77" i="108"/>
  <c r="BC76" i="108"/>
  <c r="BC75" i="108"/>
  <c r="BC74" i="108"/>
  <c r="BC73" i="108"/>
  <c r="BC72" i="108"/>
  <c r="BC71" i="108"/>
  <c r="BC70" i="108"/>
  <c r="BC69" i="108"/>
  <c r="BC68" i="108"/>
  <c r="BC67" i="108"/>
  <c r="BC66" i="108"/>
  <c r="BC65" i="108"/>
  <c r="BC64" i="108"/>
  <c r="BC63" i="108"/>
  <c r="BC62" i="108"/>
  <c r="BC61" i="108"/>
  <c r="BC60" i="108"/>
  <c r="BC59" i="108"/>
  <c r="BC58" i="108"/>
  <c r="BC57" i="108"/>
  <c r="BC56" i="108"/>
  <c r="BC55" i="108"/>
  <c r="BC54" i="108"/>
  <c r="BC53" i="108"/>
  <c r="BC52" i="108"/>
  <c r="BC51" i="108"/>
  <c r="BC50" i="108"/>
  <c r="BC49" i="108"/>
  <c r="BC48" i="108"/>
  <c r="BC47" i="108"/>
  <c r="BC46" i="108"/>
  <c r="BC45" i="108"/>
  <c r="BC44" i="108"/>
  <c r="BC43" i="108"/>
  <c r="BC42" i="108"/>
  <c r="BC41" i="108"/>
  <c r="BC40" i="108"/>
  <c r="BC39" i="108"/>
  <c r="BC38" i="108"/>
  <c r="BC37" i="108"/>
  <c r="BC36" i="108"/>
  <c r="BC35" i="108"/>
  <c r="BC34" i="108"/>
  <c r="BC33" i="108"/>
  <c r="BC32" i="108"/>
  <c r="BC31" i="108"/>
  <c r="BC30" i="108"/>
  <c r="BC29" i="108"/>
  <c r="BC28" i="108"/>
  <c r="BC27" i="108"/>
  <c r="BC26" i="108"/>
  <c r="BC25" i="108"/>
  <c r="BC24" i="108"/>
  <c r="BC23" i="108"/>
  <c r="BC22" i="108"/>
  <c r="BC21" i="108"/>
  <c r="BC20" i="108"/>
  <c r="BC19" i="108"/>
  <c r="BC18" i="108"/>
  <c r="BB200" i="108"/>
  <c r="BB199" i="108"/>
  <c r="BB198" i="108"/>
  <c r="BB197" i="108"/>
  <c r="BB196" i="108"/>
  <c r="BB195" i="108"/>
  <c r="BB194" i="108"/>
  <c r="BB193" i="108"/>
  <c r="BB192" i="108"/>
  <c r="BB191" i="108"/>
  <c r="BB190" i="108"/>
  <c r="BB189" i="108"/>
  <c r="BB188" i="108"/>
  <c r="BB187" i="108"/>
  <c r="BB186" i="108"/>
  <c r="BB185" i="108"/>
  <c r="BB184" i="108"/>
  <c r="BB183" i="108"/>
  <c r="BB182" i="108"/>
  <c r="BB181" i="108"/>
  <c r="BB180" i="108"/>
  <c r="BB179" i="108"/>
  <c r="BB178" i="108"/>
  <c r="BB177" i="108"/>
  <c r="BB176" i="108"/>
  <c r="BB175" i="108"/>
  <c r="BB174" i="108"/>
  <c r="BB173" i="108"/>
  <c r="BB172" i="108"/>
  <c r="BB171" i="108"/>
  <c r="BB170" i="108"/>
  <c r="BB169" i="108"/>
  <c r="BB168" i="108"/>
  <c r="BB167" i="108"/>
  <c r="BB166" i="108"/>
  <c r="BB165" i="108"/>
  <c r="BB164" i="108"/>
  <c r="BB163" i="108"/>
  <c r="BB162" i="108"/>
  <c r="BB161" i="108"/>
  <c r="BB160" i="108"/>
  <c r="BB159" i="108"/>
  <c r="BB158" i="108"/>
  <c r="BB157" i="108"/>
  <c r="BB156" i="108"/>
  <c r="BB155" i="108"/>
  <c r="BB154" i="108"/>
  <c r="BB153" i="108"/>
  <c r="BB152" i="108"/>
  <c r="BB151" i="108"/>
  <c r="BB150" i="108"/>
  <c r="BB149" i="108"/>
  <c r="BB148" i="108"/>
  <c r="BB147" i="108"/>
  <c r="BB146" i="108"/>
  <c r="BB145" i="108"/>
  <c r="BB144" i="108"/>
  <c r="BB143" i="108"/>
  <c r="BB142" i="108"/>
  <c r="BB141" i="108"/>
  <c r="BB140" i="108"/>
  <c r="BB139" i="108"/>
  <c r="BB138" i="108"/>
  <c r="BB137" i="108"/>
  <c r="BB136" i="108"/>
  <c r="BB135" i="108"/>
  <c r="BB134" i="108"/>
  <c r="BB133" i="108"/>
  <c r="BB132" i="108"/>
  <c r="BB131" i="108"/>
  <c r="BB130" i="108"/>
  <c r="BB129" i="108"/>
  <c r="BB128" i="108"/>
  <c r="BB127" i="108"/>
  <c r="BB126" i="108"/>
  <c r="BB125" i="108"/>
  <c r="BB124" i="108"/>
  <c r="BB123" i="108"/>
  <c r="BB122" i="108"/>
  <c r="BB121" i="108"/>
  <c r="BB120" i="108"/>
  <c r="BB119" i="108"/>
  <c r="BB118" i="108"/>
  <c r="BB117" i="108"/>
  <c r="BB116" i="108"/>
  <c r="BB115" i="108"/>
  <c r="BB114" i="108"/>
  <c r="BB113" i="108"/>
  <c r="BB112" i="108"/>
  <c r="BB111" i="108"/>
  <c r="BB110" i="108"/>
  <c r="BB109" i="108"/>
  <c r="BB108" i="108"/>
  <c r="BB107" i="108"/>
  <c r="BB106" i="108"/>
  <c r="BB105" i="108"/>
  <c r="BB104" i="108"/>
  <c r="BB103" i="108"/>
  <c r="BB102" i="108"/>
  <c r="BB101" i="108"/>
  <c r="BB100" i="108"/>
  <c r="BB99" i="108"/>
  <c r="BB98" i="108"/>
  <c r="BB97" i="108"/>
  <c r="BB96" i="108"/>
  <c r="BB95" i="108"/>
  <c r="BB94" i="108"/>
  <c r="BB93" i="108"/>
  <c r="BB92" i="108"/>
  <c r="BB91" i="108"/>
  <c r="BB90" i="108"/>
  <c r="BB89" i="108"/>
  <c r="BB88" i="108"/>
  <c r="BB87" i="108"/>
  <c r="BB86" i="108"/>
  <c r="BB85" i="108"/>
  <c r="BB84" i="108"/>
  <c r="BB83" i="108"/>
  <c r="BB82" i="108"/>
  <c r="BB81" i="108"/>
  <c r="BB80" i="108"/>
  <c r="BB79" i="108"/>
  <c r="BB78" i="108"/>
  <c r="BB77" i="108"/>
  <c r="BB76" i="108"/>
  <c r="BB75" i="108"/>
  <c r="BB74" i="108"/>
  <c r="BB73" i="108"/>
  <c r="BB72" i="108"/>
  <c r="BB71" i="108"/>
  <c r="BB70" i="108"/>
  <c r="BB69" i="108"/>
  <c r="BB68" i="108"/>
  <c r="BB67" i="108"/>
  <c r="BB66" i="108"/>
  <c r="BB65" i="108"/>
  <c r="BB64" i="108"/>
  <c r="BB63" i="108"/>
  <c r="BB62" i="108"/>
  <c r="BB61" i="108"/>
  <c r="BB60" i="108"/>
  <c r="BB59" i="108"/>
  <c r="BB58" i="108"/>
  <c r="BB57" i="108"/>
  <c r="BB56" i="108"/>
  <c r="BB55" i="108"/>
  <c r="BB54" i="108"/>
  <c r="BB53" i="108"/>
  <c r="BB52" i="108"/>
  <c r="BB51" i="108"/>
  <c r="BB50" i="108"/>
  <c r="BB49" i="108"/>
  <c r="BB48" i="108"/>
  <c r="BB47" i="108"/>
  <c r="BB46" i="108"/>
  <c r="BB45" i="108"/>
  <c r="BB44" i="108"/>
  <c r="BB43" i="108"/>
  <c r="BB42" i="108"/>
  <c r="BB41" i="108"/>
  <c r="BB40" i="108"/>
  <c r="BB39" i="108"/>
  <c r="BB38" i="108"/>
  <c r="BB37" i="108"/>
  <c r="BB36" i="108"/>
  <c r="BB35" i="108"/>
  <c r="BB34" i="108"/>
  <c r="BB33" i="108"/>
  <c r="BB32" i="108"/>
  <c r="BB31" i="108"/>
  <c r="BB30" i="108"/>
  <c r="BB29" i="108"/>
  <c r="BB28" i="108"/>
  <c r="BB27" i="108"/>
  <c r="BB26" i="108"/>
  <c r="BB25" i="108"/>
  <c r="BB24" i="108"/>
  <c r="BB23" i="108"/>
  <c r="BB22" i="108"/>
  <c r="BB21" i="108"/>
  <c r="BB20" i="108"/>
  <c r="BB19" i="108"/>
  <c r="BB18" i="108"/>
  <c r="AX200" i="108"/>
  <c r="AX199" i="108"/>
  <c r="AX198" i="108"/>
  <c r="AX197" i="108"/>
  <c r="AX196" i="108"/>
  <c r="AX195" i="108"/>
  <c r="AX194" i="108"/>
  <c r="AX193" i="108"/>
  <c r="AX192" i="108"/>
  <c r="AX191" i="108"/>
  <c r="AX190" i="108"/>
  <c r="AX189" i="108"/>
  <c r="AX188" i="108"/>
  <c r="AX187" i="108"/>
  <c r="AX186" i="108"/>
  <c r="AX185" i="108"/>
  <c r="AX184" i="108"/>
  <c r="AX183" i="108"/>
  <c r="AX182" i="108"/>
  <c r="AX181" i="108"/>
  <c r="AX180" i="108"/>
  <c r="AX179" i="108"/>
  <c r="AX178" i="108"/>
  <c r="AX177" i="108"/>
  <c r="AX176" i="108"/>
  <c r="AX175" i="108"/>
  <c r="AX174" i="108"/>
  <c r="AX173" i="108"/>
  <c r="AX172" i="108"/>
  <c r="AX171" i="108"/>
  <c r="AX170" i="108"/>
  <c r="AX169" i="108"/>
  <c r="AX168" i="108"/>
  <c r="AX167" i="108"/>
  <c r="AX166" i="108"/>
  <c r="AX165" i="108"/>
  <c r="AX164" i="108"/>
  <c r="AX163" i="108"/>
  <c r="AX162" i="108"/>
  <c r="AX161" i="108"/>
  <c r="AX160" i="108"/>
  <c r="AX159" i="108"/>
  <c r="AX158" i="108"/>
  <c r="AX157" i="108"/>
  <c r="AX156" i="108"/>
  <c r="AX155" i="108"/>
  <c r="AX154" i="108"/>
  <c r="AX153" i="108"/>
  <c r="AX152" i="108"/>
  <c r="AX151" i="108"/>
  <c r="AX150" i="108"/>
  <c r="AX149" i="108"/>
  <c r="AX148" i="108"/>
  <c r="AX147" i="108"/>
  <c r="AX146" i="108"/>
  <c r="AX145" i="108"/>
  <c r="AX144" i="108"/>
  <c r="AX143" i="108"/>
  <c r="AX142" i="108"/>
  <c r="AX141" i="108"/>
  <c r="AX140" i="108"/>
  <c r="AX139" i="108"/>
  <c r="AX138" i="108"/>
  <c r="AX137" i="108"/>
  <c r="AX136" i="108"/>
  <c r="AX135" i="108"/>
  <c r="AX134" i="108"/>
  <c r="AX133" i="108"/>
  <c r="AX132" i="108"/>
  <c r="AX131" i="108"/>
  <c r="AX130" i="108"/>
  <c r="AX129" i="108"/>
  <c r="AX128" i="108"/>
  <c r="AX127" i="108"/>
  <c r="AX126" i="108"/>
  <c r="AX125" i="108"/>
  <c r="AX124" i="108"/>
  <c r="AX123" i="108"/>
  <c r="AX122" i="108"/>
  <c r="AX121" i="108"/>
  <c r="AX120" i="108"/>
  <c r="AX119" i="108"/>
  <c r="AX118" i="108"/>
  <c r="AX117" i="108"/>
  <c r="AX116" i="108"/>
  <c r="AX115" i="108"/>
  <c r="AX114" i="108"/>
  <c r="AX113" i="108"/>
  <c r="AX112" i="108"/>
  <c r="AX111" i="108"/>
  <c r="AX110" i="108"/>
  <c r="AX109" i="108"/>
  <c r="AX108" i="108"/>
  <c r="AX107" i="108"/>
  <c r="AX106" i="108"/>
  <c r="AX105" i="108"/>
  <c r="AX104" i="108"/>
  <c r="AX103" i="108"/>
  <c r="AX102" i="108"/>
  <c r="AX101" i="108"/>
  <c r="AX100" i="108"/>
  <c r="AX99" i="108"/>
  <c r="AX98" i="108"/>
  <c r="AX97" i="108"/>
  <c r="AX96" i="108"/>
  <c r="AX95" i="108"/>
  <c r="AX94" i="108"/>
  <c r="AX93" i="108"/>
  <c r="AX92" i="108"/>
  <c r="AX91" i="108"/>
  <c r="AX90" i="108"/>
  <c r="AX89" i="108"/>
  <c r="AX88" i="108"/>
  <c r="AX87" i="108"/>
  <c r="AX86" i="108"/>
  <c r="AX85" i="108"/>
  <c r="AX84" i="108"/>
  <c r="AX83" i="108"/>
  <c r="AX82" i="108"/>
  <c r="AX81" i="108"/>
  <c r="AX80" i="108"/>
  <c r="AX79" i="108"/>
  <c r="AX78" i="108"/>
  <c r="AX77" i="108"/>
  <c r="AX76" i="108"/>
  <c r="AX75" i="108"/>
  <c r="AX74" i="108"/>
  <c r="AX73" i="108"/>
  <c r="AX72" i="108"/>
  <c r="AX71" i="108"/>
  <c r="AX70" i="108"/>
  <c r="AX69" i="108"/>
  <c r="AX68" i="108"/>
  <c r="AX67" i="108"/>
  <c r="AX66" i="108"/>
  <c r="AX65" i="108"/>
  <c r="AX64" i="108"/>
  <c r="AX63" i="108"/>
  <c r="AX62" i="108"/>
  <c r="AX61" i="108"/>
  <c r="AX60" i="108"/>
  <c r="AX59" i="108"/>
  <c r="AX58" i="108"/>
  <c r="AX57" i="108"/>
  <c r="AX56" i="108"/>
  <c r="AX55" i="108"/>
  <c r="AX54" i="108"/>
  <c r="AX53" i="108"/>
  <c r="AX52" i="108"/>
  <c r="AX51" i="108"/>
  <c r="AX50" i="108"/>
  <c r="AX49" i="108"/>
  <c r="AX48" i="108"/>
  <c r="AX47" i="108"/>
  <c r="AX46" i="108"/>
  <c r="AX45" i="108"/>
  <c r="AX44" i="108"/>
  <c r="AX43" i="108"/>
  <c r="AX42" i="108"/>
  <c r="AX41" i="108"/>
  <c r="AX40" i="108"/>
  <c r="AX39" i="108"/>
  <c r="AX38" i="108"/>
  <c r="AX37" i="108"/>
  <c r="AX36" i="108"/>
  <c r="AX35" i="108"/>
  <c r="AX34" i="108"/>
  <c r="AX33" i="108"/>
  <c r="AX32" i="108"/>
  <c r="AX31" i="108"/>
  <c r="AX30" i="108"/>
  <c r="AX29" i="108"/>
  <c r="AX28" i="108"/>
  <c r="AX27" i="108"/>
  <c r="AX26" i="108"/>
  <c r="AX25" i="108"/>
  <c r="AX24" i="108"/>
  <c r="AX23" i="108"/>
  <c r="AX22" i="108"/>
  <c r="AX21" i="108"/>
  <c r="AX20" i="108"/>
  <c r="AX19" i="108"/>
  <c r="AX18" i="108"/>
  <c r="AV200" i="108"/>
  <c r="AU200" i="108"/>
  <c r="AV199" i="108"/>
  <c r="AU199" i="108"/>
  <c r="AV198" i="108"/>
  <c r="AU198" i="108"/>
  <c r="AV197" i="108"/>
  <c r="AU197" i="108"/>
  <c r="AV196" i="108"/>
  <c r="AU196" i="108"/>
  <c r="AV195" i="108"/>
  <c r="AU195" i="108"/>
  <c r="AV194" i="108"/>
  <c r="AU194" i="108"/>
  <c r="AV193" i="108"/>
  <c r="AU193" i="108"/>
  <c r="AV192" i="108"/>
  <c r="AU192" i="108"/>
  <c r="AV191" i="108"/>
  <c r="AU191" i="108"/>
  <c r="AV190" i="108"/>
  <c r="AU190" i="108"/>
  <c r="AV189" i="108"/>
  <c r="AU189" i="108"/>
  <c r="AV188" i="108"/>
  <c r="AU188" i="108"/>
  <c r="AV187" i="108"/>
  <c r="AU187" i="108"/>
  <c r="AV186" i="108"/>
  <c r="AU186" i="108"/>
  <c r="AV185" i="108"/>
  <c r="AU185" i="108"/>
  <c r="AV184" i="108"/>
  <c r="AU184" i="108"/>
  <c r="AV183" i="108"/>
  <c r="AU183" i="108"/>
  <c r="AV182" i="108"/>
  <c r="AU182" i="108"/>
  <c r="AV181" i="108"/>
  <c r="AU181" i="108"/>
  <c r="AV180" i="108"/>
  <c r="AU180" i="108"/>
  <c r="AV179" i="108"/>
  <c r="AU179" i="108"/>
  <c r="AV178" i="108"/>
  <c r="AU178" i="108"/>
  <c r="AV177" i="108"/>
  <c r="AU177" i="108"/>
  <c r="AV176" i="108"/>
  <c r="AU176" i="108"/>
  <c r="AV175" i="108"/>
  <c r="AU175" i="108"/>
  <c r="AV174" i="108"/>
  <c r="AU174" i="108"/>
  <c r="AV173" i="108"/>
  <c r="AU173" i="108"/>
  <c r="AV172" i="108"/>
  <c r="AU172" i="108"/>
  <c r="AV171" i="108"/>
  <c r="AU171" i="108"/>
  <c r="AV170" i="108"/>
  <c r="AU170" i="108"/>
  <c r="AV169" i="108"/>
  <c r="AU169" i="108"/>
  <c r="AV168" i="108"/>
  <c r="AU168" i="108"/>
  <c r="AV167" i="108"/>
  <c r="AU167" i="108"/>
  <c r="AV166" i="108"/>
  <c r="AU166" i="108"/>
  <c r="AV165" i="108"/>
  <c r="AU165" i="108"/>
  <c r="AV164" i="108"/>
  <c r="AU164" i="108"/>
  <c r="AV163" i="108"/>
  <c r="AU163" i="108"/>
  <c r="AV162" i="108"/>
  <c r="AU162" i="108"/>
  <c r="AV161" i="108"/>
  <c r="AU161" i="108"/>
  <c r="AV160" i="108"/>
  <c r="AU160" i="108"/>
  <c r="AV159" i="108"/>
  <c r="AU159" i="108"/>
  <c r="AV158" i="108"/>
  <c r="AU158" i="108"/>
  <c r="AV157" i="108"/>
  <c r="AU157" i="108"/>
  <c r="AV156" i="108"/>
  <c r="AU156" i="108"/>
  <c r="AV155" i="108"/>
  <c r="AU155" i="108"/>
  <c r="AV154" i="108"/>
  <c r="AU154" i="108"/>
  <c r="AV153" i="108"/>
  <c r="AU153" i="108"/>
  <c r="AV152" i="108"/>
  <c r="AU152" i="108"/>
  <c r="AV151" i="108"/>
  <c r="AU151" i="108"/>
  <c r="AV150" i="108"/>
  <c r="AU150" i="108"/>
  <c r="AV149" i="108"/>
  <c r="AU149" i="108"/>
  <c r="AV148" i="108"/>
  <c r="AU148" i="108"/>
  <c r="AV147" i="108"/>
  <c r="AU147" i="108"/>
  <c r="AV146" i="108"/>
  <c r="AU146" i="108"/>
  <c r="AV145" i="108"/>
  <c r="AU145" i="108"/>
  <c r="AV144" i="108"/>
  <c r="AU144" i="108"/>
  <c r="AV143" i="108"/>
  <c r="AU143" i="108"/>
  <c r="AV142" i="108"/>
  <c r="AU142" i="108"/>
  <c r="AV141" i="108"/>
  <c r="AU141" i="108"/>
  <c r="AV140" i="108"/>
  <c r="AU140" i="108"/>
  <c r="AV139" i="108"/>
  <c r="AU139" i="108"/>
  <c r="AV138" i="108"/>
  <c r="AU138" i="108"/>
  <c r="AV137" i="108"/>
  <c r="AU137" i="108"/>
  <c r="AV136" i="108"/>
  <c r="AU136" i="108"/>
  <c r="AV135" i="108"/>
  <c r="AU135" i="108"/>
  <c r="AV134" i="108"/>
  <c r="AU134" i="108"/>
  <c r="AV133" i="108"/>
  <c r="AU133" i="108"/>
  <c r="AV132" i="108"/>
  <c r="AU132" i="108"/>
  <c r="AV131" i="108"/>
  <c r="AU131" i="108"/>
  <c r="AV130" i="108"/>
  <c r="AU130" i="108"/>
  <c r="AV129" i="108"/>
  <c r="AU129" i="108"/>
  <c r="AV128" i="108"/>
  <c r="AU128" i="108"/>
  <c r="AV127" i="108"/>
  <c r="AU127" i="108"/>
  <c r="AV126" i="108"/>
  <c r="AU126" i="108"/>
  <c r="AV125" i="108"/>
  <c r="AU125" i="108"/>
  <c r="AV124" i="108"/>
  <c r="AU124" i="108"/>
  <c r="AV123" i="108"/>
  <c r="AU123" i="108"/>
  <c r="AV122" i="108"/>
  <c r="AU122" i="108"/>
  <c r="AV121" i="108"/>
  <c r="AU121" i="108"/>
  <c r="AV120" i="108"/>
  <c r="AU120" i="108"/>
  <c r="AV119" i="108"/>
  <c r="AU119" i="108"/>
  <c r="AV118" i="108"/>
  <c r="AU118" i="108"/>
  <c r="AV117" i="108"/>
  <c r="AU117" i="108"/>
  <c r="AV116" i="108"/>
  <c r="AU116" i="108"/>
  <c r="AV115" i="108"/>
  <c r="AU115" i="108"/>
  <c r="AV114" i="108"/>
  <c r="AU114" i="108"/>
  <c r="AV113" i="108"/>
  <c r="AU113" i="108"/>
  <c r="AV112" i="108"/>
  <c r="AU112" i="108"/>
  <c r="AV111" i="108"/>
  <c r="AU111" i="108"/>
  <c r="AV110" i="108"/>
  <c r="AU110" i="108"/>
  <c r="AV109" i="108"/>
  <c r="AU109" i="108"/>
  <c r="AV108" i="108"/>
  <c r="AU108" i="108"/>
  <c r="AV107" i="108"/>
  <c r="AU107" i="108"/>
  <c r="AV106" i="108"/>
  <c r="AU106" i="108"/>
  <c r="AV105" i="108"/>
  <c r="AU105" i="108"/>
  <c r="AV104" i="108"/>
  <c r="AU104" i="108"/>
  <c r="AV103" i="108"/>
  <c r="AU103" i="108"/>
  <c r="AV102" i="108"/>
  <c r="AU102" i="108"/>
  <c r="AV101" i="108"/>
  <c r="AU101" i="108"/>
  <c r="AV100" i="108"/>
  <c r="AU100" i="108"/>
  <c r="AV99" i="108"/>
  <c r="AU99" i="108"/>
  <c r="AV98" i="108"/>
  <c r="AU98" i="108"/>
  <c r="AV97" i="108"/>
  <c r="AU97" i="108"/>
  <c r="AV96" i="108"/>
  <c r="AU96" i="108"/>
  <c r="AV95" i="108"/>
  <c r="AU95" i="108"/>
  <c r="AV94" i="108"/>
  <c r="AU94" i="108"/>
  <c r="AV93" i="108"/>
  <c r="AU93" i="108"/>
  <c r="AV92" i="108"/>
  <c r="AU92" i="108"/>
  <c r="AV91" i="108"/>
  <c r="AU91" i="108"/>
  <c r="AV90" i="108"/>
  <c r="AU90" i="108"/>
  <c r="AV89" i="108"/>
  <c r="AU89" i="108"/>
  <c r="AV88" i="108"/>
  <c r="AU88" i="108"/>
  <c r="AV87" i="108"/>
  <c r="AU87" i="108"/>
  <c r="AV86" i="108"/>
  <c r="AU86" i="108"/>
  <c r="AV85" i="108"/>
  <c r="AU85" i="108"/>
  <c r="AV84" i="108"/>
  <c r="AU84" i="108"/>
  <c r="AV83" i="108"/>
  <c r="AU83" i="108"/>
  <c r="AV82" i="108"/>
  <c r="AU82" i="108"/>
  <c r="AV81" i="108"/>
  <c r="AU81" i="108"/>
  <c r="AV80" i="108"/>
  <c r="AU80" i="108"/>
  <c r="AV79" i="108"/>
  <c r="AU79" i="108"/>
  <c r="AV78" i="108"/>
  <c r="AU78" i="108"/>
  <c r="AV77" i="108"/>
  <c r="AU77" i="108"/>
  <c r="AV76" i="108"/>
  <c r="AU76" i="108"/>
  <c r="AV75" i="108"/>
  <c r="AU75" i="108"/>
  <c r="AV74" i="108"/>
  <c r="AU74" i="108"/>
  <c r="AV73" i="108"/>
  <c r="AU73" i="108"/>
  <c r="AV72" i="108"/>
  <c r="AU72" i="108"/>
  <c r="AV71" i="108"/>
  <c r="AU71" i="108"/>
  <c r="AV70" i="108"/>
  <c r="AU70" i="108"/>
  <c r="AV69" i="108"/>
  <c r="AU69" i="108"/>
  <c r="AV68" i="108"/>
  <c r="AU68" i="108"/>
  <c r="AV67" i="108"/>
  <c r="AU67" i="108"/>
  <c r="AV66" i="108"/>
  <c r="AU66" i="108"/>
  <c r="AV65" i="108"/>
  <c r="AU65" i="108"/>
  <c r="AV64" i="108"/>
  <c r="AU64" i="108"/>
  <c r="AV63" i="108"/>
  <c r="AU63" i="108"/>
  <c r="AV62" i="108"/>
  <c r="AU62" i="108"/>
  <c r="AV61" i="108"/>
  <c r="AU61" i="108"/>
  <c r="AV60" i="108"/>
  <c r="AU60" i="108"/>
  <c r="AV59" i="108"/>
  <c r="AU59" i="108"/>
  <c r="AV58" i="108"/>
  <c r="AU58" i="108"/>
  <c r="AV57" i="108"/>
  <c r="AU57" i="108"/>
  <c r="AV56" i="108"/>
  <c r="AU56" i="108"/>
  <c r="AV55" i="108"/>
  <c r="AU55" i="108"/>
  <c r="AV54" i="108"/>
  <c r="AU54" i="108"/>
  <c r="AV53" i="108"/>
  <c r="AU53" i="108"/>
  <c r="AV52" i="108"/>
  <c r="AU52" i="108"/>
  <c r="AV51" i="108"/>
  <c r="AU51" i="108"/>
  <c r="AV50" i="108"/>
  <c r="AU50" i="108"/>
  <c r="AV49" i="108"/>
  <c r="AU49" i="108"/>
  <c r="AV48" i="108"/>
  <c r="AU48" i="108"/>
  <c r="AV47" i="108"/>
  <c r="AU47" i="108"/>
  <c r="AV46" i="108"/>
  <c r="AU46" i="108"/>
  <c r="AV45" i="108"/>
  <c r="AU45" i="108"/>
  <c r="AV44" i="108"/>
  <c r="AU44" i="108"/>
  <c r="AV43" i="108"/>
  <c r="AU43" i="108"/>
  <c r="AV42" i="108"/>
  <c r="AU42" i="108"/>
  <c r="AV41" i="108"/>
  <c r="AU41" i="108"/>
  <c r="AV40" i="108"/>
  <c r="AU40" i="108"/>
  <c r="AV39" i="108"/>
  <c r="AU39" i="108"/>
  <c r="AV38" i="108"/>
  <c r="AU38" i="108"/>
  <c r="AV37" i="108"/>
  <c r="AU37" i="108"/>
  <c r="AV36" i="108"/>
  <c r="AU36" i="108"/>
  <c r="AV35" i="108"/>
  <c r="AU35" i="108"/>
  <c r="AV34" i="108"/>
  <c r="AU34" i="108"/>
  <c r="AV33" i="108"/>
  <c r="AU33" i="108"/>
  <c r="AV32" i="108"/>
  <c r="AU32" i="108"/>
  <c r="AV31" i="108"/>
  <c r="AU31" i="108"/>
  <c r="AV30" i="108"/>
  <c r="AU30" i="108"/>
  <c r="AV29" i="108"/>
  <c r="AU29" i="108"/>
  <c r="AV28" i="108"/>
  <c r="AU28" i="108"/>
  <c r="AV27" i="108"/>
  <c r="AU27" i="108"/>
  <c r="AV26" i="108"/>
  <c r="AU26" i="108"/>
  <c r="AV25" i="108"/>
  <c r="AU25" i="108"/>
  <c r="AV24" i="108"/>
  <c r="AU24" i="108"/>
  <c r="AV23" i="108"/>
  <c r="AU23" i="108"/>
  <c r="AV22" i="108"/>
  <c r="AU22" i="108"/>
  <c r="AV21" i="108"/>
  <c r="AU21" i="108"/>
  <c r="AV20" i="108"/>
  <c r="AU20" i="108"/>
  <c r="AV19" i="108"/>
  <c r="AU19" i="108"/>
  <c r="AV18" i="108"/>
  <c r="AU18" i="108"/>
  <c r="W200" i="108"/>
  <c r="W199" i="108"/>
  <c r="W198" i="108"/>
  <c r="W197" i="108"/>
  <c r="W196" i="108"/>
  <c r="W195" i="108"/>
  <c r="W194" i="108"/>
  <c r="W193" i="108"/>
  <c r="W192" i="108"/>
  <c r="W191" i="108"/>
  <c r="W190" i="108"/>
  <c r="W189" i="108"/>
  <c r="W188" i="108"/>
  <c r="W187" i="108"/>
  <c r="W186" i="108"/>
  <c r="W185" i="108"/>
  <c r="W184" i="108"/>
  <c r="W183" i="108"/>
  <c r="W182" i="108"/>
  <c r="W181" i="108"/>
  <c r="W180" i="108"/>
  <c r="W179" i="108"/>
  <c r="W178" i="108"/>
  <c r="W177" i="108"/>
  <c r="W176" i="108"/>
  <c r="W175" i="108"/>
  <c r="W174" i="108"/>
  <c r="W173" i="108"/>
  <c r="W172" i="108"/>
  <c r="W171" i="108"/>
  <c r="W170" i="108"/>
  <c r="W169" i="108"/>
  <c r="W168" i="108"/>
  <c r="W167" i="108"/>
  <c r="W166" i="108"/>
  <c r="W165" i="108"/>
  <c r="W164" i="108"/>
  <c r="W163" i="108"/>
  <c r="W162" i="108"/>
  <c r="W161" i="108"/>
  <c r="W160" i="108"/>
  <c r="W159" i="108"/>
  <c r="W158" i="108"/>
  <c r="W157" i="108"/>
  <c r="W156" i="108"/>
  <c r="W155" i="108"/>
  <c r="W154" i="108"/>
  <c r="W153" i="108"/>
  <c r="W152" i="108"/>
  <c r="W151" i="108"/>
  <c r="W150" i="108"/>
  <c r="W149" i="108"/>
  <c r="W148" i="108"/>
  <c r="W147" i="108"/>
  <c r="W146" i="108"/>
  <c r="W145" i="108"/>
  <c r="W144" i="108"/>
  <c r="W143" i="108"/>
  <c r="W142" i="108"/>
  <c r="W141" i="108"/>
  <c r="W140" i="108"/>
  <c r="W139" i="108"/>
  <c r="W138" i="108"/>
  <c r="W137" i="108"/>
  <c r="W136" i="108"/>
  <c r="W135" i="108"/>
  <c r="W134" i="108"/>
  <c r="W133" i="108"/>
  <c r="W132" i="108"/>
  <c r="W131" i="108"/>
  <c r="W130" i="108"/>
  <c r="W129" i="108"/>
  <c r="W128" i="108"/>
  <c r="W127" i="108"/>
  <c r="W126" i="108"/>
  <c r="W125" i="108"/>
  <c r="W124" i="108"/>
  <c r="W123" i="108"/>
  <c r="W122" i="108"/>
  <c r="W121" i="108"/>
  <c r="W120" i="108"/>
  <c r="W119" i="108"/>
  <c r="W118" i="108"/>
  <c r="W117" i="108"/>
  <c r="W116" i="108"/>
  <c r="W115" i="108"/>
  <c r="W114" i="108"/>
  <c r="W113" i="108"/>
  <c r="W112" i="108"/>
  <c r="W111" i="108"/>
  <c r="W110" i="108"/>
  <c r="W109" i="108"/>
  <c r="W108" i="108"/>
  <c r="W107" i="108"/>
  <c r="W106" i="108"/>
  <c r="W105" i="108"/>
  <c r="W104" i="108"/>
  <c r="W103" i="108"/>
  <c r="W102" i="108"/>
  <c r="W101" i="108"/>
  <c r="W100" i="108"/>
  <c r="W99" i="108"/>
  <c r="W98" i="108"/>
  <c r="W97" i="108"/>
  <c r="W96" i="108"/>
  <c r="W95" i="108"/>
  <c r="W94" i="108"/>
  <c r="W93" i="108"/>
  <c r="W92" i="108"/>
  <c r="W91" i="108"/>
  <c r="W90" i="108"/>
  <c r="W89" i="108"/>
  <c r="W88" i="108"/>
  <c r="W87" i="108"/>
  <c r="W86" i="108"/>
  <c r="W85" i="108"/>
  <c r="W84" i="108"/>
  <c r="W83" i="108"/>
  <c r="W82" i="108"/>
  <c r="W81" i="108"/>
  <c r="W80" i="108"/>
  <c r="W79" i="108"/>
  <c r="W78" i="108"/>
  <c r="W77" i="108"/>
  <c r="W76" i="108"/>
  <c r="W75" i="108"/>
  <c r="W74" i="108"/>
  <c r="W73" i="108"/>
  <c r="W72" i="108"/>
  <c r="W71" i="108"/>
  <c r="W70" i="108"/>
  <c r="W69" i="108"/>
  <c r="W68" i="108"/>
  <c r="W67" i="108"/>
  <c r="W66" i="108"/>
  <c r="W65" i="108"/>
  <c r="W64" i="108"/>
  <c r="W63" i="108"/>
  <c r="W62" i="108"/>
  <c r="W61" i="108"/>
  <c r="W60" i="108"/>
  <c r="W59" i="108"/>
  <c r="W58" i="108"/>
  <c r="W57" i="108"/>
  <c r="W56" i="108"/>
  <c r="W55" i="108"/>
  <c r="W54" i="108"/>
  <c r="W53" i="108"/>
  <c r="W52" i="108"/>
  <c r="W51" i="108"/>
  <c r="W50" i="108"/>
  <c r="W49" i="108"/>
  <c r="W48" i="108"/>
  <c r="W47" i="108"/>
  <c r="W46" i="108"/>
  <c r="W45" i="108"/>
  <c r="W44" i="108"/>
  <c r="W43" i="108"/>
  <c r="W42" i="108"/>
  <c r="W41" i="108"/>
  <c r="W40" i="108"/>
  <c r="W39" i="108"/>
  <c r="W38" i="108"/>
  <c r="W37" i="108"/>
  <c r="W36" i="108"/>
  <c r="W35" i="108"/>
  <c r="W34" i="108"/>
  <c r="W33" i="108"/>
  <c r="W32" i="108"/>
  <c r="W31" i="108"/>
  <c r="W30" i="108"/>
  <c r="W29" i="108"/>
  <c r="W28" i="108"/>
  <c r="W27" i="108"/>
  <c r="W26" i="108"/>
  <c r="W25" i="108"/>
  <c r="W24" i="108"/>
  <c r="W23" i="108"/>
  <c r="W22" i="108"/>
  <c r="W21" i="108"/>
  <c r="W20" i="108"/>
  <c r="W19" i="108"/>
  <c r="W18" i="108"/>
  <c r="S200" i="108"/>
  <c r="S199" i="108"/>
  <c r="S198" i="108"/>
  <c r="S197" i="108"/>
  <c r="S196" i="108"/>
  <c r="S195" i="108"/>
  <c r="S194" i="108"/>
  <c r="S193" i="108"/>
  <c r="S192" i="108"/>
  <c r="S191" i="108"/>
  <c r="S190" i="108"/>
  <c r="S189" i="108"/>
  <c r="S188" i="108"/>
  <c r="S187" i="108"/>
  <c r="S186" i="108"/>
  <c r="S185" i="108"/>
  <c r="S184" i="108"/>
  <c r="S183" i="108"/>
  <c r="S182" i="108"/>
  <c r="S181" i="108"/>
  <c r="S180" i="108"/>
  <c r="S179" i="108"/>
  <c r="S178" i="108"/>
  <c r="S177" i="108"/>
  <c r="S176" i="108"/>
  <c r="S175" i="108"/>
  <c r="S174" i="108"/>
  <c r="S173" i="108"/>
  <c r="S172" i="108"/>
  <c r="S171" i="108"/>
  <c r="S170" i="108"/>
  <c r="S169" i="108"/>
  <c r="S168" i="108"/>
  <c r="S167" i="108"/>
  <c r="S166" i="108"/>
  <c r="S165" i="108"/>
  <c r="S164" i="108"/>
  <c r="S163" i="108"/>
  <c r="S162" i="108"/>
  <c r="S161" i="108"/>
  <c r="S160" i="108"/>
  <c r="S159" i="108"/>
  <c r="S158" i="108"/>
  <c r="S157" i="108"/>
  <c r="S156" i="108"/>
  <c r="S155" i="108"/>
  <c r="S154" i="108"/>
  <c r="S153" i="108"/>
  <c r="S152" i="108"/>
  <c r="S151" i="108"/>
  <c r="S150" i="108"/>
  <c r="S149" i="108"/>
  <c r="S148" i="108"/>
  <c r="S147" i="108"/>
  <c r="S146" i="108"/>
  <c r="S145" i="108"/>
  <c r="S144" i="108"/>
  <c r="S143" i="108"/>
  <c r="S142" i="108"/>
  <c r="S141" i="108"/>
  <c r="S140" i="108"/>
  <c r="S139" i="108"/>
  <c r="S138" i="108"/>
  <c r="S137" i="108"/>
  <c r="S136" i="108"/>
  <c r="S135" i="108"/>
  <c r="S134" i="108"/>
  <c r="S133" i="108"/>
  <c r="S132" i="108"/>
  <c r="S131" i="108"/>
  <c r="S130" i="108"/>
  <c r="S129" i="108"/>
  <c r="S128" i="108"/>
  <c r="S127" i="108"/>
  <c r="S126" i="108"/>
  <c r="S125" i="108"/>
  <c r="S124" i="108"/>
  <c r="S123" i="108"/>
  <c r="S122" i="108"/>
  <c r="S121" i="108"/>
  <c r="S120" i="108"/>
  <c r="S119" i="108"/>
  <c r="S118" i="108"/>
  <c r="S117" i="108"/>
  <c r="S116" i="108"/>
  <c r="S115" i="108"/>
  <c r="S114" i="108"/>
  <c r="S113" i="108"/>
  <c r="S112" i="108"/>
  <c r="S111" i="108"/>
  <c r="S110" i="108"/>
  <c r="S109" i="108"/>
  <c r="S108" i="108"/>
  <c r="S107" i="108"/>
  <c r="S106" i="108"/>
  <c r="S105" i="108"/>
  <c r="S104" i="108"/>
  <c r="S103" i="108"/>
  <c r="S102" i="108"/>
  <c r="S101" i="108"/>
  <c r="S100" i="108"/>
  <c r="S99" i="108"/>
  <c r="S98" i="108"/>
  <c r="S97" i="108"/>
  <c r="S96" i="108"/>
  <c r="S95" i="108"/>
  <c r="S94" i="108"/>
  <c r="S93" i="108"/>
  <c r="S92" i="108"/>
  <c r="S91" i="108"/>
  <c r="S90" i="108"/>
  <c r="S89" i="108"/>
  <c r="S88" i="108"/>
  <c r="S87" i="108"/>
  <c r="S86" i="108"/>
  <c r="S85" i="108"/>
  <c r="S84" i="108"/>
  <c r="S83" i="108"/>
  <c r="S82" i="108"/>
  <c r="S81" i="108"/>
  <c r="S80" i="108"/>
  <c r="S79" i="108"/>
  <c r="S78" i="108"/>
  <c r="S77" i="108"/>
  <c r="S76" i="108"/>
  <c r="S75" i="108"/>
  <c r="S74" i="108"/>
  <c r="S73" i="108"/>
  <c r="S72" i="108"/>
  <c r="S71" i="108"/>
  <c r="S70" i="108"/>
  <c r="S69" i="108"/>
  <c r="S68" i="108"/>
  <c r="S67" i="108"/>
  <c r="S66" i="108"/>
  <c r="S65" i="108"/>
  <c r="S64" i="108"/>
  <c r="S63" i="108"/>
  <c r="S62" i="108"/>
  <c r="S61" i="108"/>
  <c r="S60" i="108"/>
  <c r="S59" i="108"/>
  <c r="S58" i="108"/>
  <c r="S57" i="108"/>
  <c r="S56" i="108"/>
  <c r="S55" i="108"/>
  <c r="S54" i="108"/>
  <c r="S53" i="108"/>
  <c r="S52" i="108"/>
  <c r="S51" i="108"/>
  <c r="S50" i="108"/>
  <c r="S49" i="108"/>
  <c r="S48" i="108"/>
  <c r="S47" i="108"/>
  <c r="S46" i="108"/>
  <c r="S45" i="108"/>
  <c r="S44" i="108"/>
  <c r="S43" i="108"/>
  <c r="S42" i="108"/>
  <c r="S41" i="108"/>
  <c r="S40" i="108"/>
  <c r="S39" i="108"/>
  <c r="S38" i="108"/>
  <c r="S37" i="108"/>
  <c r="S36" i="108"/>
  <c r="S35" i="108"/>
  <c r="S34" i="108"/>
  <c r="S33" i="108"/>
  <c r="S32" i="108"/>
  <c r="S31" i="108"/>
  <c r="S30" i="108"/>
  <c r="S29" i="108"/>
  <c r="S28" i="108"/>
  <c r="S27" i="108"/>
  <c r="S26" i="108"/>
  <c r="S25" i="108"/>
  <c r="S24" i="108"/>
  <c r="S23" i="108"/>
  <c r="S22" i="108"/>
  <c r="S21" i="108"/>
  <c r="S20" i="108"/>
  <c r="S19" i="108"/>
  <c r="S18" i="108"/>
  <c r="G200" i="108"/>
  <c r="G199" i="108"/>
  <c r="G198" i="108"/>
  <c r="G197" i="108"/>
  <c r="G196" i="108"/>
  <c r="G195" i="108"/>
  <c r="G194" i="108"/>
  <c r="G193" i="108"/>
  <c r="G192" i="108"/>
  <c r="G191" i="108"/>
  <c r="G190" i="108"/>
  <c r="G189" i="108"/>
  <c r="G188" i="108"/>
  <c r="G187" i="108"/>
  <c r="G186" i="108"/>
  <c r="G185" i="108"/>
  <c r="G184" i="108"/>
  <c r="G183" i="108"/>
  <c r="G182" i="108"/>
  <c r="G181" i="108"/>
  <c r="G180" i="108"/>
  <c r="G179" i="108"/>
  <c r="G178" i="108"/>
  <c r="G177" i="108"/>
  <c r="G176" i="108"/>
  <c r="G175" i="108"/>
  <c r="G174" i="108"/>
  <c r="G173" i="108"/>
  <c r="G172" i="108"/>
  <c r="G171" i="108"/>
  <c r="G170" i="108"/>
  <c r="G169" i="108"/>
  <c r="G168" i="108"/>
  <c r="G167" i="108"/>
  <c r="G166" i="108"/>
  <c r="G165" i="108"/>
  <c r="G164" i="108"/>
  <c r="G163" i="108"/>
  <c r="G162" i="108"/>
  <c r="G161" i="108"/>
  <c r="G160" i="108"/>
  <c r="G159" i="108"/>
  <c r="G158" i="108"/>
  <c r="G157" i="108"/>
  <c r="G156" i="108"/>
  <c r="G155" i="108"/>
  <c r="G154" i="108"/>
  <c r="G153" i="108"/>
  <c r="G152" i="108"/>
  <c r="G151" i="108"/>
  <c r="G150" i="108"/>
  <c r="G149" i="108"/>
  <c r="G148" i="108"/>
  <c r="G147" i="108"/>
  <c r="G146" i="108"/>
  <c r="G145" i="108"/>
  <c r="G144" i="108"/>
  <c r="G143" i="108"/>
  <c r="G142" i="108"/>
  <c r="G141" i="108"/>
  <c r="G140" i="108"/>
  <c r="G139" i="108"/>
  <c r="G138" i="108"/>
  <c r="G137" i="108"/>
  <c r="G136" i="108"/>
  <c r="G135" i="108"/>
  <c r="G134" i="108"/>
  <c r="G133" i="108"/>
  <c r="G132" i="108"/>
  <c r="G131" i="108"/>
  <c r="G130" i="108"/>
  <c r="G129" i="108"/>
  <c r="G128" i="108"/>
  <c r="G127" i="108"/>
  <c r="G126" i="108"/>
  <c r="G125" i="108"/>
  <c r="G124" i="108"/>
  <c r="G123" i="108"/>
  <c r="G122" i="108"/>
  <c r="G121" i="108"/>
  <c r="G120" i="108"/>
  <c r="G119" i="108"/>
  <c r="G118" i="108"/>
  <c r="G117" i="108"/>
  <c r="G116" i="108"/>
  <c r="G115" i="108"/>
  <c r="G114" i="108"/>
  <c r="G113" i="108"/>
  <c r="G112" i="108"/>
  <c r="G111" i="108"/>
  <c r="G110" i="108"/>
  <c r="G109" i="108"/>
  <c r="G108" i="108"/>
  <c r="G107" i="108"/>
  <c r="G106" i="108"/>
  <c r="G105" i="108"/>
  <c r="G104" i="108"/>
  <c r="G103" i="108"/>
  <c r="G102" i="108"/>
  <c r="G101" i="108"/>
  <c r="G100" i="108"/>
  <c r="G99" i="108"/>
  <c r="G98" i="108"/>
  <c r="G97" i="108"/>
  <c r="G96" i="108"/>
  <c r="G95" i="108"/>
  <c r="G94" i="108"/>
  <c r="G93" i="108"/>
  <c r="G92" i="108"/>
  <c r="G91" i="108"/>
  <c r="G90" i="108"/>
  <c r="G89" i="108"/>
  <c r="G88" i="108"/>
  <c r="G87" i="108"/>
  <c r="G86" i="108"/>
  <c r="G85" i="108"/>
  <c r="G84" i="108"/>
  <c r="G83" i="108"/>
  <c r="G82" i="108"/>
  <c r="G81" i="108"/>
  <c r="G80" i="108"/>
  <c r="G79" i="108"/>
  <c r="G78" i="108"/>
  <c r="G77" i="108"/>
  <c r="G76" i="108"/>
  <c r="G75" i="108"/>
  <c r="G74" i="108"/>
  <c r="G73" i="108"/>
  <c r="G72" i="108"/>
  <c r="G71" i="108"/>
  <c r="G70" i="108"/>
  <c r="G69" i="108"/>
  <c r="G68" i="108"/>
  <c r="G67" i="108"/>
  <c r="G66" i="108"/>
  <c r="G65" i="108"/>
  <c r="G64" i="108"/>
  <c r="G63" i="108"/>
  <c r="G62" i="108"/>
  <c r="G61" i="108"/>
  <c r="G60" i="108"/>
  <c r="G59" i="108"/>
  <c r="G58" i="108"/>
  <c r="G57" i="108"/>
  <c r="G56" i="108"/>
  <c r="G55" i="108"/>
  <c r="G54" i="108"/>
  <c r="G53" i="108"/>
  <c r="G52" i="108"/>
  <c r="G51" i="108"/>
  <c r="G50" i="108"/>
  <c r="G49" i="108"/>
  <c r="G48" i="108"/>
  <c r="G47" i="108"/>
  <c r="G46" i="108"/>
  <c r="G45" i="108"/>
  <c r="G44" i="108"/>
  <c r="G43" i="108"/>
  <c r="G42" i="108"/>
  <c r="G41" i="108"/>
  <c r="G40" i="108"/>
  <c r="G39" i="108"/>
  <c r="G38" i="108"/>
  <c r="G37" i="108"/>
  <c r="G36" i="108"/>
  <c r="G35" i="108"/>
  <c r="G34" i="108"/>
  <c r="G33" i="108"/>
  <c r="G32" i="108"/>
  <c r="G31" i="108"/>
  <c r="G30" i="108"/>
  <c r="G29" i="108"/>
  <c r="G28" i="108"/>
  <c r="G27" i="108"/>
  <c r="G26" i="108"/>
  <c r="G25" i="108"/>
  <c r="G24" i="108"/>
  <c r="G23" i="108"/>
  <c r="G22" i="108"/>
  <c r="G21" i="108"/>
  <c r="G20" i="108"/>
  <c r="G19" i="108"/>
  <c r="G18" i="108"/>
  <c r="E200" i="108"/>
  <c r="D200" i="108"/>
  <c r="E199" i="108"/>
  <c r="D199" i="108"/>
  <c r="E198" i="108"/>
  <c r="D198" i="108"/>
  <c r="E197" i="108"/>
  <c r="D197" i="108"/>
  <c r="E196" i="108"/>
  <c r="D196" i="108"/>
  <c r="E195" i="108"/>
  <c r="D195" i="108"/>
  <c r="E194" i="108"/>
  <c r="D194" i="108"/>
  <c r="E193" i="108"/>
  <c r="D193" i="108"/>
  <c r="E192" i="108"/>
  <c r="D192" i="108"/>
  <c r="E191" i="108"/>
  <c r="D191" i="108"/>
  <c r="E190" i="108"/>
  <c r="D190" i="108"/>
  <c r="E189" i="108"/>
  <c r="D189" i="108"/>
  <c r="E188" i="108"/>
  <c r="D188" i="108"/>
  <c r="E187" i="108"/>
  <c r="D187" i="108"/>
  <c r="E186" i="108"/>
  <c r="D186" i="108"/>
  <c r="E185" i="108"/>
  <c r="D185" i="108"/>
  <c r="E184" i="108"/>
  <c r="D184" i="108"/>
  <c r="E183" i="108"/>
  <c r="D183" i="108"/>
  <c r="E182" i="108"/>
  <c r="D182" i="108"/>
  <c r="E181" i="108"/>
  <c r="D181" i="108"/>
  <c r="E180" i="108"/>
  <c r="D180" i="108"/>
  <c r="E179" i="108"/>
  <c r="D179" i="108"/>
  <c r="E178" i="108"/>
  <c r="D178" i="108"/>
  <c r="E177" i="108"/>
  <c r="D177" i="108"/>
  <c r="E176" i="108"/>
  <c r="D176" i="108"/>
  <c r="E175" i="108"/>
  <c r="D175" i="108"/>
  <c r="E174" i="108"/>
  <c r="D174" i="108"/>
  <c r="E173" i="108"/>
  <c r="D173" i="108"/>
  <c r="E172" i="108"/>
  <c r="D172" i="108"/>
  <c r="E171" i="108"/>
  <c r="D171" i="108"/>
  <c r="E170" i="108"/>
  <c r="D170" i="108"/>
  <c r="E169" i="108"/>
  <c r="D169" i="108"/>
  <c r="E168" i="108"/>
  <c r="D168" i="108"/>
  <c r="E167" i="108"/>
  <c r="D167" i="108"/>
  <c r="E166" i="108"/>
  <c r="D166" i="108"/>
  <c r="E165" i="108"/>
  <c r="D165" i="108"/>
  <c r="E164" i="108"/>
  <c r="D164" i="108"/>
  <c r="E163" i="108"/>
  <c r="D163" i="108"/>
  <c r="E162" i="108"/>
  <c r="D162" i="108"/>
  <c r="E161" i="108"/>
  <c r="D161" i="108"/>
  <c r="E160" i="108"/>
  <c r="D160" i="108"/>
  <c r="E159" i="108"/>
  <c r="D159" i="108"/>
  <c r="E158" i="108"/>
  <c r="D158" i="108"/>
  <c r="E157" i="108"/>
  <c r="D157" i="108"/>
  <c r="E156" i="108"/>
  <c r="D156" i="108"/>
  <c r="E155" i="108"/>
  <c r="D155" i="108"/>
  <c r="E154" i="108"/>
  <c r="D154" i="108"/>
  <c r="E153" i="108"/>
  <c r="D153" i="108"/>
  <c r="E152" i="108"/>
  <c r="D152" i="108"/>
  <c r="E151" i="108"/>
  <c r="D151" i="108"/>
  <c r="E150" i="108"/>
  <c r="D150" i="108"/>
  <c r="E149" i="108"/>
  <c r="D149" i="108"/>
  <c r="E148" i="108"/>
  <c r="D148" i="108"/>
  <c r="E147" i="108"/>
  <c r="D147" i="108"/>
  <c r="E146" i="108"/>
  <c r="D146" i="108"/>
  <c r="E145" i="108"/>
  <c r="D145" i="108"/>
  <c r="E144" i="108"/>
  <c r="D144" i="108"/>
  <c r="E143" i="108"/>
  <c r="D143" i="108"/>
  <c r="E142" i="108"/>
  <c r="D142" i="108"/>
  <c r="E141" i="108"/>
  <c r="D141" i="108"/>
  <c r="E140" i="108"/>
  <c r="D140" i="108"/>
  <c r="E139" i="108"/>
  <c r="D139" i="108"/>
  <c r="E138" i="108"/>
  <c r="D138" i="108"/>
  <c r="E137" i="108"/>
  <c r="D137" i="108"/>
  <c r="E136" i="108"/>
  <c r="D136" i="108"/>
  <c r="E135" i="108"/>
  <c r="D135" i="108"/>
  <c r="E134" i="108"/>
  <c r="D134" i="108"/>
  <c r="E133" i="108"/>
  <c r="D133" i="108"/>
  <c r="E132" i="108"/>
  <c r="D132" i="108"/>
  <c r="E131" i="108"/>
  <c r="D131" i="108"/>
  <c r="E130" i="108"/>
  <c r="D130" i="108"/>
  <c r="E129" i="108"/>
  <c r="D129" i="108"/>
  <c r="E128" i="108"/>
  <c r="D128" i="108"/>
  <c r="E127" i="108"/>
  <c r="D127" i="108"/>
  <c r="E126" i="108"/>
  <c r="D126" i="108"/>
  <c r="E125" i="108"/>
  <c r="D125" i="108"/>
  <c r="E124" i="108"/>
  <c r="D124" i="108"/>
  <c r="E123" i="108"/>
  <c r="D123" i="108"/>
  <c r="E122" i="108"/>
  <c r="D122" i="108"/>
  <c r="E121" i="108"/>
  <c r="D121" i="108"/>
  <c r="E120" i="108"/>
  <c r="D120" i="108"/>
  <c r="E119" i="108"/>
  <c r="D119" i="108"/>
  <c r="E118" i="108"/>
  <c r="D118" i="108"/>
  <c r="E117" i="108"/>
  <c r="D117" i="108"/>
  <c r="E116" i="108"/>
  <c r="D116" i="108"/>
  <c r="E115" i="108"/>
  <c r="D115" i="108"/>
  <c r="E114" i="108"/>
  <c r="D114" i="108"/>
  <c r="E113" i="108"/>
  <c r="D113" i="108"/>
  <c r="E112" i="108"/>
  <c r="D112" i="108"/>
  <c r="E111" i="108"/>
  <c r="D111" i="108"/>
  <c r="E110" i="108"/>
  <c r="D110" i="108"/>
  <c r="E109" i="108"/>
  <c r="D109" i="108"/>
  <c r="E108" i="108"/>
  <c r="D108" i="108"/>
  <c r="E107" i="108"/>
  <c r="D107" i="108"/>
  <c r="E106" i="108"/>
  <c r="D106" i="108"/>
  <c r="E105" i="108"/>
  <c r="D105" i="108"/>
  <c r="E104" i="108"/>
  <c r="D104" i="108"/>
  <c r="E103" i="108"/>
  <c r="D103" i="108"/>
  <c r="E102" i="108"/>
  <c r="D102" i="108"/>
  <c r="E101" i="108"/>
  <c r="D101" i="108"/>
  <c r="E100" i="108"/>
  <c r="D100" i="108"/>
  <c r="E99" i="108"/>
  <c r="D99" i="108"/>
  <c r="E98" i="108"/>
  <c r="D98" i="108"/>
  <c r="E97" i="108"/>
  <c r="D97" i="108"/>
  <c r="E96" i="108"/>
  <c r="D96" i="108"/>
  <c r="E95" i="108"/>
  <c r="D95" i="108"/>
  <c r="E94" i="108"/>
  <c r="D94" i="108"/>
  <c r="E93" i="108"/>
  <c r="D93" i="108"/>
  <c r="E92" i="108"/>
  <c r="D92" i="108"/>
  <c r="E91" i="108"/>
  <c r="D91" i="108"/>
  <c r="E90" i="108"/>
  <c r="D90" i="108"/>
  <c r="E89" i="108"/>
  <c r="D89" i="108"/>
  <c r="E88" i="108"/>
  <c r="D88" i="108"/>
  <c r="E87" i="108"/>
  <c r="D87" i="108"/>
  <c r="E86" i="108"/>
  <c r="D86" i="108"/>
  <c r="E85" i="108"/>
  <c r="D85" i="108"/>
  <c r="E84" i="108"/>
  <c r="D84" i="108"/>
  <c r="E83" i="108"/>
  <c r="D83" i="108"/>
  <c r="E82" i="108"/>
  <c r="D82" i="108"/>
  <c r="E81" i="108"/>
  <c r="D81" i="108"/>
  <c r="E80" i="108"/>
  <c r="D80" i="108"/>
  <c r="E79" i="108"/>
  <c r="D79" i="108"/>
  <c r="E78" i="108"/>
  <c r="D78" i="108"/>
  <c r="E77" i="108"/>
  <c r="D77" i="108"/>
  <c r="E76" i="108"/>
  <c r="D76" i="108"/>
  <c r="E75" i="108"/>
  <c r="D75" i="108"/>
  <c r="E74" i="108"/>
  <c r="D74" i="108"/>
  <c r="E73" i="108"/>
  <c r="D73" i="108"/>
  <c r="E72" i="108"/>
  <c r="D72" i="108"/>
  <c r="E71" i="108"/>
  <c r="D71" i="108"/>
  <c r="E70" i="108"/>
  <c r="D70" i="108"/>
  <c r="E69" i="108"/>
  <c r="D69" i="108"/>
  <c r="E68" i="108"/>
  <c r="D68" i="108"/>
  <c r="E67" i="108"/>
  <c r="D67" i="108"/>
  <c r="E66" i="108"/>
  <c r="D66" i="108"/>
  <c r="E65" i="108"/>
  <c r="D65" i="108"/>
  <c r="E64" i="108"/>
  <c r="D64" i="108"/>
  <c r="E63" i="108"/>
  <c r="D63" i="108"/>
  <c r="E62" i="108"/>
  <c r="D62" i="108"/>
  <c r="E61" i="108"/>
  <c r="D61" i="108"/>
  <c r="E60" i="108"/>
  <c r="D60" i="108"/>
  <c r="E59" i="108"/>
  <c r="D59" i="108"/>
  <c r="E58" i="108"/>
  <c r="D58" i="108"/>
  <c r="E57" i="108"/>
  <c r="D57" i="108"/>
  <c r="E56" i="108"/>
  <c r="D56" i="108"/>
  <c r="E55" i="108"/>
  <c r="D55" i="108"/>
  <c r="E54" i="108"/>
  <c r="D54" i="108"/>
  <c r="E53" i="108"/>
  <c r="D53" i="108"/>
  <c r="E52" i="108"/>
  <c r="D52" i="108"/>
  <c r="E51" i="108"/>
  <c r="D51" i="108"/>
  <c r="E50" i="108"/>
  <c r="D50" i="108"/>
  <c r="E49" i="108"/>
  <c r="D49" i="108"/>
  <c r="E48" i="108"/>
  <c r="D48" i="108"/>
  <c r="E47" i="108"/>
  <c r="D47" i="108"/>
  <c r="E46" i="108"/>
  <c r="D46" i="108"/>
  <c r="E45" i="108"/>
  <c r="D45" i="108"/>
  <c r="E44" i="108"/>
  <c r="D44" i="108"/>
  <c r="E43" i="108"/>
  <c r="D43" i="108"/>
  <c r="E42" i="108"/>
  <c r="D42" i="108"/>
  <c r="E41" i="108"/>
  <c r="D41" i="108"/>
  <c r="E40" i="108"/>
  <c r="D40" i="108"/>
  <c r="E39" i="108"/>
  <c r="D39" i="108"/>
  <c r="E38" i="108"/>
  <c r="D38" i="108"/>
  <c r="E37" i="108"/>
  <c r="D37" i="108"/>
  <c r="E36" i="108"/>
  <c r="D36" i="108"/>
  <c r="E35" i="108"/>
  <c r="D35" i="108"/>
  <c r="E34" i="108"/>
  <c r="D34" i="108"/>
  <c r="E33" i="108"/>
  <c r="D33" i="108"/>
  <c r="E32" i="108"/>
  <c r="D32" i="108"/>
  <c r="E31" i="108"/>
  <c r="D31" i="108"/>
  <c r="E30" i="108"/>
  <c r="D30" i="108"/>
  <c r="E29" i="108"/>
  <c r="D29" i="108"/>
  <c r="E28" i="108"/>
  <c r="D28" i="108"/>
  <c r="E27" i="108"/>
  <c r="D27" i="108"/>
  <c r="E26" i="108"/>
  <c r="D26" i="108"/>
  <c r="E25" i="108"/>
  <c r="D25" i="108"/>
  <c r="E24" i="108"/>
  <c r="D24" i="108"/>
  <c r="E23" i="108"/>
  <c r="D23" i="108"/>
  <c r="E22" i="108"/>
  <c r="D22" i="108"/>
  <c r="E21" i="108"/>
  <c r="D21" i="108"/>
  <c r="E20" i="108"/>
  <c r="D20" i="108"/>
  <c r="E19" i="108"/>
  <c r="D19" i="108"/>
  <c r="E18" i="108"/>
  <c r="D18" i="108"/>
  <c r="BB15" i="107"/>
  <c r="BA15" i="107"/>
  <c r="AZ15" i="107"/>
  <c r="AY15" i="107"/>
  <c r="AX15" i="107"/>
  <c r="AW15" i="107"/>
  <c r="AV15" i="107"/>
  <c r="AU15" i="107"/>
  <c r="AT15" i="107"/>
  <c r="AS15" i="107"/>
  <c r="AR15" i="107"/>
  <c r="AQ15" i="107"/>
  <c r="AP15" i="107"/>
  <c r="AO15" i="107"/>
  <c r="AN15" i="107"/>
  <c r="AM15" i="107"/>
  <c r="AL15" i="107"/>
  <c r="AK15" i="107"/>
  <c r="AJ15" i="107"/>
  <c r="AI15" i="107"/>
  <c r="AH15" i="107"/>
  <c r="AG15" i="107"/>
  <c r="AF15" i="107"/>
  <c r="AE15" i="107"/>
  <c r="AD15" i="107"/>
  <c r="AC15" i="107"/>
  <c r="AB15" i="107"/>
  <c r="AA15" i="107"/>
  <c r="Z15" i="107"/>
  <c r="Y15" i="107"/>
  <c r="X15" i="107"/>
  <c r="W15" i="107"/>
  <c r="V15" i="107"/>
  <c r="U15" i="107"/>
  <c r="T15" i="107"/>
  <c r="S15" i="107"/>
  <c r="R15" i="107"/>
  <c r="Q15" i="107"/>
  <c r="BC15" i="107"/>
  <c r="BC200" i="107"/>
  <c r="BC199" i="107"/>
  <c r="BC198" i="107"/>
  <c r="BC197" i="107"/>
  <c r="BC196" i="107"/>
  <c r="BC195" i="107"/>
  <c r="BC194" i="107"/>
  <c r="BC193" i="107"/>
  <c r="BC192" i="107"/>
  <c r="BC191" i="107"/>
  <c r="BC190" i="107"/>
  <c r="BC189" i="107"/>
  <c r="BC188" i="107"/>
  <c r="BC187" i="107"/>
  <c r="BC186" i="107"/>
  <c r="BC185" i="107"/>
  <c r="BC184" i="107"/>
  <c r="BC183" i="107"/>
  <c r="BC182" i="107"/>
  <c r="BC181" i="107"/>
  <c r="BC180" i="107"/>
  <c r="BC179" i="107"/>
  <c r="BC178" i="107"/>
  <c r="BC177" i="107"/>
  <c r="BC176" i="107"/>
  <c r="BC175" i="107"/>
  <c r="BC174" i="107"/>
  <c r="BC173" i="107"/>
  <c r="BC172" i="107"/>
  <c r="BC171" i="107"/>
  <c r="BC170" i="107"/>
  <c r="BC169" i="107"/>
  <c r="BC168" i="107"/>
  <c r="BC167" i="107"/>
  <c r="BC166" i="107"/>
  <c r="BC165" i="107"/>
  <c r="BC164" i="107"/>
  <c r="BC163" i="107"/>
  <c r="BC162" i="107"/>
  <c r="BC161" i="107"/>
  <c r="BC160" i="107"/>
  <c r="BC159" i="107"/>
  <c r="BC158" i="107"/>
  <c r="BC157" i="107"/>
  <c r="BC156" i="107"/>
  <c r="BC155" i="107"/>
  <c r="BC154" i="107"/>
  <c r="BC153" i="107"/>
  <c r="BC152" i="107"/>
  <c r="BC151" i="107"/>
  <c r="BC150" i="107"/>
  <c r="BC149" i="107"/>
  <c r="BC148" i="107"/>
  <c r="BC147" i="107"/>
  <c r="BC146" i="107"/>
  <c r="BC145" i="107"/>
  <c r="BC144" i="107"/>
  <c r="BC143" i="107"/>
  <c r="BC142" i="107"/>
  <c r="BC141" i="107"/>
  <c r="BC140" i="107"/>
  <c r="BC139" i="107"/>
  <c r="BC138" i="107"/>
  <c r="BC137" i="107"/>
  <c r="BC136" i="107"/>
  <c r="BC135" i="107"/>
  <c r="BC134" i="107"/>
  <c r="BC133" i="107"/>
  <c r="BC132" i="107"/>
  <c r="BC131" i="107"/>
  <c r="BC130" i="107"/>
  <c r="BC129" i="107"/>
  <c r="BC128" i="107"/>
  <c r="BC127" i="107"/>
  <c r="BC126" i="107"/>
  <c r="BC125" i="107"/>
  <c r="BC124" i="107"/>
  <c r="BC123" i="107"/>
  <c r="BC122" i="107"/>
  <c r="BC121" i="107"/>
  <c r="BC120" i="107"/>
  <c r="BC119" i="107"/>
  <c r="BC118" i="107"/>
  <c r="BC117" i="107"/>
  <c r="BC116" i="107"/>
  <c r="BC115" i="107"/>
  <c r="BC114" i="107"/>
  <c r="BC113" i="107"/>
  <c r="BC112" i="107"/>
  <c r="BC111" i="107"/>
  <c r="BC110" i="107"/>
  <c r="BC109" i="107"/>
  <c r="BC108" i="107"/>
  <c r="BC107" i="107"/>
  <c r="BC106" i="107"/>
  <c r="BC105" i="107"/>
  <c r="BC104" i="107"/>
  <c r="BC103" i="107"/>
  <c r="BC102" i="107"/>
  <c r="BC101" i="107"/>
  <c r="BC100" i="107"/>
  <c r="BC99" i="107"/>
  <c r="BC98" i="107"/>
  <c r="BC97" i="107"/>
  <c r="BC96" i="107"/>
  <c r="BC95" i="107"/>
  <c r="BC94" i="107"/>
  <c r="BC93" i="107"/>
  <c r="BC92" i="107"/>
  <c r="BC91" i="107"/>
  <c r="BC90" i="107"/>
  <c r="BC89" i="107"/>
  <c r="BC88" i="107"/>
  <c r="BC87" i="107"/>
  <c r="BC86" i="107"/>
  <c r="BC85" i="107"/>
  <c r="BC84" i="107"/>
  <c r="BC83" i="107"/>
  <c r="BC82" i="107"/>
  <c r="BC81" i="107"/>
  <c r="BC80" i="107"/>
  <c r="BC79" i="107"/>
  <c r="BC78" i="107"/>
  <c r="BC77" i="107"/>
  <c r="BC76" i="107"/>
  <c r="BC75" i="107"/>
  <c r="BC74" i="107"/>
  <c r="BC73" i="107"/>
  <c r="BC72" i="107"/>
  <c r="BC71" i="107"/>
  <c r="BC70" i="107"/>
  <c r="BC69" i="107"/>
  <c r="BC68" i="107"/>
  <c r="BC67" i="107"/>
  <c r="BC66" i="107"/>
  <c r="BC65" i="107"/>
  <c r="BC64" i="107"/>
  <c r="BC63" i="107"/>
  <c r="BC62" i="107"/>
  <c r="BC61" i="107"/>
  <c r="BC60" i="107"/>
  <c r="BC59" i="107"/>
  <c r="BC58" i="107"/>
  <c r="BC57" i="107"/>
  <c r="BC56" i="107"/>
  <c r="BC55" i="107"/>
  <c r="BC54" i="107"/>
  <c r="BC53" i="107"/>
  <c r="BC52" i="107"/>
  <c r="BC51" i="107"/>
  <c r="BC50" i="107"/>
  <c r="BC49" i="107"/>
  <c r="BC48" i="107"/>
  <c r="BC47" i="107"/>
  <c r="BC46" i="107"/>
  <c r="BC45" i="107"/>
  <c r="BC44" i="107"/>
  <c r="BC43" i="107"/>
  <c r="BC42" i="107"/>
  <c r="BC41" i="107"/>
  <c r="BC40" i="107"/>
  <c r="BC39" i="107"/>
  <c r="BC38" i="107"/>
  <c r="BC37" i="107"/>
  <c r="BC36" i="107"/>
  <c r="BC35" i="107"/>
  <c r="BC34" i="107"/>
  <c r="BC33" i="107"/>
  <c r="BC32" i="107"/>
  <c r="BC31" i="107"/>
  <c r="BC30" i="107"/>
  <c r="BC29" i="107"/>
  <c r="BC28" i="107"/>
  <c r="BC27" i="107"/>
  <c r="BC26" i="107"/>
  <c r="BC25" i="107"/>
  <c r="BC24" i="107"/>
  <c r="BC23" i="107"/>
  <c r="BC22" i="107"/>
  <c r="BC21" i="107"/>
  <c r="BC20" i="107"/>
  <c r="BC19" i="107"/>
  <c r="BC18" i="107"/>
  <c r="BB200" i="107"/>
  <c r="BB199" i="107"/>
  <c r="BB198" i="107"/>
  <c r="BB197" i="107"/>
  <c r="BB196" i="107"/>
  <c r="BB195" i="107"/>
  <c r="BB194" i="107"/>
  <c r="BB193" i="107"/>
  <c r="BB192" i="107"/>
  <c r="BB191" i="107"/>
  <c r="BB190" i="107"/>
  <c r="BB189" i="107"/>
  <c r="BB188" i="107"/>
  <c r="BB187" i="107"/>
  <c r="BB186" i="107"/>
  <c r="BB185" i="107"/>
  <c r="BB184" i="107"/>
  <c r="BB183" i="107"/>
  <c r="BB182" i="107"/>
  <c r="BB181" i="107"/>
  <c r="BB180" i="107"/>
  <c r="BB179" i="107"/>
  <c r="BB178" i="107"/>
  <c r="BB177" i="107"/>
  <c r="BB176" i="107"/>
  <c r="BB175" i="107"/>
  <c r="BB174" i="107"/>
  <c r="BB173" i="107"/>
  <c r="BB172" i="107"/>
  <c r="BB171" i="107"/>
  <c r="BB170" i="107"/>
  <c r="BB169" i="107"/>
  <c r="BB168" i="107"/>
  <c r="BB167" i="107"/>
  <c r="BB166" i="107"/>
  <c r="BB165" i="107"/>
  <c r="BB164" i="107"/>
  <c r="BB163" i="107"/>
  <c r="BB162" i="107"/>
  <c r="BB161" i="107"/>
  <c r="BB160" i="107"/>
  <c r="BB159" i="107"/>
  <c r="BB158" i="107"/>
  <c r="BB157" i="107"/>
  <c r="BB156" i="107"/>
  <c r="BB155" i="107"/>
  <c r="BB154" i="107"/>
  <c r="BB153" i="107"/>
  <c r="BB152" i="107"/>
  <c r="BB151" i="107"/>
  <c r="BB150" i="107"/>
  <c r="BB149" i="107"/>
  <c r="BB148" i="107"/>
  <c r="BB147" i="107"/>
  <c r="BB146" i="107"/>
  <c r="BB145" i="107"/>
  <c r="BB144" i="107"/>
  <c r="BB143" i="107"/>
  <c r="BB142" i="107"/>
  <c r="BB141" i="107"/>
  <c r="BB140" i="107"/>
  <c r="BB139" i="107"/>
  <c r="BB138" i="107"/>
  <c r="BB137" i="107"/>
  <c r="BB136" i="107"/>
  <c r="BB135" i="107"/>
  <c r="BB134" i="107"/>
  <c r="BB133" i="107"/>
  <c r="BB132" i="107"/>
  <c r="BB131" i="107"/>
  <c r="BB130" i="107"/>
  <c r="BB129" i="107"/>
  <c r="BB128" i="107"/>
  <c r="BB127" i="107"/>
  <c r="BB126" i="107"/>
  <c r="BB125" i="107"/>
  <c r="BB124" i="107"/>
  <c r="BB123" i="107"/>
  <c r="BB122" i="107"/>
  <c r="BB121" i="107"/>
  <c r="BB120" i="107"/>
  <c r="BB119" i="107"/>
  <c r="BB118" i="107"/>
  <c r="BB117" i="107"/>
  <c r="BB116" i="107"/>
  <c r="BB115" i="107"/>
  <c r="BB114" i="107"/>
  <c r="BB113" i="107"/>
  <c r="BB112" i="107"/>
  <c r="BB111" i="107"/>
  <c r="BB110" i="107"/>
  <c r="BB109" i="107"/>
  <c r="BB108" i="107"/>
  <c r="BB107" i="107"/>
  <c r="BB106" i="107"/>
  <c r="BB105" i="107"/>
  <c r="BB104" i="107"/>
  <c r="BB103" i="107"/>
  <c r="BB102" i="107"/>
  <c r="BB101" i="107"/>
  <c r="BB100" i="107"/>
  <c r="BB99" i="107"/>
  <c r="BB98" i="107"/>
  <c r="BB97" i="107"/>
  <c r="BB96" i="107"/>
  <c r="BB95" i="107"/>
  <c r="BB94" i="107"/>
  <c r="BB93" i="107"/>
  <c r="BB92" i="107"/>
  <c r="BB91" i="107"/>
  <c r="BB90" i="107"/>
  <c r="BB89" i="107"/>
  <c r="BB88" i="107"/>
  <c r="BB87" i="107"/>
  <c r="BB86" i="107"/>
  <c r="BB85" i="107"/>
  <c r="BB84" i="107"/>
  <c r="BB83" i="107"/>
  <c r="BB82" i="107"/>
  <c r="BB81" i="107"/>
  <c r="BB80" i="107"/>
  <c r="BB79" i="107"/>
  <c r="BB78" i="107"/>
  <c r="BB77" i="107"/>
  <c r="BB76" i="107"/>
  <c r="BB75" i="107"/>
  <c r="BB74" i="107"/>
  <c r="BB73" i="107"/>
  <c r="BB72" i="107"/>
  <c r="BB71" i="107"/>
  <c r="BB70" i="107"/>
  <c r="BB69" i="107"/>
  <c r="BB68" i="107"/>
  <c r="BB67" i="107"/>
  <c r="BB66" i="107"/>
  <c r="BB65" i="107"/>
  <c r="BB64" i="107"/>
  <c r="BB63" i="107"/>
  <c r="BB62" i="107"/>
  <c r="BB61" i="107"/>
  <c r="BB60" i="107"/>
  <c r="BB59" i="107"/>
  <c r="BB58" i="107"/>
  <c r="BB57" i="107"/>
  <c r="BB56" i="107"/>
  <c r="BB55" i="107"/>
  <c r="BB54" i="107"/>
  <c r="BB53" i="107"/>
  <c r="BB52" i="107"/>
  <c r="BB51" i="107"/>
  <c r="BB50" i="107"/>
  <c r="BB49" i="107"/>
  <c r="BB48" i="107"/>
  <c r="BB47" i="107"/>
  <c r="BB46" i="107"/>
  <c r="BB45" i="107"/>
  <c r="BB44" i="107"/>
  <c r="BB43" i="107"/>
  <c r="BB42" i="107"/>
  <c r="BB41" i="107"/>
  <c r="BB40" i="107"/>
  <c r="BB39" i="107"/>
  <c r="BB38" i="107"/>
  <c r="BB37" i="107"/>
  <c r="BB36" i="107"/>
  <c r="BB35" i="107"/>
  <c r="BB34" i="107"/>
  <c r="BB33" i="107"/>
  <c r="BB32" i="107"/>
  <c r="BB31" i="107"/>
  <c r="BB30" i="107"/>
  <c r="BB29" i="107"/>
  <c r="BB28" i="107"/>
  <c r="BB27" i="107"/>
  <c r="BB26" i="107"/>
  <c r="BB25" i="107"/>
  <c r="BB24" i="107"/>
  <c r="BB23" i="107"/>
  <c r="BB22" i="107"/>
  <c r="BB21" i="107"/>
  <c r="BB20" i="107"/>
  <c r="BB19" i="107"/>
  <c r="BB18" i="107"/>
  <c r="AX200" i="107"/>
  <c r="AX199" i="107"/>
  <c r="AX198" i="107"/>
  <c r="AX197" i="107"/>
  <c r="AX196" i="107"/>
  <c r="AX195" i="107"/>
  <c r="AX194" i="107"/>
  <c r="AX193" i="107"/>
  <c r="AX192" i="107"/>
  <c r="AX191" i="107"/>
  <c r="AX190" i="107"/>
  <c r="AX189" i="107"/>
  <c r="AX188" i="107"/>
  <c r="AX187" i="107"/>
  <c r="AX186" i="107"/>
  <c r="AX185" i="107"/>
  <c r="AX184" i="107"/>
  <c r="AX183" i="107"/>
  <c r="AX182" i="107"/>
  <c r="AX181" i="107"/>
  <c r="AX180" i="107"/>
  <c r="AX179" i="107"/>
  <c r="AX178" i="107"/>
  <c r="AX177" i="107"/>
  <c r="AX176" i="107"/>
  <c r="AX175" i="107"/>
  <c r="AX174" i="107"/>
  <c r="AX173" i="107"/>
  <c r="AX172" i="107"/>
  <c r="AX171" i="107"/>
  <c r="AX170" i="107"/>
  <c r="AX169" i="107"/>
  <c r="AX168" i="107"/>
  <c r="AX167" i="107"/>
  <c r="AX166" i="107"/>
  <c r="AX165" i="107"/>
  <c r="AX164" i="107"/>
  <c r="AX163" i="107"/>
  <c r="AX162" i="107"/>
  <c r="AX161" i="107"/>
  <c r="AX160" i="107"/>
  <c r="AX159" i="107"/>
  <c r="AX158" i="107"/>
  <c r="AX157" i="107"/>
  <c r="AX156" i="107"/>
  <c r="AX155" i="107"/>
  <c r="AX154" i="107"/>
  <c r="AX153" i="107"/>
  <c r="AX152" i="107"/>
  <c r="AX151" i="107"/>
  <c r="AX150" i="107"/>
  <c r="AX149" i="107"/>
  <c r="AX148" i="107"/>
  <c r="AX147" i="107"/>
  <c r="AX146" i="107"/>
  <c r="AX145" i="107"/>
  <c r="AX144" i="107"/>
  <c r="AX143" i="107"/>
  <c r="AX142" i="107"/>
  <c r="AX141" i="107"/>
  <c r="AX140" i="107"/>
  <c r="AX139" i="107"/>
  <c r="AX138" i="107"/>
  <c r="AX137" i="107"/>
  <c r="AX136" i="107"/>
  <c r="AX135" i="107"/>
  <c r="AX134" i="107"/>
  <c r="AX133" i="107"/>
  <c r="AX132" i="107"/>
  <c r="AX131" i="107"/>
  <c r="AX130" i="107"/>
  <c r="AX129" i="107"/>
  <c r="AX128" i="107"/>
  <c r="AX127" i="107"/>
  <c r="AX126" i="107"/>
  <c r="AX125" i="107"/>
  <c r="AX124" i="107"/>
  <c r="AX123" i="107"/>
  <c r="AX122" i="107"/>
  <c r="AX121" i="107"/>
  <c r="AX120" i="107"/>
  <c r="AX119" i="107"/>
  <c r="AX118" i="107"/>
  <c r="AX117" i="107"/>
  <c r="AX116" i="107"/>
  <c r="AX115" i="107"/>
  <c r="AX114" i="107"/>
  <c r="AX113" i="107"/>
  <c r="AX112" i="107"/>
  <c r="AX111" i="107"/>
  <c r="AX110" i="107"/>
  <c r="AX109" i="107"/>
  <c r="AX108" i="107"/>
  <c r="AX107" i="107"/>
  <c r="AX106" i="107"/>
  <c r="AX105" i="107"/>
  <c r="AX104" i="107"/>
  <c r="AX103" i="107"/>
  <c r="AX102" i="107"/>
  <c r="AX101" i="107"/>
  <c r="AX100" i="107"/>
  <c r="AX99" i="107"/>
  <c r="AX98" i="107"/>
  <c r="AX97" i="107"/>
  <c r="AX96" i="107"/>
  <c r="AX95" i="107"/>
  <c r="AX94" i="107"/>
  <c r="AX93" i="107"/>
  <c r="AX92" i="107"/>
  <c r="AX91" i="107"/>
  <c r="AX90" i="107"/>
  <c r="AX89" i="107"/>
  <c r="AX88" i="107"/>
  <c r="AX87" i="107"/>
  <c r="AX86" i="107"/>
  <c r="AX85" i="107"/>
  <c r="AX84" i="107"/>
  <c r="AX83" i="107"/>
  <c r="AX82" i="107"/>
  <c r="AX81" i="107"/>
  <c r="AX80" i="107"/>
  <c r="AX79" i="107"/>
  <c r="AX78" i="107"/>
  <c r="AX77" i="107"/>
  <c r="AX76" i="107"/>
  <c r="AX75" i="107"/>
  <c r="AX74" i="107"/>
  <c r="AX73" i="107"/>
  <c r="AX72" i="107"/>
  <c r="AX71" i="107"/>
  <c r="AX70" i="107"/>
  <c r="AX69" i="107"/>
  <c r="AX68" i="107"/>
  <c r="AX67" i="107"/>
  <c r="AX66" i="107"/>
  <c r="AX65" i="107"/>
  <c r="AX64" i="107"/>
  <c r="AX63" i="107"/>
  <c r="AX62" i="107"/>
  <c r="AX61" i="107"/>
  <c r="AX60" i="107"/>
  <c r="AX59" i="107"/>
  <c r="AX58" i="107"/>
  <c r="AX57" i="107"/>
  <c r="AX56" i="107"/>
  <c r="AX55" i="107"/>
  <c r="AX54" i="107"/>
  <c r="AX53" i="107"/>
  <c r="AX52" i="107"/>
  <c r="AX51" i="107"/>
  <c r="AX50" i="107"/>
  <c r="AX49" i="107"/>
  <c r="AX48" i="107"/>
  <c r="AX47" i="107"/>
  <c r="AX46" i="107"/>
  <c r="AX45" i="107"/>
  <c r="AX44" i="107"/>
  <c r="AX43" i="107"/>
  <c r="AX42" i="107"/>
  <c r="AX41" i="107"/>
  <c r="AX40" i="107"/>
  <c r="AX39" i="107"/>
  <c r="AX38" i="107"/>
  <c r="AX37" i="107"/>
  <c r="AX36" i="107"/>
  <c r="AX35" i="107"/>
  <c r="AX34" i="107"/>
  <c r="AX33" i="107"/>
  <c r="AX32" i="107"/>
  <c r="AX31" i="107"/>
  <c r="AX30" i="107"/>
  <c r="AX29" i="107"/>
  <c r="AX28" i="107"/>
  <c r="AX27" i="107"/>
  <c r="AX26" i="107"/>
  <c r="AX25" i="107"/>
  <c r="AX24" i="107"/>
  <c r="AX23" i="107"/>
  <c r="AX22" i="107"/>
  <c r="AX21" i="107"/>
  <c r="AX20" i="107"/>
  <c r="AX19" i="107"/>
  <c r="AX18" i="107"/>
  <c r="AV200" i="107"/>
  <c r="AU200" i="107"/>
  <c r="AV199" i="107"/>
  <c r="AU199" i="107"/>
  <c r="AV198" i="107"/>
  <c r="AU198" i="107"/>
  <c r="AV197" i="107"/>
  <c r="AU197" i="107"/>
  <c r="AV196" i="107"/>
  <c r="AU196" i="107"/>
  <c r="AV195" i="107"/>
  <c r="AU195" i="107"/>
  <c r="AV194" i="107"/>
  <c r="AU194" i="107"/>
  <c r="AV193" i="107"/>
  <c r="AU193" i="107"/>
  <c r="AV192" i="107"/>
  <c r="AU192" i="107"/>
  <c r="AV191" i="107"/>
  <c r="AU191" i="107"/>
  <c r="AV190" i="107"/>
  <c r="AU190" i="107"/>
  <c r="AV189" i="107"/>
  <c r="AU189" i="107"/>
  <c r="AV188" i="107"/>
  <c r="AU188" i="107"/>
  <c r="AV187" i="107"/>
  <c r="AU187" i="107"/>
  <c r="AV186" i="107"/>
  <c r="AU186" i="107"/>
  <c r="AV185" i="107"/>
  <c r="AU185" i="107"/>
  <c r="AV184" i="107"/>
  <c r="AU184" i="107"/>
  <c r="AV183" i="107"/>
  <c r="AU183" i="107"/>
  <c r="AV182" i="107"/>
  <c r="AU182" i="107"/>
  <c r="AV181" i="107"/>
  <c r="AU181" i="107"/>
  <c r="AV180" i="107"/>
  <c r="AU180" i="107"/>
  <c r="AV179" i="107"/>
  <c r="AU179" i="107"/>
  <c r="AV178" i="107"/>
  <c r="AU178" i="107"/>
  <c r="AV177" i="107"/>
  <c r="AU177" i="107"/>
  <c r="AV176" i="107"/>
  <c r="AU176" i="107"/>
  <c r="AV175" i="107"/>
  <c r="AU175" i="107"/>
  <c r="AV174" i="107"/>
  <c r="AU174" i="107"/>
  <c r="AV173" i="107"/>
  <c r="AU173" i="107"/>
  <c r="AV172" i="107"/>
  <c r="AU172" i="107"/>
  <c r="AV171" i="107"/>
  <c r="AU171" i="107"/>
  <c r="AV170" i="107"/>
  <c r="AU170" i="107"/>
  <c r="AV169" i="107"/>
  <c r="AU169" i="107"/>
  <c r="AV168" i="107"/>
  <c r="AU168" i="107"/>
  <c r="AV167" i="107"/>
  <c r="AU167" i="107"/>
  <c r="AV166" i="107"/>
  <c r="AU166" i="107"/>
  <c r="AV165" i="107"/>
  <c r="AU165" i="107"/>
  <c r="AV164" i="107"/>
  <c r="AU164" i="107"/>
  <c r="AV163" i="107"/>
  <c r="AU163" i="107"/>
  <c r="AV162" i="107"/>
  <c r="AU162" i="107"/>
  <c r="AV161" i="107"/>
  <c r="AU161" i="107"/>
  <c r="AV160" i="107"/>
  <c r="AU160" i="107"/>
  <c r="AV159" i="107"/>
  <c r="AU159" i="107"/>
  <c r="AV158" i="107"/>
  <c r="AU158" i="107"/>
  <c r="AV157" i="107"/>
  <c r="AU157" i="107"/>
  <c r="AV156" i="107"/>
  <c r="AU156" i="107"/>
  <c r="AV155" i="107"/>
  <c r="AU155" i="107"/>
  <c r="AV154" i="107"/>
  <c r="AU154" i="107"/>
  <c r="AV153" i="107"/>
  <c r="AU153" i="107"/>
  <c r="AV152" i="107"/>
  <c r="AU152" i="107"/>
  <c r="AV151" i="107"/>
  <c r="AU151" i="107"/>
  <c r="AV150" i="107"/>
  <c r="AU150" i="107"/>
  <c r="AV149" i="107"/>
  <c r="AU149" i="107"/>
  <c r="AV148" i="107"/>
  <c r="AU148" i="107"/>
  <c r="AV147" i="107"/>
  <c r="AU147" i="107"/>
  <c r="AV146" i="107"/>
  <c r="AU146" i="107"/>
  <c r="AV145" i="107"/>
  <c r="AU145" i="107"/>
  <c r="AV144" i="107"/>
  <c r="AU144" i="107"/>
  <c r="AV143" i="107"/>
  <c r="AU143" i="107"/>
  <c r="AV142" i="107"/>
  <c r="AU142" i="107"/>
  <c r="AV141" i="107"/>
  <c r="AU141" i="107"/>
  <c r="AV140" i="107"/>
  <c r="AU140" i="107"/>
  <c r="AV139" i="107"/>
  <c r="AU139" i="107"/>
  <c r="AV138" i="107"/>
  <c r="AU138" i="107"/>
  <c r="AV137" i="107"/>
  <c r="AU137" i="107"/>
  <c r="AV136" i="107"/>
  <c r="AU136" i="107"/>
  <c r="AV135" i="107"/>
  <c r="AU135" i="107"/>
  <c r="AV134" i="107"/>
  <c r="AU134" i="107"/>
  <c r="AV133" i="107"/>
  <c r="AU133" i="107"/>
  <c r="AV132" i="107"/>
  <c r="AU132" i="107"/>
  <c r="AV131" i="107"/>
  <c r="AU131" i="107"/>
  <c r="AV130" i="107"/>
  <c r="AU130" i="107"/>
  <c r="AV129" i="107"/>
  <c r="AU129" i="107"/>
  <c r="AV128" i="107"/>
  <c r="AU128" i="107"/>
  <c r="AV127" i="107"/>
  <c r="AU127" i="107"/>
  <c r="AV126" i="107"/>
  <c r="AU126" i="107"/>
  <c r="AV125" i="107"/>
  <c r="AU125" i="107"/>
  <c r="AV124" i="107"/>
  <c r="AU124" i="107"/>
  <c r="AV123" i="107"/>
  <c r="AU123" i="107"/>
  <c r="AV122" i="107"/>
  <c r="AU122" i="107"/>
  <c r="AV121" i="107"/>
  <c r="AU121" i="107"/>
  <c r="AV120" i="107"/>
  <c r="AU120" i="107"/>
  <c r="AV119" i="107"/>
  <c r="AU119" i="107"/>
  <c r="AV118" i="107"/>
  <c r="AU118" i="107"/>
  <c r="AV117" i="107"/>
  <c r="AU117" i="107"/>
  <c r="AV116" i="107"/>
  <c r="AU116" i="107"/>
  <c r="AV115" i="107"/>
  <c r="AU115" i="107"/>
  <c r="AV114" i="107"/>
  <c r="AU114" i="107"/>
  <c r="AV113" i="107"/>
  <c r="AU113" i="107"/>
  <c r="AV112" i="107"/>
  <c r="AU112" i="107"/>
  <c r="AV111" i="107"/>
  <c r="AU111" i="107"/>
  <c r="AV110" i="107"/>
  <c r="AU110" i="107"/>
  <c r="AV109" i="107"/>
  <c r="AU109" i="107"/>
  <c r="AV108" i="107"/>
  <c r="AU108" i="107"/>
  <c r="AV107" i="107"/>
  <c r="AU107" i="107"/>
  <c r="AV106" i="107"/>
  <c r="AU106" i="107"/>
  <c r="AV105" i="107"/>
  <c r="AU105" i="107"/>
  <c r="AV104" i="107"/>
  <c r="AU104" i="107"/>
  <c r="AV103" i="107"/>
  <c r="AU103" i="107"/>
  <c r="AV102" i="107"/>
  <c r="AU102" i="107"/>
  <c r="AV101" i="107"/>
  <c r="AU101" i="107"/>
  <c r="AV100" i="107"/>
  <c r="AU100" i="107"/>
  <c r="AV99" i="107"/>
  <c r="AU99" i="107"/>
  <c r="AV98" i="107"/>
  <c r="AU98" i="107"/>
  <c r="AV97" i="107"/>
  <c r="AU97" i="107"/>
  <c r="AV96" i="107"/>
  <c r="AU96" i="107"/>
  <c r="AV95" i="107"/>
  <c r="AU95" i="107"/>
  <c r="AV94" i="107"/>
  <c r="AU94" i="107"/>
  <c r="AV93" i="107"/>
  <c r="AU93" i="107"/>
  <c r="AV92" i="107"/>
  <c r="AU92" i="107"/>
  <c r="AV91" i="107"/>
  <c r="AU91" i="107"/>
  <c r="AV90" i="107"/>
  <c r="AU90" i="107"/>
  <c r="AV89" i="107"/>
  <c r="AU89" i="107"/>
  <c r="AV88" i="107"/>
  <c r="AU88" i="107"/>
  <c r="AV87" i="107"/>
  <c r="AU87" i="107"/>
  <c r="AV86" i="107"/>
  <c r="AU86" i="107"/>
  <c r="AV85" i="107"/>
  <c r="AU85" i="107"/>
  <c r="AV84" i="107"/>
  <c r="AU84" i="107"/>
  <c r="AV83" i="107"/>
  <c r="AU83" i="107"/>
  <c r="AV82" i="107"/>
  <c r="AU82" i="107"/>
  <c r="AV81" i="107"/>
  <c r="AU81" i="107"/>
  <c r="AV80" i="107"/>
  <c r="AU80" i="107"/>
  <c r="AV79" i="107"/>
  <c r="AU79" i="107"/>
  <c r="AV78" i="107"/>
  <c r="AU78" i="107"/>
  <c r="AV77" i="107"/>
  <c r="AU77" i="107"/>
  <c r="AV76" i="107"/>
  <c r="AU76" i="107"/>
  <c r="AV75" i="107"/>
  <c r="AU75" i="107"/>
  <c r="AV74" i="107"/>
  <c r="AU74" i="107"/>
  <c r="AV73" i="107"/>
  <c r="AU73" i="107"/>
  <c r="AV72" i="107"/>
  <c r="AU72" i="107"/>
  <c r="AV71" i="107"/>
  <c r="AU71" i="107"/>
  <c r="AV70" i="107"/>
  <c r="AU70" i="107"/>
  <c r="AV69" i="107"/>
  <c r="AU69" i="107"/>
  <c r="AV68" i="107"/>
  <c r="AU68" i="107"/>
  <c r="AV67" i="107"/>
  <c r="AU67" i="107"/>
  <c r="AV66" i="107"/>
  <c r="AU66" i="107"/>
  <c r="AV65" i="107"/>
  <c r="AU65" i="107"/>
  <c r="AV64" i="107"/>
  <c r="AU64" i="107"/>
  <c r="AV63" i="107"/>
  <c r="AU63" i="107"/>
  <c r="AV62" i="107"/>
  <c r="AU62" i="107"/>
  <c r="AV61" i="107"/>
  <c r="AU61" i="107"/>
  <c r="AV60" i="107"/>
  <c r="AU60" i="107"/>
  <c r="AV59" i="107"/>
  <c r="AU59" i="107"/>
  <c r="AV58" i="107"/>
  <c r="AU58" i="107"/>
  <c r="AV57" i="107"/>
  <c r="AU57" i="107"/>
  <c r="AV56" i="107"/>
  <c r="AU56" i="107"/>
  <c r="AV55" i="107"/>
  <c r="AU55" i="107"/>
  <c r="AV54" i="107"/>
  <c r="AU54" i="107"/>
  <c r="AV53" i="107"/>
  <c r="AU53" i="107"/>
  <c r="AV52" i="107"/>
  <c r="AU52" i="107"/>
  <c r="AV51" i="107"/>
  <c r="AU51" i="107"/>
  <c r="AV50" i="107"/>
  <c r="AU50" i="107"/>
  <c r="AV49" i="107"/>
  <c r="AU49" i="107"/>
  <c r="AV48" i="107"/>
  <c r="AU48" i="107"/>
  <c r="AV47" i="107"/>
  <c r="AU47" i="107"/>
  <c r="AV46" i="107"/>
  <c r="AU46" i="107"/>
  <c r="AV45" i="107"/>
  <c r="AU45" i="107"/>
  <c r="AV44" i="107"/>
  <c r="AU44" i="107"/>
  <c r="AV43" i="107"/>
  <c r="AU43" i="107"/>
  <c r="AV42" i="107"/>
  <c r="AU42" i="107"/>
  <c r="AV41" i="107"/>
  <c r="AU41" i="107"/>
  <c r="AV40" i="107"/>
  <c r="AU40" i="107"/>
  <c r="AV39" i="107"/>
  <c r="AU39" i="107"/>
  <c r="AV38" i="107"/>
  <c r="AU38" i="107"/>
  <c r="AV37" i="107"/>
  <c r="AU37" i="107"/>
  <c r="AV36" i="107"/>
  <c r="AU36" i="107"/>
  <c r="AV35" i="107"/>
  <c r="AU35" i="107"/>
  <c r="AV34" i="107"/>
  <c r="AU34" i="107"/>
  <c r="AV33" i="107"/>
  <c r="AU33" i="107"/>
  <c r="AV32" i="107"/>
  <c r="AU32" i="107"/>
  <c r="AV31" i="107"/>
  <c r="AU31" i="107"/>
  <c r="AV30" i="107"/>
  <c r="AU30" i="107"/>
  <c r="AV29" i="107"/>
  <c r="AU29" i="107"/>
  <c r="AV28" i="107"/>
  <c r="AU28" i="107"/>
  <c r="AV27" i="107"/>
  <c r="AU27" i="107"/>
  <c r="AV26" i="107"/>
  <c r="AU26" i="107"/>
  <c r="AV25" i="107"/>
  <c r="AU25" i="107"/>
  <c r="AV24" i="107"/>
  <c r="AU24" i="107"/>
  <c r="AV23" i="107"/>
  <c r="AU23" i="107"/>
  <c r="AV22" i="107"/>
  <c r="AU22" i="107"/>
  <c r="AV21" i="107"/>
  <c r="AU21" i="107"/>
  <c r="AV20" i="107"/>
  <c r="AU20" i="107"/>
  <c r="AV19" i="107"/>
  <c r="AU19" i="107"/>
  <c r="AV18" i="107"/>
  <c r="AU18" i="107"/>
  <c r="W200" i="107"/>
  <c r="W199" i="107"/>
  <c r="W198" i="107"/>
  <c r="W197" i="107"/>
  <c r="W196" i="107"/>
  <c r="W195" i="107"/>
  <c r="W194" i="107"/>
  <c r="W193" i="107"/>
  <c r="W192" i="107"/>
  <c r="W191" i="107"/>
  <c r="W190" i="107"/>
  <c r="W189" i="107"/>
  <c r="W188" i="107"/>
  <c r="W187" i="107"/>
  <c r="W186" i="107"/>
  <c r="W185" i="107"/>
  <c r="W184" i="107"/>
  <c r="W183" i="107"/>
  <c r="W182" i="107"/>
  <c r="W181" i="107"/>
  <c r="W180" i="107"/>
  <c r="W179" i="107"/>
  <c r="W178" i="107"/>
  <c r="W177" i="107"/>
  <c r="W176" i="107"/>
  <c r="W175" i="107"/>
  <c r="W174" i="107"/>
  <c r="W173" i="107"/>
  <c r="W172" i="107"/>
  <c r="W171" i="107"/>
  <c r="W170" i="107"/>
  <c r="W169" i="107"/>
  <c r="W168" i="107"/>
  <c r="W167" i="107"/>
  <c r="W166" i="107"/>
  <c r="W165" i="107"/>
  <c r="W164" i="107"/>
  <c r="W163" i="107"/>
  <c r="W162" i="107"/>
  <c r="W161" i="107"/>
  <c r="W160" i="107"/>
  <c r="W159" i="107"/>
  <c r="W158" i="107"/>
  <c r="W157" i="107"/>
  <c r="W156" i="107"/>
  <c r="W155" i="107"/>
  <c r="W154" i="107"/>
  <c r="W153" i="107"/>
  <c r="W152" i="107"/>
  <c r="W151" i="107"/>
  <c r="W150" i="107"/>
  <c r="W149" i="107"/>
  <c r="W148" i="107"/>
  <c r="W147" i="107"/>
  <c r="W146" i="107"/>
  <c r="W145" i="107"/>
  <c r="W144" i="107"/>
  <c r="W143" i="107"/>
  <c r="W142" i="107"/>
  <c r="W141" i="107"/>
  <c r="W140" i="107"/>
  <c r="W139" i="107"/>
  <c r="W138" i="107"/>
  <c r="W137" i="107"/>
  <c r="W136" i="107"/>
  <c r="W135" i="107"/>
  <c r="W134" i="107"/>
  <c r="W133" i="107"/>
  <c r="W132" i="107"/>
  <c r="W131" i="107"/>
  <c r="W130" i="107"/>
  <c r="W129" i="107"/>
  <c r="W128" i="107"/>
  <c r="W127" i="107"/>
  <c r="W126" i="107"/>
  <c r="W125" i="107"/>
  <c r="W124" i="107"/>
  <c r="W123" i="107"/>
  <c r="W122" i="107"/>
  <c r="W121" i="107"/>
  <c r="W120" i="107"/>
  <c r="W119" i="107"/>
  <c r="W118" i="107"/>
  <c r="W117" i="107"/>
  <c r="W116" i="107"/>
  <c r="W115" i="107"/>
  <c r="W114" i="107"/>
  <c r="W113" i="107"/>
  <c r="W112" i="107"/>
  <c r="W111" i="107"/>
  <c r="W110" i="107"/>
  <c r="W109" i="107"/>
  <c r="W108" i="107"/>
  <c r="W107" i="107"/>
  <c r="W106" i="107"/>
  <c r="W105" i="107"/>
  <c r="W104" i="107"/>
  <c r="W103" i="107"/>
  <c r="W102" i="107"/>
  <c r="W101" i="107"/>
  <c r="W100" i="107"/>
  <c r="W99" i="107"/>
  <c r="W98" i="107"/>
  <c r="W97" i="107"/>
  <c r="W96" i="107"/>
  <c r="W95" i="107"/>
  <c r="W94" i="107"/>
  <c r="W93" i="107"/>
  <c r="W92" i="107"/>
  <c r="W91" i="107"/>
  <c r="W90" i="107"/>
  <c r="W89" i="107"/>
  <c r="W88" i="107"/>
  <c r="W87" i="107"/>
  <c r="W86" i="107"/>
  <c r="W85" i="107"/>
  <c r="W84" i="107"/>
  <c r="W83" i="107"/>
  <c r="W82" i="107"/>
  <c r="W81" i="107"/>
  <c r="W80" i="107"/>
  <c r="W79" i="107"/>
  <c r="W78" i="107"/>
  <c r="W77" i="107"/>
  <c r="W76" i="107"/>
  <c r="W75" i="107"/>
  <c r="W74" i="107"/>
  <c r="W73" i="107"/>
  <c r="W72" i="107"/>
  <c r="W71" i="107"/>
  <c r="W70" i="107"/>
  <c r="W69" i="107"/>
  <c r="W68" i="107"/>
  <c r="W67" i="107"/>
  <c r="W66" i="107"/>
  <c r="W65" i="107"/>
  <c r="W64" i="107"/>
  <c r="W63" i="107"/>
  <c r="W62" i="107"/>
  <c r="W61" i="107"/>
  <c r="W60" i="107"/>
  <c r="W59" i="107"/>
  <c r="W58" i="107"/>
  <c r="W57" i="107"/>
  <c r="W56" i="107"/>
  <c r="W55" i="107"/>
  <c r="W54" i="107"/>
  <c r="W53" i="107"/>
  <c r="W52" i="107"/>
  <c r="W51" i="107"/>
  <c r="W50" i="107"/>
  <c r="W49" i="107"/>
  <c r="W48" i="107"/>
  <c r="W47" i="107"/>
  <c r="W46" i="107"/>
  <c r="W45" i="107"/>
  <c r="W44" i="107"/>
  <c r="W43" i="107"/>
  <c r="W42" i="107"/>
  <c r="W41" i="107"/>
  <c r="W40" i="107"/>
  <c r="W39" i="107"/>
  <c r="W38" i="107"/>
  <c r="W37" i="107"/>
  <c r="W36" i="107"/>
  <c r="W35" i="107"/>
  <c r="W34" i="107"/>
  <c r="W33" i="107"/>
  <c r="W32" i="107"/>
  <c r="W31" i="107"/>
  <c r="W30" i="107"/>
  <c r="W29" i="107"/>
  <c r="W28" i="107"/>
  <c r="W27" i="107"/>
  <c r="W26" i="107"/>
  <c r="W25" i="107"/>
  <c r="W24" i="107"/>
  <c r="W23" i="107"/>
  <c r="W22" i="107"/>
  <c r="W21" i="107"/>
  <c r="W20" i="107"/>
  <c r="W19" i="107"/>
  <c r="W18" i="107"/>
  <c r="S200" i="107"/>
  <c r="S199" i="107"/>
  <c r="S198" i="107"/>
  <c r="S197" i="107"/>
  <c r="S196" i="107"/>
  <c r="S195" i="107"/>
  <c r="S194" i="107"/>
  <c r="S193" i="107"/>
  <c r="S192" i="107"/>
  <c r="S191" i="107"/>
  <c r="S190" i="107"/>
  <c r="S189" i="107"/>
  <c r="S188" i="107"/>
  <c r="S187" i="107"/>
  <c r="S186" i="107"/>
  <c r="S185" i="107"/>
  <c r="S184" i="107"/>
  <c r="S183" i="107"/>
  <c r="S182" i="107"/>
  <c r="S181" i="107"/>
  <c r="S180" i="107"/>
  <c r="S179" i="107"/>
  <c r="S178" i="107"/>
  <c r="S177" i="107"/>
  <c r="S176" i="107"/>
  <c r="S175" i="107"/>
  <c r="S174" i="107"/>
  <c r="S173" i="107"/>
  <c r="S172" i="107"/>
  <c r="S171" i="107"/>
  <c r="S170" i="107"/>
  <c r="S169" i="107"/>
  <c r="S168" i="107"/>
  <c r="S167" i="107"/>
  <c r="S166" i="107"/>
  <c r="S165" i="107"/>
  <c r="S164" i="107"/>
  <c r="S163" i="107"/>
  <c r="S162" i="107"/>
  <c r="S161" i="107"/>
  <c r="S160" i="107"/>
  <c r="S159" i="107"/>
  <c r="S158" i="107"/>
  <c r="S157" i="107"/>
  <c r="S156" i="107"/>
  <c r="S155" i="107"/>
  <c r="S154" i="107"/>
  <c r="S153" i="107"/>
  <c r="S152" i="107"/>
  <c r="S151" i="107"/>
  <c r="S150" i="107"/>
  <c r="S149" i="107"/>
  <c r="S148" i="107"/>
  <c r="S147" i="107"/>
  <c r="S146" i="107"/>
  <c r="S145" i="107"/>
  <c r="S144" i="107"/>
  <c r="S143" i="107"/>
  <c r="S142" i="107"/>
  <c r="S141" i="107"/>
  <c r="S140" i="107"/>
  <c r="S139" i="107"/>
  <c r="S138" i="107"/>
  <c r="S137" i="107"/>
  <c r="S136" i="107"/>
  <c r="S135" i="107"/>
  <c r="S134" i="107"/>
  <c r="S133" i="107"/>
  <c r="S132" i="107"/>
  <c r="S131" i="107"/>
  <c r="S130" i="107"/>
  <c r="S129" i="107"/>
  <c r="S128" i="107"/>
  <c r="S127" i="107"/>
  <c r="S126" i="107"/>
  <c r="S125" i="107"/>
  <c r="S124" i="107"/>
  <c r="S123" i="107"/>
  <c r="S122" i="107"/>
  <c r="S121" i="107"/>
  <c r="S120" i="107"/>
  <c r="S119" i="107"/>
  <c r="S118" i="107"/>
  <c r="S117" i="107"/>
  <c r="S116" i="107"/>
  <c r="S115" i="107"/>
  <c r="S114" i="107"/>
  <c r="S113" i="107"/>
  <c r="S112" i="107"/>
  <c r="S111" i="107"/>
  <c r="S110" i="107"/>
  <c r="S109" i="107"/>
  <c r="S108" i="107"/>
  <c r="S107" i="107"/>
  <c r="S106" i="107"/>
  <c r="S105" i="107"/>
  <c r="S104" i="107"/>
  <c r="S103" i="107"/>
  <c r="S102" i="107"/>
  <c r="S101" i="107"/>
  <c r="S100" i="107"/>
  <c r="S99" i="107"/>
  <c r="S98" i="107"/>
  <c r="S97" i="107"/>
  <c r="S96" i="107"/>
  <c r="S95" i="107"/>
  <c r="S94" i="107"/>
  <c r="S93" i="107"/>
  <c r="S92" i="107"/>
  <c r="S91" i="107"/>
  <c r="S90" i="107"/>
  <c r="S89" i="107"/>
  <c r="S88" i="107"/>
  <c r="S87" i="107"/>
  <c r="S86" i="107"/>
  <c r="S85" i="107"/>
  <c r="S84" i="107"/>
  <c r="S83" i="107"/>
  <c r="S82" i="107"/>
  <c r="S81" i="107"/>
  <c r="S80" i="107"/>
  <c r="S79" i="107"/>
  <c r="S78" i="107"/>
  <c r="S77" i="107"/>
  <c r="S76" i="107"/>
  <c r="S75" i="107"/>
  <c r="S74" i="107"/>
  <c r="S73" i="107"/>
  <c r="S72" i="107"/>
  <c r="S71" i="107"/>
  <c r="S70" i="107"/>
  <c r="S69" i="107"/>
  <c r="S68" i="107"/>
  <c r="S67" i="107"/>
  <c r="S66" i="107"/>
  <c r="S65" i="107"/>
  <c r="S64" i="107"/>
  <c r="S63" i="107"/>
  <c r="S62" i="107"/>
  <c r="S61" i="107"/>
  <c r="S60" i="107"/>
  <c r="S59" i="107"/>
  <c r="S58" i="107"/>
  <c r="S57" i="107"/>
  <c r="S56" i="107"/>
  <c r="S55" i="107"/>
  <c r="S54" i="107"/>
  <c r="S53" i="107"/>
  <c r="S52" i="107"/>
  <c r="S51" i="107"/>
  <c r="S50" i="107"/>
  <c r="S49" i="107"/>
  <c r="S48" i="107"/>
  <c r="S47" i="107"/>
  <c r="S46" i="107"/>
  <c r="S45" i="107"/>
  <c r="S44" i="107"/>
  <c r="S43" i="107"/>
  <c r="S42" i="107"/>
  <c r="S41" i="107"/>
  <c r="S40" i="107"/>
  <c r="S39" i="107"/>
  <c r="S38" i="107"/>
  <c r="S37" i="107"/>
  <c r="S36" i="107"/>
  <c r="S35" i="107"/>
  <c r="S34" i="107"/>
  <c r="S33" i="107"/>
  <c r="S32" i="107"/>
  <c r="S31" i="107"/>
  <c r="S30" i="107"/>
  <c r="S29" i="107"/>
  <c r="S28" i="107"/>
  <c r="S27" i="107"/>
  <c r="S26" i="107"/>
  <c r="S25" i="107"/>
  <c r="S24" i="107"/>
  <c r="S23" i="107"/>
  <c r="S22" i="107"/>
  <c r="S21" i="107"/>
  <c r="S20" i="107"/>
  <c r="S19" i="107"/>
  <c r="S18" i="107"/>
  <c r="G200" i="107"/>
  <c r="G199" i="107"/>
  <c r="G198" i="107"/>
  <c r="G197" i="107"/>
  <c r="G196" i="107"/>
  <c r="G195" i="107"/>
  <c r="G194" i="107"/>
  <c r="G193" i="107"/>
  <c r="G192" i="107"/>
  <c r="G191" i="107"/>
  <c r="G190" i="107"/>
  <c r="G189" i="107"/>
  <c r="G188" i="107"/>
  <c r="G187" i="107"/>
  <c r="G186" i="107"/>
  <c r="G185" i="107"/>
  <c r="G184" i="107"/>
  <c r="G183" i="107"/>
  <c r="G182" i="107"/>
  <c r="G181" i="107"/>
  <c r="G180" i="107"/>
  <c r="G179" i="107"/>
  <c r="G178" i="107"/>
  <c r="G177" i="107"/>
  <c r="G176" i="107"/>
  <c r="G175" i="107"/>
  <c r="G174" i="107"/>
  <c r="G173" i="107"/>
  <c r="G172" i="107"/>
  <c r="G171" i="107"/>
  <c r="G170" i="107"/>
  <c r="G169" i="107"/>
  <c r="G168" i="107"/>
  <c r="G167" i="107"/>
  <c r="G166" i="107"/>
  <c r="G165" i="107"/>
  <c r="G164" i="107"/>
  <c r="G163" i="107"/>
  <c r="G162" i="107"/>
  <c r="G161" i="107"/>
  <c r="G160" i="107"/>
  <c r="G159" i="107"/>
  <c r="G158" i="107"/>
  <c r="G157" i="107"/>
  <c r="G156" i="107"/>
  <c r="G155" i="107"/>
  <c r="G154" i="107"/>
  <c r="G153" i="107"/>
  <c r="G152" i="107"/>
  <c r="G151" i="107"/>
  <c r="G150" i="107"/>
  <c r="G149" i="107"/>
  <c r="G148" i="107"/>
  <c r="G147" i="107"/>
  <c r="G146" i="107"/>
  <c r="G145" i="107"/>
  <c r="G144" i="107"/>
  <c r="G143" i="107"/>
  <c r="G142" i="107"/>
  <c r="G141" i="107"/>
  <c r="G140" i="107"/>
  <c r="G139" i="107"/>
  <c r="G138" i="107"/>
  <c r="G137" i="107"/>
  <c r="G136" i="107"/>
  <c r="G135" i="107"/>
  <c r="G134" i="107"/>
  <c r="G133" i="107"/>
  <c r="G132" i="107"/>
  <c r="G131" i="107"/>
  <c r="G130" i="107"/>
  <c r="G129" i="107"/>
  <c r="G128" i="107"/>
  <c r="G127" i="107"/>
  <c r="G126" i="107"/>
  <c r="G125" i="107"/>
  <c r="G124" i="107"/>
  <c r="G123" i="107"/>
  <c r="G122" i="107"/>
  <c r="G121" i="107"/>
  <c r="G120" i="107"/>
  <c r="G119" i="107"/>
  <c r="G118" i="107"/>
  <c r="G117" i="107"/>
  <c r="G116" i="107"/>
  <c r="G115" i="107"/>
  <c r="G114" i="107"/>
  <c r="G113" i="107"/>
  <c r="G112" i="107"/>
  <c r="G111" i="107"/>
  <c r="G110" i="107"/>
  <c r="G109" i="107"/>
  <c r="G108" i="107"/>
  <c r="G107" i="107"/>
  <c r="G106" i="107"/>
  <c r="G105" i="107"/>
  <c r="G104" i="107"/>
  <c r="G103" i="107"/>
  <c r="G102" i="107"/>
  <c r="G101" i="107"/>
  <c r="G100" i="107"/>
  <c r="G99" i="107"/>
  <c r="G98" i="107"/>
  <c r="G97" i="107"/>
  <c r="G96" i="107"/>
  <c r="G95" i="107"/>
  <c r="G94" i="107"/>
  <c r="G93" i="107"/>
  <c r="G92" i="107"/>
  <c r="G91" i="107"/>
  <c r="G90" i="107"/>
  <c r="G89" i="107"/>
  <c r="G88" i="107"/>
  <c r="G87" i="107"/>
  <c r="G86" i="107"/>
  <c r="G85" i="107"/>
  <c r="G84" i="107"/>
  <c r="G83" i="107"/>
  <c r="G82" i="107"/>
  <c r="G81" i="107"/>
  <c r="G80" i="107"/>
  <c r="G79" i="107"/>
  <c r="G78" i="107"/>
  <c r="G77" i="107"/>
  <c r="G76" i="107"/>
  <c r="G75" i="107"/>
  <c r="G74" i="107"/>
  <c r="G73" i="107"/>
  <c r="G72" i="107"/>
  <c r="G71" i="107"/>
  <c r="G70" i="107"/>
  <c r="G69" i="107"/>
  <c r="G68" i="107"/>
  <c r="G67" i="107"/>
  <c r="G66" i="107"/>
  <c r="G65" i="107"/>
  <c r="G64" i="107"/>
  <c r="G63" i="107"/>
  <c r="G62" i="107"/>
  <c r="G61" i="107"/>
  <c r="G60" i="107"/>
  <c r="G59" i="107"/>
  <c r="G58" i="107"/>
  <c r="G57" i="107"/>
  <c r="G56" i="107"/>
  <c r="G55" i="107"/>
  <c r="G54" i="107"/>
  <c r="G53" i="107"/>
  <c r="G52" i="107"/>
  <c r="G51" i="107"/>
  <c r="G50" i="107"/>
  <c r="G49" i="107"/>
  <c r="G48" i="107"/>
  <c r="G47" i="107"/>
  <c r="G46" i="107"/>
  <c r="G45" i="107"/>
  <c r="G44" i="107"/>
  <c r="G43" i="107"/>
  <c r="G42" i="107"/>
  <c r="G41" i="107"/>
  <c r="G40" i="107"/>
  <c r="G39" i="107"/>
  <c r="G38" i="107"/>
  <c r="G37" i="107"/>
  <c r="G36" i="107"/>
  <c r="G35" i="107"/>
  <c r="G34" i="107"/>
  <c r="G33" i="107"/>
  <c r="G32" i="107"/>
  <c r="G31" i="107"/>
  <c r="G30" i="107"/>
  <c r="G29" i="107"/>
  <c r="G28" i="107"/>
  <c r="G27" i="107"/>
  <c r="G26" i="107"/>
  <c r="G25" i="107"/>
  <c r="G24" i="107"/>
  <c r="G23" i="107"/>
  <c r="G22" i="107"/>
  <c r="G21" i="107"/>
  <c r="G20" i="107"/>
  <c r="G19" i="107"/>
  <c r="G18" i="107"/>
  <c r="E200" i="107"/>
  <c r="D200" i="107"/>
  <c r="E199" i="107"/>
  <c r="D199" i="107"/>
  <c r="E198" i="107"/>
  <c r="D198" i="107"/>
  <c r="E197" i="107"/>
  <c r="D197" i="107"/>
  <c r="E196" i="107"/>
  <c r="D196" i="107"/>
  <c r="E195" i="107"/>
  <c r="D195" i="107"/>
  <c r="E194" i="107"/>
  <c r="D194" i="107"/>
  <c r="E193" i="107"/>
  <c r="D193" i="107"/>
  <c r="E192" i="107"/>
  <c r="D192" i="107"/>
  <c r="E191" i="107"/>
  <c r="D191" i="107"/>
  <c r="E190" i="107"/>
  <c r="D190" i="107"/>
  <c r="E189" i="107"/>
  <c r="D189" i="107"/>
  <c r="E188" i="107"/>
  <c r="D188" i="107"/>
  <c r="E187" i="107"/>
  <c r="D187" i="107"/>
  <c r="E186" i="107"/>
  <c r="D186" i="107"/>
  <c r="E185" i="107"/>
  <c r="D185" i="107"/>
  <c r="E184" i="107"/>
  <c r="D184" i="107"/>
  <c r="E183" i="107"/>
  <c r="D183" i="107"/>
  <c r="E182" i="107"/>
  <c r="D182" i="107"/>
  <c r="E181" i="107"/>
  <c r="D181" i="107"/>
  <c r="E180" i="107"/>
  <c r="D180" i="107"/>
  <c r="E179" i="107"/>
  <c r="D179" i="107"/>
  <c r="E178" i="107"/>
  <c r="D178" i="107"/>
  <c r="E177" i="107"/>
  <c r="D177" i="107"/>
  <c r="E176" i="107"/>
  <c r="D176" i="107"/>
  <c r="E175" i="107"/>
  <c r="D175" i="107"/>
  <c r="E174" i="107"/>
  <c r="D174" i="107"/>
  <c r="E173" i="107"/>
  <c r="D173" i="107"/>
  <c r="E172" i="107"/>
  <c r="D172" i="107"/>
  <c r="E171" i="107"/>
  <c r="D171" i="107"/>
  <c r="E170" i="107"/>
  <c r="D170" i="107"/>
  <c r="E169" i="107"/>
  <c r="D169" i="107"/>
  <c r="E168" i="107"/>
  <c r="D168" i="107"/>
  <c r="E167" i="107"/>
  <c r="D167" i="107"/>
  <c r="E166" i="107"/>
  <c r="D166" i="107"/>
  <c r="E165" i="107"/>
  <c r="D165" i="107"/>
  <c r="E164" i="107"/>
  <c r="D164" i="107"/>
  <c r="E163" i="107"/>
  <c r="D163" i="107"/>
  <c r="E162" i="107"/>
  <c r="D162" i="107"/>
  <c r="E161" i="107"/>
  <c r="D161" i="107"/>
  <c r="E160" i="107"/>
  <c r="D160" i="107"/>
  <c r="E159" i="107"/>
  <c r="D159" i="107"/>
  <c r="E158" i="107"/>
  <c r="D158" i="107"/>
  <c r="E157" i="107"/>
  <c r="D157" i="107"/>
  <c r="E156" i="107"/>
  <c r="D156" i="107"/>
  <c r="E155" i="107"/>
  <c r="D155" i="107"/>
  <c r="E154" i="107"/>
  <c r="D154" i="107"/>
  <c r="E153" i="107"/>
  <c r="D153" i="107"/>
  <c r="E152" i="107"/>
  <c r="D152" i="107"/>
  <c r="E151" i="107"/>
  <c r="D151" i="107"/>
  <c r="E150" i="107"/>
  <c r="D150" i="107"/>
  <c r="E149" i="107"/>
  <c r="D149" i="107"/>
  <c r="E148" i="107"/>
  <c r="D148" i="107"/>
  <c r="E147" i="107"/>
  <c r="D147" i="107"/>
  <c r="E146" i="107"/>
  <c r="D146" i="107"/>
  <c r="E145" i="107"/>
  <c r="D145" i="107"/>
  <c r="E144" i="107"/>
  <c r="D144" i="107"/>
  <c r="E143" i="107"/>
  <c r="D143" i="107"/>
  <c r="E142" i="107"/>
  <c r="D142" i="107"/>
  <c r="E141" i="107"/>
  <c r="D141" i="107"/>
  <c r="E140" i="107"/>
  <c r="D140" i="107"/>
  <c r="E139" i="107"/>
  <c r="D139" i="107"/>
  <c r="E138" i="107"/>
  <c r="D138" i="107"/>
  <c r="E137" i="107"/>
  <c r="D137" i="107"/>
  <c r="E136" i="107"/>
  <c r="D136" i="107"/>
  <c r="E135" i="107"/>
  <c r="D135" i="107"/>
  <c r="E134" i="107"/>
  <c r="D134" i="107"/>
  <c r="E133" i="107"/>
  <c r="D133" i="107"/>
  <c r="E132" i="107"/>
  <c r="D132" i="107"/>
  <c r="E131" i="107"/>
  <c r="D131" i="107"/>
  <c r="E130" i="107"/>
  <c r="D130" i="107"/>
  <c r="E129" i="107"/>
  <c r="D129" i="107"/>
  <c r="E128" i="107"/>
  <c r="D128" i="107"/>
  <c r="E127" i="107"/>
  <c r="D127" i="107"/>
  <c r="E126" i="107"/>
  <c r="D126" i="107"/>
  <c r="E125" i="107"/>
  <c r="D125" i="107"/>
  <c r="E124" i="107"/>
  <c r="D124" i="107"/>
  <c r="E123" i="107"/>
  <c r="D123" i="107"/>
  <c r="E122" i="107"/>
  <c r="D122" i="107"/>
  <c r="E121" i="107"/>
  <c r="D121" i="107"/>
  <c r="E120" i="107"/>
  <c r="D120" i="107"/>
  <c r="E119" i="107"/>
  <c r="D119" i="107"/>
  <c r="E118" i="107"/>
  <c r="D118" i="107"/>
  <c r="E117" i="107"/>
  <c r="D117" i="107"/>
  <c r="E116" i="107"/>
  <c r="D116" i="107"/>
  <c r="E115" i="107"/>
  <c r="D115" i="107"/>
  <c r="E114" i="107"/>
  <c r="D114" i="107"/>
  <c r="E113" i="107"/>
  <c r="D113" i="107"/>
  <c r="E112" i="107"/>
  <c r="D112" i="107"/>
  <c r="E111" i="107"/>
  <c r="D111" i="107"/>
  <c r="E110" i="107"/>
  <c r="D110" i="107"/>
  <c r="E109" i="107"/>
  <c r="D109" i="107"/>
  <c r="E108" i="107"/>
  <c r="D108" i="107"/>
  <c r="E107" i="107"/>
  <c r="D107" i="107"/>
  <c r="E106" i="107"/>
  <c r="D106" i="107"/>
  <c r="E105" i="107"/>
  <c r="D105" i="107"/>
  <c r="E104" i="107"/>
  <c r="D104" i="107"/>
  <c r="E103" i="107"/>
  <c r="D103" i="107"/>
  <c r="E102" i="107"/>
  <c r="D102" i="107"/>
  <c r="E101" i="107"/>
  <c r="D101" i="107"/>
  <c r="E100" i="107"/>
  <c r="D100" i="107"/>
  <c r="E99" i="107"/>
  <c r="D99" i="107"/>
  <c r="E98" i="107"/>
  <c r="D98" i="107"/>
  <c r="E97" i="107"/>
  <c r="D97" i="107"/>
  <c r="E96" i="107"/>
  <c r="D96" i="107"/>
  <c r="E95" i="107"/>
  <c r="D95" i="107"/>
  <c r="E94" i="107"/>
  <c r="D94" i="107"/>
  <c r="E93" i="107"/>
  <c r="D93" i="107"/>
  <c r="E92" i="107"/>
  <c r="D92" i="107"/>
  <c r="E91" i="107"/>
  <c r="D91" i="107"/>
  <c r="E90" i="107"/>
  <c r="D90" i="107"/>
  <c r="E89" i="107"/>
  <c r="D89" i="107"/>
  <c r="E88" i="107"/>
  <c r="D88" i="107"/>
  <c r="E87" i="107"/>
  <c r="D87" i="107"/>
  <c r="E86" i="107"/>
  <c r="D86" i="107"/>
  <c r="E85" i="107"/>
  <c r="D85" i="107"/>
  <c r="E84" i="107"/>
  <c r="D84" i="107"/>
  <c r="E83" i="107"/>
  <c r="D83" i="107"/>
  <c r="E82" i="107"/>
  <c r="D82" i="107"/>
  <c r="E81" i="107"/>
  <c r="D81" i="107"/>
  <c r="E80" i="107"/>
  <c r="D80" i="107"/>
  <c r="E79" i="107"/>
  <c r="D79" i="107"/>
  <c r="E78" i="107"/>
  <c r="D78" i="107"/>
  <c r="E77" i="107"/>
  <c r="D77" i="107"/>
  <c r="E76" i="107"/>
  <c r="D76" i="107"/>
  <c r="E75" i="107"/>
  <c r="D75" i="107"/>
  <c r="E74" i="107"/>
  <c r="D74" i="107"/>
  <c r="E73" i="107"/>
  <c r="D73" i="107"/>
  <c r="E72" i="107"/>
  <c r="D72" i="107"/>
  <c r="E71" i="107"/>
  <c r="D71" i="107"/>
  <c r="E70" i="107"/>
  <c r="D70" i="107"/>
  <c r="E69" i="107"/>
  <c r="D69" i="107"/>
  <c r="E68" i="107"/>
  <c r="D68" i="107"/>
  <c r="E67" i="107"/>
  <c r="D67" i="107"/>
  <c r="E66" i="107"/>
  <c r="D66" i="107"/>
  <c r="E65" i="107"/>
  <c r="D65" i="107"/>
  <c r="E64" i="107"/>
  <c r="D64" i="107"/>
  <c r="E63" i="107"/>
  <c r="D63" i="107"/>
  <c r="E62" i="107"/>
  <c r="D62" i="107"/>
  <c r="E61" i="107"/>
  <c r="D61" i="107"/>
  <c r="E60" i="107"/>
  <c r="D60" i="107"/>
  <c r="E59" i="107"/>
  <c r="D59" i="107"/>
  <c r="E58" i="107"/>
  <c r="D58" i="107"/>
  <c r="E57" i="107"/>
  <c r="D57" i="107"/>
  <c r="E56" i="107"/>
  <c r="D56" i="107"/>
  <c r="E55" i="107"/>
  <c r="D55" i="107"/>
  <c r="E54" i="107"/>
  <c r="D54" i="107"/>
  <c r="E53" i="107"/>
  <c r="D53" i="107"/>
  <c r="E52" i="107"/>
  <c r="D52" i="107"/>
  <c r="E51" i="107"/>
  <c r="D51" i="107"/>
  <c r="E50" i="107"/>
  <c r="D50" i="107"/>
  <c r="E49" i="107"/>
  <c r="D49" i="107"/>
  <c r="E48" i="107"/>
  <c r="D48" i="107"/>
  <c r="E47" i="107"/>
  <c r="D47" i="107"/>
  <c r="E46" i="107"/>
  <c r="D46" i="107"/>
  <c r="E45" i="107"/>
  <c r="D45" i="107"/>
  <c r="E44" i="107"/>
  <c r="D44" i="107"/>
  <c r="E43" i="107"/>
  <c r="D43" i="107"/>
  <c r="E42" i="107"/>
  <c r="D42" i="107"/>
  <c r="E41" i="107"/>
  <c r="D41" i="107"/>
  <c r="E40" i="107"/>
  <c r="D40" i="107"/>
  <c r="E39" i="107"/>
  <c r="D39" i="107"/>
  <c r="E38" i="107"/>
  <c r="D38" i="107"/>
  <c r="E37" i="107"/>
  <c r="D37" i="107"/>
  <c r="E36" i="107"/>
  <c r="D36" i="107"/>
  <c r="E35" i="107"/>
  <c r="D35" i="107"/>
  <c r="E34" i="107"/>
  <c r="D34" i="107"/>
  <c r="E33" i="107"/>
  <c r="D33" i="107"/>
  <c r="E32" i="107"/>
  <c r="D32" i="107"/>
  <c r="E31" i="107"/>
  <c r="D31" i="107"/>
  <c r="E30" i="107"/>
  <c r="D30" i="107"/>
  <c r="E29" i="107"/>
  <c r="D29" i="107"/>
  <c r="E28" i="107"/>
  <c r="D28" i="107"/>
  <c r="E27" i="107"/>
  <c r="D27" i="107"/>
  <c r="E26" i="107"/>
  <c r="D26" i="107"/>
  <c r="E25" i="107"/>
  <c r="D25" i="107"/>
  <c r="E24" i="107"/>
  <c r="D24" i="107"/>
  <c r="E23" i="107"/>
  <c r="D23" i="107"/>
  <c r="E22" i="107"/>
  <c r="D22" i="107"/>
  <c r="E21" i="107"/>
  <c r="D21" i="107"/>
  <c r="E20" i="107"/>
  <c r="D20" i="107"/>
  <c r="E19" i="107"/>
  <c r="D19" i="107"/>
  <c r="E18" i="107"/>
  <c r="D18" i="107"/>
  <c r="BB15" i="106"/>
  <c r="BA15" i="106"/>
  <c r="AZ15" i="106"/>
  <c r="AY15" i="106"/>
  <c r="AX15" i="106"/>
  <c r="AW15" i="106"/>
  <c r="AV15" i="106"/>
  <c r="AU15" i="106"/>
  <c r="AT15" i="106"/>
  <c r="AS15" i="106"/>
  <c r="AR15" i="106"/>
  <c r="AQ15" i="106"/>
  <c r="AP15" i="106"/>
  <c r="AO15" i="106"/>
  <c r="AN15" i="106"/>
  <c r="AM15" i="106"/>
  <c r="AL15" i="106"/>
  <c r="AK15" i="106"/>
  <c r="AJ15" i="106"/>
  <c r="AI15" i="106"/>
  <c r="AH15" i="106"/>
  <c r="AG15" i="106"/>
  <c r="AF15" i="106"/>
  <c r="AE15" i="106"/>
  <c r="AD15" i="106"/>
  <c r="AC15" i="106"/>
  <c r="AB15" i="106"/>
  <c r="AA15" i="106"/>
  <c r="Z15" i="106"/>
  <c r="Y15" i="106"/>
  <c r="X15" i="106"/>
  <c r="W15" i="106"/>
  <c r="V15" i="106"/>
  <c r="U15" i="106"/>
  <c r="T15" i="106"/>
  <c r="S15" i="106"/>
  <c r="R15" i="106"/>
  <c r="Q15" i="106"/>
  <c r="BC15" i="106"/>
  <c r="BC200" i="106"/>
  <c r="BC199" i="106"/>
  <c r="BC198" i="106"/>
  <c r="BC197" i="106"/>
  <c r="BC196" i="106"/>
  <c r="BC195" i="106"/>
  <c r="BC194" i="106"/>
  <c r="BC193" i="106"/>
  <c r="BC192" i="106"/>
  <c r="BC191" i="106"/>
  <c r="BC190" i="106"/>
  <c r="BC189" i="106"/>
  <c r="BC188" i="106"/>
  <c r="BC187" i="106"/>
  <c r="BC186" i="106"/>
  <c r="BC185" i="106"/>
  <c r="BC184" i="106"/>
  <c r="BC183" i="106"/>
  <c r="BC182" i="106"/>
  <c r="BC181" i="106"/>
  <c r="BC180" i="106"/>
  <c r="BC179" i="106"/>
  <c r="BC178" i="106"/>
  <c r="BC177" i="106"/>
  <c r="BC176" i="106"/>
  <c r="BC175" i="106"/>
  <c r="BC174" i="106"/>
  <c r="BC173" i="106"/>
  <c r="BC172" i="106"/>
  <c r="BC171" i="106"/>
  <c r="BC170" i="106"/>
  <c r="BC169" i="106"/>
  <c r="BC168" i="106"/>
  <c r="BC167" i="106"/>
  <c r="BC166" i="106"/>
  <c r="BC165" i="106"/>
  <c r="BC164" i="106"/>
  <c r="BC163" i="106"/>
  <c r="BC162" i="106"/>
  <c r="BC161" i="106"/>
  <c r="BC160" i="106"/>
  <c r="BC159" i="106"/>
  <c r="BC158" i="106"/>
  <c r="BC157" i="106"/>
  <c r="BC156" i="106"/>
  <c r="BC155" i="106"/>
  <c r="BC154" i="106"/>
  <c r="BC153" i="106"/>
  <c r="BC152" i="106"/>
  <c r="BC151" i="106"/>
  <c r="BC150" i="106"/>
  <c r="BC149" i="106"/>
  <c r="BC148" i="106"/>
  <c r="BC147" i="106"/>
  <c r="BC146" i="106"/>
  <c r="BC145" i="106"/>
  <c r="BC144" i="106"/>
  <c r="BC143" i="106"/>
  <c r="BC142" i="106"/>
  <c r="BC141" i="106"/>
  <c r="BC140" i="106"/>
  <c r="BC139" i="106"/>
  <c r="BC138" i="106"/>
  <c r="BC137" i="106"/>
  <c r="BC136" i="106"/>
  <c r="BC135" i="106"/>
  <c r="BC134" i="106"/>
  <c r="BC133" i="106"/>
  <c r="BC132" i="106"/>
  <c r="BC131" i="106"/>
  <c r="BC130" i="106"/>
  <c r="BC129" i="106"/>
  <c r="BC128" i="106"/>
  <c r="BC127" i="106"/>
  <c r="BC126" i="106"/>
  <c r="BC125" i="106"/>
  <c r="BC124" i="106"/>
  <c r="BC123" i="106"/>
  <c r="BC122" i="106"/>
  <c r="BC121" i="106"/>
  <c r="BC120" i="106"/>
  <c r="BC119" i="106"/>
  <c r="BC118" i="106"/>
  <c r="BC117" i="106"/>
  <c r="BC116" i="106"/>
  <c r="BC115" i="106"/>
  <c r="BC114" i="106"/>
  <c r="BC113" i="106"/>
  <c r="BC112" i="106"/>
  <c r="BC111" i="106"/>
  <c r="BC110" i="106"/>
  <c r="BC109" i="106"/>
  <c r="BC108" i="106"/>
  <c r="BC107" i="106"/>
  <c r="BC106" i="106"/>
  <c r="BC105" i="106"/>
  <c r="BC104" i="106"/>
  <c r="BC103" i="106"/>
  <c r="BC102" i="106"/>
  <c r="BC101" i="106"/>
  <c r="BC100" i="106"/>
  <c r="BC99" i="106"/>
  <c r="BC98" i="106"/>
  <c r="BC97" i="106"/>
  <c r="BC96" i="106"/>
  <c r="BC95" i="106"/>
  <c r="BC94" i="106"/>
  <c r="BC93" i="106"/>
  <c r="BC92" i="106"/>
  <c r="BC91" i="106"/>
  <c r="BC90" i="106"/>
  <c r="BC89" i="106"/>
  <c r="BC88" i="106"/>
  <c r="BC87" i="106"/>
  <c r="BC86" i="106"/>
  <c r="BC85" i="106"/>
  <c r="BC84" i="106"/>
  <c r="BC83" i="106"/>
  <c r="BC82" i="106"/>
  <c r="BC81" i="106"/>
  <c r="BC80" i="106"/>
  <c r="BC79" i="106"/>
  <c r="BC78" i="106"/>
  <c r="BC77" i="106"/>
  <c r="BC76" i="106"/>
  <c r="BC75" i="106"/>
  <c r="BC74" i="106"/>
  <c r="BC73" i="106"/>
  <c r="BC72" i="106"/>
  <c r="BC71" i="106"/>
  <c r="BC70" i="106"/>
  <c r="BC69" i="106"/>
  <c r="BC68" i="106"/>
  <c r="BC67" i="106"/>
  <c r="BC66" i="106"/>
  <c r="BC65" i="106"/>
  <c r="BC64" i="106"/>
  <c r="BC63" i="106"/>
  <c r="BC62" i="106"/>
  <c r="BC61" i="106"/>
  <c r="BC60" i="106"/>
  <c r="BC59" i="106"/>
  <c r="BC58" i="106"/>
  <c r="BC57" i="106"/>
  <c r="BC56" i="106"/>
  <c r="BC55" i="106"/>
  <c r="BC54" i="106"/>
  <c r="BC53" i="106"/>
  <c r="BC52" i="106"/>
  <c r="BC51" i="106"/>
  <c r="BC50" i="106"/>
  <c r="BC49" i="106"/>
  <c r="BC48" i="106"/>
  <c r="BC47" i="106"/>
  <c r="BC46" i="106"/>
  <c r="BC45" i="106"/>
  <c r="BC44" i="106"/>
  <c r="BC43" i="106"/>
  <c r="BC42" i="106"/>
  <c r="BC41" i="106"/>
  <c r="BC40" i="106"/>
  <c r="BC39" i="106"/>
  <c r="BC38" i="106"/>
  <c r="BC37" i="106"/>
  <c r="BC36" i="106"/>
  <c r="BC35" i="106"/>
  <c r="BC34" i="106"/>
  <c r="BC33" i="106"/>
  <c r="BC32" i="106"/>
  <c r="BC31" i="106"/>
  <c r="BC30" i="106"/>
  <c r="BC29" i="106"/>
  <c r="BC28" i="106"/>
  <c r="BC27" i="106"/>
  <c r="BC26" i="106"/>
  <c r="BC25" i="106"/>
  <c r="BC24" i="106"/>
  <c r="BC23" i="106"/>
  <c r="BC22" i="106"/>
  <c r="BC21" i="106"/>
  <c r="BC20" i="106"/>
  <c r="BC19" i="106"/>
  <c r="BC18" i="106"/>
  <c r="BB200" i="106"/>
  <c r="BB199" i="106"/>
  <c r="BB198" i="106"/>
  <c r="BB197" i="106"/>
  <c r="BB196" i="106"/>
  <c r="BB195" i="106"/>
  <c r="BB194" i="106"/>
  <c r="BB193" i="106"/>
  <c r="BB192" i="106"/>
  <c r="BB191" i="106"/>
  <c r="BB190" i="106"/>
  <c r="BB189" i="106"/>
  <c r="BB188" i="106"/>
  <c r="BB187" i="106"/>
  <c r="BB186" i="106"/>
  <c r="BB185" i="106"/>
  <c r="BB184" i="106"/>
  <c r="BB183" i="106"/>
  <c r="BB182" i="106"/>
  <c r="BB181" i="106"/>
  <c r="BB180" i="106"/>
  <c r="BB179" i="106"/>
  <c r="BB178" i="106"/>
  <c r="BB177" i="106"/>
  <c r="BB176" i="106"/>
  <c r="BB175" i="106"/>
  <c r="BB174" i="106"/>
  <c r="BB173" i="106"/>
  <c r="BB172" i="106"/>
  <c r="BB171" i="106"/>
  <c r="BB170" i="106"/>
  <c r="BB169" i="106"/>
  <c r="BB168" i="106"/>
  <c r="BB167" i="106"/>
  <c r="BB166" i="106"/>
  <c r="BB165" i="106"/>
  <c r="BB164" i="106"/>
  <c r="BB163" i="106"/>
  <c r="BB162" i="106"/>
  <c r="BB161" i="106"/>
  <c r="BB160" i="106"/>
  <c r="BB159" i="106"/>
  <c r="BB158" i="106"/>
  <c r="BB157" i="106"/>
  <c r="BB156" i="106"/>
  <c r="BB155" i="106"/>
  <c r="BB154" i="106"/>
  <c r="BB153" i="106"/>
  <c r="BB152" i="106"/>
  <c r="BB151" i="106"/>
  <c r="BB150" i="106"/>
  <c r="BB149" i="106"/>
  <c r="BB148" i="106"/>
  <c r="BB147" i="106"/>
  <c r="BB146" i="106"/>
  <c r="BB145" i="106"/>
  <c r="BB144" i="106"/>
  <c r="BB143" i="106"/>
  <c r="BB142" i="106"/>
  <c r="BB141" i="106"/>
  <c r="BB140" i="106"/>
  <c r="BB139" i="106"/>
  <c r="BB138" i="106"/>
  <c r="BB137" i="106"/>
  <c r="BB136" i="106"/>
  <c r="BB135" i="106"/>
  <c r="BB134" i="106"/>
  <c r="BB133" i="106"/>
  <c r="BB132" i="106"/>
  <c r="BB131" i="106"/>
  <c r="BB130" i="106"/>
  <c r="BB129" i="106"/>
  <c r="BB128" i="106"/>
  <c r="BB127" i="106"/>
  <c r="BB126" i="106"/>
  <c r="BB125" i="106"/>
  <c r="BB124" i="106"/>
  <c r="BB123" i="106"/>
  <c r="BB122" i="106"/>
  <c r="BB121" i="106"/>
  <c r="BB120" i="106"/>
  <c r="BB119" i="106"/>
  <c r="BB118" i="106"/>
  <c r="BB117" i="106"/>
  <c r="BB116" i="106"/>
  <c r="BB115" i="106"/>
  <c r="BB114" i="106"/>
  <c r="BB113" i="106"/>
  <c r="BB112" i="106"/>
  <c r="BB111" i="106"/>
  <c r="BB110" i="106"/>
  <c r="BB109" i="106"/>
  <c r="BB108" i="106"/>
  <c r="BB107" i="106"/>
  <c r="BB106" i="106"/>
  <c r="BB105" i="106"/>
  <c r="BB104" i="106"/>
  <c r="BB103" i="106"/>
  <c r="BB102" i="106"/>
  <c r="BB101" i="106"/>
  <c r="BB100" i="106"/>
  <c r="BB99" i="106"/>
  <c r="BB98" i="106"/>
  <c r="BB97" i="106"/>
  <c r="BB96" i="106"/>
  <c r="BB95" i="106"/>
  <c r="BB94" i="106"/>
  <c r="BB93" i="106"/>
  <c r="BB92" i="106"/>
  <c r="BB91" i="106"/>
  <c r="BB90" i="106"/>
  <c r="BB89" i="106"/>
  <c r="BB88" i="106"/>
  <c r="BB87" i="106"/>
  <c r="BB86" i="106"/>
  <c r="BB85" i="106"/>
  <c r="BB84" i="106"/>
  <c r="BB83" i="106"/>
  <c r="BB82" i="106"/>
  <c r="BB81" i="106"/>
  <c r="BB80" i="106"/>
  <c r="BB79" i="106"/>
  <c r="BB78" i="106"/>
  <c r="BB77" i="106"/>
  <c r="BB76" i="106"/>
  <c r="BB75" i="106"/>
  <c r="BB74" i="106"/>
  <c r="BB73" i="106"/>
  <c r="BB72" i="106"/>
  <c r="BB71" i="106"/>
  <c r="BB70" i="106"/>
  <c r="BB69" i="106"/>
  <c r="BB68" i="106"/>
  <c r="BB67" i="106"/>
  <c r="BB66" i="106"/>
  <c r="BB65" i="106"/>
  <c r="BB64" i="106"/>
  <c r="BB63" i="106"/>
  <c r="BB62" i="106"/>
  <c r="BB61" i="106"/>
  <c r="BB60" i="106"/>
  <c r="BB59" i="106"/>
  <c r="BB58" i="106"/>
  <c r="BB57" i="106"/>
  <c r="BB56" i="106"/>
  <c r="BB55" i="106"/>
  <c r="BB54" i="106"/>
  <c r="BB53" i="106"/>
  <c r="BB52" i="106"/>
  <c r="BB51" i="106"/>
  <c r="BB50" i="106"/>
  <c r="BB49" i="106"/>
  <c r="BB48" i="106"/>
  <c r="BB47" i="106"/>
  <c r="BB46" i="106"/>
  <c r="BB45" i="106"/>
  <c r="BB44" i="106"/>
  <c r="BB43" i="106"/>
  <c r="BB42" i="106"/>
  <c r="BB41" i="106"/>
  <c r="BB40" i="106"/>
  <c r="BB39" i="106"/>
  <c r="BB38" i="106"/>
  <c r="BB37" i="106"/>
  <c r="BB36" i="106"/>
  <c r="BB35" i="106"/>
  <c r="BB34" i="106"/>
  <c r="BB33" i="106"/>
  <c r="BB32" i="106"/>
  <c r="BB31" i="106"/>
  <c r="BB30" i="106"/>
  <c r="BB29" i="106"/>
  <c r="BB28" i="106"/>
  <c r="BB27" i="106"/>
  <c r="BB26" i="106"/>
  <c r="BB25" i="106"/>
  <c r="BB24" i="106"/>
  <c r="BB23" i="106"/>
  <c r="BB22" i="106"/>
  <c r="BB21" i="106"/>
  <c r="BB20" i="106"/>
  <c r="BB19" i="106"/>
  <c r="BB18" i="106"/>
  <c r="AX200" i="106"/>
  <c r="AX199" i="106"/>
  <c r="AX198" i="106"/>
  <c r="AX197" i="106"/>
  <c r="AX196" i="106"/>
  <c r="AX195" i="106"/>
  <c r="AX194" i="106"/>
  <c r="AX193" i="106"/>
  <c r="AX192" i="106"/>
  <c r="AX191" i="106"/>
  <c r="AX190" i="106"/>
  <c r="AX189" i="106"/>
  <c r="AX188" i="106"/>
  <c r="AX187" i="106"/>
  <c r="AX186" i="106"/>
  <c r="AX185" i="106"/>
  <c r="AX184" i="106"/>
  <c r="AX183" i="106"/>
  <c r="AX182" i="106"/>
  <c r="AX181" i="106"/>
  <c r="AX180" i="106"/>
  <c r="AX179" i="106"/>
  <c r="AX178" i="106"/>
  <c r="AX177" i="106"/>
  <c r="AX176" i="106"/>
  <c r="AX175" i="106"/>
  <c r="AX174" i="106"/>
  <c r="AX173" i="106"/>
  <c r="AX172" i="106"/>
  <c r="AX171" i="106"/>
  <c r="AX170" i="106"/>
  <c r="AX169" i="106"/>
  <c r="AX168" i="106"/>
  <c r="AX167" i="106"/>
  <c r="AX166" i="106"/>
  <c r="AX165" i="106"/>
  <c r="AX164" i="106"/>
  <c r="AX163" i="106"/>
  <c r="AX162" i="106"/>
  <c r="AX161" i="106"/>
  <c r="AX160" i="106"/>
  <c r="AX159" i="106"/>
  <c r="AX158" i="106"/>
  <c r="AX157" i="106"/>
  <c r="AX156" i="106"/>
  <c r="AX155" i="106"/>
  <c r="AX154" i="106"/>
  <c r="AX153" i="106"/>
  <c r="AX152" i="106"/>
  <c r="AX151" i="106"/>
  <c r="AX150" i="106"/>
  <c r="AX149" i="106"/>
  <c r="AX148" i="106"/>
  <c r="AX147" i="106"/>
  <c r="AX146" i="106"/>
  <c r="AX145" i="106"/>
  <c r="AX144" i="106"/>
  <c r="AX143" i="106"/>
  <c r="AX142" i="106"/>
  <c r="AX141" i="106"/>
  <c r="AX140" i="106"/>
  <c r="AX139" i="106"/>
  <c r="AX138" i="106"/>
  <c r="AX137" i="106"/>
  <c r="AX136" i="106"/>
  <c r="AX135" i="106"/>
  <c r="AX134" i="106"/>
  <c r="AX133" i="106"/>
  <c r="AX132" i="106"/>
  <c r="AX131" i="106"/>
  <c r="AX130" i="106"/>
  <c r="AX129" i="106"/>
  <c r="AX128" i="106"/>
  <c r="AX127" i="106"/>
  <c r="AX126" i="106"/>
  <c r="AX125" i="106"/>
  <c r="AX124" i="106"/>
  <c r="AX123" i="106"/>
  <c r="AX122" i="106"/>
  <c r="AX121" i="106"/>
  <c r="AX120" i="106"/>
  <c r="AX119" i="106"/>
  <c r="AX118" i="106"/>
  <c r="AX117" i="106"/>
  <c r="AX116" i="106"/>
  <c r="AX115" i="106"/>
  <c r="AX114" i="106"/>
  <c r="AX113" i="106"/>
  <c r="AX112" i="106"/>
  <c r="AX111" i="106"/>
  <c r="AX110" i="106"/>
  <c r="AX109" i="106"/>
  <c r="AX108" i="106"/>
  <c r="AX107" i="106"/>
  <c r="AX106" i="106"/>
  <c r="AX105" i="106"/>
  <c r="AX104" i="106"/>
  <c r="AX103" i="106"/>
  <c r="AX102" i="106"/>
  <c r="AX101" i="106"/>
  <c r="AX100" i="106"/>
  <c r="AX99" i="106"/>
  <c r="AX98" i="106"/>
  <c r="AX97" i="106"/>
  <c r="AX96" i="106"/>
  <c r="AX95" i="106"/>
  <c r="AX94" i="106"/>
  <c r="AX93" i="106"/>
  <c r="AX92" i="106"/>
  <c r="AX91" i="106"/>
  <c r="AX90" i="106"/>
  <c r="AX89" i="106"/>
  <c r="AX88" i="106"/>
  <c r="AX87" i="106"/>
  <c r="AX86" i="106"/>
  <c r="AX85" i="106"/>
  <c r="AX84" i="106"/>
  <c r="AX83" i="106"/>
  <c r="AX82" i="106"/>
  <c r="AX81" i="106"/>
  <c r="AX80" i="106"/>
  <c r="AX79" i="106"/>
  <c r="AX78" i="106"/>
  <c r="AX77" i="106"/>
  <c r="AX76" i="106"/>
  <c r="AX75" i="106"/>
  <c r="AX74" i="106"/>
  <c r="AX73" i="106"/>
  <c r="AX72" i="106"/>
  <c r="AX71" i="106"/>
  <c r="AX70" i="106"/>
  <c r="AX69" i="106"/>
  <c r="AX68" i="106"/>
  <c r="AX67" i="106"/>
  <c r="AX66" i="106"/>
  <c r="AX65" i="106"/>
  <c r="AX64" i="106"/>
  <c r="AX63" i="106"/>
  <c r="AX62" i="106"/>
  <c r="AX61" i="106"/>
  <c r="AX60" i="106"/>
  <c r="AX59" i="106"/>
  <c r="AX58" i="106"/>
  <c r="AX57" i="106"/>
  <c r="AX56" i="106"/>
  <c r="AX55" i="106"/>
  <c r="AX54" i="106"/>
  <c r="AX53" i="106"/>
  <c r="AX52" i="106"/>
  <c r="AX51" i="106"/>
  <c r="AX50" i="106"/>
  <c r="AX49" i="106"/>
  <c r="AX48" i="106"/>
  <c r="AX47" i="106"/>
  <c r="AX46" i="106"/>
  <c r="AX45" i="106"/>
  <c r="AX44" i="106"/>
  <c r="AX43" i="106"/>
  <c r="AX42" i="106"/>
  <c r="AX41" i="106"/>
  <c r="AX40" i="106"/>
  <c r="AX39" i="106"/>
  <c r="AX38" i="106"/>
  <c r="AX37" i="106"/>
  <c r="AX36" i="106"/>
  <c r="AX35" i="106"/>
  <c r="AX34" i="106"/>
  <c r="AX33" i="106"/>
  <c r="AX32" i="106"/>
  <c r="AX31" i="106"/>
  <c r="AX30" i="106"/>
  <c r="AX29" i="106"/>
  <c r="AX28" i="106"/>
  <c r="AX27" i="106"/>
  <c r="AX26" i="106"/>
  <c r="AX25" i="106"/>
  <c r="AX24" i="106"/>
  <c r="AX23" i="106"/>
  <c r="AX22" i="106"/>
  <c r="AX21" i="106"/>
  <c r="AX20" i="106"/>
  <c r="AX19" i="106"/>
  <c r="AX18" i="106"/>
  <c r="AV200" i="106"/>
  <c r="AU200" i="106"/>
  <c r="AV199" i="106"/>
  <c r="AU199" i="106"/>
  <c r="AV198" i="106"/>
  <c r="AU198" i="106"/>
  <c r="AV197" i="106"/>
  <c r="AU197" i="106"/>
  <c r="AV196" i="106"/>
  <c r="AU196" i="106"/>
  <c r="AV195" i="106"/>
  <c r="AU195" i="106"/>
  <c r="AV194" i="106"/>
  <c r="AU194" i="106"/>
  <c r="AV193" i="106"/>
  <c r="AU193" i="106"/>
  <c r="AV192" i="106"/>
  <c r="AU192" i="106"/>
  <c r="AV191" i="106"/>
  <c r="AU191" i="106"/>
  <c r="AV190" i="106"/>
  <c r="AU190" i="106"/>
  <c r="AV189" i="106"/>
  <c r="AU189" i="106"/>
  <c r="AV188" i="106"/>
  <c r="AU188" i="106"/>
  <c r="AV187" i="106"/>
  <c r="AU187" i="106"/>
  <c r="AV186" i="106"/>
  <c r="AU186" i="106"/>
  <c r="AV185" i="106"/>
  <c r="AU185" i="106"/>
  <c r="AV184" i="106"/>
  <c r="AU184" i="106"/>
  <c r="AV183" i="106"/>
  <c r="AU183" i="106"/>
  <c r="AV182" i="106"/>
  <c r="AU182" i="106"/>
  <c r="AV181" i="106"/>
  <c r="AU181" i="106"/>
  <c r="AV180" i="106"/>
  <c r="AU180" i="106"/>
  <c r="AV179" i="106"/>
  <c r="AU179" i="106"/>
  <c r="AV178" i="106"/>
  <c r="AU178" i="106"/>
  <c r="AV177" i="106"/>
  <c r="AU177" i="106"/>
  <c r="AV176" i="106"/>
  <c r="AU176" i="106"/>
  <c r="AV175" i="106"/>
  <c r="AU175" i="106"/>
  <c r="AV174" i="106"/>
  <c r="AU174" i="106"/>
  <c r="AV173" i="106"/>
  <c r="AU173" i="106"/>
  <c r="AV172" i="106"/>
  <c r="AU172" i="106"/>
  <c r="AV171" i="106"/>
  <c r="AU171" i="106"/>
  <c r="AV170" i="106"/>
  <c r="AU170" i="106"/>
  <c r="AV169" i="106"/>
  <c r="AU169" i="106"/>
  <c r="AV168" i="106"/>
  <c r="AU168" i="106"/>
  <c r="AV167" i="106"/>
  <c r="AU167" i="106"/>
  <c r="AV166" i="106"/>
  <c r="AU166" i="106"/>
  <c r="AV165" i="106"/>
  <c r="AU165" i="106"/>
  <c r="AV164" i="106"/>
  <c r="AU164" i="106"/>
  <c r="AV163" i="106"/>
  <c r="AU163" i="106"/>
  <c r="AV162" i="106"/>
  <c r="AU162" i="106"/>
  <c r="AV161" i="106"/>
  <c r="AU161" i="106"/>
  <c r="AV160" i="106"/>
  <c r="AU160" i="106"/>
  <c r="AV159" i="106"/>
  <c r="AU159" i="106"/>
  <c r="AV158" i="106"/>
  <c r="AU158" i="106"/>
  <c r="AV157" i="106"/>
  <c r="AU157" i="106"/>
  <c r="AV156" i="106"/>
  <c r="AU156" i="106"/>
  <c r="AV155" i="106"/>
  <c r="AU155" i="106"/>
  <c r="AV154" i="106"/>
  <c r="AU154" i="106"/>
  <c r="AV153" i="106"/>
  <c r="AU153" i="106"/>
  <c r="AV152" i="106"/>
  <c r="AU152" i="106"/>
  <c r="AV151" i="106"/>
  <c r="AU151" i="106"/>
  <c r="AV150" i="106"/>
  <c r="AU150" i="106"/>
  <c r="AV149" i="106"/>
  <c r="AU149" i="106"/>
  <c r="AV148" i="106"/>
  <c r="AU148" i="106"/>
  <c r="AV147" i="106"/>
  <c r="AU147" i="106"/>
  <c r="AV146" i="106"/>
  <c r="AU146" i="106"/>
  <c r="AV145" i="106"/>
  <c r="AU145" i="106"/>
  <c r="AV144" i="106"/>
  <c r="AU144" i="106"/>
  <c r="AV143" i="106"/>
  <c r="AU143" i="106"/>
  <c r="AV142" i="106"/>
  <c r="AU142" i="106"/>
  <c r="AV141" i="106"/>
  <c r="AU141" i="106"/>
  <c r="AV140" i="106"/>
  <c r="AU140" i="106"/>
  <c r="AV139" i="106"/>
  <c r="AU139" i="106"/>
  <c r="AV138" i="106"/>
  <c r="AU138" i="106"/>
  <c r="AV137" i="106"/>
  <c r="AU137" i="106"/>
  <c r="AV136" i="106"/>
  <c r="AU136" i="106"/>
  <c r="AV135" i="106"/>
  <c r="AU135" i="106"/>
  <c r="AV134" i="106"/>
  <c r="AU134" i="106"/>
  <c r="AV133" i="106"/>
  <c r="AU133" i="106"/>
  <c r="AV132" i="106"/>
  <c r="AU132" i="106"/>
  <c r="AV131" i="106"/>
  <c r="AU131" i="106"/>
  <c r="AV130" i="106"/>
  <c r="AU130" i="106"/>
  <c r="AV129" i="106"/>
  <c r="AU129" i="106"/>
  <c r="AV128" i="106"/>
  <c r="AU128" i="106"/>
  <c r="AV127" i="106"/>
  <c r="AU127" i="106"/>
  <c r="AV126" i="106"/>
  <c r="AU126" i="106"/>
  <c r="AV125" i="106"/>
  <c r="AU125" i="106"/>
  <c r="AV124" i="106"/>
  <c r="AU124" i="106"/>
  <c r="AV123" i="106"/>
  <c r="AU123" i="106"/>
  <c r="AV122" i="106"/>
  <c r="AU122" i="106"/>
  <c r="AV121" i="106"/>
  <c r="AU121" i="106"/>
  <c r="AV120" i="106"/>
  <c r="AU120" i="106"/>
  <c r="AV119" i="106"/>
  <c r="AU119" i="106"/>
  <c r="AV118" i="106"/>
  <c r="AU118" i="106"/>
  <c r="AV117" i="106"/>
  <c r="AU117" i="106"/>
  <c r="AV116" i="106"/>
  <c r="AU116" i="106"/>
  <c r="AV115" i="106"/>
  <c r="AU115" i="106"/>
  <c r="AV114" i="106"/>
  <c r="AU114" i="106"/>
  <c r="AV113" i="106"/>
  <c r="AU113" i="106"/>
  <c r="AV112" i="106"/>
  <c r="AU112" i="106"/>
  <c r="AV111" i="106"/>
  <c r="AU111" i="106"/>
  <c r="AV110" i="106"/>
  <c r="AU110" i="106"/>
  <c r="AV109" i="106"/>
  <c r="AU109" i="106"/>
  <c r="AV108" i="106"/>
  <c r="AU108" i="106"/>
  <c r="AV107" i="106"/>
  <c r="AU107" i="106"/>
  <c r="AV106" i="106"/>
  <c r="AU106" i="106"/>
  <c r="AV105" i="106"/>
  <c r="AU105" i="106"/>
  <c r="AV104" i="106"/>
  <c r="AU104" i="106"/>
  <c r="AV103" i="106"/>
  <c r="AU103" i="106"/>
  <c r="AV102" i="106"/>
  <c r="AU102" i="106"/>
  <c r="AV101" i="106"/>
  <c r="AU101" i="106"/>
  <c r="AV100" i="106"/>
  <c r="AU100" i="106"/>
  <c r="AV99" i="106"/>
  <c r="AU99" i="106"/>
  <c r="AV98" i="106"/>
  <c r="AU98" i="106"/>
  <c r="AV97" i="106"/>
  <c r="AU97" i="106"/>
  <c r="AV96" i="106"/>
  <c r="AU96" i="106"/>
  <c r="AV95" i="106"/>
  <c r="AU95" i="106"/>
  <c r="AV94" i="106"/>
  <c r="AU94" i="106"/>
  <c r="AV93" i="106"/>
  <c r="AU93" i="106"/>
  <c r="AV92" i="106"/>
  <c r="AU92" i="106"/>
  <c r="AV91" i="106"/>
  <c r="AU91" i="106"/>
  <c r="AV90" i="106"/>
  <c r="AU90" i="106"/>
  <c r="AV89" i="106"/>
  <c r="AU89" i="106"/>
  <c r="AV88" i="106"/>
  <c r="AU88" i="106"/>
  <c r="AV87" i="106"/>
  <c r="AU87" i="106"/>
  <c r="AV86" i="106"/>
  <c r="AU86" i="106"/>
  <c r="AV85" i="106"/>
  <c r="AU85" i="106"/>
  <c r="AV84" i="106"/>
  <c r="AU84" i="106"/>
  <c r="AV83" i="106"/>
  <c r="AU83" i="106"/>
  <c r="AV82" i="106"/>
  <c r="AU82" i="106"/>
  <c r="AV81" i="106"/>
  <c r="AU81" i="106"/>
  <c r="AV80" i="106"/>
  <c r="AU80" i="106"/>
  <c r="AV79" i="106"/>
  <c r="AU79" i="106"/>
  <c r="AV78" i="106"/>
  <c r="AU78" i="106"/>
  <c r="AV77" i="106"/>
  <c r="AU77" i="106"/>
  <c r="AV76" i="106"/>
  <c r="AU76" i="106"/>
  <c r="AV75" i="106"/>
  <c r="AU75" i="106"/>
  <c r="AV74" i="106"/>
  <c r="AU74" i="106"/>
  <c r="AV73" i="106"/>
  <c r="AU73" i="106"/>
  <c r="AV72" i="106"/>
  <c r="AU72" i="106"/>
  <c r="AV71" i="106"/>
  <c r="AU71" i="106"/>
  <c r="AV70" i="106"/>
  <c r="AU70" i="106"/>
  <c r="AV69" i="106"/>
  <c r="AU69" i="106"/>
  <c r="AV68" i="106"/>
  <c r="AU68" i="106"/>
  <c r="AV67" i="106"/>
  <c r="AU67" i="106"/>
  <c r="AV66" i="106"/>
  <c r="AU66" i="106"/>
  <c r="AV65" i="106"/>
  <c r="AU65" i="106"/>
  <c r="AV64" i="106"/>
  <c r="AU64" i="106"/>
  <c r="AV63" i="106"/>
  <c r="AU63" i="106"/>
  <c r="AV62" i="106"/>
  <c r="AU62" i="106"/>
  <c r="AV61" i="106"/>
  <c r="AU61" i="106"/>
  <c r="AV60" i="106"/>
  <c r="AU60" i="106"/>
  <c r="AV59" i="106"/>
  <c r="AU59" i="106"/>
  <c r="AV58" i="106"/>
  <c r="AU58" i="106"/>
  <c r="AV57" i="106"/>
  <c r="AU57" i="106"/>
  <c r="AV56" i="106"/>
  <c r="AU56" i="106"/>
  <c r="AV55" i="106"/>
  <c r="AU55" i="106"/>
  <c r="AV54" i="106"/>
  <c r="AU54" i="106"/>
  <c r="AV53" i="106"/>
  <c r="AU53" i="106"/>
  <c r="AV52" i="106"/>
  <c r="AU52" i="106"/>
  <c r="AV51" i="106"/>
  <c r="AU51" i="106"/>
  <c r="AV50" i="106"/>
  <c r="AU50" i="106"/>
  <c r="AV49" i="106"/>
  <c r="AU49" i="106"/>
  <c r="AV48" i="106"/>
  <c r="AU48" i="106"/>
  <c r="AV47" i="106"/>
  <c r="AU47" i="106"/>
  <c r="AV46" i="106"/>
  <c r="AU46" i="106"/>
  <c r="AV45" i="106"/>
  <c r="AU45" i="106"/>
  <c r="AV44" i="106"/>
  <c r="AU44" i="106"/>
  <c r="AV43" i="106"/>
  <c r="AU43" i="106"/>
  <c r="AV42" i="106"/>
  <c r="AU42" i="106"/>
  <c r="AV41" i="106"/>
  <c r="AU41" i="106"/>
  <c r="AV40" i="106"/>
  <c r="AU40" i="106"/>
  <c r="AV39" i="106"/>
  <c r="AU39" i="106"/>
  <c r="AV38" i="106"/>
  <c r="AU38" i="106"/>
  <c r="AV37" i="106"/>
  <c r="AU37" i="106"/>
  <c r="AV36" i="106"/>
  <c r="AU36" i="106"/>
  <c r="AV35" i="106"/>
  <c r="AU35" i="106"/>
  <c r="AV34" i="106"/>
  <c r="AU34" i="106"/>
  <c r="AV33" i="106"/>
  <c r="AU33" i="106"/>
  <c r="AV32" i="106"/>
  <c r="AU32" i="106"/>
  <c r="AV31" i="106"/>
  <c r="AU31" i="106"/>
  <c r="AV30" i="106"/>
  <c r="AU30" i="106"/>
  <c r="AV29" i="106"/>
  <c r="AU29" i="106"/>
  <c r="AV28" i="106"/>
  <c r="AU28" i="106"/>
  <c r="AV27" i="106"/>
  <c r="AU27" i="106"/>
  <c r="AV26" i="106"/>
  <c r="AU26" i="106"/>
  <c r="AV25" i="106"/>
  <c r="AU25" i="106"/>
  <c r="AV24" i="106"/>
  <c r="AU24" i="106"/>
  <c r="AV23" i="106"/>
  <c r="AU23" i="106"/>
  <c r="AV22" i="106"/>
  <c r="AU22" i="106"/>
  <c r="AV21" i="106"/>
  <c r="AU21" i="106"/>
  <c r="AV20" i="106"/>
  <c r="AU20" i="106"/>
  <c r="AV19" i="106"/>
  <c r="AU19" i="106"/>
  <c r="AV18" i="106"/>
  <c r="AU18" i="106"/>
  <c r="W200" i="106"/>
  <c r="W199" i="106"/>
  <c r="W198" i="106"/>
  <c r="W197" i="106"/>
  <c r="W196" i="106"/>
  <c r="W195" i="106"/>
  <c r="W194" i="106"/>
  <c r="W193" i="106"/>
  <c r="W192" i="106"/>
  <c r="W191" i="106"/>
  <c r="W190" i="106"/>
  <c r="W189" i="106"/>
  <c r="W188" i="106"/>
  <c r="W187" i="106"/>
  <c r="W186" i="106"/>
  <c r="W185" i="106"/>
  <c r="W184" i="106"/>
  <c r="W183" i="106"/>
  <c r="W182" i="106"/>
  <c r="W181" i="106"/>
  <c r="W180" i="106"/>
  <c r="W179" i="106"/>
  <c r="W178" i="106"/>
  <c r="W177" i="106"/>
  <c r="W176" i="106"/>
  <c r="W175" i="106"/>
  <c r="W174" i="106"/>
  <c r="W173" i="106"/>
  <c r="W172" i="106"/>
  <c r="W171" i="106"/>
  <c r="W170" i="106"/>
  <c r="W169" i="106"/>
  <c r="W168" i="106"/>
  <c r="W167" i="106"/>
  <c r="W166" i="106"/>
  <c r="W165" i="106"/>
  <c r="W164" i="106"/>
  <c r="W163" i="106"/>
  <c r="W162" i="106"/>
  <c r="W161" i="106"/>
  <c r="W160" i="106"/>
  <c r="W159" i="106"/>
  <c r="W158" i="106"/>
  <c r="W157" i="106"/>
  <c r="W156" i="106"/>
  <c r="W155" i="106"/>
  <c r="W154" i="106"/>
  <c r="W153" i="106"/>
  <c r="W152" i="106"/>
  <c r="W151" i="106"/>
  <c r="W150" i="106"/>
  <c r="W149" i="106"/>
  <c r="W148" i="106"/>
  <c r="W147" i="106"/>
  <c r="W146" i="106"/>
  <c r="W145" i="106"/>
  <c r="W144" i="106"/>
  <c r="W143" i="106"/>
  <c r="W142" i="106"/>
  <c r="W141" i="106"/>
  <c r="W140" i="106"/>
  <c r="W139" i="106"/>
  <c r="W138" i="106"/>
  <c r="W137" i="106"/>
  <c r="W136" i="106"/>
  <c r="W135" i="106"/>
  <c r="W134" i="106"/>
  <c r="W133" i="106"/>
  <c r="W132" i="106"/>
  <c r="W131" i="106"/>
  <c r="W130" i="106"/>
  <c r="W129" i="106"/>
  <c r="W128" i="106"/>
  <c r="W127" i="106"/>
  <c r="W126" i="106"/>
  <c r="W125" i="106"/>
  <c r="W124" i="106"/>
  <c r="W123" i="106"/>
  <c r="W122" i="106"/>
  <c r="W121" i="106"/>
  <c r="W120" i="106"/>
  <c r="W119" i="106"/>
  <c r="W118" i="106"/>
  <c r="W117" i="106"/>
  <c r="W116" i="106"/>
  <c r="W115" i="106"/>
  <c r="W114" i="106"/>
  <c r="W113" i="106"/>
  <c r="W112" i="106"/>
  <c r="W111" i="106"/>
  <c r="W110" i="106"/>
  <c r="W109" i="106"/>
  <c r="W108" i="106"/>
  <c r="W107" i="106"/>
  <c r="W106" i="106"/>
  <c r="W105" i="106"/>
  <c r="W104" i="106"/>
  <c r="W103" i="106"/>
  <c r="W102" i="106"/>
  <c r="W101" i="106"/>
  <c r="W100" i="106"/>
  <c r="W99" i="106"/>
  <c r="W98" i="106"/>
  <c r="W97" i="106"/>
  <c r="W96" i="106"/>
  <c r="W95" i="106"/>
  <c r="W94" i="106"/>
  <c r="W93" i="106"/>
  <c r="W92" i="106"/>
  <c r="W91" i="106"/>
  <c r="W90" i="106"/>
  <c r="W89" i="106"/>
  <c r="W88" i="106"/>
  <c r="W87" i="106"/>
  <c r="W86" i="106"/>
  <c r="W85" i="106"/>
  <c r="W84" i="106"/>
  <c r="W83" i="106"/>
  <c r="W82" i="106"/>
  <c r="W81" i="106"/>
  <c r="W80" i="106"/>
  <c r="W79" i="106"/>
  <c r="W78" i="106"/>
  <c r="W77" i="106"/>
  <c r="W76" i="106"/>
  <c r="W75" i="106"/>
  <c r="W74" i="106"/>
  <c r="W73" i="106"/>
  <c r="W72" i="106"/>
  <c r="W71" i="106"/>
  <c r="W70" i="106"/>
  <c r="W69" i="106"/>
  <c r="W68" i="106"/>
  <c r="W67" i="106"/>
  <c r="W66" i="106"/>
  <c r="W65" i="106"/>
  <c r="W64" i="106"/>
  <c r="W63" i="106"/>
  <c r="W62" i="106"/>
  <c r="W61" i="106"/>
  <c r="W60" i="106"/>
  <c r="W59" i="106"/>
  <c r="W58" i="106"/>
  <c r="W57" i="106"/>
  <c r="W56" i="106"/>
  <c r="W55" i="106"/>
  <c r="W54" i="106"/>
  <c r="W53" i="106"/>
  <c r="W52" i="106"/>
  <c r="W51" i="106"/>
  <c r="W50" i="106"/>
  <c r="W49" i="106"/>
  <c r="W48" i="106"/>
  <c r="W47" i="106"/>
  <c r="W46" i="106"/>
  <c r="W45" i="106"/>
  <c r="W44" i="106"/>
  <c r="W43" i="106"/>
  <c r="W42" i="106"/>
  <c r="W41" i="106"/>
  <c r="W40" i="106"/>
  <c r="W39" i="106"/>
  <c r="W38" i="106"/>
  <c r="W37" i="106"/>
  <c r="W36" i="106"/>
  <c r="W35" i="106"/>
  <c r="W34" i="106"/>
  <c r="W33" i="106"/>
  <c r="W32" i="106"/>
  <c r="W31" i="106"/>
  <c r="W30" i="106"/>
  <c r="W29" i="106"/>
  <c r="W28" i="106"/>
  <c r="W27" i="106"/>
  <c r="W26" i="106"/>
  <c r="W25" i="106"/>
  <c r="W24" i="106"/>
  <c r="W23" i="106"/>
  <c r="W22" i="106"/>
  <c r="W21" i="106"/>
  <c r="W20" i="106"/>
  <c r="W19" i="106"/>
  <c r="W18" i="106"/>
  <c r="S200" i="106"/>
  <c r="S199" i="106"/>
  <c r="S198" i="106"/>
  <c r="S197" i="106"/>
  <c r="S196" i="106"/>
  <c r="S195" i="106"/>
  <c r="S194" i="106"/>
  <c r="S193" i="106"/>
  <c r="S192" i="106"/>
  <c r="S191" i="106"/>
  <c r="S190" i="106"/>
  <c r="S189" i="106"/>
  <c r="S188" i="106"/>
  <c r="S187" i="106"/>
  <c r="S186" i="106"/>
  <c r="S185" i="106"/>
  <c r="S184" i="106"/>
  <c r="S183" i="106"/>
  <c r="S182" i="106"/>
  <c r="S181" i="106"/>
  <c r="S180" i="106"/>
  <c r="S179" i="106"/>
  <c r="S178" i="106"/>
  <c r="S177" i="106"/>
  <c r="S176" i="106"/>
  <c r="S175" i="106"/>
  <c r="S174" i="106"/>
  <c r="S173" i="106"/>
  <c r="S172" i="106"/>
  <c r="S171" i="106"/>
  <c r="S170" i="106"/>
  <c r="S169" i="106"/>
  <c r="S168" i="106"/>
  <c r="S167" i="106"/>
  <c r="S166" i="106"/>
  <c r="S165" i="106"/>
  <c r="S164" i="106"/>
  <c r="S163" i="106"/>
  <c r="S162" i="106"/>
  <c r="S161" i="106"/>
  <c r="S160" i="106"/>
  <c r="S159" i="106"/>
  <c r="S158" i="106"/>
  <c r="S157" i="106"/>
  <c r="S156" i="106"/>
  <c r="S155" i="106"/>
  <c r="S154" i="106"/>
  <c r="S153" i="106"/>
  <c r="S152" i="106"/>
  <c r="S151" i="106"/>
  <c r="S150" i="106"/>
  <c r="S149" i="106"/>
  <c r="S148" i="106"/>
  <c r="S147" i="106"/>
  <c r="S146" i="106"/>
  <c r="S145" i="106"/>
  <c r="S144" i="106"/>
  <c r="S143" i="106"/>
  <c r="S142" i="106"/>
  <c r="S141" i="106"/>
  <c r="S140" i="106"/>
  <c r="S139" i="106"/>
  <c r="S138" i="106"/>
  <c r="S137" i="106"/>
  <c r="S136" i="106"/>
  <c r="S135" i="106"/>
  <c r="S134" i="106"/>
  <c r="S133" i="106"/>
  <c r="S132" i="106"/>
  <c r="S131" i="106"/>
  <c r="S130" i="106"/>
  <c r="S129" i="106"/>
  <c r="S128" i="106"/>
  <c r="S127" i="106"/>
  <c r="S126" i="106"/>
  <c r="S125" i="106"/>
  <c r="S124" i="106"/>
  <c r="S123" i="106"/>
  <c r="S122" i="106"/>
  <c r="S121" i="106"/>
  <c r="S120" i="106"/>
  <c r="S119" i="106"/>
  <c r="S118" i="106"/>
  <c r="S117" i="106"/>
  <c r="S116" i="106"/>
  <c r="S115" i="106"/>
  <c r="S114" i="106"/>
  <c r="S113" i="106"/>
  <c r="S112" i="106"/>
  <c r="S111" i="106"/>
  <c r="S110" i="106"/>
  <c r="S109" i="106"/>
  <c r="S108" i="106"/>
  <c r="S107" i="106"/>
  <c r="S106" i="106"/>
  <c r="S105" i="106"/>
  <c r="S104" i="106"/>
  <c r="S103" i="106"/>
  <c r="S102" i="106"/>
  <c r="S101" i="106"/>
  <c r="S100" i="106"/>
  <c r="S99" i="106"/>
  <c r="S98" i="106"/>
  <c r="S97" i="106"/>
  <c r="S96" i="106"/>
  <c r="S95" i="106"/>
  <c r="S94" i="106"/>
  <c r="S93" i="106"/>
  <c r="S92" i="106"/>
  <c r="S91" i="106"/>
  <c r="S90" i="106"/>
  <c r="S89" i="106"/>
  <c r="S88" i="106"/>
  <c r="S87" i="106"/>
  <c r="S86" i="106"/>
  <c r="S85" i="106"/>
  <c r="S84" i="106"/>
  <c r="S83" i="106"/>
  <c r="S82" i="106"/>
  <c r="S81" i="106"/>
  <c r="S80" i="106"/>
  <c r="S79" i="106"/>
  <c r="S78" i="106"/>
  <c r="S77" i="106"/>
  <c r="S76" i="106"/>
  <c r="S75" i="106"/>
  <c r="S74" i="106"/>
  <c r="S73" i="106"/>
  <c r="S72" i="106"/>
  <c r="S71" i="106"/>
  <c r="S70" i="106"/>
  <c r="S69" i="106"/>
  <c r="S68" i="106"/>
  <c r="S67" i="106"/>
  <c r="S66" i="106"/>
  <c r="S65" i="106"/>
  <c r="S64" i="106"/>
  <c r="S63" i="106"/>
  <c r="S62" i="106"/>
  <c r="S61" i="106"/>
  <c r="S60" i="106"/>
  <c r="S59" i="106"/>
  <c r="S58" i="106"/>
  <c r="S57" i="106"/>
  <c r="S56" i="106"/>
  <c r="S55" i="106"/>
  <c r="S54" i="106"/>
  <c r="S53" i="106"/>
  <c r="S52" i="106"/>
  <c r="S51" i="106"/>
  <c r="S50" i="106"/>
  <c r="S49" i="106"/>
  <c r="S48" i="106"/>
  <c r="S47" i="106"/>
  <c r="S46" i="106"/>
  <c r="S45" i="106"/>
  <c r="S44" i="106"/>
  <c r="S43" i="106"/>
  <c r="S42" i="106"/>
  <c r="S41" i="106"/>
  <c r="S40" i="106"/>
  <c r="S39" i="106"/>
  <c r="S38" i="106"/>
  <c r="S37" i="106"/>
  <c r="S36" i="106"/>
  <c r="S35" i="106"/>
  <c r="S34" i="106"/>
  <c r="S33" i="106"/>
  <c r="S32" i="106"/>
  <c r="S31" i="106"/>
  <c r="S30" i="106"/>
  <c r="S29" i="106"/>
  <c r="S28" i="106"/>
  <c r="S27" i="106"/>
  <c r="S26" i="106"/>
  <c r="S25" i="106"/>
  <c r="S24" i="106"/>
  <c r="S23" i="106"/>
  <c r="S22" i="106"/>
  <c r="S21" i="106"/>
  <c r="S20" i="106"/>
  <c r="S19" i="106"/>
  <c r="S18" i="106"/>
  <c r="G200" i="106"/>
  <c r="G199" i="106"/>
  <c r="G198" i="106"/>
  <c r="G197" i="106"/>
  <c r="G196" i="106"/>
  <c r="G195" i="106"/>
  <c r="G194" i="106"/>
  <c r="G193" i="106"/>
  <c r="G192" i="106"/>
  <c r="G191" i="106"/>
  <c r="G190" i="106"/>
  <c r="G189" i="106"/>
  <c r="G188" i="106"/>
  <c r="G187" i="106"/>
  <c r="G186" i="106"/>
  <c r="G185" i="106"/>
  <c r="G184" i="106"/>
  <c r="G183" i="106"/>
  <c r="G182" i="106"/>
  <c r="G181" i="106"/>
  <c r="G180" i="106"/>
  <c r="G179" i="106"/>
  <c r="G178" i="106"/>
  <c r="G177" i="106"/>
  <c r="G176" i="106"/>
  <c r="G175" i="106"/>
  <c r="G174" i="106"/>
  <c r="G173" i="106"/>
  <c r="G172" i="106"/>
  <c r="G171" i="106"/>
  <c r="G170" i="106"/>
  <c r="G169" i="106"/>
  <c r="G168" i="106"/>
  <c r="G167" i="106"/>
  <c r="G166" i="106"/>
  <c r="G165" i="106"/>
  <c r="G164" i="106"/>
  <c r="G163" i="106"/>
  <c r="G162" i="106"/>
  <c r="G161" i="106"/>
  <c r="G160" i="106"/>
  <c r="G159" i="106"/>
  <c r="G158" i="106"/>
  <c r="G157" i="106"/>
  <c r="G156" i="106"/>
  <c r="G155" i="106"/>
  <c r="G154" i="106"/>
  <c r="G153" i="106"/>
  <c r="G152" i="106"/>
  <c r="G151" i="106"/>
  <c r="G150" i="106"/>
  <c r="G149" i="106"/>
  <c r="G148" i="106"/>
  <c r="G147" i="106"/>
  <c r="G146" i="106"/>
  <c r="G145" i="106"/>
  <c r="G144" i="106"/>
  <c r="G143" i="106"/>
  <c r="G142" i="106"/>
  <c r="G141" i="106"/>
  <c r="G140" i="106"/>
  <c r="G139" i="106"/>
  <c r="G138" i="106"/>
  <c r="G137" i="106"/>
  <c r="G136" i="106"/>
  <c r="G135" i="106"/>
  <c r="G134" i="106"/>
  <c r="G133" i="106"/>
  <c r="G132" i="106"/>
  <c r="G131" i="106"/>
  <c r="G130" i="106"/>
  <c r="G129" i="106"/>
  <c r="G128" i="106"/>
  <c r="G127" i="106"/>
  <c r="G126" i="106"/>
  <c r="G125" i="106"/>
  <c r="G124" i="106"/>
  <c r="G123" i="106"/>
  <c r="G122" i="106"/>
  <c r="G121" i="106"/>
  <c r="G120" i="106"/>
  <c r="G119" i="106"/>
  <c r="G118" i="106"/>
  <c r="G117" i="106"/>
  <c r="G116" i="106"/>
  <c r="G115" i="106"/>
  <c r="G114" i="106"/>
  <c r="G113" i="106"/>
  <c r="G112" i="106"/>
  <c r="G111" i="106"/>
  <c r="G110" i="106"/>
  <c r="G109" i="106"/>
  <c r="G108" i="106"/>
  <c r="G107" i="106"/>
  <c r="G106" i="106"/>
  <c r="G105" i="106"/>
  <c r="G104" i="106"/>
  <c r="G103" i="106"/>
  <c r="G102" i="106"/>
  <c r="G101" i="106"/>
  <c r="G100" i="106"/>
  <c r="G99" i="106"/>
  <c r="G98" i="106"/>
  <c r="G97" i="106"/>
  <c r="G96" i="106"/>
  <c r="G95" i="106"/>
  <c r="G94" i="106"/>
  <c r="G93" i="106"/>
  <c r="G92" i="106"/>
  <c r="G91" i="106"/>
  <c r="G90" i="106"/>
  <c r="G89" i="106"/>
  <c r="G88" i="106"/>
  <c r="G87" i="106"/>
  <c r="G86" i="106"/>
  <c r="G85" i="106"/>
  <c r="G84" i="106"/>
  <c r="G83" i="106"/>
  <c r="G82" i="106"/>
  <c r="G81" i="106"/>
  <c r="G80" i="106"/>
  <c r="G79" i="106"/>
  <c r="G78" i="106"/>
  <c r="G77" i="106"/>
  <c r="G76" i="106"/>
  <c r="G75" i="106"/>
  <c r="G74" i="106"/>
  <c r="G73" i="106"/>
  <c r="G72" i="106"/>
  <c r="G71" i="106"/>
  <c r="G70" i="106"/>
  <c r="G69" i="106"/>
  <c r="G68" i="106"/>
  <c r="G67" i="106"/>
  <c r="G66" i="106"/>
  <c r="G65" i="106"/>
  <c r="G64" i="106"/>
  <c r="G63" i="106"/>
  <c r="G62" i="106"/>
  <c r="G61" i="106"/>
  <c r="G60" i="106"/>
  <c r="G59" i="106"/>
  <c r="G58" i="106"/>
  <c r="G57" i="106"/>
  <c r="G56" i="106"/>
  <c r="G55" i="106"/>
  <c r="G54" i="106"/>
  <c r="G53" i="106"/>
  <c r="G52" i="106"/>
  <c r="G51" i="106"/>
  <c r="G50" i="106"/>
  <c r="G49" i="106"/>
  <c r="G48" i="106"/>
  <c r="G47" i="106"/>
  <c r="G46" i="106"/>
  <c r="G45" i="106"/>
  <c r="G44" i="106"/>
  <c r="G43" i="106"/>
  <c r="G42" i="106"/>
  <c r="G41" i="106"/>
  <c r="G40" i="106"/>
  <c r="G39" i="106"/>
  <c r="G38" i="106"/>
  <c r="G37" i="106"/>
  <c r="G36" i="106"/>
  <c r="G35" i="106"/>
  <c r="G34" i="106"/>
  <c r="G33" i="106"/>
  <c r="G32" i="106"/>
  <c r="G31" i="106"/>
  <c r="G30" i="106"/>
  <c r="G29" i="106"/>
  <c r="G28" i="106"/>
  <c r="G27" i="106"/>
  <c r="G26" i="106"/>
  <c r="G25" i="106"/>
  <c r="G24" i="106"/>
  <c r="G23" i="106"/>
  <c r="G22" i="106"/>
  <c r="G21" i="106"/>
  <c r="G20" i="106"/>
  <c r="G19" i="106"/>
  <c r="G18" i="106"/>
  <c r="E200" i="106"/>
  <c r="D200" i="106"/>
  <c r="E199" i="106"/>
  <c r="D199" i="106"/>
  <c r="E198" i="106"/>
  <c r="D198" i="106"/>
  <c r="E197" i="106"/>
  <c r="D197" i="106"/>
  <c r="E196" i="106"/>
  <c r="D196" i="106"/>
  <c r="E195" i="106"/>
  <c r="D195" i="106"/>
  <c r="E194" i="106"/>
  <c r="D194" i="106"/>
  <c r="E193" i="106"/>
  <c r="D193" i="106"/>
  <c r="E192" i="106"/>
  <c r="D192" i="106"/>
  <c r="E191" i="106"/>
  <c r="D191" i="106"/>
  <c r="E190" i="106"/>
  <c r="D190" i="106"/>
  <c r="E189" i="106"/>
  <c r="D189" i="106"/>
  <c r="E188" i="106"/>
  <c r="D188" i="106"/>
  <c r="E187" i="106"/>
  <c r="D187" i="106"/>
  <c r="E186" i="106"/>
  <c r="D186" i="106"/>
  <c r="E185" i="106"/>
  <c r="D185" i="106"/>
  <c r="E184" i="106"/>
  <c r="D184" i="106"/>
  <c r="E183" i="106"/>
  <c r="D183" i="106"/>
  <c r="E182" i="106"/>
  <c r="D182" i="106"/>
  <c r="E181" i="106"/>
  <c r="D181" i="106"/>
  <c r="E180" i="106"/>
  <c r="D180" i="106"/>
  <c r="E179" i="106"/>
  <c r="D179" i="106"/>
  <c r="E178" i="106"/>
  <c r="D178" i="106"/>
  <c r="E177" i="106"/>
  <c r="D177" i="106"/>
  <c r="E176" i="106"/>
  <c r="D176" i="106"/>
  <c r="E175" i="106"/>
  <c r="D175" i="106"/>
  <c r="E174" i="106"/>
  <c r="D174" i="106"/>
  <c r="E173" i="106"/>
  <c r="D173" i="106"/>
  <c r="E172" i="106"/>
  <c r="D172" i="106"/>
  <c r="E171" i="106"/>
  <c r="D171" i="106"/>
  <c r="E170" i="106"/>
  <c r="D170" i="106"/>
  <c r="E169" i="106"/>
  <c r="D169" i="106"/>
  <c r="E168" i="106"/>
  <c r="D168" i="106"/>
  <c r="E167" i="106"/>
  <c r="D167" i="106"/>
  <c r="E166" i="106"/>
  <c r="D166" i="106"/>
  <c r="E165" i="106"/>
  <c r="D165" i="106"/>
  <c r="E164" i="106"/>
  <c r="D164" i="106"/>
  <c r="E163" i="106"/>
  <c r="D163" i="106"/>
  <c r="E162" i="106"/>
  <c r="D162" i="106"/>
  <c r="E161" i="106"/>
  <c r="D161" i="106"/>
  <c r="E160" i="106"/>
  <c r="D160" i="106"/>
  <c r="E159" i="106"/>
  <c r="D159" i="106"/>
  <c r="E158" i="106"/>
  <c r="D158" i="106"/>
  <c r="E157" i="106"/>
  <c r="D157" i="106"/>
  <c r="E156" i="106"/>
  <c r="D156" i="106"/>
  <c r="E155" i="106"/>
  <c r="D155" i="106"/>
  <c r="E154" i="106"/>
  <c r="D154" i="106"/>
  <c r="E153" i="106"/>
  <c r="D153" i="106"/>
  <c r="E152" i="106"/>
  <c r="D152" i="106"/>
  <c r="E151" i="106"/>
  <c r="D151" i="106"/>
  <c r="E150" i="106"/>
  <c r="D150" i="106"/>
  <c r="E149" i="106"/>
  <c r="D149" i="106"/>
  <c r="E148" i="106"/>
  <c r="D148" i="106"/>
  <c r="E147" i="106"/>
  <c r="D147" i="106"/>
  <c r="E146" i="106"/>
  <c r="D146" i="106"/>
  <c r="E145" i="106"/>
  <c r="D145" i="106"/>
  <c r="E144" i="106"/>
  <c r="D144" i="106"/>
  <c r="E143" i="106"/>
  <c r="D143" i="106"/>
  <c r="E142" i="106"/>
  <c r="D142" i="106"/>
  <c r="E141" i="106"/>
  <c r="D141" i="106"/>
  <c r="E140" i="106"/>
  <c r="D140" i="106"/>
  <c r="E139" i="106"/>
  <c r="D139" i="106"/>
  <c r="E138" i="106"/>
  <c r="D138" i="106"/>
  <c r="E137" i="106"/>
  <c r="D137" i="106"/>
  <c r="E136" i="106"/>
  <c r="D136" i="106"/>
  <c r="E135" i="106"/>
  <c r="D135" i="106"/>
  <c r="E134" i="106"/>
  <c r="D134" i="106"/>
  <c r="E133" i="106"/>
  <c r="D133" i="106"/>
  <c r="E132" i="106"/>
  <c r="D132" i="106"/>
  <c r="E131" i="106"/>
  <c r="D131" i="106"/>
  <c r="E130" i="106"/>
  <c r="D130" i="106"/>
  <c r="E129" i="106"/>
  <c r="D129" i="106"/>
  <c r="E128" i="106"/>
  <c r="D128" i="106"/>
  <c r="E127" i="106"/>
  <c r="D127" i="106"/>
  <c r="E126" i="106"/>
  <c r="D126" i="106"/>
  <c r="E125" i="106"/>
  <c r="D125" i="106"/>
  <c r="E124" i="106"/>
  <c r="D124" i="106"/>
  <c r="E123" i="106"/>
  <c r="D123" i="106"/>
  <c r="E122" i="106"/>
  <c r="D122" i="106"/>
  <c r="E121" i="106"/>
  <c r="D121" i="106"/>
  <c r="E120" i="106"/>
  <c r="D120" i="106"/>
  <c r="E119" i="106"/>
  <c r="D119" i="106"/>
  <c r="E118" i="106"/>
  <c r="D118" i="106"/>
  <c r="E117" i="106"/>
  <c r="D117" i="106"/>
  <c r="E116" i="106"/>
  <c r="D116" i="106"/>
  <c r="E115" i="106"/>
  <c r="D115" i="106"/>
  <c r="E114" i="106"/>
  <c r="D114" i="106"/>
  <c r="E113" i="106"/>
  <c r="D113" i="106"/>
  <c r="E112" i="106"/>
  <c r="D112" i="106"/>
  <c r="E111" i="106"/>
  <c r="D111" i="106"/>
  <c r="E110" i="106"/>
  <c r="D110" i="106"/>
  <c r="E109" i="106"/>
  <c r="D109" i="106"/>
  <c r="E108" i="106"/>
  <c r="D108" i="106"/>
  <c r="E107" i="106"/>
  <c r="D107" i="106"/>
  <c r="E106" i="106"/>
  <c r="D106" i="106"/>
  <c r="E105" i="106"/>
  <c r="D105" i="106"/>
  <c r="E104" i="106"/>
  <c r="D104" i="106"/>
  <c r="E103" i="106"/>
  <c r="D103" i="106"/>
  <c r="E102" i="106"/>
  <c r="D102" i="106"/>
  <c r="E101" i="106"/>
  <c r="D101" i="106"/>
  <c r="E100" i="106"/>
  <c r="D100" i="106"/>
  <c r="E99" i="106"/>
  <c r="D99" i="106"/>
  <c r="E98" i="106"/>
  <c r="D98" i="106"/>
  <c r="E97" i="106"/>
  <c r="D97" i="106"/>
  <c r="E96" i="106"/>
  <c r="D96" i="106"/>
  <c r="E95" i="106"/>
  <c r="D95" i="106"/>
  <c r="E94" i="106"/>
  <c r="D94" i="106"/>
  <c r="E93" i="106"/>
  <c r="D93" i="106"/>
  <c r="E92" i="106"/>
  <c r="D92" i="106"/>
  <c r="E91" i="106"/>
  <c r="D91" i="106"/>
  <c r="E90" i="106"/>
  <c r="D90" i="106"/>
  <c r="E89" i="106"/>
  <c r="D89" i="106"/>
  <c r="E88" i="106"/>
  <c r="D88" i="106"/>
  <c r="E87" i="106"/>
  <c r="D87" i="106"/>
  <c r="E86" i="106"/>
  <c r="D86" i="106"/>
  <c r="E85" i="106"/>
  <c r="D85" i="106"/>
  <c r="E84" i="106"/>
  <c r="D84" i="106"/>
  <c r="E83" i="106"/>
  <c r="D83" i="106"/>
  <c r="E82" i="106"/>
  <c r="D82" i="106"/>
  <c r="E81" i="106"/>
  <c r="D81" i="106"/>
  <c r="E80" i="106"/>
  <c r="D80" i="106"/>
  <c r="E79" i="106"/>
  <c r="D79" i="106"/>
  <c r="E78" i="106"/>
  <c r="D78" i="106"/>
  <c r="E77" i="106"/>
  <c r="D77" i="106"/>
  <c r="E76" i="106"/>
  <c r="D76" i="106"/>
  <c r="E75" i="106"/>
  <c r="D75" i="106"/>
  <c r="E74" i="106"/>
  <c r="D74" i="106"/>
  <c r="E73" i="106"/>
  <c r="D73" i="106"/>
  <c r="E72" i="106"/>
  <c r="D72" i="106"/>
  <c r="E71" i="106"/>
  <c r="D71" i="106"/>
  <c r="E70" i="106"/>
  <c r="D70" i="106"/>
  <c r="E69" i="106"/>
  <c r="D69" i="106"/>
  <c r="E68" i="106"/>
  <c r="D68" i="106"/>
  <c r="E67" i="106"/>
  <c r="D67" i="106"/>
  <c r="E66" i="106"/>
  <c r="D66" i="106"/>
  <c r="E65" i="106"/>
  <c r="D65" i="106"/>
  <c r="E64" i="106"/>
  <c r="D64" i="106"/>
  <c r="E63" i="106"/>
  <c r="D63" i="106"/>
  <c r="E62" i="106"/>
  <c r="D62" i="106"/>
  <c r="E61" i="106"/>
  <c r="D61" i="106"/>
  <c r="E60" i="106"/>
  <c r="D60" i="106"/>
  <c r="E59" i="106"/>
  <c r="D59" i="106"/>
  <c r="E58" i="106"/>
  <c r="D58" i="106"/>
  <c r="E57" i="106"/>
  <c r="D57" i="106"/>
  <c r="E56" i="106"/>
  <c r="D56" i="106"/>
  <c r="E55" i="106"/>
  <c r="D55" i="106"/>
  <c r="E54" i="106"/>
  <c r="D54" i="106"/>
  <c r="E53" i="106"/>
  <c r="D53" i="106"/>
  <c r="E52" i="106"/>
  <c r="D52" i="106"/>
  <c r="E51" i="106"/>
  <c r="D51" i="106"/>
  <c r="E50" i="106"/>
  <c r="D50" i="106"/>
  <c r="E49" i="106"/>
  <c r="D49" i="106"/>
  <c r="E48" i="106"/>
  <c r="D48" i="106"/>
  <c r="E47" i="106"/>
  <c r="D47" i="106"/>
  <c r="E46" i="106"/>
  <c r="D46" i="106"/>
  <c r="E45" i="106"/>
  <c r="D45" i="106"/>
  <c r="E44" i="106"/>
  <c r="D44" i="106"/>
  <c r="E43" i="106"/>
  <c r="D43" i="106"/>
  <c r="E42" i="106"/>
  <c r="D42" i="106"/>
  <c r="E41" i="106"/>
  <c r="D41" i="106"/>
  <c r="E40" i="106"/>
  <c r="D40" i="106"/>
  <c r="E39" i="106"/>
  <c r="D39" i="106"/>
  <c r="E38" i="106"/>
  <c r="D38" i="106"/>
  <c r="E37" i="106"/>
  <c r="D37" i="106"/>
  <c r="E36" i="106"/>
  <c r="D36" i="106"/>
  <c r="E35" i="106"/>
  <c r="D35" i="106"/>
  <c r="E34" i="106"/>
  <c r="D34" i="106"/>
  <c r="E33" i="106"/>
  <c r="D33" i="106"/>
  <c r="E32" i="106"/>
  <c r="D32" i="106"/>
  <c r="E31" i="106"/>
  <c r="D31" i="106"/>
  <c r="E30" i="106"/>
  <c r="D30" i="106"/>
  <c r="E29" i="106"/>
  <c r="D29" i="106"/>
  <c r="E28" i="106"/>
  <c r="D28" i="106"/>
  <c r="E27" i="106"/>
  <c r="D27" i="106"/>
  <c r="E26" i="106"/>
  <c r="D26" i="106"/>
  <c r="E25" i="106"/>
  <c r="D25" i="106"/>
  <c r="E24" i="106"/>
  <c r="D24" i="106"/>
  <c r="E23" i="106"/>
  <c r="D23" i="106"/>
  <c r="E22" i="106"/>
  <c r="D22" i="106"/>
  <c r="E21" i="106"/>
  <c r="D21" i="106"/>
  <c r="E20" i="106"/>
  <c r="D20" i="106"/>
  <c r="E19" i="106"/>
  <c r="D19" i="106"/>
  <c r="E18" i="106"/>
  <c r="D18" i="106"/>
  <c r="BB15" i="105"/>
  <c r="BA15" i="105"/>
  <c r="AZ15" i="105"/>
  <c r="AY15" i="105"/>
  <c r="AX15" i="105"/>
  <c r="AW15" i="105"/>
  <c r="AV15" i="105"/>
  <c r="AU15" i="105"/>
  <c r="AT15" i="105"/>
  <c r="AS15" i="105"/>
  <c r="AR15" i="105"/>
  <c r="AQ15" i="105"/>
  <c r="AP15" i="105"/>
  <c r="AO15" i="105"/>
  <c r="AN15" i="105"/>
  <c r="AM15" i="105"/>
  <c r="AL15" i="105"/>
  <c r="AK15" i="105"/>
  <c r="AJ15" i="105"/>
  <c r="AI15" i="105"/>
  <c r="AH15" i="105"/>
  <c r="AG15" i="105"/>
  <c r="AF15" i="105"/>
  <c r="AE15" i="105"/>
  <c r="AD15" i="105"/>
  <c r="AC15" i="105"/>
  <c r="AB15" i="105"/>
  <c r="AA15" i="105"/>
  <c r="Z15" i="105"/>
  <c r="Y15" i="105"/>
  <c r="X15" i="105"/>
  <c r="W15" i="105"/>
  <c r="V15" i="105"/>
  <c r="U15" i="105"/>
  <c r="T15" i="105"/>
  <c r="S15" i="105"/>
  <c r="R15" i="105"/>
  <c r="Q15" i="105"/>
  <c r="BC15" i="105"/>
  <c r="BC200" i="105"/>
  <c r="BC199" i="105"/>
  <c r="BC198" i="105"/>
  <c r="BC197" i="105"/>
  <c r="BC196" i="105"/>
  <c r="BC195" i="105"/>
  <c r="BC194" i="105"/>
  <c r="BC193" i="105"/>
  <c r="BC192" i="105"/>
  <c r="BC191" i="105"/>
  <c r="BC190" i="105"/>
  <c r="BC189" i="105"/>
  <c r="BC188" i="105"/>
  <c r="BC187" i="105"/>
  <c r="BC186" i="105"/>
  <c r="BC185" i="105"/>
  <c r="BC184" i="105"/>
  <c r="BC183" i="105"/>
  <c r="BC182" i="105"/>
  <c r="BC181" i="105"/>
  <c r="BC180" i="105"/>
  <c r="BC179" i="105"/>
  <c r="BC178" i="105"/>
  <c r="BC177" i="105"/>
  <c r="BC176" i="105"/>
  <c r="BC175" i="105"/>
  <c r="BC174" i="105"/>
  <c r="BC173" i="105"/>
  <c r="BC172" i="105"/>
  <c r="BC171" i="105"/>
  <c r="BC170" i="105"/>
  <c r="BC169" i="105"/>
  <c r="BC168" i="105"/>
  <c r="BC167" i="105"/>
  <c r="BC166" i="105"/>
  <c r="BC165" i="105"/>
  <c r="BC164" i="105"/>
  <c r="BC163" i="105"/>
  <c r="BC162" i="105"/>
  <c r="BC161" i="105"/>
  <c r="BC160" i="105"/>
  <c r="BC159" i="105"/>
  <c r="BC158" i="105"/>
  <c r="BC157" i="105"/>
  <c r="BC156" i="105"/>
  <c r="BC155" i="105"/>
  <c r="BC154" i="105"/>
  <c r="BC153" i="105"/>
  <c r="BC152" i="105"/>
  <c r="BC151" i="105"/>
  <c r="BC150" i="105"/>
  <c r="BC149" i="105"/>
  <c r="BC148" i="105"/>
  <c r="BC147" i="105"/>
  <c r="BC146" i="105"/>
  <c r="BC145" i="105"/>
  <c r="BC144" i="105"/>
  <c r="BC143" i="105"/>
  <c r="BC142" i="105"/>
  <c r="BC141" i="105"/>
  <c r="BC140" i="105"/>
  <c r="BC139" i="105"/>
  <c r="BC138" i="105"/>
  <c r="BC137" i="105"/>
  <c r="BC136" i="105"/>
  <c r="BC135" i="105"/>
  <c r="BC134" i="105"/>
  <c r="BC133" i="105"/>
  <c r="BC132" i="105"/>
  <c r="BC131" i="105"/>
  <c r="BC130" i="105"/>
  <c r="BC129" i="105"/>
  <c r="BC128" i="105"/>
  <c r="BC127" i="105"/>
  <c r="BC126" i="105"/>
  <c r="BC125" i="105"/>
  <c r="BC124" i="105"/>
  <c r="BC123" i="105"/>
  <c r="BC122" i="105"/>
  <c r="BC121" i="105"/>
  <c r="BC120" i="105"/>
  <c r="BC119" i="105"/>
  <c r="BC118" i="105"/>
  <c r="BC117" i="105"/>
  <c r="BC116" i="105"/>
  <c r="BC115" i="105"/>
  <c r="BC114" i="105"/>
  <c r="BC113" i="105"/>
  <c r="BC112" i="105"/>
  <c r="BC111" i="105"/>
  <c r="BC110" i="105"/>
  <c r="BC109" i="105"/>
  <c r="BC108" i="105"/>
  <c r="BC107" i="105"/>
  <c r="BC106" i="105"/>
  <c r="BC105" i="105"/>
  <c r="BC104" i="105"/>
  <c r="BC103" i="105"/>
  <c r="BC102" i="105"/>
  <c r="BC101" i="105"/>
  <c r="BC100" i="105"/>
  <c r="BC99" i="105"/>
  <c r="BC98" i="105"/>
  <c r="BC97" i="105"/>
  <c r="BC96" i="105"/>
  <c r="BC95" i="105"/>
  <c r="BC94" i="105"/>
  <c r="BC93" i="105"/>
  <c r="BC92" i="105"/>
  <c r="BC91" i="105"/>
  <c r="BC90" i="105"/>
  <c r="BC89" i="105"/>
  <c r="BC88" i="105"/>
  <c r="BC87" i="105"/>
  <c r="BC86" i="105"/>
  <c r="BC85" i="105"/>
  <c r="BC84" i="105"/>
  <c r="BC83" i="105"/>
  <c r="BC82" i="105"/>
  <c r="BC81" i="105"/>
  <c r="BC80" i="105"/>
  <c r="BC79" i="105"/>
  <c r="BC78" i="105"/>
  <c r="BC77" i="105"/>
  <c r="BC76" i="105"/>
  <c r="BC75" i="105"/>
  <c r="BC74" i="105"/>
  <c r="BC73" i="105"/>
  <c r="BC72" i="105"/>
  <c r="BC71" i="105"/>
  <c r="BC70" i="105"/>
  <c r="BC69" i="105"/>
  <c r="BC68" i="105"/>
  <c r="BC67" i="105"/>
  <c r="BC66" i="105"/>
  <c r="BC65" i="105"/>
  <c r="BC64" i="105"/>
  <c r="BC63" i="105"/>
  <c r="BC62" i="105"/>
  <c r="BC61" i="105"/>
  <c r="BC60" i="105"/>
  <c r="BC59" i="105"/>
  <c r="BC58" i="105"/>
  <c r="BC57" i="105"/>
  <c r="BC56" i="105"/>
  <c r="BC55" i="105"/>
  <c r="BC54" i="105"/>
  <c r="BC53" i="105"/>
  <c r="BC52" i="105"/>
  <c r="BC51" i="105"/>
  <c r="BC50" i="105"/>
  <c r="BC49" i="105"/>
  <c r="BC48" i="105"/>
  <c r="BC47" i="105"/>
  <c r="BC46" i="105"/>
  <c r="BC45" i="105"/>
  <c r="BC44" i="105"/>
  <c r="BC43" i="105"/>
  <c r="BC42" i="105"/>
  <c r="BC41" i="105"/>
  <c r="BC40" i="105"/>
  <c r="BC39" i="105"/>
  <c r="BC38" i="105"/>
  <c r="BC37" i="105"/>
  <c r="BC36" i="105"/>
  <c r="BC35" i="105"/>
  <c r="BC34" i="105"/>
  <c r="BC33" i="105"/>
  <c r="BC32" i="105"/>
  <c r="BC31" i="105"/>
  <c r="BC30" i="105"/>
  <c r="BC29" i="105"/>
  <c r="BC28" i="105"/>
  <c r="BC27" i="105"/>
  <c r="BC26" i="105"/>
  <c r="BC25" i="105"/>
  <c r="BC24" i="105"/>
  <c r="BC23" i="105"/>
  <c r="BC22" i="105"/>
  <c r="BC21" i="105"/>
  <c r="BC20" i="105"/>
  <c r="BC19" i="105"/>
  <c r="BC18" i="105"/>
  <c r="BB200" i="105"/>
  <c r="BB199" i="105"/>
  <c r="BB198" i="105"/>
  <c r="BB197" i="105"/>
  <c r="BB196" i="105"/>
  <c r="BB195" i="105"/>
  <c r="BB194" i="105"/>
  <c r="BB193" i="105"/>
  <c r="BB192" i="105"/>
  <c r="BB191" i="105"/>
  <c r="BB190" i="105"/>
  <c r="BB189" i="105"/>
  <c r="BB188" i="105"/>
  <c r="BB187" i="105"/>
  <c r="BB186" i="105"/>
  <c r="BB185" i="105"/>
  <c r="BB184" i="105"/>
  <c r="BB183" i="105"/>
  <c r="BB182" i="105"/>
  <c r="BB181" i="105"/>
  <c r="BB180" i="105"/>
  <c r="BB179" i="105"/>
  <c r="BB178" i="105"/>
  <c r="BB177" i="105"/>
  <c r="BB176" i="105"/>
  <c r="BB175" i="105"/>
  <c r="BB174" i="105"/>
  <c r="BB173" i="105"/>
  <c r="BB172" i="105"/>
  <c r="BB171" i="105"/>
  <c r="BB170" i="105"/>
  <c r="BB169" i="105"/>
  <c r="BB168" i="105"/>
  <c r="BB167" i="105"/>
  <c r="BB166" i="105"/>
  <c r="BB165" i="105"/>
  <c r="BB164" i="105"/>
  <c r="BB163" i="105"/>
  <c r="BB162" i="105"/>
  <c r="BB161" i="105"/>
  <c r="BB160" i="105"/>
  <c r="BB159" i="105"/>
  <c r="BB158" i="105"/>
  <c r="BB157" i="105"/>
  <c r="BB156" i="105"/>
  <c r="BB155" i="105"/>
  <c r="BB154" i="105"/>
  <c r="BB153" i="105"/>
  <c r="BB152" i="105"/>
  <c r="BB151" i="105"/>
  <c r="BB150" i="105"/>
  <c r="BB149" i="105"/>
  <c r="BB148" i="105"/>
  <c r="BB147" i="105"/>
  <c r="BB146" i="105"/>
  <c r="BB145" i="105"/>
  <c r="BB144" i="105"/>
  <c r="BB143" i="105"/>
  <c r="BB142" i="105"/>
  <c r="BB141" i="105"/>
  <c r="BB140" i="105"/>
  <c r="BB139" i="105"/>
  <c r="BB138" i="105"/>
  <c r="BB137" i="105"/>
  <c r="BB136" i="105"/>
  <c r="BB135" i="105"/>
  <c r="BB134" i="105"/>
  <c r="BB133" i="105"/>
  <c r="BB132" i="105"/>
  <c r="BB131" i="105"/>
  <c r="BB130" i="105"/>
  <c r="BB129" i="105"/>
  <c r="BB128" i="105"/>
  <c r="BB127" i="105"/>
  <c r="BB126" i="105"/>
  <c r="BB125" i="105"/>
  <c r="BB124" i="105"/>
  <c r="BB123" i="105"/>
  <c r="BB122" i="105"/>
  <c r="BB121" i="105"/>
  <c r="BB120" i="105"/>
  <c r="BB119" i="105"/>
  <c r="BB118" i="105"/>
  <c r="BB117" i="105"/>
  <c r="BB116" i="105"/>
  <c r="BB115" i="105"/>
  <c r="BB114" i="105"/>
  <c r="BB113" i="105"/>
  <c r="BB112" i="105"/>
  <c r="BB111" i="105"/>
  <c r="BB110" i="105"/>
  <c r="BB109" i="105"/>
  <c r="BB108" i="105"/>
  <c r="BB107" i="105"/>
  <c r="BB106" i="105"/>
  <c r="BB105" i="105"/>
  <c r="BB104" i="105"/>
  <c r="BB103" i="105"/>
  <c r="BB102" i="105"/>
  <c r="BB101" i="105"/>
  <c r="BB100" i="105"/>
  <c r="BB99" i="105"/>
  <c r="BB98" i="105"/>
  <c r="BB97" i="105"/>
  <c r="BB96" i="105"/>
  <c r="BB95" i="105"/>
  <c r="BB94" i="105"/>
  <c r="BB93" i="105"/>
  <c r="BB92" i="105"/>
  <c r="BB91" i="105"/>
  <c r="BB90" i="105"/>
  <c r="BB89" i="105"/>
  <c r="BB88" i="105"/>
  <c r="BB87" i="105"/>
  <c r="BB86" i="105"/>
  <c r="BB85" i="105"/>
  <c r="BB84" i="105"/>
  <c r="BB83" i="105"/>
  <c r="BB82" i="105"/>
  <c r="BB81" i="105"/>
  <c r="BB80" i="105"/>
  <c r="BB79" i="105"/>
  <c r="BB78" i="105"/>
  <c r="BB77" i="105"/>
  <c r="BB76" i="105"/>
  <c r="BB75" i="105"/>
  <c r="BB74" i="105"/>
  <c r="BB73" i="105"/>
  <c r="BB72" i="105"/>
  <c r="BB71" i="105"/>
  <c r="BB70" i="105"/>
  <c r="BB69" i="105"/>
  <c r="BB68" i="105"/>
  <c r="BB67" i="105"/>
  <c r="BB66" i="105"/>
  <c r="BB65" i="105"/>
  <c r="BB64" i="105"/>
  <c r="BB63" i="105"/>
  <c r="BB62" i="105"/>
  <c r="BB61" i="105"/>
  <c r="BB60" i="105"/>
  <c r="BB59" i="105"/>
  <c r="BB58" i="105"/>
  <c r="BB57" i="105"/>
  <c r="BB56" i="105"/>
  <c r="BB55" i="105"/>
  <c r="BB54" i="105"/>
  <c r="BB53" i="105"/>
  <c r="BB52" i="105"/>
  <c r="BB51" i="105"/>
  <c r="BB50" i="105"/>
  <c r="BB49" i="105"/>
  <c r="BB48" i="105"/>
  <c r="BB47" i="105"/>
  <c r="BB46" i="105"/>
  <c r="BB45" i="105"/>
  <c r="BB44" i="105"/>
  <c r="BB43" i="105"/>
  <c r="BB42" i="105"/>
  <c r="BB41" i="105"/>
  <c r="BB40" i="105"/>
  <c r="BB39" i="105"/>
  <c r="BB38" i="105"/>
  <c r="BB37" i="105"/>
  <c r="BB36" i="105"/>
  <c r="BB35" i="105"/>
  <c r="BB34" i="105"/>
  <c r="BB33" i="105"/>
  <c r="BB32" i="105"/>
  <c r="BB31" i="105"/>
  <c r="BB30" i="105"/>
  <c r="BB29" i="105"/>
  <c r="BB28" i="105"/>
  <c r="BB27" i="105"/>
  <c r="BB26" i="105"/>
  <c r="BB25" i="105"/>
  <c r="BB24" i="105"/>
  <c r="BB23" i="105"/>
  <c r="BB22" i="105"/>
  <c r="BB21" i="105"/>
  <c r="BB20" i="105"/>
  <c r="BB19" i="105"/>
  <c r="BB18" i="105"/>
  <c r="AX200" i="105"/>
  <c r="AX199" i="105"/>
  <c r="AX198" i="105"/>
  <c r="AX197" i="105"/>
  <c r="AX196" i="105"/>
  <c r="AX195" i="105"/>
  <c r="AX194" i="105"/>
  <c r="AX193" i="105"/>
  <c r="AX192" i="105"/>
  <c r="AX191" i="105"/>
  <c r="AX190" i="105"/>
  <c r="AX189" i="105"/>
  <c r="AX188" i="105"/>
  <c r="AX187" i="105"/>
  <c r="AX186" i="105"/>
  <c r="AX185" i="105"/>
  <c r="AX184" i="105"/>
  <c r="AX183" i="105"/>
  <c r="AX182" i="105"/>
  <c r="AX181" i="105"/>
  <c r="AX180" i="105"/>
  <c r="AX179" i="105"/>
  <c r="AX178" i="105"/>
  <c r="AX177" i="105"/>
  <c r="AX176" i="105"/>
  <c r="AX175" i="105"/>
  <c r="AX174" i="105"/>
  <c r="AX173" i="105"/>
  <c r="AX172" i="105"/>
  <c r="AX171" i="105"/>
  <c r="AX170" i="105"/>
  <c r="AX169" i="105"/>
  <c r="AX168" i="105"/>
  <c r="AX167" i="105"/>
  <c r="AX166" i="105"/>
  <c r="AX165" i="105"/>
  <c r="AX164" i="105"/>
  <c r="AX163" i="105"/>
  <c r="AX162" i="105"/>
  <c r="AX161" i="105"/>
  <c r="AX160" i="105"/>
  <c r="AX159" i="105"/>
  <c r="AX158" i="105"/>
  <c r="AX157" i="105"/>
  <c r="AX156" i="105"/>
  <c r="AX155" i="105"/>
  <c r="AX154" i="105"/>
  <c r="AX153" i="105"/>
  <c r="AX152" i="105"/>
  <c r="AX151" i="105"/>
  <c r="AX150" i="105"/>
  <c r="AX149" i="105"/>
  <c r="AX148" i="105"/>
  <c r="AX147" i="105"/>
  <c r="AX146" i="105"/>
  <c r="AX145" i="105"/>
  <c r="AX144" i="105"/>
  <c r="AX143" i="105"/>
  <c r="AX142" i="105"/>
  <c r="AX141" i="105"/>
  <c r="AX140" i="105"/>
  <c r="AX139" i="105"/>
  <c r="AX138" i="105"/>
  <c r="AX137" i="105"/>
  <c r="AX136" i="105"/>
  <c r="AX135" i="105"/>
  <c r="AX134" i="105"/>
  <c r="AX133" i="105"/>
  <c r="AX132" i="105"/>
  <c r="AX131" i="105"/>
  <c r="AX130" i="105"/>
  <c r="AX129" i="105"/>
  <c r="AX128" i="105"/>
  <c r="AX127" i="105"/>
  <c r="AX126" i="105"/>
  <c r="AX125" i="105"/>
  <c r="AX124" i="105"/>
  <c r="AX123" i="105"/>
  <c r="AX122" i="105"/>
  <c r="AX121" i="105"/>
  <c r="AX120" i="105"/>
  <c r="AX119" i="105"/>
  <c r="AX118" i="105"/>
  <c r="AX117" i="105"/>
  <c r="AX116" i="105"/>
  <c r="AX115" i="105"/>
  <c r="AX114" i="105"/>
  <c r="AX113" i="105"/>
  <c r="AX112" i="105"/>
  <c r="AX111" i="105"/>
  <c r="AX110" i="105"/>
  <c r="AX109" i="105"/>
  <c r="AX108" i="105"/>
  <c r="AX107" i="105"/>
  <c r="AX106" i="105"/>
  <c r="AX105" i="105"/>
  <c r="AX104" i="105"/>
  <c r="AX103" i="105"/>
  <c r="AX102" i="105"/>
  <c r="AX101" i="105"/>
  <c r="AX100" i="105"/>
  <c r="AX99" i="105"/>
  <c r="AX98" i="105"/>
  <c r="AX97" i="105"/>
  <c r="AX96" i="105"/>
  <c r="AX95" i="105"/>
  <c r="AX94" i="105"/>
  <c r="AX93" i="105"/>
  <c r="AX92" i="105"/>
  <c r="AX91" i="105"/>
  <c r="AX90" i="105"/>
  <c r="AX89" i="105"/>
  <c r="AX88" i="105"/>
  <c r="AX87" i="105"/>
  <c r="AX86" i="105"/>
  <c r="AX85" i="105"/>
  <c r="AX84" i="105"/>
  <c r="AX83" i="105"/>
  <c r="AX82" i="105"/>
  <c r="AX81" i="105"/>
  <c r="AX80" i="105"/>
  <c r="AX79" i="105"/>
  <c r="AX78" i="105"/>
  <c r="AX77" i="105"/>
  <c r="AX76" i="105"/>
  <c r="AX75" i="105"/>
  <c r="AX74" i="105"/>
  <c r="AX73" i="105"/>
  <c r="AX72" i="105"/>
  <c r="AX71" i="105"/>
  <c r="AX70" i="105"/>
  <c r="AX69" i="105"/>
  <c r="AX68" i="105"/>
  <c r="AX67" i="105"/>
  <c r="AX66" i="105"/>
  <c r="AX65" i="105"/>
  <c r="AX64" i="105"/>
  <c r="AX63" i="105"/>
  <c r="AX62" i="105"/>
  <c r="AX61" i="105"/>
  <c r="AX60" i="105"/>
  <c r="AX59" i="105"/>
  <c r="AX58" i="105"/>
  <c r="AX57" i="105"/>
  <c r="AX56" i="105"/>
  <c r="AX55" i="105"/>
  <c r="AX54" i="105"/>
  <c r="AX53" i="105"/>
  <c r="AX52" i="105"/>
  <c r="AX51" i="105"/>
  <c r="AX50" i="105"/>
  <c r="AX49" i="105"/>
  <c r="AX48" i="105"/>
  <c r="AX47" i="105"/>
  <c r="AX46" i="105"/>
  <c r="AX45" i="105"/>
  <c r="AX44" i="105"/>
  <c r="AX43" i="105"/>
  <c r="AX42" i="105"/>
  <c r="AX41" i="105"/>
  <c r="AX40" i="105"/>
  <c r="AX39" i="105"/>
  <c r="AX38" i="105"/>
  <c r="AX37" i="105"/>
  <c r="AX36" i="105"/>
  <c r="AX35" i="105"/>
  <c r="AX34" i="105"/>
  <c r="AX33" i="105"/>
  <c r="AX32" i="105"/>
  <c r="AX31" i="105"/>
  <c r="AX30" i="105"/>
  <c r="AX29" i="105"/>
  <c r="AX28" i="105"/>
  <c r="AX27" i="105"/>
  <c r="AX26" i="105"/>
  <c r="AX25" i="105"/>
  <c r="AX24" i="105"/>
  <c r="AX23" i="105"/>
  <c r="AX22" i="105"/>
  <c r="AX21" i="105"/>
  <c r="AX20" i="105"/>
  <c r="AX19" i="105"/>
  <c r="AX18" i="105"/>
  <c r="AV200" i="105"/>
  <c r="AU200" i="105"/>
  <c r="AV199" i="105"/>
  <c r="AU199" i="105"/>
  <c r="AV198" i="105"/>
  <c r="AU198" i="105"/>
  <c r="AV197" i="105"/>
  <c r="AU197" i="105"/>
  <c r="AV196" i="105"/>
  <c r="AU196" i="105"/>
  <c r="AV195" i="105"/>
  <c r="AU195" i="105"/>
  <c r="AV194" i="105"/>
  <c r="AU194" i="105"/>
  <c r="AV193" i="105"/>
  <c r="AU193" i="105"/>
  <c r="AV192" i="105"/>
  <c r="AU192" i="105"/>
  <c r="AV191" i="105"/>
  <c r="AU191" i="105"/>
  <c r="AV190" i="105"/>
  <c r="AU190" i="105"/>
  <c r="AV189" i="105"/>
  <c r="AU189" i="105"/>
  <c r="AV188" i="105"/>
  <c r="AU188" i="105"/>
  <c r="AV187" i="105"/>
  <c r="AU187" i="105"/>
  <c r="AV186" i="105"/>
  <c r="AU186" i="105"/>
  <c r="AV185" i="105"/>
  <c r="AU185" i="105"/>
  <c r="AV184" i="105"/>
  <c r="AU184" i="105"/>
  <c r="AV183" i="105"/>
  <c r="AU183" i="105"/>
  <c r="AV182" i="105"/>
  <c r="AU182" i="105"/>
  <c r="AV181" i="105"/>
  <c r="AU181" i="105"/>
  <c r="AV180" i="105"/>
  <c r="AU180" i="105"/>
  <c r="AV179" i="105"/>
  <c r="AU179" i="105"/>
  <c r="AV178" i="105"/>
  <c r="AU178" i="105"/>
  <c r="AV177" i="105"/>
  <c r="AU177" i="105"/>
  <c r="AV176" i="105"/>
  <c r="AU176" i="105"/>
  <c r="AV175" i="105"/>
  <c r="AU175" i="105"/>
  <c r="AV174" i="105"/>
  <c r="AU174" i="105"/>
  <c r="AV173" i="105"/>
  <c r="AU173" i="105"/>
  <c r="AV172" i="105"/>
  <c r="AU172" i="105"/>
  <c r="AV171" i="105"/>
  <c r="AU171" i="105"/>
  <c r="AV170" i="105"/>
  <c r="AU170" i="105"/>
  <c r="AV169" i="105"/>
  <c r="AU169" i="105"/>
  <c r="AV168" i="105"/>
  <c r="AU168" i="105"/>
  <c r="AV167" i="105"/>
  <c r="AU167" i="105"/>
  <c r="AV166" i="105"/>
  <c r="AU166" i="105"/>
  <c r="AV165" i="105"/>
  <c r="AU165" i="105"/>
  <c r="AV164" i="105"/>
  <c r="AU164" i="105"/>
  <c r="AV163" i="105"/>
  <c r="AU163" i="105"/>
  <c r="AV162" i="105"/>
  <c r="AU162" i="105"/>
  <c r="AV161" i="105"/>
  <c r="AU161" i="105"/>
  <c r="AV160" i="105"/>
  <c r="AU160" i="105"/>
  <c r="AV159" i="105"/>
  <c r="AU159" i="105"/>
  <c r="AV158" i="105"/>
  <c r="AU158" i="105"/>
  <c r="AV157" i="105"/>
  <c r="AU157" i="105"/>
  <c r="AV156" i="105"/>
  <c r="AU156" i="105"/>
  <c r="AV155" i="105"/>
  <c r="AU155" i="105"/>
  <c r="AV154" i="105"/>
  <c r="AU154" i="105"/>
  <c r="AV153" i="105"/>
  <c r="AU153" i="105"/>
  <c r="AV152" i="105"/>
  <c r="AU152" i="105"/>
  <c r="AV151" i="105"/>
  <c r="AU151" i="105"/>
  <c r="AV150" i="105"/>
  <c r="AU150" i="105"/>
  <c r="AV149" i="105"/>
  <c r="AU149" i="105"/>
  <c r="AV148" i="105"/>
  <c r="AU148" i="105"/>
  <c r="AV147" i="105"/>
  <c r="AU147" i="105"/>
  <c r="AV146" i="105"/>
  <c r="AU146" i="105"/>
  <c r="AV145" i="105"/>
  <c r="AU145" i="105"/>
  <c r="AV144" i="105"/>
  <c r="AU144" i="105"/>
  <c r="AV143" i="105"/>
  <c r="AU143" i="105"/>
  <c r="AV142" i="105"/>
  <c r="AU142" i="105"/>
  <c r="AV141" i="105"/>
  <c r="AU141" i="105"/>
  <c r="AV140" i="105"/>
  <c r="AU140" i="105"/>
  <c r="AV139" i="105"/>
  <c r="AU139" i="105"/>
  <c r="AV138" i="105"/>
  <c r="AU138" i="105"/>
  <c r="AV137" i="105"/>
  <c r="AU137" i="105"/>
  <c r="AV136" i="105"/>
  <c r="AU136" i="105"/>
  <c r="AV135" i="105"/>
  <c r="AU135" i="105"/>
  <c r="AV134" i="105"/>
  <c r="AU134" i="105"/>
  <c r="AV133" i="105"/>
  <c r="AU133" i="105"/>
  <c r="AV132" i="105"/>
  <c r="AU132" i="105"/>
  <c r="AV131" i="105"/>
  <c r="AU131" i="105"/>
  <c r="AV130" i="105"/>
  <c r="AU130" i="105"/>
  <c r="AV129" i="105"/>
  <c r="AU129" i="105"/>
  <c r="AV128" i="105"/>
  <c r="AU128" i="105"/>
  <c r="AV127" i="105"/>
  <c r="AU127" i="105"/>
  <c r="AV126" i="105"/>
  <c r="AU126" i="105"/>
  <c r="AV125" i="105"/>
  <c r="AU125" i="105"/>
  <c r="AV124" i="105"/>
  <c r="AU124" i="105"/>
  <c r="AV123" i="105"/>
  <c r="AU123" i="105"/>
  <c r="AV122" i="105"/>
  <c r="AU122" i="105"/>
  <c r="AV121" i="105"/>
  <c r="AU121" i="105"/>
  <c r="AV120" i="105"/>
  <c r="AU120" i="105"/>
  <c r="AV119" i="105"/>
  <c r="AU119" i="105"/>
  <c r="AV118" i="105"/>
  <c r="AU118" i="105"/>
  <c r="AV117" i="105"/>
  <c r="AU117" i="105"/>
  <c r="AV116" i="105"/>
  <c r="AU116" i="105"/>
  <c r="AV115" i="105"/>
  <c r="AU115" i="105"/>
  <c r="AV114" i="105"/>
  <c r="AU114" i="105"/>
  <c r="AV113" i="105"/>
  <c r="AU113" i="105"/>
  <c r="AV112" i="105"/>
  <c r="AU112" i="105"/>
  <c r="AV111" i="105"/>
  <c r="AU111" i="105"/>
  <c r="AV110" i="105"/>
  <c r="AU110" i="105"/>
  <c r="AV109" i="105"/>
  <c r="AU109" i="105"/>
  <c r="AV108" i="105"/>
  <c r="AU108" i="105"/>
  <c r="AV107" i="105"/>
  <c r="AU107" i="105"/>
  <c r="AV106" i="105"/>
  <c r="AU106" i="105"/>
  <c r="AV105" i="105"/>
  <c r="AU105" i="105"/>
  <c r="AV104" i="105"/>
  <c r="AU104" i="105"/>
  <c r="AV103" i="105"/>
  <c r="AU103" i="105"/>
  <c r="AV102" i="105"/>
  <c r="AU102" i="105"/>
  <c r="AV101" i="105"/>
  <c r="AU101" i="105"/>
  <c r="AV100" i="105"/>
  <c r="AU100" i="105"/>
  <c r="AV99" i="105"/>
  <c r="AU99" i="105"/>
  <c r="AV98" i="105"/>
  <c r="AU98" i="105"/>
  <c r="AV97" i="105"/>
  <c r="AU97" i="105"/>
  <c r="AV96" i="105"/>
  <c r="AU96" i="105"/>
  <c r="AV95" i="105"/>
  <c r="AU95" i="105"/>
  <c r="AV94" i="105"/>
  <c r="AU94" i="105"/>
  <c r="AV93" i="105"/>
  <c r="AU93" i="105"/>
  <c r="AV92" i="105"/>
  <c r="AU92" i="105"/>
  <c r="AV91" i="105"/>
  <c r="AU91" i="105"/>
  <c r="AV90" i="105"/>
  <c r="AU90" i="105"/>
  <c r="AV89" i="105"/>
  <c r="AU89" i="105"/>
  <c r="AV88" i="105"/>
  <c r="AU88" i="105"/>
  <c r="AV87" i="105"/>
  <c r="AU87" i="105"/>
  <c r="AV86" i="105"/>
  <c r="AU86" i="105"/>
  <c r="AV85" i="105"/>
  <c r="AU85" i="105"/>
  <c r="AV84" i="105"/>
  <c r="AU84" i="105"/>
  <c r="AV83" i="105"/>
  <c r="AU83" i="105"/>
  <c r="AV82" i="105"/>
  <c r="AU82" i="105"/>
  <c r="AV81" i="105"/>
  <c r="AU81" i="105"/>
  <c r="AV80" i="105"/>
  <c r="AU80" i="105"/>
  <c r="AV79" i="105"/>
  <c r="AU79" i="105"/>
  <c r="AV78" i="105"/>
  <c r="AU78" i="105"/>
  <c r="AV77" i="105"/>
  <c r="AU77" i="105"/>
  <c r="AV76" i="105"/>
  <c r="AU76" i="105"/>
  <c r="AV75" i="105"/>
  <c r="AU75" i="105"/>
  <c r="AV74" i="105"/>
  <c r="AU74" i="105"/>
  <c r="AV73" i="105"/>
  <c r="AU73" i="105"/>
  <c r="AV72" i="105"/>
  <c r="AU72" i="105"/>
  <c r="AV71" i="105"/>
  <c r="AU71" i="105"/>
  <c r="AV70" i="105"/>
  <c r="AU70" i="105"/>
  <c r="AV69" i="105"/>
  <c r="AU69" i="105"/>
  <c r="AV68" i="105"/>
  <c r="AU68" i="105"/>
  <c r="AV67" i="105"/>
  <c r="AU67" i="105"/>
  <c r="AV66" i="105"/>
  <c r="AU66" i="105"/>
  <c r="AV65" i="105"/>
  <c r="AU65" i="105"/>
  <c r="AV64" i="105"/>
  <c r="AU64" i="105"/>
  <c r="AV63" i="105"/>
  <c r="AU63" i="105"/>
  <c r="AV62" i="105"/>
  <c r="AU62" i="105"/>
  <c r="AV61" i="105"/>
  <c r="AU61" i="105"/>
  <c r="AV60" i="105"/>
  <c r="AU60" i="105"/>
  <c r="AV59" i="105"/>
  <c r="AU59" i="105"/>
  <c r="AV58" i="105"/>
  <c r="AU58" i="105"/>
  <c r="AV57" i="105"/>
  <c r="AU57" i="105"/>
  <c r="AV56" i="105"/>
  <c r="AU56" i="105"/>
  <c r="AV55" i="105"/>
  <c r="AU55" i="105"/>
  <c r="AV54" i="105"/>
  <c r="AU54" i="105"/>
  <c r="AV53" i="105"/>
  <c r="AU53" i="105"/>
  <c r="AV52" i="105"/>
  <c r="AU52" i="105"/>
  <c r="AV51" i="105"/>
  <c r="AU51" i="105"/>
  <c r="AV50" i="105"/>
  <c r="AU50" i="105"/>
  <c r="AV49" i="105"/>
  <c r="AU49" i="105"/>
  <c r="AV48" i="105"/>
  <c r="AU48" i="105"/>
  <c r="AV47" i="105"/>
  <c r="AU47" i="105"/>
  <c r="AV46" i="105"/>
  <c r="AU46" i="105"/>
  <c r="AV45" i="105"/>
  <c r="AU45" i="105"/>
  <c r="AV44" i="105"/>
  <c r="AU44" i="105"/>
  <c r="AV43" i="105"/>
  <c r="AU43" i="105"/>
  <c r="AV42" i="105"/>
  <c r="AU42" i="105"/>
  <c r="AV41" i="105"/>
  <c r="AU41" i="105"/>
  <c r="AV40" i="105"/>
  <c r="AU40" i="105"/>
  <c r="AV39" i="105"/>
  <c r="AU39" i="105"/>
  <c r="AV38" i="105"/>
  <c r="AU38" i="105"/>
  <c r="AV37" i="105"/>
  <c r="AU37" i="105"/>
  <c r="AV36" i="105"/>
  <c r="AU36" i="105"/>
  <c r="AV35" i="105"/>
  <c r="AU35" i="105"/>
  <c r="AV34" i="105"/>
  <c r="AU34" i="105"/>
  <c r="AV33" i="105"/>
  <c r="AU33" i="105"/>
  <c r="AV32" i="105"/>
  <c r="AU32" i="105"/>
  <c r="AV31" i="105"/>
  <c r="AU31" i="105"/>
  <c r="AV30" i="105"/>
  <c r="AU30" i="105"/>
  <c r="AV29" i="105"/>
  <c r="AU29" i="105"/>
  <c r="AV28" i="105"/>
  <c r="AU28" i="105"/>
  <c r="AV27" i="105"/>
  <c r="AU27" i="105"/>
  <c r="AV26" i="105"/>
  <c r="AU26" i="105"/>
  <c r="AV25" i="105"/>
  <c r="AU25" i="105"/>
  <c r="AV24" i="105"/>
  <c r="AU24" i="105"/>
  <c r="AV23" i="105"/>
  <c r="AU23" i="105"/>
  <c r="AV22" i="105"/>
  <c r="AU22" i="105"/>
  <c r="AV21" i="105"/>
  <c r="AU21" i="105"/>
  <c r="AV20" i="105"/>
  <c r="AU20" i="105"/>
  <c r="AV19" i="105"/>
  <c r="AU19" i="105"/>
  <c r="AV18" i="105"/>
  <c r="AU18" i="105"/>
  <c r="W200" i="105"/>
  <c r="W199" i="105"/>
  <c r="W198" i="105"/>
  <c r="W197" i="105"/>
  <c r="W196" i="105"/>
  <c r="W195" i="105"/>
  <c r="W194" i="105"/>
  <c r="W193" i="105"/>
  <c r="W192" i="105"/>
  <c r="W191" i="105"/>
  <c r="W190" i="105"/>
  <c r="W189" i="105"/>
  <c r="W188" i="105"/>
  <c r="W187" i="105"/>
  <c r="W186" i="105"/>
  <c r="W185" i="105"/>
  <c r="W184" i="105"/>
  <c r="W183" i="105"/>
  <c r="W182" i="105"/>
  <c r="W181" i="105"/>
  <c r="W180" i="105"/>
  <c r="W179" i="105"/>
  <c r="W178" i="105"/>
  <c r="W177" i="105"/>
  <c r="W176" i="105"/>
  <c r="W175" i="105"/>
  <c r="W174" i="105"/>
  <c r="W173" i="105"/>
  <c r="W172" i="105"/>
  <c r="W171" i="105"/>
  <c r="W170" i="105"/>
  <c r="W169" i="105"/>
  <c r="W168" i="105"/>
  <c r="W167" i="105"/>
  <c r="W166" i="105"/>
  <c r="W165" i="105"/>
  <c r="W164" i="105"/>
  <c r="W163" i="105"/>
  <c r="W162" i="105"/>
  <c r="W161" i="105"/>
  <c r="W160" i="105"/>
  <c r="W159" i="105"/>
  <c r="W158" i="105"/>
  <c r="W157" i="105"/>
  <c r="W156" i="105"/>
  <c r="W155" i="105"/>
  <c r="W154" i="105"/>
  <c r="W153" i="105"/>
  <c r="W152" i="105"/>
  <c r="W151" i="105"/>
  <c r="W150" i="105"/>
  <c r="W149" i="105"/>
  <c r="W148" i="105"/>
  <c r="W147" i="105"/>
  <c r="W146" i="105"/>
  <c r="W145" i="105"/>
  <c r="W144" i="105"/>
  <c r="W143" i="105"/>
  <c r="W142" i="105"/>
  <c r="W141" i="105"/>
  <c r="W140" i="105"/>
  <c r="W139" i="105"/>
  <c r="W138" i="105"/>
  <c r="W137" i="105"/>
  <c r="W136" i="105"/>
  <c r="W135" i="105"/>
  <c r="W134" i="105"/>
  <c r="W133" i="105"/>
  <c r="W132" i="105"/>
  <c r="W131" i="105"/>
  <c r="W130" i="105"/>
  <c r="W129" i="105"/>
  <c r="W128" i="105"/>
  <c r="W127" i="105"/>
  <c r="W126" i="105"/>
  <c r="W125" i="105"/>
  <c r="W124" i="105"/>
  <c r="W123" i="105"/>
  <c r="W122" i="105"/>
  <c r="W121" i="105"/>
  <c r="W120" i="105"/>
  <c r="W119" i="105"/>
  <c r="W118" i="105"/>
  <c r="W117" i="105"/>
  <c r="W116" i="105"/>
  <c r="W115" i="105"/>
  <c r="W114" i="105"/>
  <c r="W113" i="105"/>
  <c r="W112" i="105"/>
  <c r="W111" i="105"/>
  <c r="W110" i="105"/>
  <c r="W109" i="105"/>
  <c r="W108" i="105"/>
  <c r="W107" i="105"/>
  <c r="W106" i="105"/>
  <c r="W105" i="105"/>
  <c r="W104" i="105"/>
  <c r="W103" i="105"/>
  <c r="W102" i="105"/>
  <c r="W101" i="105"/>
  <c r="W100" i="105"/>
  <c r="W99" i="105"/>
  <c r="W98" i="105"/>
  <c r="W97" i="105"/>
  <c r="W96" i="105"/>
  <c r="W95" i="105"/>
  <c r="W94" i="105"/>
  <c r="W93" i="105"/>
  <c r="W92" i="105"/>
  <c r="W91" i="105"/>
  <c r="W90" i="105"/>
  <c r="W89" i="105"/>
  <c r="W88" i="105"/>
  <c r="W87" i="105"/>
  <c r="W86" i="105"/>
  <c r="W85" i="105"/>
  <c r="W84" i="105"/>
  <c r="W83" i="105"/>
  <c r="W82" i="105"/>
  <c r="W81" i="105"/>
  <c r="W80" i="105"/>
  <c r="W79" i="105"/>
  <c r="W78" i="105"/>
  <c r="W77" i="105"/>
  <c r="W76" i="105"/>
  <c r="W75" i="105"/>
  <c r="W74" i="105"/>
  <c r="W73" i="105"/>
  <c r="W72" i="105"/>
  <c r="W71" i="105"/>
  <c r="W70" i="105"/>
  <c r="W69" i="105"/>
  <c r="W68" i="105"/>
  <c r="W67" i="105"/>
  <c r="W66" i="105"/>
  <c r="W65" i="105"/>
  <c r="W64" i="105"/>
  <c r="W63" i="105"/>
  <c r="W62" i="105"/>
  <c r="W61" i="105"/>
  <c r="W60" i="105"/>
  <c r="W59" i="105"/>
  <c r="W58" i="105"/>
  <c r="W57" i="105"/>
  <c r="W56" i="105"/>
  <c r="W55" i="105"/>
  <c r="W54" i="105"/>
  <c r="W53" i="105"/>
  <c r="W52" i="105"/>
  <c r="W51" i="105"/>
  <c r="W50" i="105"/>
  <c r="W49" i="105"/>
  <c r="W48" i="105"/>
  <c r="W47" i="105"/>
  <c r="W46" i="105"/>
  <c r="W45" i="105"/>
  <c r="W44" i="105"/>
  <c r="W43" i="105"/>
  <c r="W42" i="105"/>
  <c r="W41" i="105"/>
  <c r="W40" i="105"/>
  <c r="W39" i="105"/>
  <c r="W38" i="105"/>
  <c r="W37" i="105"/>
  <c r="W36" i="105"/>
  <c r="W35" i="105"/>
  <c r="W34" i="105"/>
  <c r="W33" i="105"/>
  <c r="W32" i="105"/>
  <c r="W31" i="105"/>
  <c r="W30" i="105"/>
  <c r="W29" i="105"/>
  <c r="W28" i="105"/>
  <c r="W27" i="105"/>
  <c r="W26" i="105"/>
  <c r="W25" i="105"/>
  <c r="W24" i="105"/>
  <c r="W23" i="105"/>
  <c r="W22" i="105"/>
  <c r="W21" i="105"/>
  <c r="W20" i="105"/>
  <c r="W19" i="105"/>
  <c r="W18" i="105"/>
  <c r="S200" i="105"/>
  <c r="S199" i="105"/>
  <c r="S198" i="105"/>
  <c r="S197" i="105"/>
  <c r="S196" i="105"/>
  <c r="S195" i="105"/>
  <c r="S194" i="105"/>
  <c r="S193" i="105"/>
  <c r="S192" i="105"/>
  <c r="S191" i="105"/>
  <c r="S190" i="105"/>
  <c r="S189" i="105"/>
  <c r="S188" i="105"/>
  <c r="S187" i="105"/>
  <c r="S186" i="105"/>
  <c r="S185" i="105"/>
  <c r="S184" i="105"/>
  <c r="S183" i="105"/>
  <c r="S182" i="105"/>
  <c r="S181" i="105"/>
  <c r="S180" i="105"/>
  <c r="S179" i="105"/>
  <c r="S178" i="105"/>
  <c r="S177" i="105"/>
  <c r="S176" i="105"/>
  <c r="S175" i="105"/>
  <c r="S174" i="105"/>
  <c r="S173" i="105"/>
  <c r="S172" i="105"/>
  <c r="S171" i="105"/>
  <c r="S170" i="105"/>
  <c r="S169" i="105"/>
  <c r="S168" i="105"/>
  <c r="S167" i="105"/>
  <c r="S166" i="105"/>
  <c r="S165" i="105"/>
  <c r="S164" i="105"/>
  <c r="S163" i="105"/>
  <c r="S162" i="105"/>
  <c r="S161" i="105"/>
  <c r="S160" i="105"/>
  <c r="S159" i="105"/>
  <c r="S158" i="105"/>
  <c r="S157" i="105"/>
  <c r="S156" i="105"/>
  <c r="S155" i="105"/>
  <c r="S154" i="105"/>
  <c r="S153" i="105"/>
  <c r="S152" i="105"/>
  <c r="S151" i="105"/>
  <c r="S150" i="105"/>
  <c r="S149" i="105"/>
  <c r="S148" i="105"/>
  <c r="S147" i="105"/>
  <c r="S146" i="105"/>
  <c r="S145" i="105"/>
  <c r="S144" i="105"/>
  <c r="S143" i="105"/>
  <c r="S142" i="105"/>
  <c r="S141" i="105"/>
  <c r="S140" i="105"/>
  <c r="S139" i="105"/>
  <c r="S138" i="105"/>
  <c r="S137" i="105"/>
  <c r="S136" i="105"/>
  <c r="S135" i="105"/>
  <c r="S134" i="105"/>
  <c r="S133" i="105"/>
  <c r="S132" i="105"/>
  <c r="S131" i="105"/>
  <c r="S130" i="105"/>
  <c r="S129" i="105"/>
  <c r="S128" i="105"/>
  <c r="S127" i="105"/>
  <c r="S126" i="105"/>
  <c r="S125" i="105"/>
  <c r="S124" i="105"/>
  <c r="S123" i="105"/>
  <c r="S122" i="105"/>
  <c r="S121" i="105"/>
  <c r="S120" i="105"/>
  <c r="S119" i="105"/>
  <c r="S118" i="105"/>
  <c r="S117" i="105"/>
  <c r="S116" i="105"/>
  <c r="S115" i="105"/>
  <c r="S114" i="105"/>
  <c r="S113" i="105"/>
  <c r="S112" i="105"/>
  <c r="S111" i="105"/>
  <c r="S110" i="105"/>
  <c r="S109" i="105"/>
  <c r="S108" i="105"/>
  <c r="S107" i="105"/>
  <c r="S106" i="105"/>
  <c r="S105" i="105"/>
  <c r="S104" i="105"/>
  <c r="S103" i="105"/>
  <c r="S102" i="105"/>
  <c r="S101" i="105"/>
  <c r="S100" i="105"/>
  <c r="S99" i="105"/>
  <c r="S98" i="105"/>
  <c r="S97" i="105"/>
  <c r="S96" i="105"/>
  <c r="S95" i="105"/>
  <c r="S94" i="105"/>
  <c r="S93" i="105"/>
  <c r="S92" i="105"/>
  <c r="S91" i="105"/>
  <c r="S90" i="105"/>
  <c r="S89" i="105"/>
  <c r="S88" i="105"/>
  <c r="S87" i="105"/>
  <c r="S86" i="105"/>
  <c r="S85" i="105"/>
  <c r="S84" i="105"/>
  <c r="S83" i="105"/>
  <c r="S82" i="105"/>
  <c r="S81" i="105"/>
  <c r="S80" i="105"/>
  <c r="S79" i="105"/>
  <c r="S78" i="105"/>
  <c r="S77" i="105"/>
  <c r="S76" i="105"/>
  <c r="S75" i="105"/>
  <c r="S74" i="105"/>
  <c r="S73" i="105"/>
  <c r="S72" i="105"/>
  <c r="S71" i="105"/>
  <c r="S70" i="105"/>
  <c r="S69" i="105"/>
  <c r="S68" i="105"/>
  <c r="S67" i="105"/>
  <c r="S66" i="105"/>
  <c r="S65" i="105"/>
  <c r="S64" i="105"/>
  <c r="S63" i="105"/>
  <c r="S62" i="105"/>
  <c r="S61" i="105"/>
  <c r="S60" i="105"/>
  <c r="S59" i="105"/>
  <c r="S58" i="105"/>
  <c r="S57" i="105"/>
  <c r="S56" i="105"/>
  <c r="S55" i="105"/>
  <c r="S54" i="105"/>
  <c r="S53" i="105"/>
  <c r="S52" i="105"/>
  <c r="S51" i="105"/>
  <c r="S50" i="105"/>
  <c r="S49" i="105"/>
  <c r="S48" i="105"/>
  <c r="S47" i="105"/>
  <c r="S46" i="105"/>
  <c r="S45" i="105"/>
  <c r="S44" i="105"/>
  <c r="S43" i="105"/>
  <c r="S42" i="105"/>
  <c r="S41" i="105"/>
  <c r="S40" i="105"/>
  <c r="S39" i="105"/>
  <c r="S38" i="105"/>
  <c r="S37" i="105"/>
  <c r="S36" i="105"/>
  <c r="S35" i="105"/>
  <c r="S34" i="105"/>
  <c r="S33" i="105"/>
  <c r="S32" i="105"/>
  <c r="S31" i="105"/>
  <c r="S30" i="105"/>
  <c r="S29" i="105"/>
  <c r="S28" i="105"/>
  <c r="S27" i="105"/>
  <c r="S26" i="105"/>
  <c r="S25" i="105"/>
  <c r="S24" i="105"/>
  <c r="S23" i="105"/>
  <c r="S22" i="105"/>
  <c r="S21" i="105"/>
  <c r="S20" i="105"/>
  <c r="S19" i="105"/>
  <c r="S18" i="105"/>
  <c r="G200" i="105"/>
  <c r="G199" i="105"/>
  <c r="G198" i="105"/>
  <c r="G197" i="105"/>
  <c r="G196" i="105"/>
  <c r="G195" i="105"/>
  <c r="G194" i="105"/>
  <c r="G193" i="105"/>
  <c r="G192" i="105"/>
  <c r="G191" i="105"/>
  <c r="G190" i="105"/>
  <c r="G189" i="105"/>
  <c r="G188" i="105"/>
  <c r="G187" i="105"/>
  <c r="G186" i="105"/>
  <c r="G185" i="105"/>
  <c r="G184" i="105"/>
  <c r="G183" i="105"/>
  <c r="G182" i="105"/>
  <c r="G181" i="105"/>
  <c r="G180" i="105"/>
  <c r="G179" i="105"/>
  <c r="G178" i="105"/>
  <c r="G177" i="105"/>
  <c r="G176" i="105"/>
  <c r="G175" i="105"/>
  <c r="G174" i="105"/>
  <c r="G173" i="105"/>
  <c r="G172" i="105"/>
  <c r="G171" i="105"/>
  <c r="G170" i="105"/>
  <c r="G169" i="105"/>
  <c r="G168" i="105"/>
  <c r="G167" i="105"/>
  <c r="G166" i="105"/>
  <c r="G165" i="105"/>
  <c r="G164" i="105"/>
  <c r="G163" i="105"/>
  <c r="G162" i="105"/>
  <c r="G161" i="105"/>
  <c r="G160" i="105"/>
  <c r="G159" i="105"/>
  <c r="G158" i="105"/>
  <c r="G157" i="105"/>
  <c r="G156" i="105"/>
  <c r="G155" i="105"/>
  <c r="G154" i="105"/>
  <c r="G153" i="105"/>
  <c r="G152" i="105"/>
  <c r="G151" i="105"/>
  <c r="G150" i="105"/>
  <c r="G149" i="105"/>
  <c r="G148" i="105"/>
  <c r="G147" i="105"/>
  <c r="G146" i="105"/>
  <c r="G145" i="105"/>
  <c r="G144" i="105"/>
  <c r="G143" i="105"/>
  <c r="G142" i="105"/>
  <c r="G141" i="105"/>
  <c r="G140" i="105"/>
  <c r="G139" i="105"/>
  <c r="G138" i="105"/>
  <c r="G137" i="105"/>
  <c r="G136" i="105"/>
  <c r="G135" i="105"/>
  <c r="G134" i="105"/>
  <c r="G133" i="105"/>
  <c r="G132" i="105"/>
  <c r="G131" i="105"/>
  <c r="G130" i="105"/>
  <c r="G129" i="105"/>
  <c r="G128" i="105"/>
  <c r="G127" i="105"/>
  <c r="G126" i="105"/>
  <c r="G125" i="105"/>
  <c r="G124" i="105"/>
  <c r="G123" i="105"/>
  <c r="G122" i="105"/>
  <c r="G121" i="105"/>
  <c r="G120" i="105"/>
  <c r="G119" i="105"/>
  <c r="G118" i="105"/>
  <c r="G117" i="105"/>
  <c r="G116" i="105"/>
  <c r="G115" i="105"/>
  <c r="G114" i="105"/>
  <c r="G113" i="105"/>
  <c r="G112" i="105"/>
  <c r="G111" i="105"/>
  <c r="G110" i="105"/>
  <c r="G109" i="105"/>
  <c r="G108" i="105"/>
  <c r="G107" i="105"/>
  <c r="G106" i="105"/>
  <c r="G105" i="105"/>
  <c r="G104" i="105"/>
  <c r="G103" i="105"/>
  <c r="G102" i="105"/>
  <c r="G101" i="105"/>
  <c r="G100" i="105"/>
  <c r="G99" i="105"/>
  <c r="G98" i="105"/>
  <c r="G97" i="105"/>
  <c r="G96" i="105"/>
  <c r="G95" i="105"/>
  <c r="G94" i="105"/>
  <c r="G93" i="105"/>
  <c r="G92" i="105"/>
  <c r="G91" i="105"/>
  <c r="G90" i="105"/>
  <c r="G89" i="105"/>
  <c r="G88" i="105"/>
  <c r="G87" i="105"/>
  <c r="G86" i="105"/>
  <c r="G85" i="105"/>
  <c r="G84" i="105"/>
  <c r="G83" i="105"/>
  <c r="G82" i="105"/>
  <c r="G81" i="105"/>
  <c r="G80" i="105"/>
  <c r="G79" i="105"/>
  <c r="G78" i="105"/>
  <c r="G77" i="105"/>
  <c r="G76" i="105"/>
  <c r="G75" i="105"/>
  <c r="G74" i="105"/>
  <c r="G73" i="105"/>
  <c r="G72" i="105"/>
  <c r="G71" i="105"/>
  <c r="G70" i="105"/>
  <c r="G69" i="105"/>
  <c r="G68" i="105"/>
  <c r="G67" i="105"/>
  <c r="G66" i="105"/>
  <c r="G65" i="105"/>
  <c r="G64" i="105"/>
  <c r="G63" i="105"/>
  <c r="G62" i="105"/>
  <c r="G61" i="105"/>
  <c r="G60" i="105"/>
  <c r="G59" i="105"/>
  <c r="G58" i="105"/>
  <c r="G57" i="105"/>
  <c r="G56" i="105"/>
  <c r="G55" i="105"/>
  <c r="G54" i="105"/>
  <c r="G53" i="105"/>
  <c r="G52" i="105"/>
  <c r="G51" i="105"/>
  <c r="G50" i="105"/>
  <c r="G49" i="105"/>
  <c r="G48" i="105"/>
  <c r="G47" i="105"/>
  <c r="G46" i="105"/>
  <c r="G45" i="105"/>
  <c r="G44" i="105"/>
  <c r="G43" i="105"/>
  <c r="G42" i="105"/>
  <c r="G41" i="105"/>
  <c r="G40" i="105"/>
  <c r="G39" i="105"/>
  <c r="G38" i="105"/>
  <c r="G37" i="105"/>
  <c r="G36" i="105"/>
  <c r="G35" i="105"/>
  <c r="G34" i="105"/>
  <c r="G33" i="105"/>
  <c r="G32" i="105"/>
  <c r="G31" i="105"/>
  <c r="G30" i="105"/>
  <c r="G29" i="105"/>
  <c r="G28" i="105"/>
  <c r="G27" i="105"/>
  <c r="G26" i="105"/>
  <c r="G25" i="105"/>
  <c r="G24" i="105"/>
  <c r="G23" i="105"/>
  <c r="G22" i="105"/>
  <c r="G21" i="105"/>
  <c r="G20" i="105"/>
  <c r="G19" i="105"/>
  <c r="G18" i="105"/>
  <c r="E200" i="105"/>
  <c r="D200" i="105"/>
  <c r="E199" i="105"/>
  <c r="D199" i="105"/>
  <c r="E198" i="105"/>
  <c r="D198" i="105"/>
  <c r="E197" i="105"/>
  <c r="D197" i="105"/>
  <c r="E196" i="105"/>
  <c r="D196" i="105"/>
  <c r="E195" i="105"/>
  <c r="D195" i="105"/>
  <c r="E194" i="105"/>
  <c r="D194" i="105"/>
  <c r="E193" i="105"/>
  <c r="D193" i="105"/>
  <c r="E192" i="105"/>
  <c r="D192" i="105"/>
  <c r="E191" i="105"/>
  <c r="D191" i="105"/>
  <c r="E190" i="105"/>
  <c r="D190" i="105"/>
  <c r="E189" i="105"/>
  <c r="D189" i="105"/>
  <c r="E188" i="105"/>
  <c r="D188" i="105"/>
  <c r="E187" i="105"/>
  <c r="D187" i="105"/>
  <c r="E186" i="105"/>
  <c r="D186" i="105"/>
  <c r="E185" i="105"/>
  <c r="D185" i="105"/>
  <c r="E184" i="105"/>
  <c r="D184" i="105"/>
  <c r="E183" i="105"/>
  <c r="D183" i="105"/>
  <c r="E182" i="105"/>
  <c r="D182" i="105"/>
  <c r="E181" i="105"/>
  <c r="D181" i="105"/>
  <c r="E180" i="105"/>
  <c r="D180" i="105"/>
  <c r="E179" i="105"/>
  <c r="D179" i="105"/>
  <c r="E178" i="105"/>
  <c r="D178" i="105"/>
  <c r="E177" i="105"/>
  <c r="D177" i="105"/>
  <c r="E176" i="105"/>
  <c r="D176" i="105"/>
  <c r="E175" i="105"/>
  <c r="D175" i="105"/>
  <c r="E174" i="105"/>
  <c r="D174" i="105"/>
  <c r="E173" i="105"/>
  <c r="D173" i="105"/>
  <c r="E172" i="105"/>
  <c r="D172" i="105"/>
  <c r="E171" i="105"/>
  <c r="D171" i="105"/>
  <c r="E170" i="105"/>
  <c r="D170" i="105"/>
  <c r="E169" i="105"/>
  <c r="D169" i="105"/>
  <c r="E168" i="105"/>
  <c r="D168" i="105"/>
  <c r="E167" i="105"/>
  <c r="D167" i="105"/>
  <c r="E166" i="105"/>
  <c r="D166" i="105"/>
  <c r="E165" i="105"/>
  <c r="D165" i="105"/>
  <c r="E164" i="105"/>
  <c r="D164" i="105"/>
  <c r="E163" i="105"/>
  <c r="D163" i="105"/>
  <c r="E162" i="105"/>
  <c r="D162" i="105"/>
  <c r="E161" i="105"/>
  <c r="D161" i="105"/>
  <c r="E160" i="105"/>
  <c r="D160" i="105"/>
  <c r="E159" i="105"/>
  <c r="D159" i="105"/>
  <c r="E158" i="105"/>
  <c r="D158" i="105"/>
  <c r="E157" i="105"/>
  <c r="D157" i="105"/>
  <c r="E156" i="105"/>
  <c r="D156" i="105"/>
  <c r="E155" i="105"/>
  <c r="D155" i="105"/>
  <c r="E154" i="105"/>
  <c r="D154" i="105"/>
  <c r="E153" i="105"/>
  <c r="D153" i="105"/>
  <c r="E152" i="105"/>
  <c r="D152" i="105"/>
  <c r="E151" i="105"/>
  <c r="D151" i="105"/>
  <c r="E150" i="105"/>
  <c r="D150" i="105"/>
  <c r="E149" i="105"/>
  <c r="D149" i="105"/>
  <c r="E148" i="105"/>
  <c r="D148" i="105"/>
  <c r="E147" i="105"/>
  <c r="D147" i="105"/>
  <c r="E146" i="105"/>
  <c r="D146" i="105"/>
  <c r="E145" i="105"/>
  <c r="D145" i="105"/>
  <c r="E144" i="105"/>
  <c r="D144" i="105"/>
  <c r="E143" i="105"/>
  <c r="D143" i="105"/>
  <c r="E142" i="105"/>
  <c r="D142" i="105"/>
  <c r="E141" i="105"/>
  <c r="D141" i="105"/>
  <c r="E140" i="105"/>
  <c r="D140" i="105"/>
  <c r="E139" i="105"/>
  <c r="D139" i="105"/>
  <c r="E138" i="105"/>
  <c r="D138" i="105"/>
  <c r="E137" i="105"/>
  <c r="D137" i="105"/>
  <c r="E136" i="105"/>
  <c r="D136" i="105"/>
  <c r="E135" i="105"/>
  <c r="D135" i="105"/>
  <c r="E134" i="105"/>
  <c r="D134" i="105"/>
  <c r="E133" i="105"/>
  <c r="D133" i="105"/>
  <c r="E132" i="105"/>
  <c r="D132" i="105"/>
  <c r="E131" i="105"/>
  <c r="D131" i="105"/>
  <c r="E130" i="105"/>
  <c r="D130" i="105"/>
  <c r="E129" i="105"/>
  <c r="D129" i="105"/>
  <c r="E128" i="105"/>
  <c r="D128" i="105"/>
  <c r="E127" i="105"/>
  <c r="D127" i="105"/>
  <c r="E126" i="105"/>
  <c r="D126" i="105"/>
  <c r="E125" i="105"/>
  <c r="D125" i="105"/>
  <c r="E124" i="105"/>
  <c r="D124" i="105"/>
  <c r="E123" i="105"/>
  <c r="D123" i="105"/>
  <c r="E122" i="105"/>
  <c r="D122" i="105"/>
  <c r="E121" i="105"/>
  <c r="D121" i="105"/>
  <c r="E120" i="105"/>
  <c r="D120" i="105"/>
  <c r="E119" i="105"/>
  <c r="D119" i="105"/>
  <c r="E118" i="105"/>
  <c r="D118" i="105"/>
  <c r="E117" i="105"/>
  <c r="D117" i="105"/>
  <c r="E116" i="105"/>
  <c r="D116" i="105"/>
  <c r="E115" i="105"/>
  <c r="D115" i="105"/>
  <c r="E114" i="105"/>
  <c r="D114" i="105"/>
  <c r="E113" i="105"/>
  <c r="D113" i="105"/>
  <c r="E112" i="105"/>
  <c r="D112" i="105"/>
  <c r="E111" i="105"/>
  <c r="D111" i="105"/>
  <c r="E110" i="105"/>
  <c r="D110" i="105"/>
  <c r="E109" i="105"/>
  <c r="D109" i="105"/>
  <c r="E108" i="105"/>
  <c r="D108" i="105"/>
  <c r="E107" i="105"/>
  <c r="D107" i="105"/>
  <c r="E106" i="105"/>
  <c r="D106" i="105"/>
  <c r="E105" i="105"/>
  <c r="D105" i="105"/>
  <c r="E104" i="105"/>
  <c r="D104" i="105"/>
  <c r="E103" i="105"/>
  <c r="D103" i="105"/>
  <c r="E102" i="105"/>
  <c r="D102" i="105"/>
  <c r="E101" i="105"/>
  <c r="D101" i="105"/>
  <c r="E100" i="105"/>
  <c r="D100" i="105"/>
  <c r="E99" i="105"/>
  <c r="D99" i="105"/>
  <c r="E98" i="105"/>
  <c r="D98" i="105"/>
  <c r="E97" i="105"/>
  <c r="D97" i="105"/>
  <c r="E96" i="105"/>
  <c r="D96" i="105"/>
  <c r="E95" i="105"/>
  <c r="D95" i="105"/>
  <c r="E94" i="105"/>
  <c r="D94" i="105"/>
  <c r="E93" i="105"/>
  <c r="D93" i="105"/>
  <c r="E92" i="105"/>
  <c r="D92" i="105"/>
  <c r="E91" i="105"/>
  <c r="D91" i="105"/>
  <c r="E90" i="105"/>
  <c r="D90" i="105"/>
  <c r="E89" i="105"/>
  <c r="D89" i="105"/>
  <c r="E88" i="105"/>
  <c r="D88" i="105"/>
  <c r="E87" i="105"/>
  <c r="D87" i="105"/>
  <c r="E86" i="105"/>
  <c r="D86" i="105"/>
  <c r="E85" i="105"/>
  <c r="D85" i="105"/>
  <c r="E84" i="105"/>
  <c r="D84" i="105"/>
  <c r="E83" i="105"/>
  <c r="D83" i="105"/>
  <c r="E82" i="105"/>
  <c r="D82" i="105"/>
  <c r="E81" i="105"/>
  <c r="D81" i="105"/>
  <c r="E80" i="105"/>
  <c r="D80" i="105"/>
  <c r="E79" i="105"/>
  <c r="D79" i="105"/>
  <c r="E78" i="105"/>
  <c r="D78" i="105"/>
  <c r="E77" i="105"/>
  <c r="D77" i="105"/>
  <c r="E76" i="105"/>
  <c r="D76" i="105"/>
  <c r="E75" i="105"/>
  <c r="D75" i="105"/>
  <c r="E74" i="105"/>
  <c r="D74" i="105"/>
  <c r="E73" i="105"/>
  <c r="D73" i="105"/>
  <c r="E72" i="105"/>
  <c r="D72" i="105"/>
  <c r="E71" i="105"/>
  <c r="D71" i="105"/>
  <c r="E70" i="105"/>
  <c r="D70" i="105"/>
  <c r="E69" i="105"/>
  <c r="D69" i="105"/>
  <c r="E68" i="105"/>
  <c r="D68" i="105"/>
  <c r="E67" i="105"/>
  <c r="D67" i="105"/>
  <c r="E66" i="105"/>
  <c r="D66" i="105"/>
  <c r="E65" i="105"/>
  <c r="D65" i="105"/>
  <c r="E64" i="105"/>
  <c r="D64" i="105"/>
  <c r="E63" i="105"/>
  <c r="D63" i="105"/>
  <c r="E62" i="105"/>
  <c r="D62" i="105"/>
  <c r="E61" i="105"/>
  <c r="D61" i="105"/>
  <c r="E60" i="105"/>
  <c r="D60" i="105"/>
  <c r="E59" i="105"/>
  <c r="D59" i="105"/>
  <c r="E58" i="105"/>
  <c r="D58" i="105"/>
  <c r="E57" i="105"/>
  <c r="D57" i="105"/>
  <c r="E56" i="105"/>
  <c r="D56" i="105"/>
  <c r="E55" i="105"/>
  <c r="D55" i="105"/>
  <c r="E54" i="105"/>
  <c r="D54" i="105"/>
  <c r="E53" i="105"/>
  <c r="D53" i="105"/>
  <c r="E52" i="105"/>
  <c r="D52" i="105"/>
  <c r="E51" i="105"/>
  <c r="D51" i="105"/>
  <c r="E50" i="105"/>
  <c r="D50" i="105"/>
  <c r="E49" i="105"/>
  <c r="D49" i="105"/>
  <c r="E48" i="105"/>
  <c r="D48" i="105"/>
  <c r="E47" i="105"/>
  <c r="D47" i="105"/>
  <c r="E46" i="105"/>
  <c r="D46" i="105"/>
  <c r="E45" i="105"/>
  <c r="D45" i="105"/>
  <c r="E44" i="105"/>
  <c r="D44" i="105"/>
  <c r="E43" i="105"/>
  <c r="D43" i="105"/>
  <c r="E42" i="105"/>
  <c r="D42" i="105"/>
  <c r="E41" i="105"/>
  <c r="D41" i="105"/>
  <c r="E40" i="105"/>
  <c r="D40" i="105"/>
  <c r="E39" i="105"/>
  <c r="D39" i="105"/>
  <c r="E38" i="105"/>
  <c r="D38" i="105"/>
  <c r="E37" i="105"/>
  <c r="D37" i="105"/>
  <c r="E36" i="105"/>
  <c r="D36" i="105"/>
  <c r="E35" i="105"/>
  <c r="D35" i="105"/>
  <c r="E34" i="105"/>
  <c r="D34" i="105"/>
  <c r="E33" i="105"/>
  <c r="D33" i="105"/>
  <c r="E32" i="105"/>
  <c r="D32" i="105"/>
  <c r="E31" i="105"/>
  <c r="D31" i="105"/>
  <c r="E30" i="105"/>
  <c r="D30" i="105"/>
  <c r="E29" i="105"/>
  <c r="D29" i="105"/>
  <c r="E28" i="105"/>
  <c r="D28" i="105"/>
  <c r="E27" i="105"/>
  <c r="D27" i="105"/>
  <c r="E26" i="105"/>
  <c r="D26" i="105"/>
  <c r="E25" i="105"/>
  <c r="D25" i="105"/>
  <c r="E24" i="105"/>
  <c r="D24" i="105"/>
  <c r="E23" i="105"/>
  <c r="D23" i="105"/>
  <c r="E22" i="105"/>
  <c r="D22" i="105"/>
  <c r="E21" i="105"/>
  <c r="D21" i="105"/>
  <c r="E20" i="105"/>
  <c r="D20" i="105"/>
  <c r="E19" i="105"/>
  <c r="D19" i="105"/>
  <c r="E18" i="105"/>
  <c r="D18" i="105"/>
  <c r="BB15" i="104"/>
  <c r="BA15" i="104"/>
  <c r="AZ15" i="104"/>
  <c r="AY15" i="104"/>
  <c r="AX15" i="104"/>
  <c r="AW15" i="104"/>
  <c r="AV15" i="104"/>
  <c r="AU15" i="104"/>
  <c r="AT15" i="104"/>
  <c r="AS15" i="104"/>
  <c r="AR15" i="104"/>
  <c r="AQ15" i="104"/>
  <c r="AP15" i="104"/>
  <c r="AO15" i="104"/>
  <c r="AN15" i="104"/>
  <c r="AM15" i="104"/>
  <c r="AL15" i="104"/>
  <c r="AK15" i="104"/>
  <c r="AJ15" i="104"/>
  <c r="AI15" i="104"/>
  <c r="AH15" i="104"/>
  <c r="AG15" i="104"/>
  <c r="AF15" i="104"/>
  <c r="AE15" i="104"/>
  <c r="AD15" i="104"/>
  <c r="AC15" i="104"/>
  <c r="AB15" i="104"/>
  <c r="AA15" i="104"/>
  <c r="Z15" i="104"/>
  <c r="Y15" i="104"/>
  <c r="X15" i="104"/>
  <c r="W15" i="104"/>
  <c r="V15" i="104"/>
  <c r="U15" i="104"/>
  <c r="T15" i="104"/>
  <c r="S15" i="104"/>
  <c r="R15" i="104"/>
  <c r="Q15" i="104"/>
  <c r="BC15" i="104"/>
  <c r="BC200" i="104"/>
  <c r="BC199" i="104"/>
  <c r="BC198" i="104"/>
  <c r="BC197" i="104"/>
  <c r="BC196" i="104"/>
  <c r="BC195" i="104"/>
  <c r="BC194" i="104"/>
  <c r="BC193" i="104"/>
  <c r="BC192" i="104"/>
  <c r="BC191" i="104"/>
  <c r="BC190" i="104"/>
  <c r="BC189" i="104"/>
  <c r="BC188" i="104"/>
  <c r="BC187" i="104"/>
  <c r="BC186" i="104"/>
  <c r="BC185" i="104"/>
  <c r="BC184" i="104"/>
  <c r="BC183" i="104"/>
  <c r="BC182" i="104"/>
  <c r="BC181" i="104"/>
  <c r="BC180" i="104"/>
  <c r="BC179" i="104"/>
  <c r="BC178" i="104"/>
  <c r="BC177" i="104"/>
  <c r="BC176" i="104"/>
  <c r="BC175" i="104"/>
  <c r="BC174" i="104"/>
  <c r="BC173" i="104"/>
  <c r="BC172" i="104"/>
  <c r="BC171" i="104"/>
  <c r="BC170" i="104"/>
  <c r="BC169" i="104"/>
  <c r="BC168" i="104"/>
  <c r="BC167" i="104"/>
  <c r="BC166" i="104"/>
  <c r="BC165" i="104"/>
  <c r="BC164" i="104"/>
  <c r="BC163" i="104"/>
  <c r="BC162" i="104"/>
  <c r="BC161" i="104"/>
  <c r="BC160" i="104"/>
  <c r="BC159" i="104"/>
  <c r="BC158" i="104"/>
  <c r="BC157" i="104"/>
  <c r="BC156" i="104"/>
  <c r="BC155" i="104"/>
  <c r="BC154" i="104"/>
  <c r="BC153" i="104"/>
  <c r="BC152" i="104"/>
  <c r="BC151" i="104"/>
  <c r="BC150" i="104"/>
  <c r="BC149" i="104"/>
  <c r="BC148" i="104"/>
  <c r="BC147" i="104"/>
  <c r="BC146" i="104"/>
  <c r="BC145" i="104"/>
  <c r="BC144" i="104"/>
  <c r="BC143" i="104"/>
  <c r="BC142" i="104"/>
  <c r="BC141" i="104"/>
  <c r="BC140" i="104"/>
  <c r="BC139" i="104"/>
  <c r="BC138" i="104"/>
  <c r="BC137" i="104"/>
  <c r="BC136" i="104"/>
  <c r="BC135" i="104"/>
  <c r="BC134" i="104"/>
  <c r="BC133" i="104"/>
  <c r="BC132" i="104"/>
  <c r="BC131" i="104"/>
  <c r="BC130" i="104"/>
  <c r="BC129" i="104"/>
  <c r="BC128" i="104"/>
  <c r="BC127" i="104"/>
  <c r="BC126" i="104"/>
  <c r="BC125" i="104"/>
  <c r="BC124" i="104"/>
  <c r="BC123" i="104"/>
  <c r="BC122" i="104"/>
  <c r="BC121" i="104"/>
  <c r="BC120" i="104"/>
  <c r="BC119" i="104"/>
  <c r="BC118" i="104"/>
  <c r="BC117" i="104"/>
  <c r="BC116" i="104"/>
  <c r="BC115" i="104"/>
  <c r="BC114" i="104"/>
  <c r="BC113" i="104"/>
  <c r="BC112" i="104"/>
  <c r="BC111" i="104"/>
  <c r="BC110" i="104"/>
  <c r="BC109" i="104"/>
  <c r="BC108" i="104"/>
  <c r="BC107" i="104"/>
  <c r="BC106" i="104"/>
  <c r="BC105" i="104"/>
  <c r="BC104" i="104"/>
  <c r="BC103" i="104"/>
  <c r="BC102" i="104"/>
  <c r="BC101" i="104"/>
  <c r="BC100" i="104"/>
  <c r="BC99" i="104"/>
  <c r="BC98" i="104"/>
  <c r="BC97" i="104"/>
  <c r="BC96" i="104"/>
  <c r="BC95" i="104"/>
  <c r="BC94" i="104"/>
  <c r="BC93" i="104"/>
  <c r="BC92" i="104"/>
  <c r="BC91" i="104"/>
  <c r="BC90" i="104"/>
  <c r="BC89" i="104"/>
  <c r="BC88" i="104"/>
  <c r="BC87" i="104"/>
  <c r="BC86" i="104"/>
  <c r="BC85" i="104"/>
  <c r="BC84" i="104"/>
  <c r="BC83" i="104"/>
  <c r="BC82" i="104"/>
  <c r="BC81" i="104"/>
  <c r="BC80" i="104"/>
  <c r="BC79" i="104"/>
  <c r="BC78" i="104"/>
  <c r="BC77" i="104"/>
  <c r="BC76" i="104"/>
  <c r="BC75" i="104"/>
  <c r="BC74" i="104"/>
  <c r="BC73" i="104"/>
  <c r="BC72" i="104"/>
  <c r="BC71" i="104"/>
  <c r="BC70" i="104"/>
  <c r="BC69" i="104"/>
  <c r="BC68" i="104"/>
  <c r="BC67" i="104"/>
  <c r="BC66" i="104"/>
  <c r="BC65" i="104"/>
  <c r="BC64" i="104"/>
  <c r="BC63" i="104"/>
  <c r="BC62" i="104"/>
  <c r="BC61" i="104"/>
  <c r="BC60" i="104"/>
  <c r="BC59" i="104"/>
  <c r="BC58" i="104"/>
  <c r="BC57" i="104"/>
  <c r="BC56" i="104"/>
  <c r="BC55" i="104"/>
  <c r="BC54" i="104"/>
  <c r="BC53" i="104"/>
  <c r="BC52" i="104"/>
  <c r="BC51" i="104"/>
  <c r="BC50" i="104"/>
  <c r="BC49" i="104"/>
  <c r="BC48" i="104"/>
  <c r="BC47" i="104"/>
  <c r="BC46" i="104"/>
  <c r="BC45" i="104"/>
  <c r="BC44" i="104"/>
  <c r="BC43" i="104"/>
  <c r="BC42" i="104"/>
  <c r="BC41" i="104"/>
  <c r="BC40" i="104"/>
  <c r="BC39" i="104"/>
  <c r="BC38" i="104"/>
  <c r="BC37" i="104"/>
  <c r="BC36" i="104"/>
  <c r="BC35" i="104"/>
  <c r="BC34" i="104"/>
  <c r="BC33" i="104"/>
  <c r="BC32" i="104"/>
  <c r="BC31" i="104"/>
  <c r="BC30" i="104"/>
  <c r="BC29" i="104"/>
  <c r="BC28" i="104"/>
  <c r="BC27" i="104"/>
  <c r="BC26" i="104"/>
  <c r="BC25" i="104"/>
  <c r="BC24" i="104"/>
  <c r="BC23" i="104"/>
  <c r="BC22" i="104"/>
  <c r="BC21" i="104"/>
  <c r="BC20" i="104"/>
  <c r="BC19" i="104"/>
  <c r="BC18" i="104"/>
  <c r="BB200" i="104"/>
  <c r="BB199" i="104"/>
  <c r="BB198" i="104"/>
  <c r="BB197" i="104"/>
  <c r="BB196" i="104"/>
  <c r="BB195" i="104"/>
  <c r="BB194" i="104"/>
  <c r="BB193" i="104"/>
  <c r="BB192" i="104"/>
  <c r="BB191" i="104"/>
  <c r="BB190" i="104"/>
  <c r="BB189" i="104"/>
  <c r="BB188" i="104"/>
  <c r="BB187" i="104"/>
  <c r="BB186" i="104"/>
  <c r="BB185" i="104"/>
  <c r="BB184" i="104"/>
  <c r="BB183" i="104"/>
  <c r="BB182" i="104"/>
  <c r="BB181" i="104"/>
  <c r="BB180" i="104"/>
  <c r="BB179" i="104"/>
  <c r="BB178" i="104"/>
  <c r="BB177" i="104"/>
  <c r="BB176" i="104"/>
  <c r="BB175" i="104"/>
  <c r="BB174" i="104"/>
  <c r="BB173" i="104"/>
  <c r="BB172" i="104"/>
  <c r="BB171" i="104"/>
  <c r="BB170" i="104"/>
  <c r="BB169" i="104"/>
  <c r="BB168" i="104"/>
  <c r="BB167" i="104"/>
  <c r="BB166" i="104"/>
  <c r="BB165" i="104"/>
  <c r="BB164" i="104"/>
  <c r="BB163" i="104"/>
  <c r="BB162" i="104"/>
  <c r="BB161" i="104"/>
  <c r="BB160" i="104"/>
  <c r="BB159" i="104"/>
  <c r="BB158" i="104"/>
  <c r="BB157" i="104"/>
  <c r="BB156" i="104"/>
  <c r="BB155" i="104"/>
  <c r="BB154" i="104"/>
  <c r="BB153" i="104"/>
  <c r="BB152" i="104"/>
  <c r="BB151" i="104"/>
  <c r="BB150" i="104"/>
  <c r="BB149" i="104"/>
  <c r="BB148" i="104"/>
  <c r="BB147" i="104"/>
  <c r="BB146" i="104"/>
  <c r="BB145" i="104"/>
  <c r="BB144" i="104"/>
  <c r="BB143" i="104"/>
  <c r="BB142" i="104"/>
  <c r="BB141" i="104"/>
  <c r="BB140" i="104"/>
  <c r="BB139" i="104"/>
  <c r="BB138" i="104"/>
  <c r="BB137" i="104"/>
  <c r="BB136" i="104"/>
  <c r="BB135" i="104"/>
  <c r="BB134" i="104"/>
  <c r="BB133" i="104"/>
  <c r="BB132" i="104"/>
  <c r="BB131" i="104"/>
  <c r="BB130" i="104"/>
  <c r="BB129" i="104"/>
  <c r="BB128" i="104"/>
  <c r="BB127" i="104"/>
  <c r="BB126" i="104"/>
  <c r="BB125" i="104"/>
  <c r="BB124" i="104"/>
  <c r="BB123" i="104"/>
  <c r="BB122" i="104"/>
  <c r="BB121" i="104"/>
  <c r="BB120" i="104"/>
  <c r="BB119" i="104"/>
  <c r="BB118" i="104"/>
  <c r="BB117" i="104"/>
  <c r="BB116" i="104"/>
  <c r="BB115" i="104"/>
  <c r="BB114" i="104"/>
  <c r="BB113" i="104"/>
  <c r="BB112" i="104"/>
  <c r="BB111" i="104"/>
  <c r="BB110" i="104"/>
  <c r="BB109" i="104"/>
  <c r="BB108" i="104"/>
  <c r="BB107" i="104"/>
  <c r="BB106" i="104"/>
  <c r="BB105" i="104"/>
  <c r="BB104" i="104"/>
  <c r="BB103" i="104"/>
  <c r="BB102" i="104"/>
  <c r="BB101" i="104"/>
  <c r="BB100" i="104"/>
  <c r="BB99" i="104"/>
  <c r="BB98" i="104"/>
  <c r="BB97" i="104"/>
  <c r="BB96" i="104"/>
  <c r="BB95" i="104"/>
  <c r="BB94" i="104"/>
  <c r="BB93" i="104"/>
  <c r="BB92" i="104"/>
  <c r="BB91" i="104"/>
  <c r="BB90" i="104"/>
  <c r="BB89" i="104"/>
  <c r="BB88" i="104"/>
  <c r="BB87" i="104"/>
  <c r="BB86" i="104"/>
  <c r="BB85" i="104"/>
  <c r="BB84" i="104"/>
  <c r="BB83" i="104"/>
  <c r="BB82" i="104"/>
  <c r="BB81" i="104"/>
  <c r="BB80" i="104"/>
  <c r="BB79" i="104"/>
  <c r="BB78" i="104"/>
  <c r="BB77" i="104"/>
  <c r="BB76" i="104"/>
  <c r="BB75" i="104"/>
  <c r="BB74" i="104"/>
  <c r="BB73" i="104"/>
  <c r="BB72" i="104"/>
  <c r="BB71" i="104"/>
  <c r="BB70" i="104"/>
  <c r="BB69" i="104"/>
  <c r="BB68" i="104"/>
  <c r="BB67" i="104"/>
  <c r="BB66" i="104"/>
  <c r="BB65" i="104"/>
  <c r="BB64" i="104"/>
  <c r="BB63" i="104"/>
  <c r="BB62" i="104"/>
  <c r="BB61" i="104"/>
  <c r="BB60" i="104"/>
  <c r="BB59" i="104"/>
  <c r="BB58" i="104"/>
  <c r="BB57" i="104"/>
  <c r="BB56" i="104"/>
  <c r="BB55" i="104"/>
  <c r="BB54" i="104"/>
  <c r="BB53" i="104"/>
  <c r="BB52" i="104"/>
  <c r="BB51" i="104"/>
  <c r="BB50" i="104"/>
  <c r="BB49" i="104"/>
  <c r="BB48" i="104"/>
  <c r="BB47" i="104"/>
  <c r="BB46" i="104"/>
  <c r="BB45" i="104"/>
  <c r="BB44" i="104"/>
  <c r="BB43" i="104"/>
  <c r="BB42" i="104"/>
  <c r="BB41" i="104"/>
  <c r="BB40" i="104"/>
  <c r="BB39" i="104"/>
  <c r="BB38" i="104"/>
  <c r="BB37" i="104"/>
  <c r="BB36" i="104"/>
  <c r="BB35" i="104"/>
  <c r="BB34" i="104"/>
  <c r="BB33" i="104"/>
  <c r="BB32" i="104"/>
  <c r="BB31" i="104"/>
  <c r="BB30" i="104"/>
  <c r="BB29" i="104"/>
  <c r="BB28" i="104"/>
  <c r="BB27" i="104"/>
  <c r="BB26" i="104"/>
  <c r="BB25" i="104"/>
  <c r="BB24" i="104"/>
  <c r="BB23" i="104"/>
  <c r="BB22" i="104"/>
  <c r="BB21" i="104"/>
  <c r="BB20" i="104"/>
  <c r="BB19" i="104"/>
  <c r="BB18" i="104"/>
  <c r="AX200" i="104"/>
  <c r="AX199" i="104"/>
  <c r="AX198" i="104"/>
  <c r="AX197" i="104"/>
  <c r="AX196" i="104"/>
  <c r="AX195" i="104"/>
  <c r="AX194" i="104"/>
  <c r="AX193" i="104"/>
  <c r="AX192" i="104"/>
  <c r="AX191" i="104"/>
  <c r="AX190" i="104"/>
  <c r="AX189" i="104"/>
  <c r="AX188" i="104"/>
  <c r="AX187" i="104"/>
  <c r="AX186" i="104"/>
  <c r="AX185" i="104"/>
  <c r="AX184" i="104"/>
  <c r="AX183" i="104"/>
  <c r="AX182" i="104"/>
  <c r="AX181" i="104"/>
  <c r="AX180" i="104"/>
  <c r="AX179" i="104"/>
  <c r="AX178" i="104"/>
  <c r="AX177" i="104"/>
  <c r="AX176" i="104"/>
  <c r="AX175" i="104"/>
  <c r="AX174" i="104"/>
  <c r="AX173" i="104"/>
  <c r="AX172" i="104"/>
  <c r="AX171" i="104"/>
  <c r="AX170" i="104"/>
  <c r="AX169" i="104"/>
  <c r="AX168" i="104"/>
  <c r="AX167" i="104"/>
  <c r="AX166" i="104"/>
  <c r="AX165" i="104"/>
  <c r="AX164" i="104"/>
  <c r="AX163" i="104"/>
  <c r="AX162" i="104"/>
  <c r="AX161" i="104"/>
  <c r="AX160" i="104"/>
  <c r="AX159" i="104"/>
  <c r="AX158" i="104"/>
  <c r="AX157" i="104"/>
  <c r="AX156" i="104"/>
  <c r="AX155" i="104"/>
  <c r="AX154" i="104"/>
  <c r="AX153" i="104"/>
  <c r="AX152" i="104"/>
  <c r="AX151" i="104"/>
  <c r="AX150" i="104"/>
  <c r="AX149" i="104"/>
  <c r="AX148" i="104"/>
  <c r="AX147" i="104"/>
  <c r="AX146" i="104"/>
  <c r="AX145" i="104"/>
  <c r="AX144" i="104"/>
  <c r="AX143" i="104"/>
  <c r="AX142" i="104"/>
  <c r="AX141" i="104"/>
  <c r="AX140" i="104"/>
  <c r="AX139" i="104"/>
  <c r="AX138" i="104"/>
  <c r="AX137" i="104"/>
  <c r="AX136" i="104"/>
  <c r="AX135" i="104"/>
  <c r="AX134" i="104"/>
  <c r="AX133" i="104"/>
  <c r="AX132" i="104"/>
  <c r="AX131" i="104"/>
  <c r="AX130" i="104"/>
  <c r="AX129" i="104"/>
  <c r="AX128" i="104"/>
  <c r="AX127" i="104"/>
  <c r="AX126" i="104"/>
  <c r="AX125" i="104"/>
  <c r="AX124" i="104"/>
  <c r="AX123" i="104"/>
  <c r="AX122" i="104"/>
  <c r="AX121" i="104"/>
  <c r="AX120" i="104"/>
  <c r="AX119" i="104"/>
  <c r="AX118" i="104"/>
  <c r="AX117" i="104"/>
  <c r="AX116" i="104"/>
  <c r="AX115" i="104"/>
  <c r="AX114" i="104"/>
  <c r="AX113" i="104"/>
  <c r="AX112" i="104"/>
  <c r="AX111" i="104"/>
  <c r="AX110" i="104"/>
  <c r="AX109" i="104"/>
  <c r="AX108" i="104"/>
  <c r="AX107" i="104"/>
  <c r="AX106" i="104"/>
  <c r="AX105" i="104"/>
  <c r="AX104" i="104"/>
  <c r="AX103" i="104"/>
  <c r="AX102" i="104"/>
  <c r="AX101" i="104"/>
  <c r="AX100" i="104"/>
  <c r="AX99" i="104"/>
  <c r="AX98" i="104"/>
  <c r="AX97" i="104"/>
  <c r="AX96" i="104"/>
  <c r="AX95" i="104"/>
  <c r="AX94" i="104"/>
  <c r="AX93" i="104"/>
  <c r="AX92" i="104"/>
  <c r="AX91" i="104"/>
  <c r="AX90" i="104"/>
  <c r="AX89" i="104"/>
  <c r="AX88" i="104"/>
  <c r="AX87" i="104"/>
  <c r="AX86" i="104"/>
  <c r="AX85" i="104"/>
  <c r="AX84" i="104"/>
  <c r="AX83" i="104"/>
  <c r="AX82" i="104"/>
  <c r="AX81" i="104"/>
  <c r="AX80" i="104"/>
  <c r="AX79" i="104"/>
  <c r="AX78" i="104"/>
  <c r="AX77" i="104"/>
  <c r="AX76" i="104"/>
  <c r="AX75" i="104"/>
  <c r="AX74" i="104"/>
  <c r="AX73" i="104"/>
  <c r="AX72" i="104"/>
  <c r="AX71" i="104"/>
  <c r="AX70" i="104"/>
  <c r="AX69" i="104"/>
  <c r="AX68" i="104"/>
  <c r="AX67" i="104"/>
  <c r="AX66" i="104"/>
  <c r="AX65" i="104"/>
  <c r="AX64" i="104"/>
  <c r="AX63" i="104"/>
  <c r="AX62" i="104"/>
  <c r="AX61" i="104"/>
  <c r="AX60" i="104"/>
  <c r="AX59" i="104"/>
  <c r="AX58" i="104"/>
  <c r="AX57" i="104"/>
  <c r="AX56" i="104"/>
  <c r="AX55" i="104"/>
  <c r="AX54" i="104"/>
  <c r="AX53" i="104"/>
  <c r="AX52" i="104"/>
  <c r="AX51" i="104"/>
  <c r="AX50" i="104"/>
  <c r="AX49" i="104"/>
  <c r="AX48" i="104"/>
  <c r="AX47" i="104"/>
  <c r="AX46" i="104"/>
  <c r="AX45" i="104"/>
  <c r="AX44" i="104"/>
  <c r="AX43" i="104"/>
  <c r="AX42" i="104"/>
  <c r="AX41" i="104"/>
  <c r="AX40" i="104"/>
  <c r="AX39" i="104"/>
  <c r="AX38" i="104"/>
  <c r="AX37" i="104"/>
  <c r="AX36" i="104"/>
  <c r="AX35" i="104"/>
  <c r="AX34" i="104"/>
  <c r="AX33" i="104"/>
  <c r="AX32" i="104"/>
  <c r="AX31" i="104"/>
  <c r="AX30" i="104"/>
  <c r="AX29" i="104"/>
  <c r="AX28" i="104"/>
  <c r="AX27" i="104"/>
  <c r="AX26" i="104"/>
  <c r="AX25" i="104"/>
  <c r="AX24" i="104"/>
  <c r="AX23" i="104"/>
  <c r="AX22" i="104"/>
  <c r="AX21" i="104"/>
  <c r="AX20" i="104"/>
  <c r="AX19" i="104"/>
  <c r="AX18" i="104"/>
  <c r="AV200" i="104"/>
  <c r="AU200" i="104"/>
  <c r="AV199" i="104"/>
  <c r="AU199" i="104"/>
  <c r="AV198" i="104"/>
  <c r="AU198" i="104"/>
  <c r="AV197" i="104"/>
  <c r="AU197" i="104"/>
  <c r="AV196" i="104"/>
  <c r="AU196" i="104"/>
  <c r="AV195" i="104"/>
  <c r="AU195" i="104"/>
  <c r="AV194" i="104"/>
  <c r="AU194" i="104"/>
  <c r="AV193" i="104"/>
  <c r="AU193" i="104"/>
  <c r="AV192" i="104"/>
  <c r="AU192" i="104"/>
  <c r="AV191" i="104"/>
  <c r="AU191" i="104"/>
  <c r="AV190" i="104"/>
  <c r="AU190" i="104"/>
  <c r="AV189" i="104"/>
  <c r="AU189" i="104"/>
  <c r="AV188" i="104"/>
  <c r="AU188" i="104"/>
  <c r="AV187" i="104"/>
  <c r="AU187" i="104"/>
  <c r="AV186" i="104"/>
  <c r="AU186" i="104"/>
  <c r="AV185" i="104"/>
  <c r="AU185" i="104"/>
  <c r="AV184" i="104"/>
  <c r="AU184" i="104"/>
  <c r="AV183" i="104"/>
  <c r="AU183" i="104"/>
  <c r="AV182" i="104"/>
  <c r="AU182" i="104"/>
  <c r="AV181" i="104"/>
  <c r="AU181" i="104"/>
  <c r="AV180" i="104"/>
  <c r="AU180" i="104"/>
  <c r="AV179" i="104"/>
  <c r="AU179" i="104"/>
  <c r="AV178" i="104"/>
  <c r="AU178" i="104"/>
  <c r="AV177" i="104"/>
  <c r="AU177" i="104"/>
  <c r="AV176" i="104"/>
  <c r="AU176" i="104"/>
  <c r="AV175" i="104"/>
  <c r="AU175" i="104"/>
  <c r="AV174" i="104"/>
  <c r="AU174" i="104"/>
  <c r="AV173" i="104"/>
  <c r="AU173" i="104"/>
  <c r="AV172" i="104"/>
  <c r="AU172" i="104"/>
  <c r="AV171" i="104"/>
  <c r="AU171" i="104"/>
  <c r="AV170" i="104"/>
  <c r="AU170" i="104"/>
  <c r="AV169" i="104"/>
  <c r="AU169" i="104"/>
  <c r="AV168" i="104"/>
  <c r="AU168" i="104"/>
  <c r="AV167" i="104"/>
  <c r="AU167" i="104"/>
  <c r="AV166" i="104"/>
  <c r="AU166" i="104"/>
  <c r="AV165" i="104"/>
  <c r="AU165" i="104"/>
  <c r="AV164" i="104"/>
  <c r="AU164" i="104"/>
  <c r="AV163" i="104"/>
  <c r="AU163" i="104"/>
  <c r="AV162" i="104"/>
  <c r="AU162" i="104"/>
  <c r="AV161" i="104"/>
  <c r="AU161" i="104"/>
  <c r="AV160" i="104"/>
  <c r="AU160" i="104"/>
  <c r="AV159" i="104"/>
  <c r="AU159" i="104"/>
  <c r="AV158" i="104"/>
  <c r="AU158" i="104"/>
  <c r="AV157" i="104"/>
  <c r="AU157" i="104"/>
  <c r="AV156" i="104"/>
  <c r="AU156" i="104"/>
  <c r="AV155" i="104"/>
  <c r="AU155" i="104"/>
  <c r="AV154" i="104"/>
  <c r="AU154" i="104"/>
  <c r="AV153" i="104"/>
  <c r="AU153" i="104"/>
  <c r="AV152" i="104"/>
  <c r="AU152" i="104"/>
  <c r="AV151" i="104"/>
  <c r="AU151" i="104"/>
  <c r="AV150" i="104"/>
  <c r="AU150" i="104"/>
  <c r="AV149" i="104"/>
  <c r="AU149" i="104"/>
  <c r="AV148" i="104"/>
  <c r="AU148" i="104"/>
  <c r="AV147" i="104"/>
  <c r="AU147" i="104"/>
  <c r="AV146" i="104"/>
  <c r="AU146" i="104"/>
  <c r="AV145" i="104"/>
  <c r="AU145" i="104"/>
  <c r="AV144" i="104"/>
  <c r="AU144" i="104"/>
  <c r="AV143" i="104"/>
  <c r="AU143" i="104"/>
  <c r="AV142" i="104"/>
  <c r="AU142" i="104"/>
  <c r="AV141" i="104"/>
  <c r="AU141" i="104"/>
  <c r="AV140" i="104"/>
  <c r="AU140" i="104"/>
  <c r="AV139" i="104"/>
  <c r="AU139" i="104"/>
  <c r="AV138" i="104"/>
  <c r="AU138" i="104"/>
  <c r="AV137" i="104"/>
  <c r="AU137" i="104"/>
  <c r="AV136" i="104"/>
  <c r="AU136" i="104"/>
  <c r="AV135" i="104"/>
  <c r="AU135" i="104"/>
  <c r="AV134" i="104"/>
  <c r="AU134" i="104"/>
  <c r="AV133" i="104"/>
  <c r="AU133" i="104"/>
  <c r="AV132" i="104"/>
  <c r="AU132" i="104"/>
  <c r="AV131" i="104"/>
  <c r="AU131" i="104"/>
  <c r="AV130" i="104"/>
  <c r="AU130" i="104"/>
  <c r="AV129" i="104"/>
  <c r="AU129" i="104"/>
  <c r="AV128" i="104"/>
  <c r="AU128" i="104"/>
  <c r="AV127" i="104"/>
  <c r="AU127" i="104"/>
  <c r="AV126" i="104"/>
  <c r="AU126" i="104"/>
  <c r="AV125" i="104"/>
  <c r="AU125" i="104"/>
  <c r="AV124" i="104"/>
  <c r="AU124" i="104"/>
  <c r="AV123" i="104"/>
  <c r="AU123" i="104"/>
  <c r="AV122" i="104"/>
  <c r="AU122" i="104"/>
  <c r="AV121" i="104"/>
  <c r="AU121" i="104"/>
  <c r="AV120" i="104"/>
  <c r="AU120" i="104"/>
  <c r="AV119" i="104"/>
  <c r="AU119" i="104"/>
  <c r="AV118" i="104"/>
  <c r="AU118" i="104"/>
  <c r="AV117" i="104"/>
  <c r="AU117" i="104"/>
  <c r="AV116" i="104"/>
  <c r="AU116" i="104"/>
  <c r="AV115" i="104"/>
  <c r="AU115" i="104"/>
  <c r="AV114" i="104"/>
  <c r="AU114" i="104"/>
  <c r="AV113" i="104"/>
  <c r="AU113" i="104"/>
  <c r="AV112" i="104"/>
  <c r="AU112" i="104"/>
  <c r="AV111" i="104"/>
  <c r="AU111" i="104"/>
  <c r="AV110" i="104"/>
  <c r="AU110" i="104"/>
  <c r="AV109" i="104"/>
  <c r="AU109" i="104"/>
  <c r="AV108" i="104"/>
  <c r="AU108" i="104"/>
  <c r="AV107" i="104"/>
  <c r="AU107" i="104"/>
  <c r="AV106" i="104"/>
  <c r="AU106" i="104"/>
  <c r="AV105" i="104"/>
  <c r="AU105" i="104"/>
  <c r="AV104" i="104"/>
  <c r="AU104" i="104"/>
  <c r="AV103" i="104"/>
  <c r="AU103" i="104"/>
  <c r="AV102" i="104"/>
  <c r="AU102" i="104"/>
  <c r="AV101" i="104"/>
  <c r="AU101" i="104"/>
  <c r="AV100" i="104"/>
  <c r="AU100" i="104"/>
  <c r="AV99" i="104"/>
  <c r="AU99" i="104"/>
  <c r="AV98" i="104"/>
  <c r="AU98" i="104"/>
  <c r="AV97" i="104"/>
  <c r="AU97" i="104"/>
  <c r="AV96" i="104"/>
  <c r="AU96" i="104"/>
  <c r="AV95" i="104"/>
  <c r="AU95" i="104"/>
  <c r="AV94" i="104"/>
  <c r="AU94" i="104"/>
  <c r="AV93" i="104"/>
  <c r="AU93" i="104"/>
  <c r="AV92" i="104"/>
  <c r="AU92" i="104"/>
  <c r="AV91" i="104"/>
  <c r="AU91" i="104"/>
  <c r="AV90" i="104"/>
  <c r="AU90" i="104"/>
  <c r="AV89" i="104"/>
  <c r="AU89" i="104"/>
  <c r="AV88" i="104"/>
  <c r="AU88" i="104"/>
  <c r="AV87" i="104"/>
  <c r="AU87" i="104"/>
  <c r="AV86" i="104"/>
  <c r="AU86" i="104"/>
  <c r="AV85" i="104"/>
  <c r="AU85" i="104"/>
  <c r="AV84" i="104"/>
  <c r="AU84" i="104"/>
  <c r="AV83" i="104"/>
  <c r="AU83" i="104"/>
  <c r="AV82" i="104"/>
  <c r="AU82" i="104"/>
  <c r="AV81" i="104"/>
  <c r="AU81" i="104"/>
  <c r="AV80" i="104"/>
  <c r="AU80" i="104"/>
  <c r="AV79" i="104"/>
  <c r="AU79" i="104"/>
  <c r="AV78" i="104"/>
  <c r="AU78" i="104"/>
  <c r="AV77" i="104"/>
  <c r="AU77" i="104"/>
  <c r="AV76" i="104"/>
  <c r="AU76" i="104"/>
  <c r="AV75" i="104"/>
  <c r="AU75" i="104"/>
  <c r="AV74" i="104"/>
  <c r="AU74" i="104"/>
  <c r="AV73" i="104"/>
  <c r="AU73" i="104"/>
  <c r="AV72" i="104"/>
  <c r="AU72" i="104"/>
  <c r="AV71" i="104"/>
  <c r="AU71" i="104"/>
  <c r="AV70" i="104"/>
  <c r="AU70" i="104"/>
  <c r="AV69" i="104"/>
  <c r="AU69" i="104"/>
  <c r="AV68" i="104"/>
  <c r="AU68" i="104"/>
  <c r="AV67" i="104"/>
  <c r="AU67" i="104"/>
  <c r="AV66" i="104"/>
  <c r="AU66" i="104"/>
  <c r="AV65" i="104"/>
  <c r="AU65" i="104"/>
  <c r="AV64" i="104"/>
  <c r="AU64" i="104"/>
  <c r="AV63" i="104"/>
  <c r="AU63" i="104"/>
  <c r="AV62" i="104"/>
  <c r="AU62" i="104"/>
  <c r="AV61" i="104"/>
  <c r="AU61" i="104"/>
  <c r="AV60" i="104"/>
  <c r="AU60" i="104"/>
  <c r="AV59" i="104"/>
  <c r="AU59" i="104"/>
  <c r="AV58" i="104"/>
  <c r="AU58" i="104"/>
  <c r="AV57" i="104"/>
  <c r="AU57" i="104"/>
  <c r="AV56" i="104"/>
  <c r="AU56" i="104"/>
  <c r="AV55" i="104"/>
  <c r="AU55" i="104"/>
  <c r="AV54" i="104"/>
  <c r="AU54" i="104"/>
  <c r="AV53" i="104"/>
  <c r="AU53" i="104"/>
  <c r="AV52" i="104"/>
  <c r="AU52" i="104"/>
  <c r="AV51" i="104"/>
  <c r="AU51" i="104"/>
  <c r="AV50" i="104"/>
  <c r="AU50" i="104"/>
  <c r="AV49" i="104"/>
  <c r="AU49" i="104"/>
  <c r="AV48" i="104"/>
  <c r="AU48" i="104"/>
  <c r="AV47" i="104"/>
  <c r="AU47" i="104"/>
  <c r="AV46" i="104"/>
  <c r="AU46" i="104"/>
  <c r="AV45" i="104"/>
  <c r="AU45" i="104"/>
  <c r="AV44" i="104"/>
  <c r="AU44" i="104"/>
  <c r="AV43" i="104"/>
  <c r="AU43" i="104"/>
  <c r="AV42" i="104"/>
  <c r="AU42" i="104"/>
  <c r="AV41" i="104"/>
  <c r="AU41" i="104"/>
  <c r="AV40" i="104"/>
  <c r="AU40" i="104"/>
  <c r="AV39" i="104"/>
  <c r="AU39" i="104"/>
  <c r="AV38" i="104"/>
  <c r="AU38" i="104"/>
  <c r="AV37" i="104"/>
  <c r="AU37" i="104"/>
  <c r="AV36" i="104"/>
  <c r="AU36" i="104"/>
  <c r="AV35" i="104"/>
  <c r="AU35" i="104"/>
  <c r="AV34" i="104"/>
  <c r="AU34" i="104"/>
  <c r="AV33" i="104"/>
  <c r="AU33" i="104"/>
  <c r="AV32" i="104"/>
  <c r="AU32" i="104"/>
  <c r="AV31" i="104"/>
  <c r="AU31" i="104"/>
  <c r="AV30" i="104"/>
  <c r="AU30" i="104"/>
  <c r="AV29" i="104"/>
  <c r="AU29" i="104"/>
  <c r="AV28" i="104"/>
  <c r="AU28" i="104"/>
  <c r="AV27" i="104"/>
  <c r="AU27" i="104"/>
  <c r="AV26" i="104"/>
  <c r="AU26" i="104"/>
  <c r="AV25" i="104"/>
  <c r="AU25" i="104"/>
  <c r="AV24" i="104"/>
  <c r="AU24" i="104"/>
  <c r="AV23" i="104"/>
  <c r="AU23" i="104"/>
  <c r="AV22" i="104"/>
  <c r="AU22" i="104"/>
  <c r="AV21" i="104"/>
  <c r="AU21" i="104"/>
  <c r="AV20" i="104"/>
  <c r="AU20" i="104"/>
  <c r="AV19" i="104"/>
  <c r="AU19" i="104"/>
  <c r="AV18" i="104"/>
  <c r="AU18" i="104"/>
  <c r="W200" i="104"/>
  <c r="W199" i="104"/>
  <c r="W198" i="104"/>
  <c r="W197" i="104"/>
  <c r="W196" i="104"/>
  <c r="W195" i="104"/>
  <c r="W194" i="104"/>
  <c r="W193" i="104"/>
  <c r="W192" i="104"/>
  <c r="W191" i="104"/>
  <c r="W190" i="104"/>
  <c r="W189" i="104"/>
  <c r="W188" i="104"/>
  <c r="W187" i="104"/>
  <c r="W186" i="104"/>
  <c r="W185" i="104"/>
  <c r="W184" i="104"/>
  <c r="W183" i="104"/>
  <c r="W182" i="104"/>
  <c r="W181" i="104"/>
  <c r="W180" i="104"/>
  <c r="W179" i="104"/>
  <c r="W178" i="104"/>
  <c r="W177" i="104"/>
  <c r="W176" i="104"/>
  <c r="W175" i="104"/>
  <c r="W174" i="104"/>
  <c r="W173" i="104"/>
  <c r="W172" i="104"/>
  <c r="W171" i="104"/>
  <c r="W170" i="104"/>
  <c r="W169" i="104"/>
  <c r="W168" i="104"/>
  <c r="W167" i="104"/>
  <c r="W166" i="104"/>
  <c r="W165" i="104"/>
  <c r="W164" i="104"/>
  <c r="W163" i="104"/>
  <c r="W162" i="104"/>
  <c r="W161" i="104"/>
  <c r="W160" i="104"/>
  <c r="W159" i="104"/>
  <c r="W158" i="104"/>
  <c r="W157" i="104"/>
  <c r="W156" i="104"/>
  <c r="W155" i="104"/>
  <c r="W154" i="104"/>
  <c r="W153" i="104"/>
  <c r="W152" i="104"/>
  <c r="W151" i="104"/>
  <c r="W150" i="104"/>
  <c r="W149" i="104"/>
  <c r="W148" i="104"/>
  <c r="W147" i="104"/>
  <c r="W146" i="104"/>
  <c r="W145" i="104"/>
  <c r="W144" i="104"/>
  <c r="W143" i="104"/>
  <c r="W142" i="104"/>
  <c r="W141" i="104"/>
  <c r="W140" i="104"/>
  <c r="W139" i="104"/>
  <c r="W138" i="104"/>
  <c r="W137" i="104"/>
  <c r="W136" i="104"/>
  <c r="W135" i="104"/>
  <c r="W134" i="104"/>
  <c r="W133" i="104"/>
  <c r="W132" i="104"/>
  <c r="W131" i="104"/>
  <c r="W130" i="104"/>
  <c r="W129" i="104"/>
  <c r="W128" i="104"/>
  <c r="W127" i="104"/>
  <c r="W126" i="104"/>
  <c r="W125" i="104"/>
  <c r="W124" i="104"/>
  <c r="W123" i="104"/>
  <c r="W122" i="104"/>
  <c r="W121" i="104"/>
  <c r="W120" i="104"/>
  <c r="W119" i="104"/>
  <c r="W118" i="104"/>
  <c r="W117" i="104"/>
  <c r="W116" i="104"/>
  <c r="W115" i="104"/>
  <c r="W114" i="104"/>
  <c r="W113" i="104"/>
  <c r="W112" i="104"/>
  <c r="W111" i="104"/>
  <c r="W110" i="104"/>
  <c r="W109" i="104"/>
  <c r="W108" i="104"/>
  <c r="W107" i="104"/>
  <c r="W106" i="104"/>
  <c r="W105" i="104"/>
  <c r="W104" i="104"/>
  <c r="W103" i="104"/>
  <c r="W102" i="104"/>
  <c r="W101" i="104"/>
  <c r="W100" i="104"/>
  <c r="W99" i="104"/>
  <c r="W98" i="104"/>
  <c r="W97" i="104"/>
  <c r="W96" i="104"/>
  <c r="W95" i="104"/>
  <c r="W94" i="104"/>
  <c r="W93" i="104"/>
  <c r="W92" i="104"/>
  <c r="W91" i="104"/>
  <c r="W90" i="104"/>
  <c r="W89" i="104"/>
  <c r="W88" i="104"/>
  <c r="W87" i="104"/>
  <c r="W86" i="104"/>
  <c r="W85" i="104"/>
  <c r="W84" i="104"/>
  <c r="W83" i="104"/>
  <c r="W82" i="104"/>
  <c r="W81" i="104"/>
  <c r="W80" i="104"/>
  <c r="W79" i="104"/>
  <c r="W78" i="104"/>
  <c r="W77" i="104"/>
  <c r="W76" i="104"/>
  <c r="W75" i="104"/>
  <c r="W74" i="104"/>
  <c r="W73" i="104"/>
  <c r="W72" i="104"/>
  <c r="W71" i="104"/>
  <c r="W70" i="104"/>
  <c r="W69" i="104"/>
  <c r="W68" i="104"/>
  <c r="W67" i="104"/>
  <c r="W66" i="104"/>
  <c r="W65" i="104"/>
  <c r="W64" i="104"/>
  <c r="W63" i="104"/>
  <c r="W62" i="104"/>
  <c r="W61" i="104"/>
  <c r="W60" i="104"/>
  <c r="W59" i="104"/>
  <c r="W58" i="104"/>
  <c r="W57" i="104"/>
  <c r="W56" i="104"/>
  <c r="W55" i="104"/>
  <c r="W54" i="104"/>
  <c r="W53" i="104"/>
  <c r="W52" i="104"/>
  <c r="W51" i="104"/>
  <c r="W50" i="104"/>
  <c r="W49" i="104"/>
  <c r="W48" i="104"/>
  <c r="W47" i="104"/>
  <c r="W46" i="104"/>
  <c r="W45" i="104"/>
  <c r="W44" i="104"/>
  <c r="W43" i="104"/>
  <c r="W42" i="104"/>
  <c r="W41" i="104"/>
  <c r="W40" i="104"/>
  <c r="W39" i="104"/>
  <c r="W38" i="104"/>
  <c r="W37" i="104"/>
  <c r="W36" i="104"/>
  <c r="W35" i="104"/>
  <c r="W34" i="104"/>
  <c r="W33" i="104"/>
  <c r="W32" i="104"/>
  <c r="W31" i="104"/>
  <c r="W30" i="104"/>
  <c r="W29" i="104"/>
  <c r="W28" i="104"/>
  <c r="W27" i="104"/>
  <c r="W26" i="104"/>
  <c r="W25" i="104"/>
  <c r="W24" i="104"/>
  <c r="W23" i="104"/>
  <c r="W22" i="104"/>
  <c r="W21" i="104"/>
  <c r="W20" i="104"/>
  <c r="W19" i="104"/>
  <c r="W18" i="104"/>
  <c r="S200" i="104"/>
  <c r="S199" i="104"/>
  <c r="S198" i="104"/>
  <c r="S197" i="104"/>
  <c r="S196" i="104"/>
  <c r="S195" i="104"/>
  <c r="S194" i="104"/>
  <c r="S193" i="104"/>
  <c r="S192" i="104"/>
  <c r="S191" i="104"/>
  <c r="S190" i="104"/>
  <c r="S189" i="104"/>
  <c r="S188" i="104"/>
  <c r="S187" i="104"/>
  <c r="S186" i="104"/>
  <c r="S185" i="104"/>
  <c r="S184" i="104"/>
  <c r="S183" i="104"/>
  <c r="S182" i="104"/>
  <c r="S181" i="104"/>
  <c r="S180" i="104"/>
  <c r="S179" i="104"/>
  <c r="S178" i="104"/>
  <c r="S177" i="104"/>
  <c r="S176" i="104"/>
  <c r="S175" i="104"/>
  <c r="S174" i="104"/>
  <c r="S173" i="104"/>
  <c r="S172" i="104"/>
  <c r="S171" i="104"/>
  <c r="S170" i="104"/>
  <c r="S169" i="104"/>
  <c r="S168" i="104"/>
  <c r="S167" i="104"/>
  <c r="S166" i="104"/>
  <c r="S165" i="104"/>
  <c r="S164" i="104"/>
  <c r="S163" i="104"/>
  <c r="S162" i="104"/>
  <c r="S161" i="104"/>
  <c r="S160" i="104"/>
  <c r="S159" i="104"/>
  <c r="S158" i="104"/>
  <c r="S157" i="104"/>
  <c r="S156" i="104"/>
  <c r="S155" i="104"/>
  <c r="S154" i="104"/>
  <c r="S153" i="104"/>
  <c r="S152" i="104"/>
  <c r="S151" i="104"/>
  <c r="S150" i="104"/>
  <c r="S149" i="104"/>
  <c r="S148" i="104"/>
  <c r="S147" i="104"/>
  <c r="S146" i="104"/>
  <c r="S145" i="104"/>
  <c r="S144" i="104"/>
  <c r="S143" i="104"/>
  <c r="S142" i="104"/>
  <c r="S141" i="104"/>
  <c r="S140" i="104"/>
  <c r="S139" i="104"/>
  <c r="S138" i="104"/>
  <c r="S137" i="104"/>
  <c r="S136" i="104"/>
  <c r="S135" i="104"/>
  <c r="S134" i="104"/>
  <c r="S133" i="104"/>
  <c r="S132" i="104"/>
  <c r="S131" i="104"/>
  <c r="S130" i="104"/>
  <c r="S129" i="104"/>
  <c r="S128" i="104"/>
  <c r="S127" i="104"/>
  <c r="S126" i="104"/>
  <c r="S125" i="104"/>
  <c r="S124" i="104"/>
  <c r="S123" i="104"/>
  <c r="S122" i="104"/>
  <c r="S121" i="104"/>
  <c r="S120" i="104"/>
  <c r="S119" i="104"/>
  <c r="S118" i="104"/>
  <c r="S117" i="104"/>
  <c r="S116" i="104"/>
  <c r="S115" i="104"/>
  <c r="S114" i="104"/>
  <c r="S113" i="104"/>
  <c r="S112" i="104"/>
  <c r="S111" i="104"/>
  <c r="S110" i="104"/>
  <c r="S109" i="104"/>
  <c r="S108" i="104"/>
  <c r="S107" i="104"/>
  <c r="S106" i="104"/>
  <c r="S105" i="104"/>
  <c r="S104" i="104"/>
  <c r="S103" i="104"/>
  <c r="S102" i="104"/>
  <c r="S101" i="104"/>
  <c r="S100" i="104"/>
  <c r="S99" i="104"/>
  <c r="S98" i="104"/>
  <c r="S97" i="104"/>
  <c r="S96" i="104"/>
  <c r="S95" i="104"/>
  <c r="S94" i="104"/>
  <c r="S93" i="104"/>
  <c r="S92" i="104"/>
  <c r="S91" i="104"/>
  <c r="S90" i="104"/>
  <c r="S89" i="104"/>
  <c r="S88" i="104"/>
  <c r="S87" i="104"/>
  <c r="S86" i="104"/>
  <c r="S85" i="104"/>
  <c r="S84" i="104"/>
  <c r="S83" i="104"/>
  <c r="S82" i="104"/>
  <c r="S81" i="104"/>
  <c r="S80" i="104"/>
  <c r="S79" i="104"/>
  <c r="S78" i="104"/>
  <c r="S77" i="104"/>
  <c r="S76" i="104"/>
  <c r="S75" i="104"/>
  <c r="S74" i="104"/>
  <c r="S73" i="104"/>
  <c r="S72" i="104"/>
  <c r="S71" i="104"/>
  <c r="S70" i="104"/>
  <c r="S69" i="104"/>
  <c r="S68" i="104"/>
  <c r="S67" i="104"/>
  <c r="S66" i="104"/>
  <c r="S65" i="104"/>
  <c r="S64" i="104"/>
  <c r="S63" i="104"/>
  <c r="S62" i="104"/>
  <c r="S61" i="104"/>
  <c r="S60" i="104"/>
  <c r="S59" i="104"/>
  <c r="S58" i="104"/>
  <c r="S57" i="104"/>
  <c r="S56" i="104"/>
  <c r="S55" i="104"/>
  <c r="S54" i="104"/>
  <c r="S53" i="104"/>
  <c r="S52" i="104"/>
  <c r="S51" i="104"/>
  <c r="S50" i="104"/>
  <c r="S49" i="104"/>
  <c r="S48" i="104"/>
  <c r="S47" i="104"/>
  <c r="S46" i="104"/>
  <c r="S45" i="104"/>
  <c r="S44" i="104"/>
  <c r="S43" i="104"/>
  <c r="S42" i="104"/>
  <c r="S41" i="104"/>
  <c r="S40" i="104"/>
  <c r="S39" i="104"/>
  <c r="S38" i="104"/>
  <c r="S37" i="104"/>
  <c r="S36" i="104"/>
  <c r="S35" i="104"/>
  <c r="S34" i="104"/>
  <c r="S33" i="104"/>
  <c r="S32" i="104"/>
  <c r="S31" i="104"/>
  <c r="S30" i="104"/>
  <c r="S29" i="104"/>
  <c r="S28" i="104"/>
  <c r="S27" i="104"/>
  <c r="S26" i="104"/>
  <c r="S25" i="104"/>
  <c r="S24" i="104"/>
  <c r="S23" i="104"/>
  <c r="S22" i="104"/>
  <c r="S21" i="104"/>
  <c r="S20" i="104"/>
  <c r="S19" i="104"/>
  <c r="S18" i="104"/>
  <c r="G200" i="104"/>
  <c r="G199" i="104"/>
  <c r="G198" i="104"/>
  <c r="G197" i="104"/>
  <c r="G196" i="104"/>
  <c r="G195" i="104"/>
  <c r="G194" i="104"/>
  <c r="G193" i="104"/>
  <c r="G192" i="104"/>
  <c r="G191" i="104"/>
  <c r="G190" i="104"/>
  <c r="G189" i="104"/>
  <c r="G188" i="104"/>
  <c r="G187" i="104"/>
  <c r="G186" i="104"/>
  <c r="G185" i="104"/>
  <c r="G184" i="104"/>
  <c r="G183" i="104"/>
  <c r="G182" i="104"/>
  <c r="G181" i="104"/>
  <c r="G180" i="104"/>
  <c r="G179" i="104"/>
  <c r="G178" i="104"/>
  <c r="G177" i="104"/>
  <c r="G176" i="104"/>
  <c r="G175" i="104"/>
  <c r="G174" i="104"/>
  <c r="G173" i="104"/>
  <c r="G172" i="104"/>
  <c r="G171" i="104"/>
  <c r="G170" i="104"/>
  <c r="G169" i="104"/>
  <c r="G168" i="104"/>
  <c r="G167" i="104"/>
  <c r="G166" i="104"/>
  <c r="G165" i="104"/>
  <c r="G164" i="104"/>
  <c r="G163" i="104"/>
  <c r="G162" i="104"/>
  <c r="G161" i="104"/>
  <c r="G160" i="104"/>
  <c r="G159" i="104"/>
  <c r="G158" i="104"/>
  <c r="G157" i="104"/>
  <c r="G156" i="104"/>
  <c r="G155" i="104"/>
  <c r="G154" i="104"/>
  <c r="G153" i="104"/>
  <c r="G152" i="104"/>
  <c r="G151" i="104"/>
  <c r="G150" i="104"/>
  <c r="G149" i="104"/>
  <c r="G148" i="104"/>
  <c r="G147" i="104"/>
  <c r="G146" i="104"/>
  <c r="G145" i="104"/>
  <c r="G144" i="104"/>
  <c r="G143" i="104"/>
  <c r="G142" i="104"/>
  <c r="G141" i="104"/>
  <c r="G140" i="104"/>
  <c r="G139" i="104"/>
  <c r="G138" i="104"/>
  <c r="G137" i="104"/>
  <c r="G136" i="104"/>
  <c r="G135" i="104"/>
  <c r="G134" i="104"/>
  <c r="G133" i="104"/>
  <c r="G132" i="104"/>
  <c r="G131" i="104"/>
  <c r="G130" i="104"/>
  <c r="G129" i="104"/>
  <c r="G128" i="104"/>
  <c r="G127" i="104"/>
  <c r="G126" i="104"/>
  <c r="G125" i="104"/>
  <c r="G124" i="104"/>
  <c r="G123" i="104"/>
  <c r="G122" i="104"/>
  <c r="G121" i="104"/>
  <c r="G120" i="104"/>
  <c r="G119" i="104"/>
  <c r="G118" i="104"/>
  <c r="G117" i="104"/>
  <c r="G116" i="104"/>
  <c r="G115" i="104"/>
  <c r="G114" i="104"/>
  <c r="G113" i="104"/>
  <c r="G112" i="104"/>
  <c r="G111" i="104"/>
  <c r="G110" i="104"/>
  <c r="G109" i="104"/>
  <c r="G108" i="104"/>
  <c r="G107" i="104"/>
  <c r="G106" i="104"/>
  <c r="G105" i="104"/>
  <c r="G104" i="104"/>
  <c r="G103" i="104"/>
  <c r="G102" i="104"/>
  <c r="G101" i="104"/>
  <c r="G100" i="104"/>
  <c r="G99" i="104"/>
  <c r="G98" i="104"/>
  <c r="G97" i="104"/>
  <c r="G96" i="104"/>
  <c r="G95" i="104"/>
  <c r="G94" i="104"/>
  <c r="G93" i="104"/>
  <c r="G92" i="104"/>
  <c r="G91" i="104"/>
  <c r="G90" i="104"/>
  <c r="G89" i="104"/>
  <c r="G88" i="104"/>
  <c r="G87" i="104"/>
  <c r="G86" i="104"/>
  <c r="G85" i="104"/>
  <c r="G84" i="104"/>
  <c r="G83" i="104"/>
  <c r="G82" i="104"/>
  <c r="G81" i="104"/>
  <c r="G80" i="104"/>
  <c r="G79" i="104"/>
  <c r="G78" i="104"/>
  <c r="G77" i="104"/>
  <c r="G76" i="104"/>
  <c r="G75" i="104"/>
  <c r="G74" i="104"/>
  <c r="G73" i="104"/>
  <c r="G72" i="104"/>
  <c r="G71" i="104"/>
  <c r="G70" i="104"/>
  <c r="G69" i="104"/>
  <c r="G68" i="104"/>
  <c r="G67" i="104"/>
  <c r="G66" i="104"/>
  <c r="G65" i="104"/>
  <c r="G64" i="104"/>
  <c r="G63" i="104"/>
  <c r="G62" i="104"/>
  <c r="G61" i="104"/>
  <c r="G60" i="104"/>
  <c r="G59" i="104"/>
  <c r="G58" i="104"/>
  <c r="G57" i="104"/>
  <c r="G56" i="104"/>
  <c r="G55" i="104"/>
  <c r="G54" i="104"/>
  <c r="G53" i="104"/>
  <c r="G52" i="104"/>
  <c r="G51" i="104"/>
  <c r="G50" i="104"/>
  <c r="G49" i="104"/>
  <c r="G48" i="104"/>
  <c r="G47" i="104"/>
  <c r="G46" i="104"/>
  <c r="G45" i="104"/>
  <c r="G44" i="104"/>
  <c r="G43" i="104"/>
  <c r="G42" i="104"/>
  <c r="G41" i="104"/>
  <c r="G40" i="104"/>
  <c r="G39" i="104"/>
  <c r="G38" i="104"/>
  <c r="G37" i="104"/>
  <c r="G36" i="104"/>
  <c r="G35" i="104"/>
  <c r="G34" i="104"/>
  <c r="G33" i="104"/>
  <c r="G32" i="104"/>
  <c r="G31" i="104"/>
  <c r="G30" i="104"/>
  <c r="G29" i="104"/>
  <c r="G28" i="104"/>
  <c r="G27" i="104"/>
  <c r="G26" i="104"/>
  <c r="G25" i="104"/>
  <c r="G24" i="104"/>
  <c r="G23" i="104"/>
  <c r="G22" i="104"/>
  <c r="G21" i="104"/>
  <c r="G20" i="104"/>
  <c r="G19" i="104"/>
  <c r="G18" i="104"/>
  <c r="E200" i="104"/>
  <c r="D200" i="104"/>
  <c r="E199" i="104"/>
  <c r="D199" i="104"/>
  <c r="E198" i="104"/>
  <c r="D198" i="104"/>
  <c r="E197" i="104"/>
  <c r="D197" i="104"/>
  <c r="E196" i="104"/>
  <c r="D196" i="104"/>
  <c r="E195" i="104"/>
  <c r="D195" i="104"/>
  <c r="E194" i="104"/>
  <c r="D194" i="104"/>
  <c r="E193" i="104"/>
  <c r="D193" i="104"/>
  <c r="E192" i="104"/>
  <c r="D192" i="104"/>
  <c r="E191" i="104"/>
  <c r="D191" i="104"/>
  <c r="E190" i="104"/>
  <c r="D190" i="104"/>
  <c r="E189" i="104"/>
  <c r="D189" i="104"/>
  <c r="E188" i="104"/>
  <c r="D188" i="104"/>
  <c r="E187" i="104"/>
  <c r="D187" i="104"/>
  <c r="E186" i="104"/>
  <c r="D186" i="104"/>
  <c r="E185" i="104"/>
  <c r="D185" i="104"/>
  <c r="E184" i="104"/>
  <c r="D184" i="104"/>
  <c r="E183" i="104"/>
  <c r="D183" i="104"/>
  <c r="E182" i="104"/>
  <c r="D182" i="104"/>
  <c r="E181" i="104"/>
  <c r="D181" i="104"/>
  <c r="E180" i="104"/>
  <c r="D180" i="104"/>
  <c r="E179" i="104"/>
  <c r="D179" i="104"/>
  <c r="E178" i="104"/>
  <c r="D178" i="104"/>
  <c r="E177" i="104"/>
  <c r="D177" i="104"/>
  <c r="E176" i="104"/>
  <c r="D176" i="104"/>
  <c r="E175" i="104"/>
  <c r="D175" i="104"/>
  <c r="E174" i="104"/>
  <c r="D174" i="104"/>
  <c r="E173" i="104"/>
  <c r="D173" i="104"/>
  <c r="E172" i="104"/>
  <c r="D172" i="104"/>
  <c r="E171" i="104"/>
  <c r="D171" i="104"/>
  <c r="E170" i="104"/>
  <c r="D170" i="104"/>
  <c r="E169" i="104"/>
  <c r="D169" i="104"/>
  <c r="E168" i="104"/>
  <c r="D168" i="104"/>
  <c r="E167" i="104"/>
  <c r="D167" i="104"/>
  <c r="E166" i="104"/>
  <c r="D166" i="104"/>
  <c r="E165" i="104"/>
  <c r="D165" i="104"/>
  <c r="E164" i="104"/>
  <c r="D164" i="104"/>
  <c r="E163" i="104"/>
  <c r="D163" i="104"/>
  <c r="E162" i="104"/>
  <c r="D162" i="104"/>
  <c r="E161" i="104"/>
  <c r="D161" i="104"/>
  <c r="E160" i="104"/>
  <c r="D160" i="104"/>
  <c r="E159" i="104"/>
  <c r="D159" i="104"/>
  <c r="E158" i="104"/>
  <c r="D158" i="104"/>
  <c r="E157" i="104"/>
  <c r="D157" i="104"/>
  <c r="E156" i="104"/>
  <c r="D156" i="104"/>
  <c r="E155" i="104"/>
  <c r="D155" i="104"/>
  <c r="E154" i="104"/>
  <c r="D154" i="104"/>
  <c r="E153" i="104"/>
  <c r="D153" i="104"/>
  <c r="E152" i="104"/>
  <c r="D152" i="104"/>
  <c r="E151" i="104"/>
  <c r="D151" i="104"/>
  <c r="E150" i="104"/>
  <c r="D150" i="104"/>
  <c r="E149" i="104"/>
  <c r="D149" i="104"/>
  <c r="E148" i="104"/>
  <c r="D148" i="104"/>
  <c r="E147" i="104"/>
  <c r="D147" i="104"/>
  <c r="E146" i="104"/>
  <c r="D146" i="104"/>
  <c r="E145" i="104"/>
  <c r="D145" i="104"/>
  <c r="E144" i="104"/>
  <c r="D144" i="104"/>
  <c r="E143" i="104"/>
  <c r="D143" i="104"/>
  <c r="E142" i="104"/>
  <c r="D142" i="104"/>
  <c r="E141" i="104"/>
  <c r="D141" i="104"/>
  <c r="E140" i="104"/>
  <c r="D140" i="104"/>
  <c r="E139" i="104"/>
  <c r="D139" i="104"/>
  <c r="E138" i="104"/>
  <c r="D138" i="104"/>
  <c r="E137" i="104"/>
  <c r="D137" i="104"/>
  <c r="E136" i="104"/>
  <c r="D136" i="104"/>
  <c r="E135" i="104"/>
  <c r="D135" i="104"/>
  <c r="E134" i="104"/>
  <c r="D134" i="104"/>
  <c r="E133" i="104"/>
  <c r="D133" i="104"/>
  <c r="E132" i="104"/>
  <c r="D132" i="104"/>
  <c r="E131" i="104"/>
  <c r="D131" i="104"/>
  <c r="E130" i="104"/>
  <c r="D130" i="104"/>
  <c r="E129" i="104"/>
  <c r="D129" i="104"/>
  <c r="E128" i="104"/>
  <c r="D128" i="104"/>
  <c r="E127" i="104"/>
  <c r="D127" i="104"/>
  <c r="E126" i="104"/>
  <c r="D126" i="104"/>
  <c r="E125" i="104"/>
  <c r="D125" i="104"/>
  <c r="E124" i="104"/>
  <c r="D124" i="104"/>
  <c r="E123" i="104"/>
  <c r="D123" i="104"/>
  <c r="E122" i="104"/>
  <c r="D122" i="104"/>
  <c r="E121" i="104"/>
  <c r="D121" i="104"/>
  <c r="E120" i="104"/>
  <c r="D120" i="104"/>
  <c r="E119" i="104"/>
  <c r="D119" i="104"/>
  <c r="E118" i="104"/>
  <c r="D118" i="104"/>
  <c r="E117" i="104"/>
  <c r="D117" i="104"/>
  <c r="E116" i="104"/>
  <c r="D116" i="104"/>
  <c r="E115" i="104"/>
  <c r="D115" i="104"/>
  <c r="E114" i="104"/>
  <c r="D114" i="104"/>
  <c r="E113" i="104"/>
  <c r="D113" i="104"/>
  <c r="E112" i="104"/>
  <c r="D112" i="104"/>
  <c r="E111" i="104"/>
  <c r="D111" i="104"/>
  <c r="E110" i="104"/>
  <c r="D110" i="104"/>
  <c r="E109" i="104"/>
  <c r="D109" i="104"/>
  <c r="E108" i="104"/>
  <c r="D108" i="104"/>
  <c r="E107" i="104"/>
  <c r="D107" i="104"/>
  <c r="E106" i="104"/>
  <c r="D106" i="104"/>
  <c r="E105" i="104"/>
  <c r="D105" i="104"/>
  <c r="E104" i="104"/>
  <c r="D104" i="104"/>
  <c r="E103" i="104"/>
  <c r="D103" i="104"/>
  <c r="E102" i="104"/>
  <c r="D102" i="104"/>
  <c r="E101" i="104"/>
  <c r="D101" i="104"/>
  <c r="E100" i="104"/>
  <c r="D100" i="104"/>
  <c r="E99" i="104"/>
  <c r="D99" i="104"/>
  <c r="E98" i="104"/>
  <c r="D98" i="104"/>
  <c r="E97" i="104"/>
  <c r="D97" i="104"/>
  <c r="E96" i="104"/>
  <c r="D96" i="104"/>
  <c r="E95" i="104"/>
  <c r="D95" i="104"/>
  <c r="E94" i="104"/>
  <c r="D94" i="104"/>
  <c r="E93" i="104"/>
  <c r="D93" i="104"/>
  <c r="E92" i="104"/>
  <c r="D92" i="104"/>
  <c r="E91" i="104"/>
  <c r="D91" i="104"/>
  <c r="E90" i="104"/>
  <c r="D90" i="104"/>
  <c r="E89" i="104"/>
  <c r="D89" i="104"/>
  <c r="E88" i="104"/>
  <c r="D88" i="104"/>
  <c r="E87" i="104"/>
  <c r="D87" i="104"/>
  <c r="E86" i="104"/>
  <c r="D86" i="104"/>
  <c r="E85" i="104"/>
  <c r="D85" i="104"/>
  <c r="E84" i="104"/>
  <c r="D84" i="104"/>
  <c r="E83" i="104"/>
  <c r="D83" i="104"/>
  <c r="E82" i="104"/>
  <c r="D82" i="104"/>
  <c r="E81" i="104"/>
  <c r="D81" i="104"/>
  <c r="E80" i="104"/>
  <c r="D80" i="104"/>
  <c r="E79" i="104"/>
  <c r="D79" i="104"/>
  <c r="E78" i="104"/>
  <c r="D78" i="104"/>
  <c r="E77" i="104"/>
  <c r="D77" i="104"/>
  <c r="E76" i="104"/>
  <c r="D76" i="104"/>
  <c r="E75" i="104"/>
  <c r="D75" i="104"/>
  <c r="E74" i="104"/>
  <c r="D74" i="104"/>
  <c r="E73" i="104"/>
  <c r="D73" i="104"/>
  <c r="E72" i="104"/>
  <c r="D72" i="104"/>
  <c r="E71" i="104"/>
  <c r="D71" i="104"/>
  <c r="E70" i="104"/>
  <c r="D70" i="104"/>
  <c r="E69" i="104"/>
  <c r="D69" i="104"/>
  <c r="E68" i="104"/>
  <c r="D68" i="104"/>
  <c r="E67" i="104"/>
  <c r="D67" i="104"/>
  <c r="E66" i="104"/>
  <c r="D66" i="104"/>
  <c r="E65" i="104"/>
  <c r="D65" i="104"/>
  <c r="E64" i="104"/>
  <c r="D64" i="104"/>
  <c r="E63" i="104"/>
  <c r="D63" i="104"/>
  <c r="E62" i="104"/>
  <c r="D62" i="104"/>
  <c r="E61" i="104"/>
  <c r="D61" i="104"/>
  <c r="E60" i="104"/>
  <c r="D60" i="104"/>
  <c r="E59" i="104"/>
  <c r="D59" i="104"/>
  <c r="E58" i="104"/>
  <c r="D58" i="104"/>
  <c r="E57" i="104"/>
  <c r="D57" i="104"/>
  <c r="E56" i="104"/>
  <c r="D56" i="104"/>
  <c r="E55" i="104"/>
  <c r="D55" i="104"/>
  <c r="E54" i="104"/>
  <c r="D54" i="104"/>
  <c r="E53" i="104"/>
  <c r="D53" i="104"/>
  <c r="E52" i="104"/>
  <c r="D52" i="104"/>
  <c r="E51" i="104"/>
  <c r="D51" i="104"/>
  <c r="E50" i="104"/>
  <c r="D50" i="104"/>
  <c r="E49" i="104"/>
  <c r="D49" i="104"/>
  <c r="E48" i="104"/>
  <c r="D48" i="104"/>
  <c r="E47" i="104"/>
  <c r="D47" i="104"/>
  <c r="E46" i="104"/>
  <c r="D46" i="104"/>
  <c r="E45" i="104"/>
  <c r="D45" i="104"/>
  <c r="E44" i="104"/>
  <c r="D44" i="104"/>
  <c r="E43" i="104"/>
  <c r="D43" i="104"/>
  <c r="E42" i="104"/>
  <c r="D42" i="104"/>
  <c r="E41" i="104"/>
  <c r="D41" i="104"/>
  <c r="E40" i="104"/>
  <c r="D40" i="104"/>
  <c r="E39" i="104"/>
  <c r="D39" i="104"/>
  <c r="E38" i="104"/>
  <c r="D38" i="104"/>
  <c r="E37" i="104"/>
  <c r="D37" i="104"/>
  <c r="E36" i="104"/>
  <c r="D36" i="104"/>
  <c r="E35" i="104"/>
  <c r="D35" i="104"/>
  <c r="E34" i="104"/>
  <c r="D34" i="104"/>
  <c r="E33" i="104"/>
  <c r="D33" i="104"/>
  <c r="E32" i="104"/>
  <c r="D32" i="104"/>
  <c r="E31" i="104"/>
  <c r="D31" i="104"/>
  <c r="E30" i="104"/>
  <c r="D30" i="104"/>
  <c r="E29" i="104"/>
  <c r="D29" i="104"/>
  <c r="E28" i="104"/>
  <c r="D28" i="104"/>
  <c r="E27" i="104"/>
  <c r="D27" i="104"/>
  <c r="E26" i="104"/>
  <c r="D26" i="104"/>
  <c r="E25" i="104"/>
  <c r="D25" i="104"/>
  <c r="E24" i="104"/>
  <c r="D24" i="104"/>
  <c r="E23" i="104"/>
  <c r="D23" i="104"/>
  <c r="E22" i="104"/>
  <c r="D22" i="104"/>
  <c r="E21" i="104"/>
  <c r="D21" i="104"/>
  <c r="E20" i="104"/>
  <c r="D20" i="104"/>
  <c r="E19" i="104"/>
  <c r="D19" i="104"/>
  <c r="E18" i="104"/>
  <c r="D18" i="104"/>
  <c r="BB15" i="103"/>
  <c r="BA15" i="103"/>
  <c r="AZ15" i="103"/>
  <c r="AY15" i="103"/>
  <c r="AX15" i="103"/>
  <c r="AW15" i="103"/>
  <c r="AV15" i="103"/>
  <c r="AU15" i="103"/>
  <c r="AT15" i="103"/>
  <c r="AS15" i="103"/>
  <c r="AR15" i="103"/>
  <c r="AQ15" i="103"/>
  <c r="AP15" i="103"/>
  <c r="AO15" i="103"/>
  <c r="AN15" i="103"/>
  <c r="AM15" i="103"/>
  <c r="AL15" i="103"/>
  <c r="AK15" i="103"/>
  <c r="AJ15" i="103"/>
  <c r="AI15" i="103"/>
  <c r="AH15" i="103"/>
  <c r="AG15" i="103"/>
  <c r="AF15" i="103"/>
  <c r="AE15" i="103"/>
  <c r="AD15" i="103"/>
  <c r="AC15" i="103"/>
  <c r="AB15" i="103"/>
  <c r="AA15" i="103"/>
  <c r="Z15" i="103"/>
  <c r="Y15" i="103"/>
  <c r="X15" i="103"/>
  <c r="W15" i="103"/>
  <c r="V15" i="103"/>
  <c r="U15" i="103"/>
  <c r="T15" i="103"/>
  <c r="S15" i="103"/>
  <c r="R15" i="103"/>
  <c r="Q15" i="103"/>
  <c r="BC15" i="103"/>
  <c r="BC200" i="103"/>
  <c r="BC199" i="103"/>
  <c r="BC198" i="103"/>
  <c r="BC197" i="103"/>
  <c r="BC196" i="103"/>
  <c r="BC195" i="103"/>
  <c r="BC194" i="103"/>
  <c r="BC193" i="103"/>
  <c r="BC192" i="103"/>
  <c r="BC191" i="103"/>
  <c r="BC190" i="103"/>
  <c r="BC189" i="103"/>
  <c r="BC188" i="103"/>
  <c r="BC187" i="103"/>
  <c r="BC186" i="103"/>
  <c r="BC185" i="103"/>
  <c r="BC184" i="103"/>
  <c r="BC183" i="103"/>
  <c r="BC182" i="103"/>
  <c r="BC181" i="103"/>
  <c r="BC180" i="103"/>
  <c r="BC179" i="103"/>
  <c r="BC178" i="103"/>
  <c r="BC177" i="103"/>
  <c r="BC176" i="103"/>
  <c r="BC175" i="103"/>
  <c r="BC174" i="103"/>
  <c r="BC173" i="103"/>
  <c r="BC172" i="103"/>
  <c r="BC171" i="103"/>
  <c r="BC170" i="103"/>
  <c r="BC169" i="103"/>
  <c r="BC168" i="103"/>
  <c r="BC167" i="103"/>
  <c r="BC166" i="103"/>
  <c r="BC165" i="103"/>
  <c r="BC164" i="103"/>
  <c r="BC163" i="103"/>
  <c r="BC162" i="103"/>
  <c r="BC161" i="103"/>
  <c r="BC160" i="103"/>
  <c r="BC159" i="103"/>
  <c r="BC158" i="103"/>
  <c r="BC157" i="103"/>
  <c r="BC156" i="103"/>
  <c r="BC155" i="103"/>
  <c r="BC154" i="103"/>
  <c r="BC153" i="103"/>
  <c r="BC152" i="103"/>
  <c r="BC151" i="103"/>
  <c r="BC150" i="103"/>
  <c r="BC149" i="103"/>
  <c r="BC148" i="103"/>
  <c r="BC147" i="103"/>
  <c r="BC146" i="103"/>
  <c r="BC145" i="103"/>
  <c r="BC144" i="103"/>
  <c r="BC143" i="103"/>
  <c r="BC142" i="103"/>
  <c r="BC141" i="103"/>
  <c r="BC140" i="103"/>
  <c r="BC139" i="103"/>
  <c r="BC138" i="103"/>
  <c r="BC137" i="103"/>
  <c r="BC136" i="103"/>
  <c r="BC135" i="103"/>
  <c r="BC134" i="103"/>
  <c r="BC133" i="103"/>
  <c r="BC132" i="103"/>
  <c r="BC131" i="103"/>
  <c r="BC130" i="103"/>
  <c r="BC129" i="103"/>
  <c r="BC128" i="103"/>
  <c r="BC127" i="103"/>
  <c r="BC126" i="103"/>
  <c r="BC125" i="103"/>
  <c r="BC124" i="103"/>
  <c r="BC123" i="103"/>
  <c r="BC122" i="103"/>
  <c r="BC121" i="103"/>
  <c r="BC120" i="103"/>
  <c r="BC119" i="103"/>
  <c r="BC118" i="103"/>
  <c r="BC117" i="103"/>
  <c r="BC116" i="103"/>
  <c r="BC115" i="103"/>
  <c r="BC114" i="103"/>
  <c r="BC113" i="103"/>
  <c r="BC112" i="103"/>
  <c r="BC111" i="103"/>
  <c r="BC110" i="103"/>
  <c r="BC109" i="103"/>
  <c r="BC108" i="103"/>
  <c r="BC107" i="103"/>
  <c r="BC106" i="103"/>
  <c r="BC105" i="103"/>
  <c r="BC104" i="103"/>
  <c r="BC103" i="103"/>
  <c r="BC102" i="103"/>
  <c r="BC101" i="103"/>
  <c r="BC100" i="103"/>
  <c r="BC99" i="103"/>
  <c r="BC98" i="103"/>
  <c r="BC97" i="103"/>
  <c r="BC96" i="103"/>
  <c r="BC95" i="103"/>
  <c r="BC94" i="103"/>
  <c r="BC93" i="103"/>
  <c r="BC92" i="103"/>
  <c r="BC91" i="103"/>
  <c r="BC90" i="103"/>
  <c r="BC89" i="103"/>
  <c r="BC88" i="103"/>
  <c r="BC87" i="103"/>
  <c r="BC86" i="103"/>
  <c r="BC85" i="103"/>
  <c r="BC84" i="103"/>
  <c r="BC83" i="103"/>
  <c r="BC82" i="103"/>
  <c r="BC81" i="103"/>
  <c r="BC80" i="103"/>
  <c r="BC79" i="103"/>
  <c r="BC78" i="103"/>
  <c r="BC77" i="103"/>
  <c r="BC76" i="103"/>
  <c r="BC75" i="103"/>
  <c r="BC74" i="103"/>
  <c r="BC73" i="103"/>
  <c r="BC72" i="103"/>
  <c r="BC71" i="103"/>
  <c r="BC70" i="103"/>
  <c r="BC69" i="103"/>
  <c r="BC68" i="103"/>
  <c r="BC67" i="103"/>
  <c r="BC66" i="103"/>
  <c r="BC65" i="103"/>
  <c r="BC64" i="103"/>
  <c r="BC63" i="103"/>
  <c r="BC62" i="103"/>
  <c r="BC61" i="103"/>
  <c r="BC60" i="103"/>
  <c r="BC59" i="103"/>
  <c r="BC58" i="103"/>
  <c r="BC57" i="103"/>
  <c r="BC56" i="103"/>
  <c r="BC55" i="103"/>
  <c r="BC54" i="103"/>
  <c r="BC53" i="103"/>
  <c r="BC52" i="103"/>
  <c r="BC51" i="103"/>
  <c r="BC50" i="103"/>
  <c r="BC49" i="103"/>
  <c r="BC48" i="103"/>
  <c r="BC47" i="103"/>
  <c r="BC46" i="103"/>
  <c r="BC45" i="103"/>
  <c r="BC44" i="103"/>
  <c r="BC43" i="103"/>
  <c r="BC42" i="103"/>
  <c r="BC41" i="103"/>
  <c r="BC40" i="103"/>
  <c r="BC39" i="103"/>
  <c r="BC38" i="103"/>
  <c r="BC37" i="103"/>
  <c r="BC36" i="103"/>
  <c r="BC35" i="103"/>
  <c r="BC34" i="103"/>
  <c r="BC33" i="103"/>
  <c r="BC32" i="103"/>
  <c r="BC31" i="103"/>
  <c r="BC30" i="103"/>
  <c r="BC29" i="103"/>
  <c r="BC28" i="103"/>
  <c r="BC27" i="103"/>
  <c r="BC26" i="103"/>
  <c r="BC25" i="103"/>
  <c r="BC24" i="103"/>
  <c r="BC23" i="103"/>
  <c r="BC22" i="103"/>
  <c r="BC21" i="103"/>
  <c r="BC20" i="103"/>
  <c r="BC19" i="103"/>
  <c r="BC18" i="103"/>
  <c r="BB200" i="103"/>
  <c r="BB199" i="103"/>
  <c r="BB198" i="103"/>
  <c r="BB197" i="103"/>
  <c r="BB196" i="103"/>
  <c r="BB195" i="103"/>
  <c r="BB194" i="103"/>
  <c r="BB193" i="103"/>
  <c r="BB192" i="103"/>
  <c r="BB191" i="103"/>
  <c r="BB190" i="103"/>
  <c r="BB189" i="103"/>
  <c r="BB188" i="103"/>
  <c r="BB187" i="103"/>
  <c r="BB186" i="103"/>
  <c r="BB185" i="103"/>
  <c r="BB184" i="103"/>
  <c r="BB183" i="103"/>
  <c r="BB182" i="103"/>
  <c r="BB181" i="103"/>
  <c r="BB180" i="103"/>
  <c r="BB179" i="103"/>
  <c r="BB178" i="103"/>
  <c r="BB177" i="103"/>
  <c r="BB176" i="103"/>
  <c r="BB175" i="103"/>
  <c r="BB174" i="103"/>
  <c r="BB173" i="103"/>
  <c r="BB172" i="103"/>
  <c r="BB171" i="103"/>
  <c r="BB170" i="103"/>
  <c r="BB169" i="103"/>
  <c r="BB168" i="103"/>
  <c r="BB167" i="103"/>
  <c r="BB166" i="103"/>
  <c r="BB165" i="103"/>
  <c r="BB164" i="103"/>
  <c r="BB163" i="103"/>
  <c r="BB162" i="103"/>
  <c r="BB161" i="103"/>
  <c r="BB160" i="103"/>
  <c r="BB159" i="103"/>
  <c r="BB158" i="103"/>
  <c r="BB157" i="103"/>
  <c r="BB156" i="103"/>
  <c r="BB155" i="103"/>
  <c r="BB154" i="103"/>
  <c r="BB153" i="103"/>
  <c r="BB152" i="103"/>
  <c r="BB151" i="103"/>
  <c r="BB150" i="103"/>
  <c r="BB149" i="103"/>
  <c r="BB148" i="103"/>
  <c r="BB147" i="103"/>
  <c r="BB146" i="103"/>
  <c r="BB145" i="103"/>
  <c r="BB144" i="103"/>
  <c r="BB143" i="103"/>
  <c r="BB142" i="103"/>
  <c r="BB141" i="103"/>
  <c r="BB140" i="103"/>
  <c r="BB139" i="103"/>
  <c r="BB138" i="103"/>
  <c r="BB137" i="103"/>
  <c r="BB136" i="103"/>
  <c r="BB135" i="103"/>
  <c r="BB134" i="103"/>
  <c r="BB133" i="103"/>
  <c r="BB132" i="103"/>
  <c r="BB131" i="103"/>
  <c r="BB130" i="103"/>
  <c r="BB129" i="103"/>
  <c r="BB128" i="103"/>
  <c r="BB127" i="103"/>
  <c r="BB126" i="103"/>
  <c r="BB125" i="103"/>
  <c r="BB124" i="103"/>
  <c r="BB123" i="103"/>
  <c r="BB122" i="103"/>
  <c r="BB121" i="103"/>
  <c r="BB120" i="103"/>
  <c r="BB119" i="103"/>
  <c r="BB118" i="103"/>
  <c r="BB117" i="103"/>
  <c r="BB116" i="103"/>
  <c r="BB115" i="103"/>
  <c r="BB114" i="103"/>
  <c r="BB113" i="103"/>
  <c r="BB112" i="103"/>
  <c r="BB111" i="103"/>
  <c r="BB110" i="103"/>
  <c r="BB109" i="103"/>
  <c r="BB108" i="103"/>
  <c r="BB107" i="103"/>
  <c r="BB106" i="103"/>
  <c r="BB105" i="103"/>
  <c r="BB104" i="103"/>
  <c r="BB103" i="103"/>
  <c r="BB102" i="103"/>
  <c r="BB101" i="103"/>
  <c r="BB100" i="103"/>
  <c r="BB99" i="103"/>
  <c r="BB98" i="103"/>
  <c r="BB97" i="103"/>
  <c r="BB96" i="103"/>
  <c r="BB95" i="103"/>
  <c r="BB94" i="103"/>
  <c r="BB93" i="103"/>
  <c r="BB92" i="103"/>
  <c r="BB91" i="103"/>
  <c r="BB90" i="103"/>
  <c r="BB89" i="103"/>
  <c r="BB88" i="103"/>
  <c r="BB87" i="103"/>
  <c r="BB86" i="103"/>
  <c r="BB85" i="103"/>
  <c r="BB84" i="103"/>
  <c r="BB83" i="103"/>
  <c r="BB82" i="103"/>
  <c r="BB81" i="103"/>
  <c r="BB80" i="103"/>
  <c r="BB79" i="103"/>
  <c r="BB78" i="103"/>
  <c r="BB77" i="103"/>
  <c r="BB76" i="103"/>
  <c r="BB75" i="103"/>
  <c r="BB74" i="103"/>
  <c r="BB73" i="103"/>
  <c r="BB72" i="103"/>
  <c r="BB71" i="103"/>
  <c r="BB70" i="103"/>
  <c r="BB69" i="103"/>
  <c r="BB68" i="103"/>
  <c r="BB67" i="103"/>
  <c r="BB66" i="103"/>
  <c r="BB65" i="103"/>
  <c r="BB64" i="103"/>
  <c r="BB63" i="103"/>
  <c r="BB62" i="103"/>
  <c r="BB61" i="103"/>
  <c r="BB60" i="103"/>
  <c r="BB59" i="103"/>
  <c r="BB58" i="103"/>
  <c r="BB57" i="103"/>
  <c r="BB56" i="103"/>
  <c r="BB55" i="103"/>
  <c r="BB54" i="103"/>
  <c r="BB53" i="103"/>
  <c r="BB52" i="103"/>
  <c r="BB51" i="103"/>
  <c r="BB50" i="103"/>
  <c r="BB49" i="103"/>
  <c r="BB48" i="103"/>
  <c r="BB47" i="103"/>
  <c r="BB46" i="103"/>
  <c r="BB45" i="103"/>
  <c r="BB44" i="103"/>
  <c r="BB43" i="103"/>
  <c r="BB42" i="103"/>
  <c r="BB41" i="103"/>
  <c r="BB40" i="103"/>
  <c r="BB39" i="103"/>
  <c r="BB38" i="103"/>
  <c r="BB37" i="103"/>
  <c r="BB36" i="103"/>
  <c r="BB35" i="103"/>
  <c r="BB34" i="103"/>
  <c r="BB33" i="103"/>
  <c r="BB32" i="103"/>
  <c r="BB31" i="103"/>
  <c r="BB30" i="103"/>
  <c r="BB29" i="103"/>
  <c r="BB28" i="103"/>
  <c r="BB27" i="103"/>
  <c r="BB26" i="103"/>
  <c r="BB25" i="103"/>
  <c r="BB24" i="103"/>
  <c r="BB23" i="103"/>
  <c r="BB22" i="103"/>
  <c r="BB21" i="103"/>
  <c r="BB20" i="103"/>
  <c r="BB19" i="103"/>
  <c r="BB18" i="103"/>
  <c r="AX200" i="103"/>
  <c r="AX199" i="103"/>
  <c r="AX198" i="103"/>
  <c r="AX197" i="103"/>
  <c r="AX196" i="103"/>
  <c r="AX195" i="103"/>
  <c r="AX194" i="103"/>
  <c r="AX193" i="103"/>
  <c r="AX192" i="103"/>
  <c r="AX191" i="103"/>
  <c r="AX190" i="103"/>
  <c r="AX189" i="103"/>
  <c r="AX188" i="103"/>
  <c r="AX187" i="103"/>
  <c r="AX186" i="103"/>
  <c r="AX185" i="103"/>
  <c r="AX184" i="103"/>
  <c r="AX183" i="103"/>
  <c r="AX182" i="103"/>
  <c r="AX181" i="103"/>
  <c r="AX180" i="103"/>
  <c r="AX179" i="103"/>
  <c r="AX178" i="103"/>
  <c r="AX177" i="103"/>
  <c r="AX176" i="103"/>
  <c r="AX175" i="103"/>
  <c r="AX174" i="103"/>
  <c r="AX173" i="103"/>
  <c r="AX172" i="103"/>
  <c r="AX171" i="103"/>
  <c r="AX170" i="103"/>
  <c r="AX169" i="103"/>
  <c r="AX168" i="103"/>
  <c r="AX167" i="103"/>
  <c r="AX166" i="103"/>
  <c r="AX165" i="103"/>
  <c r="AX164" i="103"/>
  <c r="AX163" i="103"/>
  <c r="AX162" i="103"/>
  <c r="AX161" i="103"/>
  <c r="AX160" i="103"/>
  <c r="AX159" i="103"/>
  <c r="AX158" i="103"/>
  <c r="AX157" i="103"/>
  <c r="AX156" i="103"/>
  <c r="AX155" i="103"/>
  <c r="AX154" i="103"/>
  <c r="AX153" i="103"/>
  <c r="AX152" i="103"/>
  <c r="AX151" i="103"/>
  <c r="AX150" i="103"/>
  <c r="AX149" i="103"/>
  <c r="AX148" i="103"/>
  <c r="AX147" i="103"/>
  <c r="AX146" i="103"/>
  <c r="AX145" i="103"/>
  <c r="AX144" i="103"/>
  <c r="AX143" i="103"/>
  <c r="AX142" i="103"/>
  <c r="AX141" i="103"/>
  <c r="AX140" i="103"/>
  <c r="AX139" i="103"/>
  <c r="AX138" i="103"/>
  <c r="AX137" i="103"/>
  <c r="AX136" i="103"/>
  <c r="AX135" i="103"/>
  <c r="AX134" i="103"/>
  <c r="AX133" i="103"/>
  <c r="AX132" i="103"/>
  <c r="AX131" i="103"/>
  <c r="AX130" i="103"/>
  <c r="AX129" i="103"/>
  <c r="AX128" i="103"/>
  <c r="AX127" i="103"/>
  <c r="AX126" i="103"/>
  <c r="AX125" i="103"/>
  <c r="AX124" i="103"/>
  <c r="AX123" i="103"/>
  <c r="AX122" i="103"/>
  <c r="AX121" i="103"/>
  <c r="AX120" i="103"/>
  <c r="AX119" i="103"/>
  <c r="AX118" i="103"/>
  <c r="AX117" i="103"/>
  <c r="AX116" i="103"/>
  <c r="AX115" i="103"/>
  <c r="AX114" i="103"/>
  <c r="AX113" i="103"/>
  <c r="AX112" i="103"/>
  <c r="AX111" i="103"/>
  <c r="AX110" i="103"/>
  <c r="AX109" i="103"/>
  <c r="AX108" i="103"/>
  <c r="AX107" i="103"/>
  <c r="AX106" i="103"/>
  <c r="AX105" i="103"/>
  <c r="AX104" i="103"/>
  <c r="AX103" i="103"/>
  <c r="AX102" i="103"/>
  <c r="AX101" i="103"/>
  <c r="AX100" i="103"/>
  <c r="AX99" i="103"/>
  <c r="AX98" i="103"/>
  <c r="AX97" i="103"/>
  <c r="AX96" i="103"/>
  <c r="AX95" i="103"/>
  <c r="AX94" i="103"/>
  <c r="AX93" i="103"/>
  <c r="AX92" i="103"/>
  <c r="AX91" i="103"/>
  <c r="AX90" i="103"/>
  <c r="AX89" i="103"/>
  <c r="AX88" i="103"/>
  <c r="AX87" i="103"/>
  <c r="AX86" i="103"/>
  <c r="AX85" i="103"/>
  <c r="AX84" i="103"/>
  <c r="AX83" i="103"/>
  <c r="AX82" i="103"/>
  <c r="AX81" i="103"/>
  <c r="AX80" i="103"/>
  <c r="AX79" i="103"/>
  <c r="AX78" i="103"/>
  <c r="AX77" i="103"/>
  <c r="AX76" i="103"/>
  <c r="AX75" i="103"/>
  <c r="AX74" i="103"/>
  <c r="AX73" i="103"/>
  <c r="AX72" i="103"/>
  <c r="AX71" i="103"/>
  <c r="AX70" i="103"/>
  <c r="AX69" i="103"/>
  <c r="AX68" i="103"/>
  <c r="AX67" i="103"/>
  <c r="AX66" i="103"/>
  <c r="AX65" i="103"/>
  <c r="AX64" i="103"/>
  <c r="AX63" i="103"/>
  <c r="AX62" i="103"/>
  <c r="AX61" i="103"/>
  <c r="AX60" i="103"/>
  <c r="AX59" i="103"/>
  <c r="AX58" i="103"/>
  <c r="AX57" i="103"/>
  <c r="AX56" i="103"/>
  <c r="AX55" i="103"/>
  <c r="AX54" i="103"/>
  <c r="AX53" i="103"/>
  <c r="AX52" i="103"/>
  <c r="AX51" i="103"/>
  <c r="AX50" i="103"/>
  <c r="AX49" i="103"/>
  <c r="AX48" i="103"/>
  <c r="AX47" i="103"/>
  <c r="AX46" i="103"/>
  <c r="AX45" i="103"/>
  <c r="AX44" i="103"/>
  <c r="AX43" i="103"/>
  <c r="AX42" i="103"/>
  <c r="AX41" i="103"/>
  <c r="AX40" i="103"/>
  <c r="AX39" i="103"/>
  <c r="AX38" i="103"/>
  <c r="AX37" i="103"/>
  <c r="AX36" i="103"/>
  <c r="AX35" i="103"/>
  <c r="AX34" i="103"/>
  <c r="AX33" i="103"/>
  <c r="AX32" i="103"/>
  <c r="AX31" i="103"/>
  <c r="AX30" i="103"/>
  <c r="AX29" i="103"/>
  <c r="AX28" i="103"/>
  <c r="AX27" i="103"/>
  <c r="AX26" i="103"/>
  <c r="AX25" i="103"/>
  <c r="AX24" i="103"/>
  <c r="AX23" i="103"/>
  <c r="AX22" i="103"/>
  <c r="AX21" i="103"/>
  <c r="AX20" i="103"/>
  <c r="AX19" i="103"/>
  <c r="AX18" i="103"/>
  <c r="AV200" i="103"/>
  <c r="AU200" i="103"/>
  <c r="AV199" i="103"/>
  <c r="AU199" i="103"/>
  <c r="AV198" i="103"/>
  <c r="AU198" i="103"/>
  <c r="AV197" i="103"/>
  <c r="AU197" i="103"/>
  <c r="AV196" i="103"/>
  <c r="AU196" i="103"/>
  <c r="AV195" i="103"/>
  <c r="AU195" i="103"/>
  <c r="AV194" i="103"/>
  <c r="AU194" i="103"/>
  <c r="AV193" i="103"/>
  <c r="AU193" i="103"/>
  <c r="AV192" i="103"/>
  <c r="AU192" i="103"/>
  <c r="AV191" i="103"/>
  <c r="AU191" i="103"/>
  <c r="AV190" i="103"/>
  <c r="AU190" i="103"/>
  <c r="AV189" i="103"/>
  <c r="AU189" i="103"/>
  <c r="AV188" i="103"/>
  <c r="AU188" i="103"/>
  <c r="AV187" i="103"/>
  <c r="AU187" i="103"/>
  <c r="AV186" i="103"/>
  <c r="AU186" i="103"/>
  <c r="AV185" i="103"/>
  <c r="AU185" i="103"/>
  <c r="AV184" i="103"/>
  <c r="AU184" i="103"/>
  <c r="AV183" i="103"/>
  <c r="AU183" i="103"/>
  <c r="AV182" i="103"/>
  <c r="AU182" i="103"/>
  <c r="AV181" i="103"/>
  <c r="AU181" i="103"/>
  <c r="AV180" i="103"/>
  <c r="AU180" i="103"/>
  <c r="AV179" i="103"/>
  <c r="AU179" i="103"/>
  <c r="AV178" i="103"/>
  <c r="AU178" i="103"/>
  <c r="AV177" i="103"/>
  <c r="AU177" i="103"/>
  <c r="AV176" i="103"/>
  <c r="AU176" i="103"/>
  <c r="AV175" i="103"/>
  <c r="AU175" i="103"/>
  <c r="AV174" i="103"/>
  <c r="AU174" i="103"/>
  <c r="AV173" i="103"/>
  <c r="AU173" i="103"/>
  <c r="AV172" i="103"/>
  <c r="AU172" i="103"/>
  <c r="AV171" i="103"/>
  <c r="AU171" i="103"/>
  <c r="AV170" i="103"/>
  <c r="AU170" i="103"/>
  <c r="AV169" i="103"/>
  <c r="AU169" i="103"/>
  <c r="AV168" i="103"/>
  <c r="AU168" i="103"/>
  <c r="AV167" i="103"/>
  <c r="AU167" i="103"/>
  <c r="AV166" i="103"/>
  <c r="AU166" i="103"/>
  <c r="AV165" i="103"/>
  <c r="AU165" i="103"/>
  <c r="AV164" i="103"/>
  <c r="AU164" i="103"/>
  <c r="AV163" i="103"/>
  <c r="AU163" i="103"/>
  <c r="AV162" i="103"/>
  <c r="AU162" i="103"/>
  <c r="AV161" i="103"/>
  <c r="AU161" i="103"/>
  <c r="AV160" i="103"/>
  <c r="AU160" i="103"/>
  <c r="AV159" i="103"/>
  <c r="AU159" i="103"/>
  <c r="AV158" i="103"/>
  <c r="AU158" i="103"/>
  <c r="AV157" i="103"/>
  <c r="AU157" i="103"/>
  <c r="AV156" i="103"/>
  <c r="AU156" i="103"/>
  <c r="AV155" i="103"/>
  <c r="AU155" i="103"/>
  <c r="AV154" i="103"/>
  <c r="AU154" i="103"/>
  <c r="AV153" i="103"/>
  <c r="AU153" i="103"/>
  <c r="AV152" i="103"/>
  <c r="AU152" i="103"/>
  <c r="AV151" i="103"/>
  <c r="AU151" i="103"/>
  <c r="AV150" i="103"/>
  <c r="AU150" i="103"/>
  <c r="AV149" i="103"/>
  <c r="AU149" i="103"/>
  <c r="AV148" i="103"/>
  <c r="AU148" i="103"/>
  <c r="AV147" i="103"/>
  <c r="AU147" i="103"/>
  <c r="AV146" i="103"/>
  <c r="AU146" i="103"/>
  <c r="AV145" i="103"/>
  <c r="AU145" i="103"/>
  <c r="AV144" i="103"/>
  <c r="AU144" i="103"/>
  <c r="AV143" i="103"/>
  <c r="AU143" i="103"/>
  <c r="AV142" i="103"/>
  <c r="AU142" i="103"/>
  <c r="AV141" i="103"/>
  <c r="AU141" i="103"/>
  <c r="AV140" i="103"/>
  <c r="AU140" i="103"/>
  <c r="AV139" i="103"/>
  <c r="AU139" i="103"/>
  <c r="AV138" i="103"/>
  <c r="AU138" i="103"/>
  <c r="AV137" i="103"/>
  <c r="AU137" i="103"/>
  <c r="AV136" i="103"/>
  <c r="AU136" i="103"/>
  <c r="AV135" i="103"/>
  <c r="AU135" i="103"/>
  <c r="AV134" i="103"/>
  <c r="AU134" i="103"/>
  <c r="AV133" i="103"/>
  <c r="AU133" i="103"/>
  <c r="AV132" i="103"/>
  <c r="AU132" i="103"/>
  <c r="AV131" i="103"/>
  <c r="AU131" i="103"/>
  <c r="AV130" i="103"/>
  <c r="AU130" i="103"/>
  <c r="AV129" i="103"/>
  <c r="AU129" i="103"/>
  <c r="AV128" i="103"/>
  <c r="AU128" i="103"/>
  <c r="AV127" i="103"/>
  <c r="AU127" i="103"/>
  <c r="AV126" i="103"/>
  <c r="AU126" i="103"/>
  <c r="AV125" i="103"/>
  <c r="AU125" i="103"/>
  <c r="AV124" i="103"/>
  <c r="AU124" i="103"/>
  <c r="AV123" i="103"/>
  <c r="AU123" i="103"/>
  <c r="AV122" i="103"/>
  <c r="AU122" i="103"/>
  <c r="AV121" i="103"/>
  <c r="AU121" i="103"/>
  <c r="AV120" i="103"/>
  <c r="AU120" i="103"/>
  <c r="AV119" i="103"/>
  <c r="AU119" i="103"/>
  <c r="AV118" i="103"/>
  <c r="AU118" i="103"/>
  <c r="AV117" i="103"/>
  <c r="AU117" i="103"/>
  <c r="AV116" i="103"/>
  <c r="AU116" i="103"/>
  <c r="AV115" i="103"/>
  <c r="AU115" i="103"/>
  <c r="AV114" i="103"/>
  <c r="AU114" i="103"/>
  <c r="AV113" i="103"/>
  <c r="AU113" i="103"/>
  <c r="AV112" i="103"/>
  <c r="AU112" i="103"/>
  <c r="AV111" i="103"/>
  <c r="AU111" i="103"/>
  <c r="AV110" i="103"/>
  <c r="AU110" i="103"/>
  <c r="AV109" i="103"/>
  <c r="AU109" i="103"/>
  <c r="AV108" i="103"/>
  <c r="AU108" i="103"/>
  <c r="AV107" i="103"/>
  <c r="AU107" i="103"/>
  <c r="AV106" i="103"/>
  <c r="AU106" i="103"/>
  <c r="AV105" i="103"/>
  <c r="AU105" i="103"/>
  <c r="AV104" i="103"/>
  <c r="AU104" i="103"/>
  <c r="AV103" i="103"/>
  <c r="AU103" i="103"/>
  <c r="AV102" i="103"/>
  <c r="AU102" i="103"/>
  <c r="AV101" i="103"/>
  <c r="AU101" i="103"/>
  <c r="AV100" i="103"/>
  <c r="AU100" i="103"/>
  <c r="AV99" i="103"/>
  <c r="AU99" i="103"/>
  <c r="AV98" i="103"/>
  <c r="AU98" i="103"/>
  <c r="AV97" i="103"/>
  <c r="AU97" i="103"/>
  <c r="AV96" i="103"/>
  <c r="AU96" i="103"/>
  <c r="AV95" i="103"/>
  <c r="AU95" i="103"/>
  <c r="AV94" i="103"/>
  <c r="AU94" i="103"/>
  <c r="AV93" i="103"/>
  <c r="AU93" i="103"/>
  <c r="AV92" i="103"/>
  <c r="AU92" i="103"/>
  <c r="AV91" i="103"/>
  <c r="AU91" i="103"/>
  <c r="AV90" i="103"/>
  <c r="AU90" i="103"/>
  <c r="AV89" i="103"/>
  <c r="AU89" i="103"/>
  <c r="AV88" i="103"/>
  <c r="AU88" i="103"/>
  <c r="AV87" i="103"/>
  <c r="AU87" i="103"/>
  <c r="AV86" i="103"/>
  <c r="AU86" i="103"/>
  <c r="AV85" i="103"/>
  <c r="AU85" i="103"/>
  <c r="AV84" i="103"/>
  <c r="AU84" i="103"/>
  <c r="AV83" i="103"/>
  <c r="AU83" i="103"/>
  <c r="AV82" i="103"/>
  <c r="AU82" i="103"/>
  <c r="AV81" i="103"/>
  <c r="AU81" i="103"/>
  <c r="AV80" i="103"/>
  <c r="AU80" i="103"/>
  <c r="AV79" i="103"/>
  <c r="AU79" i="103"/>
  <c r="AV78" i="103"/>
  <c r="AU78" i="103"/>
  <c r="AV77" i="103"/>
  <c r="AU77" i="103"/>
  <c r="AV76" i="103"/>
  <c r="AU76" i="103"/>
  <c r="AV75" i="103"/>
  <c r="AU75" i="103"/>
  <c r="AV74" i="103"/>
  <c r="AU74" i="103"/>
  <c r="AV73" i="103"/>
  <c r="AU73" i="103"/>
  <c r="AV72" i="103"/>
  <c r="AU72" i="103"/>
  <c r="AV71" i="103"/>
  <c r="AU71" i="103"/>
  <c r="AV70" i="103"/>
  <c r="AU70" i="103"/>
  <c r="AV69" i="103"/>
  <c r="AU69" i="103"/>
  <c r="AV68" i="103"/>
  <c r="AU68" i="103"/>
  <c r="AV67" i="103"/>
  <c r="AU67" i="103"/>
  <c r="AV66" i="103"/>
  <c r="AU66" i="103"/>
  <c r="AV65" i="103"/>
  <c r="AU65" i="103"/>
  <c r="AV64" i="103"/>
  <c r="AU64" i="103"/>
  <c r="AV63" i="103"/>
  <c r="AU63" i="103"/>
  <c r="AV62" i="103"/>
  <c r="AU62" i="103"/>
  <c r="AV61" i="103"/>
  <c r="AU61" i="103"/>
  <c r="AV60" i="103"/>
  <c r="AU60" i="103"/>
  <c r="AV59" i="103"/>
  <c r="AU59" i="103"/>
  <c r="AV58" i="103"/>
  <c r="AU58" i="103"/>
  <c r="AV57" i="103"/>
  <c r="AU57" i="103"/>
  <c r="AV56" i="103"/>
  <c r="AU56" i="103"/>
  <c r="AV55" i="103"/>
  <c r="AU55" i="103"/>
  <c r="AV54" i="103"/>
  <c r="AU54" i="103"/>
  <c r="AV53" i="103"/>
  <c r="AU53" i="103"/>
  <c r="AV52" i="103"/>
  <c r="AU52" i="103"/>
  <c r="AV51" i="103"/>
  <c r="AU51" i="103"/>
  <c r="AV50" i="103"/>
  <c r="AU50" i="103"/>
  <c r="AV49" i="103"/>
  <c r="AU49" i="103"/>
  <c r="AV48" i="103"/>
  <c r="AU48" i="103"/>
  <c r="AV47" i="103"/>
  <c r="AU47" i="103"/>
  <c r="AV46" i="103"/>
  <c r="AU46" i="103"/>
  <c r="AV45" i="103"/>
  <c r="AU45" i="103"/>
  <c r="AV44" i="103"/>
  <c r="AU44" i="103"/>
  <c r="AV43" i="103"/>
  <c r="AU43" i="103"/>
  <c r="AV42" i="103"/>
  <c r="AU42" i="103"/>
  <c r="AV41" i="103"/>
  <c r="AU41" i="103"/>
  <c r="AV40" i="103"/>
  <c r="AU40" i="103"/>
  <c r="AV39" i="103"/>
  <c r="AU39" i="103"/>
  <c r="AV38" i="103"/>
  <c r="AU38" i="103"/>
  <c r="AV37" i="103"/>
  <c r="AU37" i="103"/>
  <c r="AV36" i="103"/>
  <c r="AU36" i="103"/>
  <c r="AV35" i="103"/>
  <c r="AU35" i="103"/>
  <c r="AV34" i="103"/>
  <c r="AU34" i="103"/>
  <c r="AV33" i="103"/>
  <c r="AU33" i="103"/>
  <c r="AV32" i="103"/>
  <c r="AU32" i="103"/>
  <c r="AV31" i="103"/>
  <c r="AU31" i="103"/>
  <c r="AV30" i="103"/>
  <c r="AU30" i="103"/>
  <c r="AV29" i="103"/>
  <c r="AU29" i="103"/>
  <c r="AV28" i="103"/>
  <c r="AU28" i="103"/>
  <c r="AV27" i="103"/>
  <c r="AU27" i="103"/>
  <c r="AV26" i="103"/>
  <c r="AU26" i="103"/>
  <c r="AV25" i="103"/>
  <c r="AU25" i="103"/>
  <c r="AV24" i="103"/>
  <c r="AU24" i="103"/>
  <c r="AV23" i="103"/>
  <c r="AU23" i="103"/>
  <c r="AV22" i="103"/>
  <c r="AU22" i="103"/>
  <c r="AV21" i="103"/>
  <c r="AU21" i="103"/>
  <c r="AV20" i="103"/>
  <c r="AU20" i="103"/>
  <c r="AV19" i="103"/>
  <c r="AU19" i="103"/>
  <c r="AV18" i="103"/>
  <c r="AU18" i="103"/>
  <c r="W200" i="103"/>
  <c r="W199" i="103"/>
  <c r="W198" i="103"/>
  <c r="W197" i="103"/>
  <c r="W196" i="103"/>
  <c r="W195" i="103"/>
  <c r="W194" i="103"/>
  <c r="W193" i="103"/>
  <c r="W192" i="103"/>
  <c r="W191" i="103"/>
  <c r="W190" i="103"/>
  <c r="W189" i="103"/>
  <c r="W188" i="103"/>
  <c r="W187" i="103"/>
  <c r="W186" i="103"/>
  <c r="W185" i="103"/>
  <c r="W184" i="103"/>
  <c r="W183" i="103"/>
  <c r="W182" i="103"/>
  <c r="W181" i="103"/>
  <c r="W180" i="103"/>
  <c r="W179" i="103"/>
  <c r="W178" i="103"/>
  <c r="W177" i="103"/>
  <c r="W176" i="103"/>
  <c r="W175" i="103"/>
  <c r="W174" i="103"/>
  <c r="W173" i="103"/>
  <c r="W172" i="103"/>
  <c r="W171" i="103"/>
  <c r="W170" i="103"/>
  <c r="W169" i="103"/>
  <c r="W168" i="103"/>
  <c r="W167" i="103"/>
  <c r="W166" i="103"/>
  <c r="W165" i="103"/>
  <c r="W164" i="103"/>
  <c r="W163" i="103"/>
  <c r="W162" i="103"/>
  <c r="W161" i="103"/>
  <c r="W160" i="103"/>
  <c r="W159" i="103"/>
  <c r="W158" i="103"/>
  <c r="W157" i="103"/>
  <c r="W156" i="103"/>
  <c r="W155" i="103"/>
  <c r="W154" i="103"/>
  <c r="W153" i="103"/>
  <c r="W152" i="103"/>
  <c r="W151" i="103"/>
  <c r="W150" i="103"/>
  <c r="W149" i="103"/>
  <c r="W148" i="103"/>
  <c r="W147" i="103"/>
  <c r="W146" i="103"/>
  <c r="W145" i="103"/>
  <c r="W144" i="103"/>
  <c r="W143" i="103"/>
  <c r="W142" i="103"/>
  <c r="W141" i="103"/>
  <c r="W140" i="103"/>
  <c r="W139" i="103"/>
  <c r="W138" i="103"/>
  <c r="W137" i="103"/>
  <c r="W136" i="103"/>
  <c r="W135" i="103"/>
  <c r="W134" i="103"/>
  <c r="W133" i="103"/>
  <c r="W132" i="103"/>
  <c r="W131" i="103"/>
  <c r="W130" i="103"/>
  <c r="W129" i="103"/>
  <c r="W128" i="103"/>
  <c r="W127" i="103"/>
  <c r="W126" i="103"/>
  <c r="W125" i="103"/>
  <c r="W124" i="103"/>
  <c r="W123" i="103"/>
  <c r="W122" i="103"/>
  <c r="W121" i="103"/>
  <c r="W120" i="103"/>
  <c r="W119" i="103"/>
  <c r="W118" i="103"/>
  <c r="W117" i="103"/>
  <c r="W116" i="103"/>
  <c r="W115" i="103"/>
  <c r="W114" i="103"/>
  <c r="W113" i="103"/>
  <c r="W112" i="103"/>
  <c r="W111" i="103"/>
  <c r="W110" i="103"/>
  <c r="W109" i="103"/>
  <c r="W108" i="103"/>
  <c r="W107" i="103"/>
  <c r="W106" i="103"/>
  <c r="W105" i="103"/>
  <c r="W104" i="103"/>
  <c r="W103" i="103"/>
  <c r="W102" i="103"/>
  <c r="W101" i="103"/>
  <c r="W100" i="103"/>
  <c r="W99" i="103"/>
  <c r="W98" i="103"/>
  <c r="W97" i="103"/>
  <c r="W96" i="103"/>
  <c r="W95" i="103"/>
  <c r="W94" i="103"/>
  <c r="W93" i="103"/>
  <c r="W92" i="103"/>
  <c r="W91" i="103"/>
  <c r="W90" i="103"/>
  <c r="W89" i="103"/>
  <c r="W88" i="103"/>
  <c r="W87" i="103"/>
  <c r="W86" i="103"/>
  <c r="W85" i="103"/>
  <c r="W84" i="103"/>
  <c r="W83" i="103"/>
  <c r="W82" i="103"/>
  <c r="W81" i="103"/>
  <c r="W80" i="103"/>
  <c r="W79" i="103"/>
  <c r="W78" i="103"/>
  <c r="W77" i="103"/>
  <c r="W76" i="103"/>
  <c r="W75" i="103"/>
  <c r="W74" i="103"/>
  <c r="W73" i="103"/>
  <c r="W72" i="103"/>
  <c r="W71" i="103"/>
  <c r="W70" i="103"/>
  <c r="W69" i="103"/>
  <c r="W68" i="103"/>
  <c r="W67" i="103"/>
  <c r="W66" i="103"/>
  <c r="W65" i="103"/>
  <c r="W64" i="103"/>
  <c r="W63" i="103"/>
  <c r="W62" i="103"/>
  <c r="W61" i="103"/>
  <c r="W60" i="103"/>
  <c r="W59" i="103"/>
  <c r="W58" i="103"/>
  <c r="W57" i="103"/>
  <c r="W56" i="103"/>
  <c r="W55" i="103"/>
  <c r="W54" i="103"/>
  <c r="W53" i="103"/>
  <c r="W52" i="103"/>
  <c r="W51" i="103"/>
  <c r="W50" i="103"/>
  <c r="W49" i="103"/>
  <c r="W48" i="103"/>
  <c r="W47" i="103"/>
  <c r="W46" i="103"/>
  <c r="W45" i="103"/>
  <c r="W44" i="103"/>
  <c r="W43" i="103"/>
  <c r="W42" i="103"/>
  <c r="W41" i="103"/>
  <c r="W40" i="103"/>
  <c r="W39" i="103"/>
  <c r="W38" i="103"/>
  <c r="W37" i="103"/>
  <c r="W36" i="103"/>
  <c r="W35" i="103"/>
  <c r="W34" i="103"/>
  <c r="W33" i="103"/>
  <c r="W32" i="103"/>
  <c r="W31" i="103"/>
  <c r="W30" i="103"/>
  <c r="W29" i="103"/>
  <c r="W28" i="103"/>
  <c r="W27" i="103"/>
  <c r="W26" i="103"/>
  <c r="W25" i="103"/>
  <c r="W24" i="103"/>
  <c r="W23" i="103"/>
  <c r="W22" i="103"/>
  <c r="W21" i="103"/>
  <c r="W20" i="103"/>
  <c r="W19" i="103"/>
  <c r="W18" i="103"/>
  <c r="S200" i="103"/>
  <c r="S199" i="103"/>
  <c r="S198" i="103"/>
  <c r="S197" i="103"/>
  <c r="S196" i="103"/>
  <c r="S195" i="103"/>
  <c r="S194" i="103"/>
  <c r="S193" i="103"/>
  <c r="S192" i="103"/>
  <c r="S191" i="103"/>
  <c r="S190" i="103"/>
  <c r="S189" i="103"/>
  <c r="S188" i="103"/>
  <c r="S187" i="103"/>
  <c r="S186" i="103"/>
  <c r="S185" i="103"/>
  <c r="S184" i="103"/>
  <c r="S183" i="103"/>
  <c r="S182" i="103"/>
  <c r="S181" i="103"/>
  <c r="S180" i="103"/>
  <c r="S179" i="103"/>
  <c r="S178" i="103"/>
  <c r="S177" i="103"/>
  <c r="S176" i="103"/>
  <c r="S175" i="103"/>
  <c r="S174" i="103"/>
  <c r="S173" i="103"/>
  <c r="S172" i="103"/>
  <c r="S171" i="103"/>
  <c r="S170" i="103"/>
  <c r="S169" i="103"/>
  <c r="S168" i="103"/>
  <c r="S167" i="103"/>
  <c r="S166" i="103"/>
  <c r="S165" i="103"/>
  <c r="S164" i="103"/>
  <c r="S163" i="103"/>
  <c r="S162" i="103"/>
  <c r="S161" i="103"/>
  <c r="S160" i="103"/>
  <c r="S159" i="103"/>
  <c r="S158" i="103"/>
  <c r="S157" i="103"/>
  <c r="S156" i="103"/>
  <c r="S155" i="103"/>
  <c r="S154" i="103"/>
  <c r="S153" i="103"/>
  <c r="S152" i="103"/>
  <c r="S151" i="103"/>
  <c r="S150" i="103"/>
  <c r="S149" i="103"/>
  <c r="S148" i="103"/>
  <c r="S147" i="103"/>
  <c r="S146" i="103"/>
  <c r="S145" i="103"/>
  <c r="S144" i="103"/>
  <c r="S143" i="103"/>
  <c r="S142" i="103"/>
  <c r="S141" i="103"/>
  <c r="S140" i="103"/>
  <c r="S139" i="103"/>
  <c r="S138" i="103"/>
  <c r="S137" i="103"/>
  <c r="S136" i="103"/>
  <c r="S135" i="103"/>
  <c r="S134" i="103"/>
  <c r="S133" i="103"/>
  <c r="S132" i="103"/>
  <c r="S131" i="103"/>
  <c r="S130" i="103"/>
  <c r="S129" i="103"/>
  <c r="S128" i="103"/>
  <c r="S127" i="103"/>
  <c r="S126" i="103"/>
  <c r="S125" i="103"/>
  <c r="S124" i="103"/>
  <c r="S123" i="103"/>
  <c r="S122" i="103"/>
  <c r="S121" i="103"/>
  <c r="S120" i="103"/>
  <c r="S119" i="103"/>
  <c r="S118" i="103"/>
  <c r="S117" i="103"/>
  <c r="S116" i="103"/>
  <c r="S115" i="103"/>
  <c r="S114" i="103"/>
  <c r="S113" i="103"/>
  <c r="S112" i="103"/>
  <c r="S111" i="103"/>
  <c r="S110" i="103"/>
  <c r="S109" i="103"/>
  <c r="S108" i="103"/>
  <c r="S107" i="103"/>
  <c r="S106" i="103"/>
  <c r="S105" i="103"/>
  <c r="S104" i="103"/>
  <c r="S103" i="103"/>
  <c r="S102" i="103"/>
  <c r="S101" i="103"/>
  <c r="S100" i="103"/>
  <c r="S99" i="103"/>
  <c r="S98" i="103"/>
  <c r="S97" i="103"/>
  <c r="S96" i="103"/>
  <c r="S95" i="103"/>
  <c r="S94" i="103"/>
  <c r="S93" i="103"/>
  <c r="S92" i="103"/>
  <c r="S91" i="103"/>
  <c r="S90" i="103"/>
  <c r="S89" i="103"/>
  <c r="S88" i="103"/>
  <c r="S87" i="103"/>
  <c r="S86" i="103"/>
  <c r="S85" i="103"/>
  <c r="S84" i="103"/>
  <c r="S83" i="103"/>
  <c r="S82" i="103"/>
  <c r="S81" i="103"/>
  <c r="S80" i="103"/>
  <c r="S79" i="103"/>
  <c r="S78" i="103"/>
  <c r="S77" i="103"/>
  <c r="S76" i="103"/>
  <c r="S75" i="103"/>
  <c r="S74" i="103"/>
  <c r="S73" i="103"/>
  <c r="S72" i="103"/>
  <c r="S71" i="103"/>
  <c r="S70" i="103"/>
  <c r="S69" i="103"/>
  <c r="S68" i="103"/>
  <c r="S67" i="103"/>
  <c r="S66" i="103"/>
  <c r="S65" i="103"/>
  <c r="S64" i="103"/>
  <c r="S63" i="103"/>
  <c r="S62" i="103"/>
  <c r="S61" i="103"/>
  <c r="S60" i="103"/>
  <c r="S59" i="103"/>
  <c r="S58" i="103"/>
  <c r="S57" i="103"/>
  <c r="S56" i="103"/>
  <c r="S55" i="103"/>
  <c r="S54" i="103"/>
  <c r="S53" i="103"/>
  <c r="S52" i="103"/>
  <c r="S51" i="103"/>
  <c r="S50" i="103"/>
  <c r="S49" i="103"/>
  <c r="S48" i="103"/>
  <c r="S47" i="103"/>
  <c r="S46" i="103"/>
  <c r="S45" i="103"/>
  <c r="S44" i="103"/>
  <c r="S43" i="103"/>
  <c r="S42" i="103"/>
  <c r="S41" i="103"/>
  <c r="S40" i="103"/>
  <c r="S39" i="103"/>
  <c r="S38" i="103"/>
  <c r="S37" i="103"/>
  <c r="S36" i="103"/>
  <c r="S35" i="103"/>
  <c r="S34" i="103"/>
  <c r="S33" i="103"/>
  <c r="S32" i="103"/>
  <c r="S31" i="103"/>
  <c r="S30" i="103"/>
  <c r="S29" i="103"/>
  <c r="S28" i="103"/>
  <c r="S27" i="103"/>
  <c r="S26" i="103"/>
  <c r="S25" i="103"/>
  <c r="S24" i="103"/>
  <c r="S23" i="103"/>
  <c r="S22" i="103"/>
  <c r="S21" i="103"/>
  <c r="S20" i="103"/>
  <c r="S19" i="103"/>
  <c r="S18" i="103"/>
  <c r="G200" i="103"/>
  <c r="G199" i="103"/>
  <c r="G198" i="103"/>
  <c r="G197" i="103"/>
  <c r="G196" i="103"/>
  <c r="G195" i="103"/>
  <c r="G194" i="103"/>
  <c r="G193" i="103"/>
  <c r="G192" i="103"/>
  <c r="G191" i="103"/>
  <c r="G190" i="103"/>
  <c r="G189" i="103"/>
  <c r="G188" i="103"/>
  <c r="G187" i="103"/>
  <c r="G186" i="103"/>
  <c r="G185" i="103"/>
  <c r="G184" i="103"/>
  <c r="G183" i="103"/>
  <c r="G182" i="103"/>
  <c r="G181" i="103"/>
  <c r="G180" i="103"/>
  <c r="G179" i="103"/>
  <c r="G178" i="103"/>
  <c r="G177" i="103"/>
  <c r="G176" i="103"/>
  <c r="G175" i="103"/>
  <c r="G174" i="103"/>
  <c r="G173" i="103"/>
  <c r="G172" i="103"/>
  <c r="G171" i="103"/>
  <c r="G170" i="103"/>
  <c r="G169" i="103"/>
  <c r="G168" i="103"/>
  <c r="G167" i="103"/>
  <c r="G166" i="103"/>
  <c r="G165" i="103"/>
  <c r="G164" i="103"/>
  <c r="G163" i="103"/>
  <c r="G162" i="103"/>
  <c r="G161" i="103"/>
  <c r="G160" i="103"/>
  <c r="G159" i="103"/>
  <c r="G158" i="103"/>
  <c r="G157" i="103"/>
  <c r="G156" i="103"/>
  <c r="G155" i="103"/>
  <c r="G154" i="103"/>
  <c r="G153" i="103"/>
  <c r="G152" i="103"/>
  <c r="G151" i="103"/>
  <c r="G150" i="103"/>
  <c r="G149" i="103"/>
  <c r="G148" i="103"/>
  <c r="G147" i="103"/>
  <c r="G146" i="103"/>
  <c r="G145" i="103"/>
  <c r="G144" i="103"/>
  <c r="G143" i="103"/>
  <c r="G142" i="103"/>
  <c r="G141" i="103"/>
  <c r="G140" i="103"/>
  <c r="G139" i="103"/>
  <c r="G138" i="103"/>
  <c r="G137" i="103"/>
  <c r="G136" i="103"/>
  <c r="G135" i="103"/>
  <c r="G134" i="103"/>
  <c r="G133" i="103"/>
  <c r="G132" i="103"/>
  <c r="G131" i="103"/>
  <c r="G130" i="103"/>
  <c r="G129" i="103"/>
  <c r="G128" i="103"/>
  <c r="G127" i="103"/>
  <c r="G126" i="103"/>
  <c r="G125" i="103"/>
  <c r="G124" i="103"/>
  <c r="G123" i="103"/>
  <c r="G122" i="103"/>
  <c r="G121" i="103"/>
  <c r="G120" i="103"/>
  <c r="G119" i="103"/>
  <c r="G118" i="103"/>
  <c r="G117" i="103"/>
  <c r="G116" i="103"/>
  <c r="G115" i="103"/>
  <c r="G114" i="103"/>
  <c r="G113" i="103"/>
  <c r="G112" i="103"/>
  <c r="G111" i="103"/>
  <c r="G110" i="103"/>
  <c r="G109" i="103"/>
  <c r="G108" i="103"/>
  <c r="G107" i="103"/>
  <c r="G106" i="103"/>
  <c r="G105" i="103"/>
  <c r="G104" i="103"/>
  <c r="G103" i="103"/>
  <c r="G102" i="103"/>
  <c r="G101" i="103"/>
  <c r="G100" i="103"/>
  <c r="G99" i="103"/>
  <c r="G98" i="103"/>
  <c r="G97" i="103"/>
  <c r="G96" i="103"/>
  <c r="G95" i="103"/>
  <c r="G94" i="103"/>
  <c r="G93" i="103"/>
  <c r="G92" i="103"/>
  <c r="G91" i="103"/>
  <c r="G90" i="103"/>
  <c r="G89" i="103"/>
  <c r="G88" i="103"/>
  <c r="G87" i="103"/>
  <c r="G86" i="103"/>
  <c r="G85" i="103"/>
  <c r="G84" i="103"/>
  <c r="G83" i="103"/>
  <c r="G82" i="103"/>
  <c r="G81" i="103"/>
  <c r="G80" i="103"/>
  <c r="G79" i="103"/>
  <c r="G78" i="103"/>
  <c r="G77" i="103"/>
  <c r="G76" i="103"/>
  <c r="G75" i="103"/>
  <c r="G74" i="103"/>
  <c r="G73" i="103"/>
  <c r="G72" i="103"/>
  <c r="G71" i="103"/>
  <c r="G70" i="103"/>
  <c r="G69" i="103"/>
  <c r="G68" i="103"/>
  <c r="G67" i="103"/>
  <c r="G66" i="103"/>
  <c r="G65" i="103"/>
  <c r="G64" i="103"/>
  <c r="G63" i="103"/>
  <c r="G62" i="103"/>
  <c r="G61" i="103"/>
  <c r="G60" i="103"/>
  <c r="G59" i="103"/>
  <c r="G58" i="103"/>
  <c r="G57" i="103"/>
  <c r="G56" i="103"/>
  <c r="G55" i="103"/>
  <c r="G54" i="103"/>
  <c r="G53" i="103"/>
  <c r="G52" i="103"/>
  <c r="G51" i="103"/>
  <c r="G50" i="103"/>
  <c r="G49" i="103"/>
  <c r="G48" i="103"/>
  <c r="G47" i="103"/>
  <c r="G46" i="103"/>
  <c r="G45" i="103"/>
  <c r="G44" i="103"/>
  <c r="G43" i="103"/>
  <c r="G42" i="103"/>
  <c r="G41" i="103"/>
  <c r="G40" i="103"/>
  <c r="G39" i="103"/>
  <c r="G38" i="103"/>
  <c r="G37" i="103"/>
  <c r="G36" i="103"/>
  <c r="G35" i="103"/>
  <c r="G34" i="103"/>
  <c r="G33" i="103"/>
  <c r="G32" i="103"/>
  <c r="G31" i="103"/>
  <c r="G30" i="103"/>
  <c r="G29" i="103"/>
  <c r="G28" i="103"/>
  <c r="G27" i="103"/>
  <c r="G26" i="103"/>
  <c r="G25" i="103"/>
  <c r="G24" i="103"/>
  <c r="G23" i="103"/>
  <c r="G22" i="103"/>
  <c r="G21" i="103"/>
  <c r="G20" i="103"/>
  <c r="G19" i="103"/>
  <c r="G18" i="103"/>
  <c r="E200" i="103"/>
  <c r="D200" i="103"/>
  <c r="E199" i="103"/>
  <c r="D199" i="103"/>
  <c r="E198" i="103"/>
  <c r="D198" i="103"/>
  <c r="E197" i="103"/>
  <c r="D197" i="103"/>
  <c r="E196" i="103"/>
  <c r="D196" i="103"/>
  <c r="E195" i="103"/>
  <c r="D195" i="103"/>
  <c r="E194" i="103"/>
  <c r="D194" i="103"/>
  <c r="E193" i="103"/>
  <c r="D193" i="103"/>
  <c r="E192" i="103"/>
  <c r="D192" i="103"/>
  <c r="E191" i="103"/>
  <c r="D191" i="103"/>
  <c r="E190" i="103"/>
  <c r="D190" i="103"/>
  <c r="E189" i="103"/>
  <c r="D189" i="103"/>
  <c r="E188" i="103"/>
  <c r="D188" i="103"/>
  <c r="E187" i="103"/>
  <c r="D187" i="103"/>
  <c r="E186" i="103"/>
  <c r="D186" i="103"/>
  <c r="E185" i="103"/>
  <c r="D185" i="103"/>
  <c r="E184" i="103"/>
  <c r="D184" i="103"/>
  <c r="E183" i="103"/>
  <c r="D183" i="103"/>
  <c r="E182" i="103"/>
  <c r="D182" i="103"/>
  <c r="E181" i="103"/>
  <c r="D181" i="103"/>
  <c r="E180" i="103"/>
  <c r="D180" i="103"/>
  <c r="E179" i="103"/>
  <c r="D179" i="103"/>
  <c r="E178" i="103"/>
  <c r="D178" i="103"/>
  <c r="E177" i="103"/>
  <c r="D177" i="103"/>
  <c r="E176" i="103"/>
  <c r="D176" i="103"/>
  <c r="E175" i="103"/>
  <c r="D175" i="103"/>
  <c r="E174" i="103"/>
  <c r="D174" i="103"/>
  <c r="E173" i="103"/>
  <c r="D173" i="103"/>
  <c r="E172" i="103"/>
  <c r="D172" i="103"/>
  <c r="E171" i="103"/>
  <c r="D171" i="103"/>
  <c r="E170" i="103"/>
  <c r="D170" i="103"/>
  <c r="E169" i="103"/>
  <c r="D169" i="103"/>
  <c r="E168" i="103"/>
  <c r="D168" i="103"/>
  <c r="E167" i="103"/>
  <c r="D167" i="103"/>
  <c r="E166" i="103"/>
  <c r="D166" i="103"/>
  <c r="E165" i="103"/>
  <c r="D165" i="103"/>
  <c r="E164" i="103"/>
  <c r="D164" i="103"/>
  <c r="E163" i="103"/>
  <c r="D163" i="103"/>
  <c r="E162" i="103"/>
  <c r="D162" i="103"/>
  <c r="E161" i="103"/>
  <c r="D161" i="103"/>
  <c r="E160" i="103"/>
  <c r="D160" i="103"/>
  <c r="E159" i="103"/>
  <c r="D159" i="103"/>
  <c r="E158" i="103"/>
  <c r="D158" i="103"/>
  <c r="E157" i="103"/>
  <c r="D157" i="103"/>
  <c r="E156" i="103"/>
  <c r="D156" i="103"/>
  <c r="E155" i="103"/>
  <c r="D155" i="103"/>
  <c r="E154" i="103"/>
  <c r="D154" i="103"/>
  <c r="E153" i="103"/>
  <c r="D153" i="103"/>
  <c r="E152" i="103"/>
  <c r="D152" i="103"/>
  <c r="E151" i="103"/>
  <c r="D151" i="103"/>
  <c r="E150" i="103"/>
  <c r="D150" i="103"/>
  <c r="E149" i="103"/>
  <c r="D149" i="103"/>
  <c r="E148" i="103"/>
  <c r="D148" i="103"/>
  <c r="E147" i="103"/>
  <c r="D147" i="103"/>
  <c r="E146" i="103"/>
  <c r="D146" i="103"/>
  <c r="E145" i="103"/>
  <c r="D145" i="103"/>
  <c r="E144" i="103"/>
  <c r="D144" i="103"/>
  <c r="E143" i="103"/>
  <c r="D143" i="103"/>
  <c r="E142" i="103"/>
  <c r="D142" i="103"/>
  <c r="E141" i="103"/>
  <c r="D141" i="103"/>
  <c r="E140" i="103"/>
  <c r="D140" i="103"/>
  <c r="E139" i="103"/>
  <c r="D139" i="103"/>
  <c r="E138" i="103"/>
  <c r="D138" i="103"/>
  <c r="E137" i="103"/>
  <c r="D137" i="103"/>
  <c r="E136" i="103"/>
  <c r="D136" i="103"/>
  <c r="E135" i="103"/>
  <c r="D135" i="103"/>
  <c r="E134" i="103"/>
  <c r="D134" i="103"/>
  <c r="E133" i="103"/>
  <c r="D133" i="103"/>
  <c r="E132" i="103"/>
  <c r="D132" i="103"/>
  <c r="E131" i="103"/>
  <c r="D131" i="103"/>
  <c r="E130" i="103"/>
  <c r="D130" i="103"/>
  <c r="E129" i="103"/>
  <c r="D129" i="103"/>
  <c r="E128" i="103"/>
  <c r="D128" i="103"/>
  <c r="E127" i="103"/>
  <c r="D127" i="103"/>
  <c r="E126" i="103"/>
  <c r="D126" i="103"/>
  <c r="E125" i="103"/>
  <c r="D125" i="103"/>
  <c r="E124" i="103"/>
  <c r="D124" i="103"/>
  <c r="E123" i="103"/>
  <c r="D123" i="103"/>
  <c r="E122" i="103"/>
  <c r="D122" i="103"/>
  <c r="E121" i="103"/>
  <c r="D121" i="103"/>
  <c r="E120" i="103"/>
  <c r="D120" i="103"/>
  <c r="E119" i="103"/>
  <c r="D119" i="103"/>
  <c r="E118" i="103"/>
  <c r="D118" i="103"/>
  <c r="E117" i="103"/>
  <c r="D117" i="103"/>
  <c r="E116" i="103"/>
  <c r="D116" i="103"/>
  <c r="E115" i="103"/>
  <c r="D115" i="103"/>
  <c r="E114" i="103"/>
  <c r="D114" i="103"/>
  <c r="E113" i="103"/>
  <c r="D113" i="103"/>
  <c r="E112" i="103"/>
  <c r="D112" i="103"/>
  <c r="E111" i="103"/>
  <c r="D111" i="103"/>
  <c r="E110" i="103"/>
  <c r="D110" i="103"/>
  <c r="E109" i="103"/>
  <c r="D109" i="103"/>
  <c r="E108" i="103"/>
  <c r="D108" i="103"/>
  <c r="E107" i="103"/>
  <c r="D107" i="103"/>
  <c r="E106" i="103"/>
  <c r="D106" i="103"/>
  <c r="E105" i="103"/>
  <c r="D105" i="103"/>
  <c r="E104" i="103"/>
  <c r="D104" i="103"/>
  <c r="E103" i="103"/>
  <c r="D103" i="103"/>
  <c r="E102" i="103"/>
  <c r="D102" i="103"/>
  <c r="E101" i="103"/>
  <c r="D101" i="103"/>
  <c r="E100" i="103"/>
  <c r="D100" i="103"/>
  <c r="E99" i="103"/>
  <c r="D99" i="103"/>
  <c r="E98" i="103"/>
  <c r="D98" i="103"/>
  <c r="E97" i="103"/>
  <c r="D97" i="103"/>
  <c r="E96" i="103"/>
  <c r="D96" i="103"/>
  <c r="E95" i="103"/>
  <c r="D95" i="103"/>
  <c r="E94" i="103"/>
  <c r="D94" i="103"/>
  <c r="E93" i="103"/>
  <c r="D93" i="103"/>
  <c r="E92" i="103"/>
  <c r="D92" i="103"/>
  <c r="E91" i="103"/>
  <c r="D91" i="103"/>
  <c r="E90" i="103"/>
  <c r="D90" i="103"/>
  <c r="E89" i="103"/>
  <c r="D89" i="103"/>
  <c r="E88" i="103"/>
  <c r="D88" i="103"/>
  <c r="E87" i="103"/>
  <c r="D87" i="103"/>
  <c r="E86" i="103"/>
  <c r="D86" i="103"/>
  <c r="E85" i="103"/>
  <c r="D85" i="103"/>
  <c r="E84" i="103"/>
  <c r="D84" i="103"/>
  <c r="E83" i="103"/>
  <c r="D83" i="103"/>
  <c r="E82" i="103"/>
  <c r="D82" i="103"/>
  <c r="E81" i="103"/>
  <c r="D81" i="103"/>
  <c r="E80" i="103"/>
  <c r="D80" i="103"/>
  <c r="E79" i="103"/>
  <c r="D79" i="103"/>
  <c r="E78" i="103"/>
  <c r="D78" i="103"/>
  <c r="E77" i="103"/>
  <c r="D77" i="103"/>
  <c r="E76" i="103"/>
  <c r="D76" i="103"/>
  <c r="E75" i="103"/>
  <c r="D75" i="103"/>
  <c r="E74" i="103"/>
  <c r="D74" i="103"/>
  <c r="E73" i="103"/>
  <c r="D73" i="103"/>
  <c r="E72" i="103"/>
  <c r="D72" i="103"/>
  <c r="E71" i="103"/>
  <c r="D71" i="103"/>
  <c r="E70" i="103"/>
  <c r="D70" i="103"/>
  <c r="E69" i="103"/>
  <c r="D69" i="103"/>
  <c r="E68" i="103"/>
  <c r="D68" i="103"/>
  <c r="E67" i="103"/>
  <c r="D67" i="103"/>
  <c r="E66" i="103"/>
  <c r="D66" i="103"/>
  <c r="E65" i="103"/>
  <c r="D65" i="103"/>
  <c r="E64" i="103"/>
  <c r="D64" i="103"/>
  <c r="E63" i="103"/>
  <c r="D63" i="103"/>
  <c r="E62" i="103"/>
  <c r="D62" i="103"/>
  <c r="E61" i="103"/>
  <c r="D61" i="103"/>
  <c r="E60" i="103"/>
  <c r="D60" i="103"/>
  <c r="E59" i="103"/>
  <c r="D59" i="103"/>
  <c r="E58" i="103"/>
  <c r="D58" i="103"/>
  <c r="E57" i="103"/>
  <c r="D57" i="103"/>
  <c r="E56" i="103"/>
  <c r="D56" i="103"/>
  <c r="E55" i="103"/>
  <c r="D55" i="103"/>
  <c r="E54" i="103"/>
  <c r="D54" i="103"/>
  <c r="E53" i="103"/>
  <c r="D53" i="103"/>
  <c r="E52" i="103"/>
  <c r="D52" i="103"/>
  <c r="E51" i="103"/>
  <c r="D51" i="103"/>
  <c r="E50" i="103"/>
  <c r="D50" i="103"/>
  <c r="E49" i="103"/>
  <c r="D49" i="103"/>
  <c r="E48" i="103"/>
  <c r="D48" i="103"/>
  <c r="E47" i="103"/>
  <c r="D47" i="103"/>
  <c r="E46" i="103"/>
  <c r="D46" i="103"/>
  <c r="E45" i="103"/>
  <c r="D45" i="103"/>
  <c r="E44" i="103"/>
  <c r="D44" i="103"/>
  <c r="E43" i="103"/>
  <c r="D43" i="103"/>
  <c r="E42" i="103"/>
  <c r="D42" i="103"/>
  <c r="E41" i="103"/>
  <c r="D41" i="103"/>
  <c r="E40" i="103"/>
  <c r="D40" i="103"/>
  <c r="E39" i="103"/>
  <c r="D39" i="103"/>
  <c r="E38" i="103"/>
  <c r="D38" i="103"/>
  <c r="E37" i="103"/>
  <c r="D37" i="103"/>
  <c r="E36" i="103"/>
  <c r="D36" i="103"/>
  <c r="E35" i="103"/>
  <c r="D35" i="103"/>
  <c r="E34" i="103"/>
  <c r="D34" i="103"/>
  <c r="E33" i="103"/>
  <c r="D33" i="103"/>
  <c r="E32" i="103"/>
  <c r="D32" i="103"/>
  <c r="E31" i="103"/>
  <c r="D31" i="103"/>
  <c r="E30" i="103"/>
  <c r="D30" i="103"/>
  <c r="E29" i="103"/>
  <c r="D29" i="103"/>
  <c r="E28" i="103"/>
  <c r="D28" i="103"/>
  <c r="E27" i="103"/>
  <c r="D27" i="103"/>
  <c r="E26" i="103"/>
  <c r="D26" i="103"/>
  <c r="E25" i="103"/>
  <c r="D25" i="103"/>
  <c r="E24" i="103"/>
  <c r="D24" i="103"/>
  <c r="E23" i="103"/>
  <c r="D23" i="103"/>
  <c r="E22" i="103"/>
  <c r="D22" i="103"/>
  <c r="E21" i="103"/>
  <c r="D21" i="103"/>
  <c r="E20" i="103"/>
  <c r="D20" i="103"/>
  <c r="E19" i="103"/>
  <c r="D19" i="103"/>
  <c r="E18" i="103"/>
  <c r="D18" i="103"/>
  <c r="BB15" i="102"/>
  <c r="BA15" i="102"/>
  <c r="AZ15" i="102"/>
  <c r="AY15" i="102"/>
  <c r="AX15" i="102"/>
  <c r="AW15" i="102"/>
  <c r="AV15" i="102"/>
  <c r="AU15" i="102"/>
  <c r="AT15" i="102"/>
  <c r="AS15" i="102"/>
  <c r="AR15" i="102"/>
  <c r="AQ15" i="102"/>
  <c r="AP15" i="102"/>
  <c r="AO15" i="102"/>
  <c r="AN15" i="102"/>
  <c r="AM15" i="102"/>
  <c r="AL15" i="102"/>
  <c r="AK15" i="102"/>
  <c r="AJ15" i="102"/>
  <c r="AI15" i="102"/>
  <c r="AH15" i="102"/>
  <c r="AG15" i="102"/>
  <c r="AF15" i="102"/>
  <c r="AE15" i="102"/>
  <c r="AD15" i="102"/>
  <c r="AC15" i="102"/>
  <c r="AB15" i="102"/>
  <c r="AA15" i="102"/>
  <c r="Z15" i="102"/>
  <c r="Y15" i="102"/>
  <c r="X15" i="102"/>
  <c r="W15" i="102"/>
  <c r="V15" i="102"/>
  <c r="U15" i="102"/>
  <c r="T15" i="102"/>
  <c r="S15" i="102"/>
  <c r="R15" i="102"/>
  <c r="Q15" i="102"/>
  <c r="BC15" i="102"/>
  <c r="BC200" i="102"/>
  <c r="BC199" i="102"/>
  <c r="BC198" i="102"/>
  <c r="BC197" i="102"/>
  <c r="BC196" i="102"/>
  <c r="BC195" i="102"/>
  <c r="BC194" i="102"/>
  <c r="BC193" i="102"/>
  <c r="BC192" i="102"/>
  <c r="BC191" i="102"/>
  <c r="BC190" i="102"/>
  <c r="BC189" i="102"/>
  <c r="BC188" i="102"/>
  <c r="BC187" i="102"/>
  <c r="BC186" i="102"/>
  <c r="BC185" i="102"/>
  <c r="BC184" i="102"/>
  <c r="BC183" i="102"/>
  <c r="BC182" i="102"/>
  <c r="BC181" i="102"/>
  <c r="BC180" i="102"/>
  <c r="BC179" i="102"/>
  <c r="BC178" i="102"/>
  <c r="BC177" i="102"/>
  <c r="BC176" i="102"/>
  <c r="BC175" i="102"/>
  <c r="BC174" i="102"/>
  <c r="BC173" i="102"/>
  <c r="BC172" i="102"/>
  <c r="BC171" i="102"/>
  <c r="BC170" i="102"/>
  <c r="BC169" i="102"/>
  <c r="BC168" i="102"/>
  <c r="BC167" i="102"/>
  <c r="BC166" i="102"/>
  <c r="BC165" i="102"/>
  <c r="BC164" i="102"/>
  <c r="BC163" i="102"/>
  <c r="BC162" i="102"/>
  <c r="BC161" i="102"/>
  <c r="BC160" i="102"/>
  <c r="BC159" i="102"/>
  <c r="BC158" i="102"/>
  <c r="BC157" i="102"/>
  <c r="BC156" i="102"/>
  <c r="BC155" i="102"/>
  <c r="BC154" i="102"/>
  <c r="BC153" i="102"/>
  <c r="BC152" i="102"/>
  <c r="BC151" i="102"/>
  <c r="BC150" i="102"/>
  <c r="BC149" i="102"/>
  <c r="BC148" i="102"/>
  <c r="BC147" i="102"/>
  <c r="BC146" i="102"/>
  <c r="BC145" i="102"/>
  <c r="BC144" i="102"/>
  <c r="BC143" i="102"/>
  <c r="BC142" i="102"/>
  <c r="BC141" i="102"/>
  <c r="BC140" i="102"/>
  <c r="BC139" i="102"/>
  <c r="BC138" i="102"/>
  <c r="BC137" i="102"/>
  <c r="BC136" i="102"/>
  <c r="BC135" i="102"/>
  <c r="BC134" i="102"/>
  <c r="BC133" i="102"/>
  <c r="BC132" i="102"/>
  <c r="BC131" i="102"/>
  <c r="BC130" i="102"/>
  <c r="BC129" i="102"/>
  <c r="BC128" i="102"/>
  <c r="BC127" i="102"/>
  <c r="BC126" i="102"/>
  <c r="BC125" i="102"/>
  <c r="BC124" i="102"/>
  <c r="BC123" i="102"/>
  <c r="BC122" i="102"/>
  <c r="BC121" i="102"/>
  <c r="BC120" i="102"/>
  <c r="BC119" i="102"/>
  <c r="BC118" i="102"/>
  <c r="BC117" i="102"/>
  <c r="BC116" i="102"/>
  <c r="BC115" i="102"/>
  <c r="BC114" i="102"/>
  <c r="BC113" i="102"/>
  <c r="BC112" i="102"/>
  <c r="BC111" i="102"/>
  <c r="BC110" i="102"/>
  <c r="BC109" i="102"/>
  <c r="BC108" i="102"/>
  <c r="BC107" i="102"/>
  <c r="BC106" i="102"/>
  <c r="BC105" i="102"/>
  <c r="BC104" i="102"/>
  <c r="BC103" i="102"/>
  <c r="BC102" i="102"/>
  <c r="BC101" i="102"/>
  <c r="BC100" i="102"/>
  <c r="BC99" i="102"/>
  <c r="BC98" i="102"/>
  <c r="BC97" i="102"/>
  <c r="BC96" i="102"/>
  <c r="BC95" i="102"/>
  <c r="BC94" i="102"/>
  <c r="BC93" i="102"/>
  <c r="BC92" i="102"/>
  <c r="BC91" i="102"/>
  <c r="BC90" i="102"/>
  <c r="BC89" i="102"/>
  <c r="BC88" i="102"/>
  <c r="BC87" i="102"/>
  <c r="BC86" i="102"/>
  <c r="BC85" i="102"/>
  <c r="BC84" i="102"/>
  <c r="BC83" i="102"/>
  <c r="BC82" i="102"/>
  <c r="BC81" i="102"/>
  <c r="BC80" i="102"/>
  <c r="BC79" i="102"/>
  <c r="BC78" i="102"/>
  <c r="BC77" i="102"/>
  <c r="BC76" i="102"/>
  <c r="BC75" i="102"/>
  <c r="BC74" i="102"/>
  <c r="BC73" i="102"/>
  <c r="BC72" i="102"/>
  <c r="BC71" i="102"/>
  <c r="BC70" i="102"/>
  <c r="BC69" i="102"/>
  <c r="BC68" i="102"/>
  <c r="BC67" i="102"/>
  <c r="BC66" i="102"/>
  <c r="BC65" i="102"/>
  <c r="BC64" i="102"/>
  <c r="BC63" i="102"/>
  <c r="BC62" i="102"/>
  <c r="BC61" i="102"/>
  <c r="BC60" i="102"/>
  <c r="BC59" i="102"/>
  <c r="BC58" i="102"/>
  <c r="BC57" i="102"/>
  <c r="BC56" i="102"/>
  <c r="BC55" i="102"/>
  <c r="BC54" i="102"/>
  <c r="BC53" i="102"/>
  <c r="BC52" i="102"/>
  <c r="BC51" i="102"/>
  <c r="BC50" i="102"/>
  <c r="BC49" i="102"/>
  <c r="BC48" i="102"/>
  <c r="BC47" i="102"/>
  <c r="BC46" i="102"/>
  <c r="BC45" i="102"/>
  <c r="BC44" i="102"/>
  <c r="BC43" i="102"/>
  <c r="BC42" i="102"/>
  <c r="BC41" i="102"/>
  <c r="BC40" i="102"/>
  <c r="BC39" i="102"/>
  <c r="BC38" i="102"/>
  <c r="BC37" i="102"/>
  <c r="BC36" i="102"/>
  <c r="BC35" i="102"/>
  <c r="BC34" i="102"/>
  <c r="BC33" i="102"/>
  <c r="BC32" i="102"/>
  <c r="BC31" i="102"/>
  <c r="BC30" i="102"/>
  <c r="BC29" i="102"/>
  <c r="BC28" i="102"/>
  <c r="BC27" i="102"/>
  <c r="BC26" i="102"/>
  <c r="BC25" i="102"/>
  <c r="BC24" i="102"/>
  <c r="BC23" i="102"/>
  <c r="BC22" i="102"/>
  <c r="BC21" i="102"/>
  <c r="BC20" i="102"/>
  <c r="BC19" i="102"/>
  <c r="BC18" i="102"/>
  <c r="BB200" i="102"/>
  <c r="BB199" i="102"/>
  <c r="BB198" i="102"/>
  <c r="BB197" i="102"/>
  <c r="BB196" i="102"/>
  <c r="BB195" i="102"/>
  <c r="BB194" i="102"/>
  <c r="BB193" i="102"/>
  <c r="BB192" i="102"/>
  <c r="BB191" i="102"/>
  <c r="BB190" i="102"/>
  <c r="BB189" i="102"/>
  <c r="BB188" i="102"/>
  <c r="BB187" i="102"/>
  <c r="BB186" i="102"/>
  <c r="BB185" i="102"/>
  <c r="BB184" i="102"/>
  <c r="BB183" i="102"/>
  <c r="BB182" i="102"/>
  <c r="BB181" i="102"/>
  <c r="BB180" i="102"/>
  <c r="BB179" i="102"/>
  <c r="BB178" i="102"/>
  <c r="BB177" i="102"/>
  <c r="BB176" i="102"/>
  <c r="BB175" i="102"/>
  <c r="BB174" i="102"/>
  <c r="BB173" i="102"/>
  <c r="BB172" i="102"/>
  <c r="BB171" i="102"/>
  <c r="BB170" i="102"/>
  <c r="BB169" i="102"/>
  <c r="BB168" i="102"/>
  <c r="BB167" i="102"/>
  <c r="BB166" i="102"/>
  <c r="BB165" i="102"/>
  <c r="BB164" i="102"/>
  <c r="BB163" i="102"/>
  <c r="BB162" i="102"/>
  <c r="BB161" i="102"/>
  <c r="BB160" i="102"/>
  <c r="BB159" i="102"/>
  <c r="BB158" i="102"/>
  <c r="BB157" i="102"/>
  <c r="BB156" i="102"/>
  <c r="BB155" i="102"/>
  <c r="BB154" i="102"/>
  <c r="BB153" i="102"/>
  <c r="BB152" i="102"/>
  <c r="BB151" i="102"/>
  <c r="BB150" i="102"/>
  <c r="BB149" i="102"/>
  <c r="BB148" i="102"/>
  <c r="BB147" i="102"/>
  <c r="BB146" i="102"/>
  <c r="BB145" i="102"/>
  <c r="BB144" i="102"/>
  <c r="BB143" i="102"/>
  <c r="BB142" i="102"/>
  <c r="BB141" i="102"/>
  <c r="BB140" i="102"/>
  <c r="BB139" i="102"/>
  <c r="BB138" i="102"/>
  <c r="BB137" i="102"/>
  <c r="BB136" i="102"/>
  <c r="BB135" i="102"/>
  <c r="BB134" i="102"/>
  <c r="BB133" i="102"/>
  <c r="BB132" i="102"/>
  <c r="BB131" i="102"/>
  <c r="BB130" i="102"/>
  <c r="BB129" i="102"/>
  <c r="BB128" i="102"/>
  <c r="BB127" i="102"/>
  <c r="BB126" i="102"/>
  <c r="BB125" i="102"/>
  <c r="BB124" i="102"/>
  <c r="BB123" i="102"/>
  <c r="BB122" i="102"/>
  <c r="BB121" i="102"/>
  <c r="BB120" i="102"/>
  <c r="BB119" i="102"/>
  <c r="BB118" i="102"/>
  <c r="BB117" i="102"/>
  <c r="BB116" i="102"/>
  <c r="BB115" i="102"/>
  <c r="BB114" i="102"/>
  <c r="BB113" i="102"/>
  <c r="BB112" i="102"/>
  <c r="BB111" i="102"/>
  <c r="BB110" i="102"/>
  <c r="BB109" i="102"/>
  <c r="BB108" i="102"/>
  <c r="BB107" i="102"/>
  <c r="BB106" i="102"/>
  <c r="BB105" i="102"/>
  <c r="BB104" i="102"/>
  <c r="BB103" i="102"/>
  <c r="BB102" i="102"/>
  <c r="BB101" i="102"/>
  <c r="BB100" i="102"/>
  <c r="BB99" i="102"/>
  <c r="BB98" i="102"/>
  <c r="BB97" i="102"/>
  <c r="BB96" i="102"/>
  <c r="BB95" i="102"/>
  <c r="BB94" i="102"/>
  <c r="BB93" i="102"/>
  <c r="BB92" i="102"/>
  <c r="BB91" i="102"/>
  <c r="BB90" i="102"/>
  <c r="BB89" i="102"/>
  <c r="BB88" i="102"/>
  <c r="BB87" i="102"/>
  <c r="BB86" i="102"/>
  <c r="BB85" i="102"/>
  <c r="BB84" i="102"/>
  <c r="BB83" i="102"/>
  <c r="BB82" i="102"/>
  <c r="BB81" i="102"/>
  <c r="BB80" i="102"/>
  <c r="BB79" i="102"/>
  <c r="BB78" i="102"/>
  <c r="BB77" i="102"/>
  <c r="BB76" i="102"/>
  <c r="BB75" i="102"/>
  <c r="BB74" i="102"/>
  <c r="BB73" i="102"/>
  <c r="BB72" i="102"/>
  <c r="BB71" i="102"/>
  <c r="BB70" i="102"/>
  <c r="BB69" i="102"/>
  <c r="BB68" i="102"/>
  <c r="BB67" i="102"/>
  <c r="BB66" i="102"/>
  <c r="BB65" i="102"/>
  <c r="BB64" i="102"/>
  <c r="BB63" i="102"/>
  <c r="BB62" i="102"/>
  <c r="BB61" i="102"/>
  <c r="BB60" i="102"/>
  <c r="BB59" i="102"/>
  <c r="BB58" i="102"/>
  <c r="BB57" i="102"/>
  <c r="BB56" i="102"/>
  <c r="BB55" i="102"/>
  <c r="BB54" i="102"/>
  <c r="BB53" i="102"/>
  <c r="BB52" i="102"/>
  <c r="BB51" i="102"/>
  <c r="BB50" i="102"/>
  <c r="BB49" i="102"/>
  <c r="BB48" i="102"/>
  <c r="BB47" i="102"/>
  <c r="BB46" i="102"/>
  <c r="BB45" i="102"/>
  <c r="BB44" i="102"/>
  <c r="BB43" i="102"/>
  <c r="BB42" i="102"/>
  <c r="BB41" i="102"/>
  <c r="BB40" i="102"/>
  <c r="BB39" i="102"/>
  <c r="BB38" i="102"/>
  <c r="BB37" i="102"/>
  <c r="BB36" i="102"/>
  <c r="BB35" i="102"/>
  <c r="BB34" i="102"/>
  <c r="BB33" i="102"/>
  <c r="BB32" i="102"/>
  <c r="BB31" i="102"/>
  <c r="BB30" i="102"/>
  <c r="BB29" i="102"/>
  <c r="BB28" i="102"/>
  <c r="BB27" i="102"/>
  <c r="BB26" i="102"/>
  <c r="BB25" i="102"/>
  <c r="BB24" i="102"/>
  <c r="BB23" i="102"/>
  <c r="BB22" i="102"/>
  <c r="BB21" i="102"/>
  <c r="BB20" i="102"/>
  <c r="BB19" i="102"/>
  <c r="BB18" i="102"/>
  <c r="AX200" i="102"/>
  <c r="AX199" i="102"/>
  <c r="AX198" i="102"/>
  <c r="AX197" i="102"/>
  <c r="AX196" i="102"/>
  <c r="AX195" i="102"/>
  <c r="AX194" i="102"/>
  <c r="AX193" i="102"/>
  <c r="AX192" i="102"/>
  <c r="AX191" i="102"/>
  <c r="AX190" i="102"/>
  <c r="AX189" i="102"/>
  <c r="AX188" i="102"/>
  <c r="AX187" i="102"/>
  <c r="AX186" i="102"/>
  <c r="AX185" i="102"/>
  <c r="AX184" i="102"/>
  <c r="AX183" i="102"/>
  <c r="AX182" i="102"/>
  <c r="AX181" i="102"/>
  <c r="AX180" i="102"/>
  <c r="AX179" i="102"/>
  <c r="AX178" i="102"/>
  <c r="AX177" i="102"/>
  <c r="AX176" i="102"/>
  <c r="AX175" i="102"/>
  <c r="AX174" i="102"/>
  <c r="AX173" i="102"/>
  <c r="AX172" i="102"/>
  <c r="AX171" i="102"/>
  <c r="AX170" i="102"/>
  <c r="AX169" i="102"/>
  <c r="AX168" i="102"/>
  <c r="AX167" i="102"/>
  <c r="AX166" i="102"/>
  <c r="AX165" i="102"/>
  <c r="AX164" i="102"/>
  <c r="AX163" i="102"/>
  <c r="AX162" i="102"/>
  <c r="AX161" i="102"/>
  <c r="AX160" i="102"/>
  <c r="AX159" i="102"/>
  <c r="AX158" i="102"/>
  <c r="AX157" i="102"/>
  <c r="AX156" i="102"/>
  <c r="AX155" i="102"/>
  <c r="AX154" i="102"/>
  <c r="AX153" i="102"/>
  <c r="AX152" i="102"/>
  <c r="AX151" i="102"/>
  <c r="AX150" i="102"/>
  <c r="AX149" i="102"/>
  <c r="AX148" i="102"/>
  <c r="AX147" i="102"/>
  <c r="AX146" i="102"/>
  <c r="AX145" i="102"/>
  <c r="AX144" i="102"/>
  <c r="AX143" i="102"/>
  <c r="AX142" i="102"/>
  <c r="AX141" i="102"/>
  <c r="AX140" i="102"/>
  <c r="AX139" i="102"/>
  <c r="AX138" i="102"/>
  <c r="AX137" i="102"/>
  <c r="AX136" i="102"/>
  <c r="AX135" i="102"/>
  <c r="AX134" i="102"/>
  <c r="AX133" i="102"/>
  <c r="AX132" i="102"/>
  <c r="AX131" i="102"/>
  <c r="AX130" i="102"/>
  <c r="AX129" i="102"/>
  <c r="AX128" i="102"/>
  <c r="AX127" i="102"/>
  <c r="AX126" i="102"/>
  <c r="AX125" i="102"/>
  <c r="AX124" i="102"/>
  <c r="AX123" i="102"/>
  <c r="AX122" i="102"/>
  <c r="AX121" i="102"/>
  <c r="AX120" i="102"/>
  <c r="AX119" i="102"/>
  <c r="AX118" i="102"/>
  <c r="AX117" i="102"/>
  <c r="AX116" i="102"/>
  <c r="AX115" i="102"/>
  <c r="AX114" i="102"/>
  <c r="AX113" i="102"/>
  <c r="AX112" i="102"/>
  <c r="AX111" i="102"/>
  <c r="AX110" i="102"/>
  <c r="AX109" i="102"/>
  <c r="AX108" i="102"/>
  <c r="AX107" i="102"/>
  <c r="AX106" i="102"/>
  <c r="AX105" i="102"/>
  <c r="AX104" i="102"/>
  <c r="AX103" i="102"/>
  <c r="AX102" i="102"/>
  <c r="AX101" i="102"/>
  <c r="AX100" i="102"/>
  <c r="AX99" i="102"/>
  <c r="AX98" i="102"/>
  <c r="AX97" i="102"/>
  <c r="AX96" i="102"/>
  <c r="AX95" i="102"/>
  <c r="AX94" i="102"/>
  <c r="AX93" i="102"/>
  <c r="AX92" i="102"/>
  <c r="AX91" i="102"/>
  <c r="AX90" i="102"/>
  <c r="AX89" i="102"/>
  <c r="AX88" i="102"/>
  <c r="AX87" i="102"/>
  <c r="AX86" i="102"/>
  <c r="AX85" i="102"/>
  <c r="AX84" i="102"/>
  <c r="AX83" i="102"/>
  <c r="AX82" i="102"/>
  <c r="AX81" i="102"/>
  <c r="AX80" i="102"/>
  <c r="AX79" i="102"/>
  <c r="AX78" i="102"/>
  <c r="AX77" i="102"/>
  <c r="AX76" i="102"/>
  <c r="AX75" i="102"/>
  <c r="AX74" i="102"/>
  <c r="AX73" i="102"/>
  <c r="AX72" i="102"/>
  <c r="AX71" i="102"/>
  <c r="AX70" i="102"/>
  <c r="AX69" i="102"/>
  <c r="AX68" i="102"/>
  <c r="AX67" i="102"/>
  <c r="AX66" i="102"/>
  <c r="AX65" i="102"/>
  <c r="AX64" i="102"/>
  <c r="AX63" i="102"/>
  <c r="AX62" i="102"/>
  <c r="AX61" i="102"/>
  <c r="AX60" i="102"/>
  <c r="AX59" i="102"/>
  <c r="AX58" i="102"/>
  <c r="AX57" i="102"/>
  <c r="AX56" i="102"/>
  <c r="AX55" i="102"/>
  <c r="AX54" i="102"/>
  <c r="AX53" i="102"/>
  <c r="AX52" i="102"/>
  <c r="AX51" i="102"/>
  <c r="AX50" i="102"/>
  <c r="AX49" i="102"/>
  <c r="AX48" i="102"/>
  <c r="AX47" i="102"/>
  <c r="AX46" i="102"/>
  <c r="AX45" i="102"/>
  <c r="AX44" i="102"/>
  <c r="AX43" i="102"/>
  <c r="AX42" i="102"/>
  <c r="AX41" i="102"/>
  <c r="AX40" i="102"/>
  <c r="AX39" i="102"/>
  <c r="AX38" i="102"/>
  <c r="AX37" i="102"/>
  <c r="AX36" i="102"/>
  <c r="AX35" i="102"/>
  <c r="AX34" i="102"/>
  <c r="AX33" i="102"/>
  <c r="AX32" i="102"/>
  <c r="AX31" i="102"/>
  <c r="AX30" i="102"/>
  <c r="AX29" i="102"/>
  <c r="AX28" i="102"/>
  <c r="AX27" i="102"/>
  <c r="AX26" i="102"/>
  <c r="AX25" i="102"/>
  <c r="AX24" i="102"/>
  <c r="AX23" i="102"/>
  <c r="AX22" i="102"/>
  <c r="AX21" i="102"/>
  <c r="AX20" i="102"/>
  <c r="AX19" i="102"/>
  <c r="AX18" i="102"/>
  <c r="AV200" i="102"/>
  <c r="AU200" i="102"/>
  <c r="AV199" i="102"/>
  <c r="AU199" i="102"/>
  <c r="AV198" i="102"/>
  <c r="AU198" i="102"/>
  <c r="AV197" i="102"/>
  <c r="AU197" i="102"/>
  <c r="AV196" i="102"/>
  <c r="AU196" i="102"/>
  <c r="AV195" i="102"/>
  <c r="AU195" i="102"/>
  <c r="AV194" i="102"/>
  <c r="AU194" i="102"/>
  <c r="AV193" i="102"/>
  <c r="AU193" i="102"/>
  <c r="AV192" i="102"/>
  <c r="AU192" i="102"/>
  <c r="AV191" i="102"/>
  <c r="AU191" i="102"/>
  <c r="AV190" i="102"/>
  <c r="AU190" i="102"/>
  <c r="AV189" i="102"/>
  <c r="AU189" i="102"/>
  <c r="AV188" i="102"/>
  <c r="AU188" i="102"/>
  <c r="AV187" i="102"/>
  <c r="AU187" i="102"/>
  <c r="AV186" i="102"/>
  <c r="AU186" i="102"/>
  <c r="AV185" i="102"/>
  <c r="AU185" i="102"/>
  <c r="AV184" i="102"/>
  <c r="AU184" i="102"/>
  <c r="AV183" i="102"/>
  <c r="AU183" i="102"/>
  <c r="AV182" i="102"/>
  <c r="AU182" i="102"/>
  <c r="AV181" i="102"/>
  <c r="AU181" i="102"/>
  <c r="AV180" i="102"/>
  <c r="AU180" i="102"/>
  <c r="AV179" i="102"/>
  <c r="AU179" i="102"/>
  <c r="AV178" i="102"/>
  <c r="AU178" i="102"/>
  <c r="AV177" i="102"/>
  <c r="AU177" i="102"/>
  <c r="AV176" i="102"/>
  <c r="AU176" i="102"/>
  <c r="AV175" i="102"/>
  <c r="AU175" i="102"/>
  <c r="AV174" i="102"/>
  <c r="AU174" i="102"/>
  <c r="AV173" i="102"/>
  <c r="AU173" i="102"/>
  <c r="AV172" i="102"/>
  <c r="AU172" i="102"/>
  <c r="AV171" i="102"/>
  <c r="AU171" i="102"/>
  <c r="AV170" i="102"/>
  <c r="AU170" i="102"/>
  <c r="AV169" i="102"/>
  <c r="AU169" i="102"/>
  <c r="AV168" i="102"/>
  <c r="AU168" i="102"/>
  <c r="AV167" i="102"/>
  <c r="AU167" i="102"/>
  <c r="AV166" i="102"/>
  <c r="AU166" i="102"/>
  <c r="AV165" i="102"/>
  <c r="AU165" i="102"/>
  <c r="AV164" i="102"/>
  <c r="AU164" i="102"/>
  <c r="AV163" i="102"/>
  <c r="AU163" i="102"/>
  <c r="AV162" i="102"/>
  <c r="AU162" i="102"/>
  <c r="AV161" i="102"/>
  <c r="AU161" i="102"/>
  <c r="AV160" i="102"/>
  <c r="AU160" i="102"/>
  <c r="AV159" i="102"/>
  <c r="AU159" i="102"/>
  <c r="AV158" i="102"/>
  <c r="AU158" i="102"/>
  <c r="AV157" i="102"/>
  <c r="AU157" i="102"/>
  <c r="AV156" i="102"/>
  <c r="AU156" i="102"/>
  <c r="AV155" i="102"/>
  <c r="AU155" i="102"/>
  <c r="AV154" i="102"/>
  <c r="AU154" i="102"/>
  <c r="AV153" i="102"/>
  <c r="AU153" i="102"/>
  <c r="AV152" i="102"/>
  <c r="AU152" i="102"/>
  <c r="AV151" i="102"/>
  <c r="AU151" i="102"/>
  <c r="AV150" i="102"/>
  <c r="AU150" i="102"/>
  <c r="AV149" i="102"/>
  <c r="AU149" i="102"/>
  <c r="AV148" i="102"/>
  <c r="AU148" i="102"/>
  <c r="AV147" i="102"/>
  <c r="AU147" i="102"/>
  <c r="AV146" i="102"/>
  <c r="AU146" i="102"/>
  <c r="AV145" i="102"/>
  <c r="AU145" i="102"/>
  <c r="AV144" i="102"/>
  <c r="AU144" i="102"/>
  <c r="AV143" i="102"/>
  <c r="AU143" i="102"/>
  <c r="AV142" i="102"/>
  <c r="AU142" i="102"/>
  <c r="AV141" i="102"/>
  <c r="AU141" i="102"/>
  <c r="AV140" i="102"/>
  <c r="AU140" i="102"/>
  <c r="AV139" i="102"/>
  <c r="AU139" i="102"/>
  <c r="AV138" i="102"/>
  <c r="AU138" i="102"/>
  <c r="AV137" i="102"/>
  <c r="AU137" i="102"/>
  <c r="AV136" i="102"/>
  <c r="AU136" i="102"/>
  <c r="AV135" i="102"/>
  <c r="AU135" i="102"/>
  <c r="AV134" i="102"/>
  <c r="AU134" i="102"/>
  <c r="AV133" i="102"/>
  <c r="AU133" i="102"/>
  <c r="AV132" i="102"/>
  <c r="AU132" i="102"/>
  <c r="AV131" i="102"/>
  <c r="AU131" i="102"/>
  <c r="AV130" i="102"/>
  <c r="AU130" i="102"/>
  <c r="AV129" i="102"/>
  <c r="AU129" i="102"/>
  <c r="AV128" i="102"/>
  <c r="AU128" i="102"/>
  <c r="AV127" i="102"/>
  <c r="AU127" i="102"/>
  <c r="AV126" i="102"/>
  <c r="AU126" i="102"/>
  <c r="AV125" i="102"/>
  <c r="AU125" i="102"/>
  <c r="AV124" i="102"/>
  <c r="AU124" i="102"/>
  <c r="AV123" i="102"/>
  <c r="AU123" i="102"/>
  <c r="AV122" i="102"/>
  <c r="AU122" i="102"/>
  <c r="AV121" i="102"/>
  <c r="AU121" i="102"/>
  <c r="AV120" i="102"/>
  <c r="AU120" i="102"/>
  <c r="AV119" i="102"/>
  <c r="AU119" i="102"/>
  <c r="AV118" i="102"/>
  <c r="AU118" i="102"/>
  <c r="AV117" i="102"/>
  <c r="AU117" i="102"/>
  <c r="AV116" i="102"/>
  <c r="AU116" i="102"/>
  <c r="AV115" i="102"/>
  <c r="AU115" i="102"/>
  <c r="AV114" i="102"/>
  <c r="AU114" i="102"/>
  <c r="AV113" i="102"/>
  <c r="AU113" i="102"/>
  <c r="AV112" i="102"/>
  <c r="AU112" i="102"/>
  <c r="AV111" i="102"/>
  <c r="AU111" i="102"/>
  <c r="AV110" i="102"/>
  <c r="AU110" i="102"/>
  <c r="AV109" i="102"/>
  <c r="AU109" i="102"/>
  <c r="AV108" i="102"/>
  <c r="AU108" i="102"/>
  <c r="AV107" i="102"/>
  <c r="AU107" i="102"/>
  <c r="AV106" i="102"/>
  <c r="AU106" i="102"/>
  <c r="AV105" i="102"/>
  <c r="AU105" i="102"/>
  <c r="AV104" i="102"/>
  <c r="AU104" i="102"/>
  <c r="AV103" i="102"/>
  <c r="AU103" i="102"/>
  <c r="AV102" i="102"/>
  <c r="AU102" i="102"/>
  <c r="AV101" i="102"/>
  <c r="AU101" i="102"/>
  <c r="AV100" i="102"/>
  <c r="AU100" i="102"/>
  <c r="AV99" i="102"/>
  <c r="AU99" i="102"/>
  <c r="AV98" i="102"/>
  <c r="AU98" i="102"/>
  <c r="AV97" i="102"/>
  <c r="AU97" i="102"/>
  <c r="AV96" i="102"/>
  <c r="AU96" i="102"/>
  <c r="AV95" i="102"/>
  <c r="AU95" i="102"/>
  <c r="AV94" i="102"/>
  <c r="AU94" i="102"/>
  <c r="AV93" i="102"/>
  <c r="AU93" i="102"/>
  <c r="AV92" i="102"/>
  <c r="AU92" i="102"/>
  <c r="AV91" i="102"/>
  <c r="AU91" i="102"/>
  <c r="AV90" i="102"/>
  <c r="AU90" i="102"/>
  <c r="AV89" i="102"/>
  <c r="AU89" i="102"/>
  <c r="AV88" i="102"/>
  <c r="AU88" i="102"/>
  <c r="AV87" i="102"/>
  <c r="AU87" i="102"/>
  <c r="AV86" i="102"/>
  <c r="AU86" i="102"/>
  <c r="AV85" i="102"/>
  <c r="AU85" i="102"/>
  <c r="AV84" i="102"/>
  <c r="AU84" i="102"/>
  <c r="AV83" i="102"/>
  <c r="AU83" i="102"/>
  <c r="AV82" i="102"/>
  <c r="AU82" i="102"/>
  <c r="AV81" i="102"/>
  <c r="AU81" i="102"/>
  <c r="AV80" i="102"/>
  <c r="AU80" i="102"/>
  <c r="AV79" i="102"/>
  <c r="AU79" i="102"/>
  <c r="AV78" i="102"/>
  <c r="AU78" i="102"/>
  <c r="AV77" i="102"/>
  <c r="AU77" i="102"/>
  <c r="AV76" i="102"/>
  <c r="AU76" i="102"/>
  <c r="AV75" i="102"/>
  <c r="AU75" i="102"/>
  <c r="AV74" i="102"/>
  <c r="AU74" i="102"/>
  <c r="AV73" i="102"/>
  <c r="AU73" i="102"/>
  <c r="AV72" i="102"/>
  <c r="AU72" i="102"/>
  <c r="AV71" i="102"/>
  <c r="AU71" i="102"/>
  <c r="AV70" i="102"/>
  <c r="AU70" i="102"/>
  <c r="AV69" i="102"/>
  <c r="AU69" i="102"/>
  <c r="AV68" i="102"/>
  <c r="AU68" i="102"/>
  <c r="AV67" i="102"/>
  <c r="AU67" i="102"/>
  <c r="AV66" i="102"/>
  <c r="AU66" i="102"/>
  <c r="AV65" i="102"/>
  <c r="AU65" i="102"/>
  <c r="AV64" i="102"/>
  <c r="AU64" i="102"/>
  <c r="AV63" i="102"/>
  <c r="AU63" i="102"/>
  <c r="AV62" i="102"/>
  <c r="AU62" i="102"/>
  <c r="AV61" i="102"/>
  <c r="AU61" i="102"/>
  <c r="AV60" i="102"/>
  <c r="AU60" i="102"/>
  <c r="AV59" i="102"/>
  <c r="AU59" i="102"/>
  <c r="AV58" i="102"/>
  <c r="AU58" i="102"/>
  <c r="AV57" i="102"/>
  <c r="AU57" i="102"/>
  <c r="AV56" i="102"/>
  <c r="AU56" i="102"/>
  <c r="AV55" i="102"/>
  <c r="AU55" i="102"/>
  <c r="AV54" i="102"/>
  <c r="AU54" i="102"/>
  <c r="AV53" i="102"/>
  <c r="AU53" i="102"/>
  <c r="AV52" i="102"/>
  <c r="AU52" i="102"/>
  <c r="AV51" i="102"/>
  <c r="AU51" i="102"/>
  <c r="AV50" i="102"/>
  <c r="AU50" i="102"/>
  <c r="AV49" i="102"/>
  <c r="AU49" i="102"/>
  <c r="AV48" i="102"/>
  <c r="AU48" i="102"/>
  <c r="AV47" i="102"/>
  <c r="AU47" i="102"/>
  <c r="AV46" i="102"/>
  <c r="AU46" i="102"/>
  <c r="AV45" i="102"/>
  <c r="AU45" i="102"/>
  <c r="AV44" i="102"/>
  <c r="AU44" i="102"/>
  <c r="AV43" i="102"/>
  <c r="AU43" i="102"/>
  <c r="AV42" i="102"/>
  <c r="AU42" i="102"/>
  <c r="AV41" i="102"/>
  <c r="AU41" i="102"/>
  <c r="AV40" i="102"/>
  <c r="AU40" i="102"/>
  <c r="AV39" i="102"/>
  <c r="AU39" i="102"/>
  <c r="AV38" i="102"/>
  <c r="AU38" i="102"/>
  <c r="AV37" i="102"/>
  <c r="AU37" i="102"/>
  <c r="AV36" i="102"/>
  <c r="AU36" i="102"/>
  <c r="AV35" i="102"/>
  <c r="AU35" i="102"/>
  <c r="AV34" i="102"/>
  <c r="AU34" i="102"/>
  <c r="AV33" i="102"/>
  <c r="AU33" i="102"/>
  <c r="AV32" i="102"/>
  <c r="AU32" i="102"/>
  <c r="AV31" i="102"/>
  <c r="AU31" i="102"/>
  <c r="AV30" i="102"/>
  <c r="AU30" i="102"/>
  <c r="AV29" i="102"/>
  <c r="AU29" i="102"/>
  <c r="AV28" i="102"/>
  <c r="AU28" i="102"/>
  <c r="AV27" i="102"/>
  <c r="AU27" i="102"/>
  <c r="AV26" i="102"/>
  <c r="AU26" i="102"/>
  <c r="AV25" i="102"/>
  <c r="AU25" i="102"/>
  <c r="AV24" i="102"/>
  <c r="AU24" i="102"/>
  <c r="AV23" i="102"/>
  <c r="AU23" i="102"/>
  <c r="AV22" i="102"/>
  <c r="AU22" i="102"/>
  <c r="AV21" i="102"/>
  <c r="AU21" i="102"/>
  <c r="AV20" i="102"/>
  <c r="AU20" i="102"/>
  <c r="AV19" i="102"/>
  <c r="AU19" i="102"/>
  <c r="AV18" i="102"/>
  <c r="AU18" i="102"/>
  <c r="W200" i="102"/>
  <c r="W199" i="102"/>
  <c r="W198" i="102"/>
  <c r="W197" i="102"/>
  <c r="W196" i="102"/>
  <c r="W195" i="102"/>
  <c r="W194" i="102"/>
  <c r="W193" i="102"/>
  <c r="W192" i="102"/>
  <c r="W191" i="102"/>
  <c r="W190" i="102"/>
  <c r="W189" i="102"/>
  <c r="W188" i="102"/>
  <c r="W187" i="102"/>
  <c r="W186" i="102"/>
  <c r="W185" i="102"/>
  <c r="W184" i="102"/>
  <c r="W183" i="102"/>
  <c r="W182" i="102"/>
  <c r="W181" i="102"/>
  <c r="W180" i="102"/>
  <c r="W179" i="102"/>
  <c r="W178" i="102"/>
  <c r="W177" i="102"/>
  <c r="W176" i="102"/>
  <c r="W175" i="102"/>
  <c r="W174" i="102"/>
  <c r="W173" i="102"/>
  <c r="W172" i="102"/>
  <c r="W171" i="102"/>
  <c r="W170" i="102"/>
  <c r="W169" i="102"/>
  <c r="W168" i="102"/>
  <c r="W167" i="102"/>
  <c r="W166" i="102"/>
  <c r="W165" i="102"/>
  <c r="W164" i="102"/>
  <c r="W163" i="102"/>
  <c r="W162" i="102"/>
  <c r="W161" i="102"/>
  <c r="W160" i="102"/>
  <c r="W159" i="102"/>
  <c r="W158" i="102"/>
  <c r="W157" i="102"/>
  <c r="W156" i="102"/>
  <c r="W155" i="102"/>
  <c r="W154" i="102"/>
  <c r="W153" i="102"/>
  <c r="W152" i="102"/>
  <c r="W151" i="102"/>
  <c r="W150" i="102"/>
  <c r="W149" i="102"/>
  <c r="W148" i="102"/>
  <c r="W147" i="102"/>
  <c r="W146" i="102"/>
  <c r="W145" i="102"/>
  <c r="W144" i="102"/>
  <c r="W143" i="102"/>
  <c r="W142" i="102"/>
  <c r="W141" i="102"/>
  <c r="W140" i="102"/>
  <c r="W139" i="102"/>
  <c r="W138" i="102"/>
  <c r="W137" i="102"/>
  <c r="W136" i="102"/>
  <c r="W135" i="102"/>
  <c r="W134" i="102"/>
  <c r="W133" i="102"/>
  <c r="W132" i="102"/>
  <c r="W131" i="102"/>
  <c r="W130" i="102"/>
  <c r="W129" i="102"/>
  <c r="W128" i="102"/>
  <c r="W127" i="102"/>
  <c r="W126" i="102"/>
  <c r="W125" i="102"/>
  <c r="W124" i="102"/>
  <c r="W123" i="102"/>
  <c r="W122" i="102"/>
  <c r="W121" i="102"/>
  <c r="W120" i="102"/>
  <c r="W119" i="102"/>
  <c r="W118" i="102"/>
  <c r="W117" i="102"/>
  <c r="W116" i="102"/>
  <c r="W115" i="102"/>
  <c r="W114" i="102"/>
  <c r="W113" i="102"/>
  <c r="W112" i="102"/>
  <c r="W111" i="102"/>
  <c r="W110" i="102"/>
  <c r="W109" i="102"/>
  <c r="W108" i="102"/>
  <c r="W107" i="102"/>
  <c r="W106" i="102"/>
  <c r="W105" i="102"/>
  <c r="W104" i="102"/>
  <c r="W103" i="102"/>
  <c r="W102" i="102"/>
  <c r="W101" i="102"/>
  <c r="W100" i="102"/>
  <c r="W99" i="102"/>
  <c r="W98" i="102"/>
  <c r="W97" i="102"/>
  <c r="W96" i="102"/>
  <c r="W95" i="102"/>
  <c r="W94" i="102"/>
  <c r="W93" i="102"/>
  <c r="W92" i="102"/>
  <c r="W91" i="102"/>
  <c r="W90" i="102"/>
  <c r="W89" i="102"/>
  <c r="W88" i="102"/>
  <c r="W87" i="102"/>
  <c r="W86" i="102"/>
  <c r="W85" i="102"/>
  <c r="W84" i="102"/>
  <c r="W83" i="102"/>
  <c r="W82" i="102"/>
  <c r="W81" i="102"/>
  <c r="W80" i="102"/>
  <c r="W79" i="102"/>
  <c r="W78" i="102"/>
  <c r="W77" i="102"/>
  <c r="W76" i="102"/>
  <c r="W75" i="102"/>
  <c r="W74" i="102"/>
  <c r="W73" i="102"/>
  <c r="W72" i="102"/>
  <c r="W71" i="102"/>
  <c r="W70" i="102"/>
  <c r="W69" i="102"/>
  <c r="W68" i="102"/>
  <c r="W67" i="102"/>
  <c r="W66" i="102"/>
  <c r="W65" i="102"/>
  <c r="W64" i="102"/>
  <c r="W63" i="102"/>
  <c r="W62" i="102"/>
  <c r="W61" i="102"/>
  <c r="W60" i="102"/>
  <c r="W59" i="102"/>
  <c r="W58" i="102"/>
  <c r="W57" i="102"/>
  <c r="W56" i="102"/>
  <c r="W55" i="102"/>
  <c r="W54" i="102"/>
  <c r="W53" i="102"/>
  <c r="W52" i="102"/>
  <c r="W51" i="102"/>
  <c r="W50" i="102"/>
  <c r="W49" i="102"/>
  <c r="W48" i="102"/>
  <c r="W47" i="102"/>
  <c r="W46" i="102"/>
  <c r="W45" i="102"/>
  <c r="W44" i="102"/>
  <c r="W43" i="102"/>
  <c r="W42" i="102"/>
  <c r="W41" i="102"/>
  <c r="W40" i="102"/>
  <c r="W39" i="102"/>
  <c r="W38" i="102"/>
  <c r="W37" i="102"/>
  <c r="W36" i="102"/>
  <c r="W35" i="102"/>
  <c r="W34" i="102"/>
  <c r="W33" i="102"/>
  <c r="W32" i="102"/>
  <c r="W31" i="102"/>
  <c r="W30" i="102"/>
  <c r="W29" i="102"/>
  <c r="W28" i="102"/>
  <c r="W27" i="102"/>
  <c r="W26" i="102"/>
  <c r="W25" i="102"/>
  <c r="W24" i="102"/>
  <c r="W23" i="102"/>
  <c r="W22" i="102"/>
  <c r="W21" i="102"/>
  <c r="W20" i="102"/>
  <c r="W19" i="102"/>
  <c r="W18" i="102"/>
  <c r="S200" i="102"/>
  <c r="S199" i="102"/>
  <c r="S198" i="102"/>
  <c r="S197" i="102"/>
  <c r="S196" i="102"/>
  <c r="S195" i="102"/>
  <c r="S194" i="102"/>
  <c r="S193" i="102"/>
  <c r="S192" i="102"/>
  <c r="S191" i="102"/>
  <c r="S190" i="102"/>
  <c r="S189" i="102"/>
  <c r="S188" i="102"/>
  <c r="S187" i="102"/>
  <c r="S186" i="102"/>
  <c r="S185" i="102"/>
  <c r="S184" i="102"/>
  <c r="S183" i="102"/>
  <c r="S182" i="102"/>
  <c r="S181" i="102"/>
  <c r="S180" i="102"/>
  <c r="S179" i="102"/>
  <c r="S178" i="102"/>
  <c r="S177" i="102"/>
  <c r="S176" i="102"/>
  <c r="S175" i="102"/>
  <c r="S174" i="102"/>
  <c r="S173" i="102"/>
  <c r="S172" i="102"/>
  <c r="S171" i="102"/>
  <c r="S170" i="102"/>
  <c r="S169" i="102"/>
  <c r="S168" i="102"/>
  <c r="S167" i="102"/>
  <c r="S166" i="102"/>
  <c r="S165" i="102"/>
  <c r="S164" i="102"/>
  <c r="S163" i="102"/>
  <c r="S162" i="102"/>
  <c r="S161" i="102"/>
  <c r="S160" i="102"/>
  <c r="S159" i="102"/>
  <c r="S158" i="102"/>
  <c r="S157" i="102"/>
  <c r="S156" i="102"/>
  <c r="S155" i="102"/>
  <c r="S154" i="102"/>
  <c r="S153" i="102"/>
  <c r="S152" i="102"/>
  <c r="S151" i="102"/>
  <c r="S150" i="102"/>
  <c r="S149" i="102"/>
  <c r="S148" i="102"/>
  <c r="S147" i="102"/>
  <c r="S146" i="102"/>
  <c r="S145" i="102"/>
  <c r="S144" i="102"/>
  <c r="S143" i="102"/>
  <c r="S142" i="102"/>
  <c r="S141" i="102"/>
  <c r="S140" i="102"/>
  <c r="S139" i="102"/>
  <c r="S138" i="102"/>
  <c r="S137" i="102"/>
  <c r="S136" i="102"/>
  <c r="S135" i="102"/>
  <c r="S134" i="102"/>
  <c r="S133" i="102"/>
  <c r="S132" i="102"/>
  <c r="S131" i="102"/>
  <c r="S130" i="102"/>
  <c r="S129" i="102"/>
  <c r="S128" i="102"/>
  <c r="S127" i="102"/>
  <c r="S126" i="102"/>
  <c r="S125" i="102"/>
  <c r="S124" i="102"/>
  <c r="S123" i="102"/>
  <c r="S122" i="102"/>
  <c r="S121" i="102"/>
  <c r="S120" i="102"/>
  <c r="S119" i="102"/>
  <c r="S118" i="102"/>
  <c r="S117" i="102"/>
  <c r="S116" i="102"/>
  <c r="S115" i="102"/>
  <c r="S114" i="102"/>
  <c r="S113" i="102"/>
  <c r="S112" i="102"/>
  <c r="S111" i="102"/>
  <c r="S110" i="102"/>
  <c r="S109" i="102"/>
  <c r="S108" i="102"/>
  <c r="S107" i="102"/>
  <c r="S106" i="102"/>
  <c r="S105" i="102"/>
  <c r="S104" i="102"/>
  <c r="S103" i="102"/>
  <c r="S102" i="102"/>
  <c r="S101" i="102"/>
  <c r="S100" i="102"/>
  <c r="S99" i="102"/>
  <c r="S98" i="102"/>
  <c r="S97" i="102"/>
  <c r="S96" i="102"/>
  <c r="S95" i="102"/>
  <c r="S94" i="102"/>
  <c r="S93" i="102"/>
  <c r="S92" i="102"/>
  <c r="S91" i="102"/>
  <c r="S90" i="102"/>
  <c r="S89" i="102"/>
  <c r="S88" i="102"/>
  <c r="S87" i="102"/>
  <c r="S86" i="102"/>
  <c r="S85" i="102"/>
  <c r="S84" i="102"/>
  <c r="S83" i="102"/>
  <c r="S82" i="102"/>
  <c r="S81" i="102"/>
  <c r="S80" i="102"/>
  <c r="S79" i="102"/>
  <c r="S78" i="102"/>
  <c r="S77" i="102"/>
  <c r="S76" i="102"/>
  <c r="S75" i="102"/>
  <c r="S74" i="102"/>
  <c r="S73" i="102"/>
  <c r="S72" i="102"/>
  <c r="S71" i="102"/>
  <c r="S70" i="102"/>
  <c r="S69" i="102"/>
  <c r="S68" i="102"/>
  <c r="S67" i="102"/>
  <c r="S66" i="102"/>
  <c r="S65" i="102"/>
  <c r="S64" i="102"/>
  <c r="S63" i="102"/>
  <c r="S62" i="102"/>
  <c r="S61" i="102"/>
  <c r="S60" i="102"/>
  <c r="S59" i="102"/>
  <c r="S58" i="102"/>
  <c r="S57" i="102"/>
  <c r="S56" i="102"/>
  <c r="S55" i="102"/>
  <c r="S54" i="102"/>
  <c r="S53" i="102"/>
  <c r="S52" i="102"/>
  <c r="S51" i="102"/>
  <c r="S50" i="102"/>
  <c r="S49" i="102"/>
  <c r="S48" i="102"/>
  <c r="S47" i="102"/>
  <c r="S46" i="102"/>
  <c r="S45" i="102"/>
  <c r="S44" i="102"/>
  <c r="S43" i="102"/>
  <c r="S42" i="102"/>
  <c r="S41" i="102"/>
  <c r="S40" i="102"/>
  <c r="S39" i="102"/>
  <c r="S38" i="102"/>
  <c r="S37" i="102"/>
  <c r="S36" i="102"/>
  <c r="S35" i="102"/>
  <c r="S34" i="102"/>
  <c r="S33" i="102"/>
  <c r="S32" i="102"/>
  <c r="S31" i="102"/>
  <c r="S30" i="102"/>
  <c r="S29" i="102"/>
  <c r="S28" i="102"/>
  <c r="S27" i="102"/>
  <c r="S26" i="102"/>
  <c r="S25" i="102"/>
  <c r="S24" i="102"/>
  <c r="S23" i="102"/>
  <c r="S22" i="102"/>
  <c r="S21" i="102"/>
  <c r="S20" i="102"/>
  <c r="S19" i="102"/>
  <c r="S18" i="102"/>
  <c r="G200" i="102"/>
  <c r="G199" i="102"/>
  <c r="G198" i="102"/>
  <c r="G197" i="102"/>
  <c r="G196" i="102"/>
  <c r="G195" i="102"/>
  <c r="G194" i="102"/>
  <c r="G193" i="102"/>
  <c r="G192" i="102"/>
  <c r="G191" i="102"/>
  <c r="G190" i="102"/>
  <c r="G189" i="102"/>
  <c r="G188" i="102"/>
  <c r="G187" i="102"/>
  <c r="G186" i="102"/>
  <c r="G185" i="102"/>
  <c r="G184" i="102"/>
  <c r="G183" i="102"/>
  <c r="G182" i="102"/>
  <c r="G181" i="102"/>
  <c r="G180" i="102"/>
  <c r="G179" i="102"/>
  <c r="G178" i="102"/>
  <c r="G177" i="102"/>
  <c r="G176" i="102"/>
  <c r="G175" i="102"/>
  <c r="G174" i="102"/>
  <c r="G173" i="102"/>
  <c r="G172" i="102"/>
  <c r="G171" i="102"/>
  <c r="G170" i="102"/>
  <c r="G169" i="102"/>
  <c r="G168" i="102"/>
  <c r="G167" i="102"/>
  <c r="G166" i="102"/>
  <c r="G165" i="102"/>
  <c r="G164" i="102"/>
  <c r="G163" i="102"/>
  <c r="G162" i="102"/>
  <c r="G161" i="102"/>
  <c r="G160" i="102"/>
  <c r="G159" i="102"/>
  <c r="G158" i="102"/>
  <c r="G157" i="102"/>
  <c r="G156" i="102"/>
  <c r="G155" i="102"/>
  <c r="G154" i="102"/>
  <c r="G153" i="102"/>
  <c r="G152" i="102"/>
  <c r="G151" i="102"/>
  <c r="G150" i="102"/>
  <c r="G149" i="102"/>
  <c r="G148" i="102"/>
  <c r="G147" i="102"/>
  <c r="G146" i="102"/>
  <c r="G145" i="102"/>
  <c r="G144" i="102"/>
  <c r="G143" i="102"/>
  <c r="G142" i="102"/>
  <c r="G141" i="102"/>
  <c r="G140" i="102"/>
  <c r="G139" i="102"/>
  <c r="G138" i="102"/>
  <c r="G137" i="102"/>
  <c r="G136" i="102"/>
  <c r="G135" i="102"/>
  <c r="G134" i="102"/>
  <c r="G133" i="102"/>
  <c r="G132" i="102"/>
  <c r="G131" i="102"/>
  <c r="G130" i="102"/>
  <c r="G129" i="102"/>
  <c r="G128" i="102"/>
  <c r="G127" i="102"/>
  <c r="G126" i="102"/>
  <c r="G125" i="102"/>
  <c r="G124" i="102"/>
  <c r="G123" i="102"/>
  <c r="G122" i="102"/>
  <c r="G121" i="102"/>
  <c r="G120" i="102"/>
  <c r="G119" i="102"/>
  <c r="G118" i="102"/>
  <c r="G117" i="102"/>
  <c r="G116" i="102"/>
  <c r="G115" i="102"/>
  <c r="G114" i="102"/>
  <c r="G113" i="102"/>
  <c r="G112" i="102"/>
  <c r="G111" i="102"/>
  <c r="G110" i="102"/>
  <c r="G109" i="102"/>
  <c r="G108" i="102"/>
  <c r="G107" i="102"/>
  <c r="G106" i="102"/>
  <c r="G105" i="102"/>
  <c r="G104" i="102"/>
  <c r="G103" i="102"/>
  <c r="G102" i="102"/>
  <c r="G101" i="102"/>
  <c r="G100" i="102"/>
  <c r="G99" i="102"/>
  <c r="G98" i="102"/>
  <c r="G97" i="102"/>
  <c r="G96" i="102"/>
  <c r="G95" i="102"/>
  <c r="G94" i="102"/>
  <c r="G93" i="102"/>
  <c r="G92" i="102"/>
  <c r="G91" i="102"/>
  <c r="G90" i="102"/>
  <c r="G89" i="102"/>
  <c r="G88" i="102"/>
  <c r="G87" i="102"/>
  <c r="G86" i="102"/>
  <c r="G85" i="102"/>
  <c r="G84" i="102"/>
  <c r="G83" i="102"/>
  <c r="G82" i="102"/>
  <c r="G81" i="102"/>
  <c r="G80" i="102"/>
  <c r="G79" i="102"/>
  <c r="G78" i="102"/>
  <c r="G77" i="102"/>
  <c r="G76" i="102"/>
  <c r="G75" i="102"/>
  <c r="G74" i="102"/>
  <c r="G73" i="102"/>
  <c r="G72" i="102"/>
  <c r="G71" i="102"/>
  <c r="G70" i="102"/>
  <c r="G69" i="102"/>
  <c r="G68" i="102"/>
  <c r="G67" i="102"/>
  <c r="G66" i="102"/>
  <c r="G65" i="102"/>
  <c r="G64" i="102"/>
  <c r="G63" i="102"/>
  <c r="G62" i="102"/>
  <c r="G61" i="102"/>
  <c r="G60" i="102"/>
  <c r="G59" i="102"/>
  <c r="G58" i="102"/>
  <c r="G57" i="102"/>
  <c r="G56" i="102"/>
  <c r="G55" i="102"/>
  <c r="G54" i="102"/>
  <c r="G53" i="102"/>
  <c r="G52" i="102"/>
  <c r="G51" i="102"/>
  <c r="G50" i="102"/>
  <c r="G49" i="102"/>
  <c r="G48" i="102"/>
  <c r="G47" i="102"/>
  <c r="G46" i="102"/>
  <c r="G45" i="102"/>
  <c r="G44" i="102"/>
  <c r="G43" i="102"/>
  <c r="G42" i="102"/>
  <c r="G41" i="102"/>
  <c r="G40" i="102"/>
  <c r="G39" i="102"/>
  <c r="G38" i="102"/>
  <c r="G37" i="102"/>
  <c r="G36" i="102"/>
  <c r="G35" i="102"/>
  <c r="G34" i="102"/>
  <c r="G33" i="102"/>
  <c r="G32" i="102"/>
  <c r="G31" i="102"/>
  <c r="G30" i="102"/>
  <c r="G29" i="102"/>
  <c r="G28" i="102"/>
  <c r="G27" i="102"/>
  <c r="G26" i="102"/>
  <c r="G25" i="102"/>
  <c r="G24" i="102"/>
  <c r="G23" i="102"/>
  <c r="G22" i="102"/>
  <c r="G21" i="102"/>
  <c r="G20" i="102"/>
  <c r="G19" i="102"/>
  <c r="G18" i="102"/>
  <c r="E200" i="102"/>
  <c r="D200" i="102"/>
  <c r="E199" i="102"/>
  <c r="D199" i="102"/>
  <c r="E198" i="102"/>
  <c r="D198" i="102"/>
  <c r="E197" i="102"/>
  <c r="D197" i="102"/>
  <c r="E196" i="102"/>
  <c r="D196" i="102"/>
  <c r="E195" i="102"/>
  <c r="D195" i="102"/>
  <c r="E194" i="102"/>
  <c r="D194" i="102"/>
  <c r="E193" i="102"/>
  <c r="D193" i="102"/>
  <c r="E192" i="102"/>
  <c r="D192" i="102"/>
  <c r="E191" i="102"/>
  <c r="D191" i="102"/>
  <c r="E190" i="102"/>
  <c r="D190" i="102"/>
  <c r="E189" i="102"/>
  <c r="D189" i="102"/>
  <c r="E188" i="102"/>
  <c r="D188" i="102"/>
  <c r="E187" i="102"/>
  <c r="D187" i="102"/>
  <c r="E186" i="102"/>
  <c r="D186" i="102"/>
  <c r="E185" i="102"/>
  <c r="D185" i="102"/>
  <c r="E184" i="102"/>
  <c r="D184" i="102"/>
  <c r="E183" i="102"/>
  <c r="D183" i="102"/>
  <c r="E182" i="102"/>
  <c r="D182" i="102"/>
  <c r="E181" i="102"/>
  <c r="D181" i="102"/>
  <c r="E180" i="102"/>
  <c r="D180" i="102"/>
  <c r="E179" i="102"/>
  <c r="D179" i="102"/>
  <c r="E178" i="102"/>
  <c r="D178" i="102"/>
  <c r="E177" i="102"/>
  <c r="D177" i="102"/>
  <c r="E176" i="102"/>
  <c r="D176" i="102"/>
  <c r="E175" i="102"/>
  <c r="D175" i="102"/>
  <c r="E174" i="102"/>
  <c r="D174" i="102"/>
  <c r="E173" i="102"/>
  <c r="D173" i="102"/>
  <c r="E172" i="102"/>
  <c r="D172" i="102"/>
  <c r="E171" i="102"/>
  <c r="D171" i="102"/>
  <c r="E170" i="102"/>
  <c r="D170" i="102"/>
  <c r="E169" i="102"/>
  <c r="D169" i="102"/>
  <c r="E168" i="102"/>
  <c r="D168" i="102"/>
  <c r="E167" i="102"/>
  <c r="D167" i="102"/>
  <c r="E166" i="102"/>
  <c r="D166" i="102"/>
  <c r="E165" i="102"/>
  <c r="D165" i="102"/>
  <c r="E164" i="102"/>
  <c r="D164" i="102"/>
  <c r="E163" i="102"/>
  <c r="D163" i="102"/>
  <c r="E162" i="102"/>
  <c r="D162" i="102"/>
  <c r="E161" i="102"/>
  <c r="D161" i="102"/>
  <c r="E160" i="102"/>
  <c r="D160" i="102"/>
  <c r="E159" i="102"/>
  <c r="D159" i="102"/>
  <c r="E158" i="102"/>
  <c r="D158" i="102"/>
  <c r="E157" i="102"/>
  <c r="D157" i="102"/>
  <c r="E156" i="102"/>
  <c r="D156" i="102"/>
  <c r="E155" i="102"/>
  <c r="D155" i="102"/>
  <c r="E154" i="102"/>
  <c r="D154" i="102"/>
  <c r="E153" i="102"/>
  <c r="D153" i="102"/>
  <c r="E152" i="102"/>
  <c r="D152" i="102"/>
  <c r="E151" i="102"/>
  <c r="D151" i="102"/>
  <c r="E150" i="102"/>
  <c r="D150" i="102"/>
  <c r="E149" i="102"/>
  <c r="D149" i="102"/>
  <c r="E148" i="102"/>
  <c r="D148" i="102"/>
  <c r="E147" i="102"/>
  <c r="D147" i="102"/>
  <c r="E146" i="102"/>
  <c r="D146" i="102"/>
  <c r="E145" i="102"/>
  <c r="D145" i="102"/>
  <c r="E144" i="102"/>
  <c r="D144" i="102"/>
  <c r="E143" i="102"/>
  <c r="D143" i="102"/>
  <c r="E142" i="102"/>
  <c r="D142" i="102"/>
  <c r="E141" i="102"/>
  <c r="D141" i="102"/>
  <c r="E140" i="102"/>
  <c r="D140" i="102"/>
  <c r="E139" i="102"/>
  <c r="D139" i="102"/>
  <c r="E138" i="102"/>
  <c r="D138" i="102"/>
  <c r="E137" i="102"/>
  <c r="D137" i="102"/>
  <c r="E136" i="102"/>
  <c r="D136" i="102"/>
  <c r="E135" i="102"/>
  <c r="D135" i="102"/>
  <c r="E134" i="102"/>
  <c r="D134" i="102"/>
  <c r="E133" i="102"/>
  <c r="D133" i="102"/>
  <c r="E132" i="102"/>
  <c r="D132" i="102"/>
  <c r="E131" i="102"/>
  <c r="D131" i="102"/>
  <c r="E130" i="102"/>
  <c r="D130" i="102"/>
  <c r="E129" i="102"/>
  <c r="D129" i="102"/>
  <c r="E128" i="102"/>
  <c r="D128" i="102"/>
  <c r="E127" i="102"/>
  <c r="D127" i="102"/>
  <c r="E126" i="102"/>
  <c r="D126" i="102"/>
  <c r="E125" i="102"/>
  <c r="D125" i="102"/>
  <c r="E124" i="102"/>
  <c r="D124" i="102"/>
  <c r="E123" i="102"/>
  <c r="D123" i="102"/>
  <c r="E122" i="102"/>
  <c r="D122" i="102"/>
  <c r="E121" i="102"/>
  <c r="D121" i="102"/>
  <c r="E120" i="102"/>
  <c r="D120" i="102"/>
  <c r="E119" i="102"/>
  <c r="D119" i="102"/>
  <c r="E118" i="102"/>
  <c r="D118" i="102"/>
  <c r="E117" i="102"/>
  <c r="D117" i="102"/>
  <c r="E116" i="102"/>
  <c r="D116" i="102"/>
  <c r="E115" i="102"/>
  <c r="D115" i="102"/>
  <c r="E114" i="102"/>
  <c r="D114" i="102"/>
  <c r="E113" i="102"/>
  <c r="D113" i="102"/>
  <c r="E112" i="102"/>
  <c r="D112" i="102"/>
  <c r="E111" i="102"/>
  <c r="D111" i="102"/>
  <c r="E110" i="102"/>
  <c r="D110" i="102"/>
  <c r="E109" i="102"/>
  <c r="D109" i="102"/>
  <c r="E108" i="102"/>
  <c r="D108" i="102"/>
  <c r="E107" i="102"/>
  <c r="D107" i="102"/>
  <c r="E106" i="102"/>
  <c r="D106" i="102"/>
  <c r="E105" i="102"/>
  <c r="D105" i="102"/>
  <c r="E104" i="102"/>
  <c r="D104" i="102"/>
  <c r="E103" i="102"/>
  <c r="D103" i="102"/>
  <c r="E102" i="102"/>
  <c r="D102" i="102"/>
  <c r="E101" i="102"/>
  <c r="D101" i="102"/>
  <c r="E100" i="102"/>
  <c r="D100" i="102"/>
  <c r="E99" i="102"/>
  <c r="D99" i="102"/>
  <c r="E98" i="102"/>
  <c r="D98" i="102"/>
  <c r="E97" i="102"/>
  <c r="D97" i="102"/>
  <c r="E96" i="102"/>
  <c r="D96" i="102"/>
  <c r="E95" i="102"/>
  <c r="D95" i="102"/>
  <c r="E94" i="102"/>
  <c r="D94" i="102"/>
  <c r="E93" i="102"/>
  <c r="D93" i="102"/>
  <c r="E92" i="102"/>
  <c r="D92" i="102"/>
  <c r="E91" i="102"/>
  <c r="D91" i="102"/>
  <c r="E90" i="102"/>
  <c r="D90" i="102"/>
  <c r="E89" i="102"/>
  <c r="D89" i="102"/>
  <c r="E88" i="102"/>
  <c r="D88" i="102"/>
  <c r="E87" i="102"/>
  <c r="D87" i="102"/>
  <c r="E86" i="102"/>
  <c r="D86" i="102"/>
  <c r="E85" i="102"/>
  <c r="D85" i="102"/>
  <c r="E84" i="102"/>
  <c r="D84" i="102"/>
  <c r="E83" i="102"/>
  <c r="D83" i="102"/>
  <c r="E82" i="102"/>
  <c r="D82" i="102"/>
  <c r="E81" i="102"/>
  <c r="D81" i="102"/>
  <c r="E80" i="102"/>
  <c r="D80" i="102"/>
  <c r="E79" i="102"/>
  <c r="D79" i="102"/>
  <c r="E78" i="102"/>
  <c r="D78" i="102"/>
  <c r="E77" i="102"/>
  <c r="D77" i="102"/>
  <c r="E76" i="102"/>
  <c r="D76" i="102"/>
  <c r="E75" i="102"/>
  <c r="D75" i="102"/>
  <c r="E74" i="102"/>
  <c r="D74" i="102"/>
  <c r="E73" i="102"/>
  <c r="D73" i="102"/>
  <c r="E72" i="102"/>
  <c r="D72" i="102"/>
  <c r="E71" i="102"/>
  <c r="D71" i="102"/>
  <c r="E70" i="102"/>
  <c r="D70" i="102"/>
  <c r="E69" i="102"/>
  <c r="D69" i="102"/>
  <c r="E68" i="102"/>
  <c r="D68" i="102"/>
  <c r="E67" i="102"/>
  <c r="D67" i="102"/>
  <c r="E66" i="102"/>
  <c r="D66" i="102"/>
  <c r="E65" i="102"/>
  <c r="D65" i="102"/>
  <c r="E64" i="102"/>
  <c r="D64" i="102"/>
  <c r="E63" i="102"/>
  <c r="D63" i="102"/>
  <c r="E62" i="102"/>
  <c r="D62" i="102"/>
  <c r="E61" i="102"/>
  <c r="D61" i="102"/>
  <c r="E60" i="102"/>
  <c r="D60" i="102"/>
  <c r="E59" i="102"/>
  <c r="D59" i="102"/>
  <c r="E58" i="102"/>
  <c r="D58" i="102"/>
  <c r="E57" i="102"/>
  <c r="D57" i="102"/>
  <c r="E56" i="102"/>
  <c r="D56" i="102"/>
  <c r="E55" i="102"/>
  <c r="D55" i="102"/>
  <c r="E54" i="102"/>
  <c r="D54" i="102"/>
  <c r="E53" i="102"/>
  <c r="D53" i="102"/>
  <c r="E52" i="102"/>
  <c r="D52" i="102"/>
  <c r="E51" i="102"/>
  <c r="D51" i="102"/>
  <c r="E50" i="102"/>
  <c r="D50" i="102"/>
  <c r="E49" i="102"/>
  <c r="D49" i="102"/>
  <c r="E48" i="102"/>
  <c r="D48" i="102"/>
  <c r="E47" i="102"/>
  <c r="D47" i="102"/>
  <c r="E46" i="102"/>
  <c r="D46" i="102"/>
  <c r="E45" i="102"/>
  <c r="D45" i="102"/>
  <c r="E44" i="102"/>
  <c r="D44" i="102"/>
  <c r="E43" i="102"/>
  <c r="D43" i="102"/>
  <c r="E42" i="102"/>
  <c r="D42" i="102"/>
  <c r="E41" i="102"/>
  <c r="D41" i="102"/>
  <c r="E40" i="102"/>
  <c r="D40" i="102"/>
  <c r="E39" i="102"/>
  <c r="D39" i="102"/>
  <c r="E38" i="102"/>
  <c r="D38" i="102"/>
  <c r="E37" i="102"/>
  <c r="D37" i="102"/>
  <c r="E36" i="102"/>
  <c r="D36" i="102"/>
  <c r="E35" i="102"/>
  <c r="D35" i="102"/>
  <c r="E34" i="102"/>
  <c r="D34" i="102"/>
  <c r="E33" i="102"/>
  <c r="D33" i="102"/>
  <c r="E32" i="102"/>
  <c r="D32" i="102"/>
  <c r="E31" i="102"/>
  <c r="D31" i="102"/>
  <c r="E30" i="102"/>
  <c r="D30" i="102"/>
  <c r="E29" i="102"/>
  <c r="D29" i="102"/>
  <c r="E28" i="102"/>
  <c r="D28" i="102"/>
  <c r="E27" i="102"/>
  <c r="D27" i="102"/>
  <c r="E26" i="102"/>
  <c r="D26" i="102"/>
  <c r="E25" i="102"/>
  <c r="D25" i="102"/>
  <c r="E24" i="102"/>
  <c r="D24" i="102"/>
  <c r="E23" i="102"/>
  <c r="D23" i="102"/>
  <c r="E22" i="102"/>
  <c r="D22" i="102"/>
  <c r="E21" i="102"/>
  <c r="D21" i="102"/>
  <c r="E20" i="102"/>
  <c r="D20" i="102"/>
  <c r="E19" i="102"/>
  <c r="D19" i="102"/>
  <c r="E18" i="102"/>
  <c r="D18" i="102"/>
  <c r="BB15" i="101"/>
  <c r="BA15" i="101"/>
  <c r="AZ15" i="101"/>
  <c r="AY15" i="101"/>
  <c r="AX15" i="101"/>
  <c r="AW15" i="101"/>
  <c r="AV15" i="101"/>
  <c r="AU15" i="101"/>
  <c r="AT15" i="101"/>
  <c r="AS15" i="101"/>
  <c r="AR15" i="101"/>
  <c r="AQ15" i="101"/>
  <c r="AP15" i="101"/>
  <c r="AO15" i="101"/>
  <c r="AN15" i="101"/>
  <c r="AM15" i="101"/>
  <c r="AL15" i="101"/>
  <c r="AK15" i="101"/>
  <c r="AJ15" i="101"/>
  <c r="AI15" i="101"/>
  <c r="AH15" i="101"/>
  <c r="AG15" i="101"/>
  <c r="AF15" i="101"/>
  <c r="AE15" i="101"/>
  <c r="AD15" i="101"/>
  <c r="AC15" i="101"/>
  <c r="AB15" i="101"/>
  <c r="AA15" i="101"/>
  <c r="Z15" i="101"/>
  <c r="Y15" i="101"/>
  <c r="X15" i="101"/>
  <c r="W15" i="101"/>
  <c r="V15" i="101"/>
  <c r="U15" i="101"/>
  <c r="T15" i="101"/>
  <c r="S15" i="101"/>
  <c r="R15" i="101"/>
  <c r="Q15" i="101"/>
  <c r="BC15" i="101"/>
  <c r="BC200" i="101"/>
  <c r="BC199" i="101"/>
  <c r="BC198" i="101"/>
  <c r="BC197" i="101"/>
  <c r="BC196" i="101"/>
  <c r="BC195" i="101"/>
  <c r="BC194" i="101"/>
  <c r="BC193" i="101"/>
  <c r="BC192" i="101"/>
  <c r="BC191" i="101"/>
  <c r="BC190" i="101"/>
  <c r="BC189" i="101"/>
  <c r="BC188" i="101"/>
  <c r="BC187" i="101"/>
  <c r="BC186" i="101"/>
  <c r="BC185" i="101"/>
  <c r="BC184" i="101"/>
  <c r="BC183" i="101"/>
  <c r="BC182" i="101"/>
  <c r="BC181" i="101"/>
  <c r="BC180" i="101"/>
  <c r="BC179" i="101"/>
  <c r="BC178" i="101"/>
  <c r="BC177" i="101"/>
  <c r="BC176" i="101"/>
  <c r="BC175" i="101"/>
  <c r="BC174" i="101"/>
  <c r="BC173" i="101"/>
  <c r="BC172" i="101"/>
  <c r="BC171" i="101"/>
  <c r="BC170" i="101"/>
  <c r="BC169" i="101"/>
  <c r="BC168" i="101"/>
  <c r="BC167" i="101"/>
  <c r="BC166" i="101"/>
  <c r="BC165" i="101"/>
  <c r="BC164" i="101"/>
  <c r="BC163" i="101"/>
  <c r="BC162" i="101"/>
  <c r="BC161" i="101"/>
  <c r="BC160" i="101"/>
  <c r="BC159" i="101"/>
  <c r="BC158" i="101"/>
  <c r="BC157" i="101"/>
  <c r="BC156" i="101"/>
  <c r="BC155" i="101"/>
  <c r="BC154" i="101"/>
  <c r="BC153" i="101"/>
  <c r="BC152" i="101"/>
  <c r="BC151" i="101"/>
  <c r="BC150" i="101"/>
  <c r="BC149" i="101"/>
  <c r="BC148" i="101"/>
  <c r="BC147" i="101"/>
  <c r="BC146" i="101"/>
  <c r="BC145" i="101"/>
  <c r="BC144" i="101"/>
  <c r="BC143" i="101"/>
  <c r="BC142" i="101"/>
  <c r="BC141" i="101"/>
  <c r="BC140" i="101"/>
  <c r="BC139" i="101"/>
  <c r="BC138" i="101"/>
  <c r="BC137" i="101"/>
  <c r="BC136" i="101"/>
  <c r="BC135" i="101"/>
  <c r="BC134" i="101"/>
  <c r="BC133" i="101"/>
  <c r="BC132" i="101"/>
  <c r="BC131" i="101"/>
  <c r="BC130" i="101"/>
  <c r="BC129" i="101"/>
  <c r="BC128" i="101"/>
  <c r="BC127" i="101"/>
  <c r="BC126" i="101"/>
  <c r="BC125" i="101"/>
  <c r="BC124" i="101"/>
  <c r="BC123" i="101"/>
  <c r="BC122" i="101"/>
  <c r="BC121" i="101"/>
  <c r="BC120" i="101"/>
  <c r="BC119" i="101"/>
  <c r="BC118" i="101"/>
  <c r="BC117" i="101"/>
  <c r="BC116" i="101"/>
  <c r="BC115" i="101"/>
  <c r="BC114" i="101"/>
  <c r="BC113" i="101"/>
  <c r="BC112" i="101"/>
  <c r="BC111" i="101"/>
  <c r="BC110" i="101"/>
  <c r="BC109" i="101"/>
  <c r="BC108" i="101"/>
  <c r="BC107" i="101"/>
  <c r="BC106" i="101"/>
  <c r="BC105" i="101"/>
  <c r="BC104" i="101"/>
  <c r="BC103" i="101"/>
  <c r="BC102" i="101"/>
  <c r="BC101" i="101"/>
  <c r="BC100" i="101"/>
  <c r="BC99" i="101"/>
  <c r="BC98" i="101"/>
  <c r="BC97" i="101"/>
  <c r="BC96" i="101"/>
  <c r="BC95" i="101"/>
  <c r="BC94" i="101"/>
  <c r="BC93" i="101"/>
  <c r="BC92" i="101"/>
  <c r="BC91" i="101"/>
  <c r="BC90" i="101"/>
  <c r="BC89" i="101"/>
  <c r="BC88" i="101"/>
  <c r="BC87" i="101"/>
  <c r="BC86" i="101"/>
  <c r="BC85" i="101"/>
  <c r="BC84" i="101"/>
  <c r="BC83" i="101"/>
  <c r="BC82" i="101"/>
  <c r="BC81" i="101"/>
  <c r="BC80" i="101"/>
  <c r="BC79" i="101"/>
  <c r="BC78" i="101"/>
  <c r="BC77" i="101"/>
  <c r="BC76" i="101"/>
  <c r="BC75" i="101"/>
  <c r="BC74" i="101"/>
  <c r="BC73" i="101"/>
  <c r="BC72" i="101"/>
  <c r="BC71" i="101"/>
  <c r="BC70" i="101"/>
  <c r="BC69" i="101"/>
  <c r="BC68" i="101"/>
  <c r="BC67" i="101"/>
  <c r="BC66" i="101"/>
  <c r="BC65" i="101"/>
  <c r="BC64" i="101"/>
  <c r="BC63" i="101"/>
  <c r="BC62" i="101"/>
  <c r="BC61" i="101"/>
  <c r="BC60" i="101"/>
  <c r="BC59" i="101"/>
  <c r="BC58" i="101"/>
  <c r="BC57" i="101"/>
  <c r="BC56" i="101"/>
  <c r="BC55" i="101"/>
  <c r="BC54" i="101"/>
  <c r="BC53" i="101"/>
  <c r="BC52" i="101"/>
  <c r="BC51" i="101"/>
  <c r="BC50" i="101"/>
  <c r="BC49" i="101"/>
  <c r="BC48" i="101"/>
  <c r="BC47" i="101"/>
  <c r="BC46" i="101"/>
  <c r="BC45" i="101"/>
  <c r="BC44" i="101"/>
  <c r="BC43" i="101"/>
  <c r="BC42" i="101"/>
  <c r="BC41" i="101"/>
  <c r="BC40" i="101"/>
  <c r="BC39" i="101"/>
  <c r="BC38" i="101"/>
  <c r="BC37" i="101"/>
  <c r="BC36" i="101"/>
  <c r="BC35" i="101"/>
  <c r="BC34" i="101"/>
  <c r="BC33" i="101"/>
  <c r="BC32" i="101"/>
  <c r="BC31" i="101"/>
  <c r="BC30" i="101"/>
  <c r="BC29" i="101"/>
  <c r="BC28" i="101"/>
  <c r="BC27" i="101"/>
  <c r="BC26" i="101"/>
  <c r="BC25" i="101"/>
  <c r="BC24" i="101"/>
  <c r="BC23" i="101"/>
  <c r="BC22" i="101"/>
  <c r="BC21" i="101"/>
  <c r="BC20" i="101"/>
  <c r="BC19" i="101"/>
  <c r="BC18" i="101"/>
  <c r="BB200" i="101"/>
  <c r="BB199" i="101"/>
  <c r="BB198" i="101"/>
  <c r="BB197" i="101"/>
  <c r="BB196" i="101"/>
  <c r="BB195" i="101"/>
  <c r="BB194" i="101"/>
  <c r="BB193" i="101"/>
  <c r="BB192" i="101"/>
  <c r="BB191" i="101"/>
  <c r="BB190" i="101"/>
  <c r="BB189" i="101"/>
  <c r="BB188" i="101"/>
  <c r="BB187" i="101"/>
  <c r="BB186" i="101"/>
  <c r="BB185" i="101"/>
  <c r="BB184" i="101"/>
  <c r="BB183" i="101"/>
  <c r="BB182" i="101"/>
  <c r="BB181" i="101"/>
  <c r="BB180" i="101"/>
  <c r="BB179" i="101"/>
  <c r="BB178" i="101"/>
  <c r="BB177" i="101"/>
  <c r="BB176" i="101"/>
  <c r="BB175" i="101"/>
  <c r="BB174" i="101"/>
  <c r="BB173" i="101"/>
  <c r="BB172" i="101"/>
  <c r="BB171" i="101"/>
  <c r="BB170" i="101"/>
  <c r="BB169" i="101"/>
  <c r="BB168" i="101"/>
  <c r="BB167" i="101"/>
  <c r="BB166" i="101"/>
  <c r="BB165" i="101"/>
  <c r="BB164" i="101"/>
  <c r="BB163" i="101"/>
  <c r="BB162" i="101"/>
  <c r="BB161" i="101"/>
  <c r="BB160" i="101"/>
  <c r="BB159" i="101"/>
  <c r="BB158" i="101"/>
  <c r="BB157" i="101"/>
  <c r="BB156" i="101"/>
  <c r="BB155" i="101"/>
  <c r="BB154" i="101"/>
  <c r="BB153" i="101"/>
  <c r="BB152" i="101"/>
  <c r="BB151" i="101"/>
  <c r="BB150" i="101"/>
  <c r="BB149" i="101"/>
  <c r="BB148" i="101"/>
  <c r="BB147" i="101"/>
  <c r="BB146" i="101"/>
  <c r="BB145" i="101"/>
  <c r="BB144" i="101"/>
  <c r="BB143" i="101"/>
  <c r="BB142" i="101"/>
  <c r="BB141" i="101"/>
  <c r="BB140" i="101"/>
  <c r="BB139" i="101"/>
  <c r="BB138" i="101"/>
  <c r="BB137" i="101"/>
  <c r="BB136" i="101"/>
  <c r="BB135" i="101"/>
  <c r="BB134" i="101"/>
  <c r="BB133" i="101"/>
  <c r="BB132" i="101"/>
  <c r="BB131" i="101"/>
  <c r="BB130" i="101"/>
  <c r="BB129" i="101"/>
  <c r="BB128" i="101"/>
  <c r="BB127" i="101"/>
  <c r="BB126" i="101"/>
  <c r="BB125" i="101"/>
  <c r="BB124" i="101"/>
  <c r="BB123" i="101"/>
  <c r="BB122" i="101"/>
  <c r="BB121" i="101"/>
  <c r="BB120" i="101"/>
  <c r="BB119" i="101"/>
  <c r="BB118" i="101"/>
  <c r="BB117" i="101"/>
  <c r="BB116" i="101"/>
  <c r="BB115" i="101"/>
  <c r="BB114" i="101"/>
  <c r="BB113" i="101"/>
  <c r="BB112" i="101"/>
  <c r="BB111" i="101"/>
  <c r="BB110" i="101"/>
  <c r="BB109" i="101"/>
  <c r="BB108" i="101"/>
  <c r="BB107" i="101"/>
  <c r="BB106" i="101"/>
  <c r="BB105" i="101"/>
  <c r="BB104" i="101"/>
  <c r="BB103" i="101"/>
  <c r="BB102" i="101"/>
  <c r="BB101" i="101"/>
  <c r="BB100" i="101"/>
  <c r="BB99" i="101"/>
  <c r="BB98" i="101"/>
  <c r="BB97" i="101"/>
  <c r="BB96" i="101"/>
  <c r="BB95" i="101"/>
  <c r="BB94" i="101"/>
  <c r="BB93" i="101"/>
  <c r="BB92" i="101"/>
  <c r="BB91" i="101"/>
  <c r="BB90" i="101"/>
  <c r="BB89" i="101"/>
  <c r="BB88" i="101"/>
  <c r="BB87" i="101"/>
  <c r="BB86" i="101"/>
  <c r="BB85" i="101"/>
  <c r="BB84" i="101"/>
  <c r="BB83" i="101"/>
  <c r="BB82" i="101"/>
  <c r="BB81" i="101"/>
  <c r="BB80" i="101"/>
  <c r="BB79" i="101"/>
  <c r="BB78" i="101"/>
  <c r="BB77" i="101"/>
  <c r="BB76" i="101"/>
  <c r="BB75" i="101"/>
  <c r="BB74" i="101"/>
  <c r="BB73" i="101"/>
  <c r="BB72" i="101"/>
  <c r="BB71" i="101"/>
  <c r="BB70" i="101"/>
  <c r="BB69" i="101"/>
  <c r="BB68" i="101"/>
  <c r="BB67" i="101"/>
  <c r="BB66" i="101"/>
  <c r="BB65" i="101"/>
  <c r="BB64" i="101"/>
  <c r="BB63" i="101"/>
  <c r="BB62" i="101"/>
  <c r="BB61" i="101"/>
  <c r="BB60" i="101"/>
  <c r="BB59" i="101"/>
  <c r="BB58" i="101"/>
  <c r="BB57" i="101"/>
  <c r="BB56" i="101"/>
  <c r="BB55" i="101"/>
  <c r="BB54" i="101"/>
  <c r="BB53" i="101"/>
  <c r="BB52" i="101"/>
  <c r="BB51" i="101"/>
  <c r="BB50" i="101"/>
  <c r="BB49" i="101"/>
  <c r="BB48" i="101"/>
  <c r="BB47" i="101"/>
  <c r="BB46" i="101"/>
  <c r="BB45" i="101"/>
  <c r="BB44" i="101"/>
  <c r="BB43" i="101"/>
  <c r="BB42" i="101"/>
  <c r="BB41" i="101"/>
  <c r="BB40" i="101"/>
  <c r="BB39" i="101"/>
  <c r="BB38" i="101"/>
  <c r="BB37" i="101"/>
  <c r="BB36" i="101"/>
  <c r="BB35" i="101"/>
  <c r="BB34" i="101"/>
  <c r="BB33" i="101"/>
  <c r="BB32" i="101"/>
  <c r="BB31" i="101"/>
  <c r="BB30" i="101"/>
  <c r="BB29" i="101"/>
  <c r="BB28" i="101"/>
  <c r="BB27" i="101"/>
  <c r="BB26" i="101"/>
  <c r="BB25" i="101"/>
  <c r="BB24" i="101"/>
  <c r="BB23" i="101"/>
  <c r="BB22" i="101"/>
  <c r="BB21" i="101"/>
  <c r="BB20" i="101"/>
  <c r="BB19" i="101"/>
  <c r="BB18" i="101"/>
  <c r="AX200" i="101"/>
  <c r="AX199" i="101"/>
  <c r="AX198" i="101"/>
  <c r="AX197" i="101"/>
  <c r="AX196" i="101"/>
  <c r="AX195" i="101"/>
  <c r="AX194" i="101"/>
  <c r="AX193" i="101"/>
  <c r="AX192" i="101"/>
  <c r="AX191" i="101"/>
  <c r="AX190" i="101"/>
  <c r="AX189" i="101"/>
  <c r="AX188" i="101"/>
  <c r="AX187" i="101"/>
  <c r="AX186" i="101"/>
  <c r="AX185" i="101"/>
  <c r="AX184" i="101"/>
  <c r="AX183" i="101"/>
  <c r="AX182" i="101"/>
  <c r="AX181" i="101"/>
  <c r="AX180" i="101"/>
  <c r="AX179" i="101"/>
  <c r="AX178" i="101"/>
  <c r="AX177" i="101"/>
  <c r="AX176" i="101"/>
  <c r="AX175" i="101"/>
  <c r="AX174" i="101"/>
  <c r="AX173" i="101"/>
  <c r="AX172" i="101"/>
  <c r="AX171" i="101"/>
  <c r="AX170" i="101"/>
  <c r="AX169" i="101"/>
  <c r="AX168" i="101"/>
  <c r="AX167" i="101"/>
  <c r="AX166" i="101"/>
  <c r="AX165" i="101"/>
  <c r="AX164" i="101"/>
  <c r="AX163" i="101"/>
  <c r="AX162" i="101"/>
  <c r="AX161" i="101"/>
  <c r="AX160" i="101"/>
  <c r="AX159" i="101"/>
  <c r="AX158" i="101"/>
  <c r="AX157" i="101"/>
  <c r="AX156" i="101"/>
  <c r="AX155" i="101"/>
  <c r="AX154" i="101"/>
  <c r="AX153" i="101"/>
  <c r="AX152" i="101"/>
  <c r="AX151" i="101"/>
  <c r="AX150" i="101"/>
  <c r="AX149" i="101"/>
  <c r="AX148" i="101"/>
  <c r="AX147" i="101"/>
  <c r="AX146" i="101"/>
  <c r="AX145" i="101"/>
  <c r="AX144" i="101"/>
  <c r="AX143" i="101"/>
  <c r="AX142" i="101"/>
  <c r="AX141" i="101"/>
  <c r="AX140" i="101"/>
  <c r="AX139" i="101"/>
  <c r="AX138" i="101"/>
  <c r="AX137" i="101"/>
  <c r="AX136" i="101"/>
  <c r="AX135" i="101"/>
  <c r="AX134" i="101"/>
  <c r="AX133" i="101"/>
  <c r="AX132" i="101"/>
  <c r="AX131" i="101"/>
  <c r="AX130" i="101"/>
  <c r="AX129" i="101"/>
  <c r="AX128" i="101"/>
  <c r="AX127" i="101"/>
  <c r="AX126" i="101"/>
  <c r="AX125" i="101"/>
  <c r="AX124" i="101"/>
  <c r="AX123" i="101"/>
  <c r="AX122" i="101"/>
  <c r="AX121" i="101"/>
  <c r="AX120" i="101"/>
  <c r="AX119" i="101"/>
  <c r="AX118" i="101"/>
  <c r="AX117" i="101"/>
  <c r="AX116" i="101"/>
  <c r="AX115" i="101"/>
  <c r="AX114" i="101"/>
  <c r="AX113" i="101"/>
  <c r="AX112" i="101"/>
  <c r="AX111" i="101"/>
  <c r="AX110" i="101"/>
  <c r="AX109" i="101"/>
  <c r="AX108" i="101"/>
  <c r="AX107" i="101"/>
  <c r="AX106" i="101"/>
  <c r="AX105" i="101"/>
  <c r="AX104" i="101"/>
  <c r="AX103" i="101"/>
  <c r="AX102" i="101"/>
  <c r="AX101" i="101"/>
  <c r="AX100" i="101"/>
  <c r="AX99" i="101"/>
  <c r="AX98" i="101"/>
  <c r="AX97" i="101"/>
  <c r="AX96" i="101"/>
  <c r="AX95" i="101"/>
  <c r="AX94" i="101"/>
  <c r="AX93" i="101"/>
  <c r="AX92" i="101"/>
  <c r="AX91" i="101"/>
  <c r="AX90" i="101"/>
  <c r="AX89" i="101"/>
  <c r="AX88" i="101"/>
  <c r="AX87" i="101"/>
  <c r="AX86" i="101"/>
  <c r="AX85" i="101"/>
  <c r="AX84" i="101"/>
  <c r="AX83" i="101"/>
  <c r="AX82" i="101"/>
  <c r="AX81" i="101"/>
  <c r="AX80" i="101"/>
  <c r="AX79" i="101"/>
  <c r="AX78" i="101"/>
  <c r="AX77" i="101"/>
  <c r="AX76" i="101"/>
  <c r="AX75" i="101"/>
  <c r="AX74" i="101"/>
  <c r="AX73" i="101"/>
  <c r="AX72" i="101"/>
  <c r="AX71" i="101"/>
  <c r="AX70" i="101"/>
  <c r="AX69" i="101"/>
  <c r="AX68" i="101"/>
  <c r="AX67" i="101"/>
  <c r="AX66" i="101"/>
  <c r="AX65" i="101"/>
  <c r="AX64" i="101"/>
  <c r="AX63" i="101"/>
  <c r="AX62" i="101"/>
  <c r="AX61" i="101"/>
  <c r="AX60" i="101"/>
  <c r="AX59" i="101"/>
  <c r="AX58" i="101"/>
  <c r="AX57" i="101"/>
  <c r="AX56" i="101"/>
  <c r="AX55" i="101"/>
  <c r="AX54" i="101"/>
  <c r="AX53" i="101"/>
  <c r="AX52" i="101"/>
  <c r="AX51" i="101"/>
  <c r="AX50" i="101"/>
  <c r="AX49" i="101"/>
  <c r="AX48" i="101"/>
  <c r="AX47" i="101"/>
  <c r="AX46" i="101"/>
  <c r="AX45" i="101"/>
  <c r="AX44" i="101"/>
  <c r="AX43" i="101"/>
  <c r="AX42" i="101"/>
  <c r="AX41" i="101"/>
  <c r="AX40" i="101"/>
  <c r="AX39" i="101"/>
  <c r="AX38" i="101"/>
  <c r="AX37" i="101"/>
  <c r="AX36" i="101"/>
  <c r="AX35" i="101"/>
  <c r="AX34" i="101"/>
  <c r="AX33" i="101"/>
  <c r="AX32" i="101"/>
  <c r="AX31" i="101"/>
  <c r="AX30" i="101"/>
  <c r="AX29" i="101"/>
  <c r="AX28" i="101"/>
  <c r="AX27" i="101"/>
  <c r="AX26" i="101"/>
  <c r="AX25" i="101"/>
  <c r="AX24" i="101"/>
  <c r="AX23" i="101"/>
  <c r="AX22" i="101"/>
  <c r="AX21" i="101"/>
  <c r="AX20" i="101"/>
  <c r="AX19" i="101"/>
  <c r="AX18" i="101"/>
  <c r="AV200" i="101"/>
  <c r="AU200" i="101"/>
  <c r="AV199" i="101"/>
  <c r="AU199" i="101"/>
  <c r="AV198" i="101"/>
  <c r="AU198" i="101"/>
  <c r="AV197" i="101"/>
  <c r="AU197" i="101"/>
  <c r="AV196" i="101"/>
  <c r="AU196" i="101"/>
  <c r="AV195" i="101"/>
  <c r="AU195" i="101"/>
  <c r="AV194" i="101"/>
  <c r="AU194" i="101"/>
  <c r="AV193" i="101"/>
  <c r="AU193" i="101"/>
  <c r="AV192" i="101"/>
  <c r="AU192" i="101"/>
  <c r="AV191" i="101"/>
  <c r="AU191" i="101"/>
  <c r="AV190" i="101"/>
  <c r="AU190" i="101"/>
  <c r="AV189" i="101"/>
  <c r="AU189" i="101"/>
  <c r="AV188" i="101"/>
  <c r="AU188" i="101"/>
  <c r="AV187" i="101"/>
  <c r="AU187" i="101"/>
  <c r="AV186" i="101"/>
  <c r="AU186" i="101"/>
  <c r="AV185" i="101"/>
  <c r="AU185" i="101"/>
  <c r="AV184" i="101"/>
  <c r="AU184" i="101"/>
  <c r="AV183" i="101"/>
  <c r="AU183" i="101"/>
  <c r="AV182" i="101"/>
  <c r="AU182" i="101"/>
  <c r="AV181" i="101"/>
  <c r="AU181" i="101"/>
  <c r="AV180" i="101"/>
  <c r="AU180" i="101"/>
  <c r="AV179" i="101"/>
  <c r="AU179" i="101"/>
  <c r="AV178" i="101"/>
  <c r="AU178" i="101"/>
  <c r="AV177" i="101"/>
  <c r="AU177" i="101"/>
  <c r="AV176" i="101"/>
  <c r="AU176" i="101"/>
  <c r="AV175" i="101"/>
  <c r="AU175" i="101"/>
  <c r="AV174" i="101"/>
  <c r="AU174" i="101"/>
  <c r="AV173" i="101"/>
  <c r="AU173" i="101"/>
  <c r="AV172" i="101"/>
  <c r="AU172" i="101"/>
  <c r="AV171" i="101"/>
  <c r="AU171" i="101"/>
  <c r="AV170" i="101"/>
  <c r="AU170" i="101"/>
  <c r="AV169" i="101"/>
  <c r="AU169" i="101"/>
  <c r="AV168" i="101"/>
  <c r="AU168" i="101"/>
  <c r="AV167" i="101"/>
  <c r="AU167" i="101"/>
  <c r="AV166" i="101"/>
  <c r="AU166" i="101"/>
  <c r="AV165" i="101"/>
  <c r="AU165" i="101"/>
  <c r="AV164" i="101"/>
  <c r="AU164" i="101"/>
  <c r="AV163" i="101"/>
  <c r="AU163" i="101"/>
  <c r="AV162" i="101"/>
  <c r="AU162" i="101"/>
  <c r="AV161" i="101"/>
  <c r="AU161" i="101"/>
  <c r="AV160" i="101"/>
  <c r="AU160" i="101"/>
  <c r="AV159" i="101"/>
  <c r="AU159" i="101"/>
  <c r="AV158" i="101"/>
  <c r="AU158" i="101"/>
  <c r="AV157" i="101"/>
  <c r="AU157" i="101"/>
  <c r="AV156" i="101"/>
  <c r="AU156" i="101"/>
  <c r="AV155" i="101"/>
  <c r="AU155" i="101"/>
  <c r="AV154" i="101"/>
  <c r="AU154" i="101"/>
  <c r="AV153" i="101"/>
  <c r="AU153" i="101"/>
  <c r="AV152" i="101"/>
  <c r="AU152" i="101"/>
  <c r="AV151" i="101"/>
  <c r="AU151" i="101"/>
  <c r="AV150" i="101"/>
  <c r="AU150" i="101"/>
  <c r="AV149" i="101"/>
  <c r="AU149" i="101"/>
  <c r="AV148" i="101"/>
  <c r="AU148" i="101"/>
  <c r="AV147" i="101"/>
  <c r="AU147" i="101"/>
  <c r="AV146" i="101"/>
  <c r="AU146" i="101"/>
  <c r="AV145" i="101"/>
  <c r="AU145" i="101"/>
  <c r="AV144" i="101"/>
  <c r="AU144" i="101"/>
  <c r="AV143" i="101"/>
  <c r="AU143" i="101"/>
  <c r="AV142" i="101"/>
  <c r="AU142" i="101"/>
  <c r="AV141" i="101"/>
  <c r="AU141" i="101"/>
  <c r="AV140" i="101"/>
  <c r="AU140" i="101"/>
  <c r="AV139" i="101"/>
  <c r="AU139" i="101"/>
  <c r="AV138" i="101"/>
  <c r="AU138" i="101"/>
  <c r="AV137" i="101"/>
  <c r="AU137" i="101"/>
  <c r="AV136" i="101"/>
  <c r="AU136" i="101"/>
  <c r="AV135" i="101"/>
  <c r="AU135" i="101"/>
  <c r="AV134" i="101"/>
  <c r="AU134" i="101"/>
  <c r="AV133" i="101"/>
  <c r="AU133" i="101"/>
  <c r="AV132" i="101"/>
  <c r="AU132" i="101"/>
  <c r="AV131" i="101"/>
  <c r="AU131" i="101"/>
  <c r="AV130" i="101"/>
  <c r="AU130" i="101"/>
  <c r="AV129" i="101"/>
  <c r="AU129" i="101"/>
  <c r="AV128" i="101"/>
  <c r="AU128" i="101"/>
  <c r="AV127" i="101"/>
  <c r="AU127" i="101"/>
  <c r="AV126" i="101"/>
  <c r="AU126" i="101"/>
  <c r="AV125" i="101"/>
  <c r="AU125" i="101"/>
  <c r="AV124" i="101"/>
  <c r="AU124" i="101"/>
  <c r="AV123" i="101"/>
  <c r="AU123" i="101"/>
  <c r="AV122" i="101"/>
  <c r="AU122" i="101"/>
  <c r="AV121" i="101"/>
  <c r="AU121" i="101"/>
  <c r="AV120" i="101"/>
  <c r="AU120" i="101"/>
  <c r="AV119" i="101"/>
  <c r="AU119" i="101"/>
  <c r="AV118" i="101"/>
  <c r="AU118" i="101"/>
  <c r="AV117" i="101"/>
  <c r="AU117" i="101"/>
  <c r="AV116" i="101"/>
  <c r="AU116" i="101"/>
  <c r="AV115" i="101"/>
  <c r="AU115" i="101"/>
  <c r="AV114" i="101"/>
  <c r="AU114" i="101"/>
  <c r="AV113" i="101"/>
  <c r="AU113" i="101"/>
  <c r="AV112" i="101"/>
  <c r="AU112" i="101"/>
  <c r="AV111" i="101"/>
  <c r="AU111" i="101"/>
  <c r="AV110" i="101"/>
  <c r="AU110" i="101"/>
  <c r="AV109" i="101"/>
  <c r="AU109" i="101"/>
  <c r="AV108" i="101"/>
  <c r="AU108" i="101"/>
  <c r="AV107" i="101"/>
  <c r="AU107" i="101"/>
  <c r="AV106" i="101"/>
  <c r="AU106" i="101"/>
  <c r="AV105" i="101"/>
  <c r="AU105" i="101"/>
  <c r="AV104" i="101"/>
  <c r="AU104" i="101"/>
  <c r="AV103" i="101"/>
  <c r="AU103" i="101"/>
  <c r="AV102" i="101"/>
  <c r="AU102" i="101"/>
  <c r="AV101" i="101"/>
  <c r="AU101" i="101"/>
  <c r="AV100" i="101"/>
  <c r="AU100" i="101"/>
  <c r="AV99" i="101"/>
  <c r="AU99" i="101"/>
  <c r="AV98" i="101"/>
  <c r="AU98" i="101"/>
  <c r="AV97" i="101"/>
  <c r="AU97" i="101"/>
  <c r="AV96" i="101"/>
  <c r="AU96" i="101"/>
  <c r="AV95" i="101"/>
  <c r="AU95" i="101"/>
  <c r="AV94" i="101"/>
  <c r="AU94" i="101"/>
  <c r="AV93" i="101"/>
  <c r="AU93" i="101"/>
  <c r="AV92" i="101"/>
  <c r="AU92" i="101"/>
  <c r="AV91" i="101"/>
  <c r="AU91" i="101"/>
  <c r="AV90" i="101"/>
  <c r="AU90" i="101"/>
  <c r="AV89" i="101"/>
  <c r="AU89" i="101"/>
  <c r="AV88" i="101"/>
  <c r="AU88" i="101"/>
  <c r="AV87" i="101"/>
  <c r="AU87" i="101"/>
  <c r="AV86" i="101"/>
  <c r="AU86" i="101"/>
  <c r="AV85" i="101"/>
  <c r="AU85" i="101"/>
  <c r="AV84" i="101"/>
  <c r="AU84" i="101"/>
  <c r="AV83" i="101"/>
  <c r="AU83" i="101"/>
  <c r="AV82" i="101"/>
  <c r="AU82" i="101"/>
  <c r="AV81" i="101"/>
  <c r="AU81" i="101"/>
  <c r="AV80" i="101"/>
  <c r="AU80" i="101"/>
  <c r="AV79" i="101"/>
  <c r="AU79" i="101"/>
  <c r="AV78" i="101"/>
  <c r="AU78" i="101"/>
  <c r="AV77" i="101"/>
  <c r="AU77" i="101"/>
  <c r="AV76" i="101"/>
  <c r="AU76" i="101"/>
  <c r="AV75" i="101"/>
  <c r="AU75" i="101"/>
  <c r="AV74" i="101"/>
  <c r="AU74" i="101"/>
  <c r="AV73" i="101"/>
  <c r="AU73" i="101"/>
  <c r="AV72" i="101"/>
  <c r="AU72" i="101"/>
  <c r="AV71" i="101"/>
  <c r="AU71" i="101"/>
  <c r="AV70" i="101"/>
  <c r="AU70" i="101"/>
  <c r="AV69" i="101"/>
  <c r="AU69" i="101"/>
  <c r="AV68" i="101"/>
  <c r="AU68" i="101"/>
  <c r="AV67" i="101"/>
  <c r="AU67" i="101"/>
  <c r="AV66" i="101"/>
  <c r="AU66" i="101"/>
  <c r="AV65" i="101"/>
  <c r="AU65" i="101"/>
  <c r="AV64" i="101"/>
  <c r="AU64" i="101"/>
  <c r="AV63" i="101"/>
  <c r="AU63" i="101"/>
  <c r="AV62" i="101"/>
  <c r="AU62" i="101"/>
  <c r="AV61" i="101"/>
  <c r="AU61" i="101"/>
  <c r="AV60" i="101"/>
  <c r="AU60" i="101"/>
  <c r="AV59" i="101"/>
  <c r="AU59" i="101"/>
  <c r="AV58" i="101"/>
  <c r="AU58" i="101"/>
  <c r="AV57" i="101"/>
  <c r="AU57" i="101"/>
  <c r="AV56" i="101"/>
  <c r="AU56" i="101"/>
  <c r="AV55" i="101"/>
  <c r="AU55" i="101"/>
  <c r="AV54" i="101"/>
  <c r="AU54" i="101"/>
  <c r="AV53" i="101"/>
  <c r="AU53" i="101"/>
  <c r="AV52" i="101"/>
  <c r="AU52" i="101"/>
  <c r="AV51" i="101"/>
  <c r="AU51" i="101"/>
  <c r="AV50" i="101"/>
  <c r="AU50" i="101"/>
  <c r="AV49" i="101"/>
  <c r="AU49" i="101"/>
  <c r="AV48" i="101"/>
  <c r="AU48" i="101"/>
  <c r="AV47" i="101"/>
  <c r="AU47" i="101"/>
  <c r="AV46" i="101"/>
  <c r="AU46" i="101"/>
  <c r="AV45" i="101"/>
  <c r="AU45" i="101"/>
  <c r="AV44" i="101"/>
  <c r="AU44" i="101"/>
  <c r="AV43" i="101"/>
  <c r="AU43" i="101"/>
  <c r="AV42" i="101"/>
  <c r="AU42" i="101"/>
  <c r="AV41" i="101"/>
  <c r="AU41" i="101"/>
  <c r="AV40" i="101"/>
  <c r="AU40" i="101"/>
  <c r="AV39" i="101"/>
  <c r="AU39" i="101"/>
  <c r="AV38" i="101"/>
  <c r="AU38" i="101"/>
  <c r="AV37" i="101"/>
  <c r="AU37" i="101"/>
  <c r="AV36" i="101"/>
  <c r="AU36" i="101"/>
  <c r="AV35" i="101"/>
  <c r="AU35" i="101"/>
  <c r="AV34" i="101"/>
  <c r="AU34" i="101"/>
  <c r="AV33" i="101"/>
  <c r="AU33" i="101"/>
  <c r="AV32" i="101"/>
  <c r="AU32" i="101"/>
  <c r="AV31" i="101"/>
  <c r="AU31" i="101"/>
  <c r="AV30" i="101"/>
  <c r="AU30" i="101"/>
  <c r="AV29" i="101"/>
  <c r="AU29" i="101"/>
  <c r="AV28" i="101"/>
  <c r="AU28" i="101"/>
  <c r="AV27" i="101"/>
  <c r="AU27" i="101"/>
  <c r="AV26" i="101"/>
  <c r="AU26" i="101"/>
  <c r="AV25" i="101"/>
  <c r="AU25" i="101"/>
  <c r="AV24" i="101"/>
  <c r="AU24" i="101"/>
  <c r="AV23" i="101"/>
  <c r="AU23" i="101"/>
  <c r="AV22" i="101"/>
  <c r="AU22" i="101"/>
  <c r="AV21" i="101"/>
  <c r="AU21" i="101"/>
  <c r="AV20" i="101"/>
  <c r="AU20" i="101"/>
  <c r="AV19" i="101"/>
  <c r="AU19" i="101"/>
  <c r="AV18" i="101"/>
  <c r="AU18" i="101"/>
  <c r="W200" i="101"/>
  <c r="W199" i="101"/>
  <c r="W198" i="101"/>
  <c r="W197" i="101"/>
  <c r="W196" i="101"/>
  <c r="W195" i="101"/>
  <c r="W194" i="101"/>
  <c r="W193" i="101"/>
  <c r="W192" i="101"/>
  <c r="W191" i="101"/>
  <c r="W190" i="101"/>
  <c r="W189" i="101"/>
  <c r="W188" i="101"/>
  <c r="W187" i="101"/>
  <c r="W186" i="101"/>
  <c r="W185" i="101"/>
  <c r="W184" i="101"/>
  <c r="W183" i="101"/>
  <c r="W182" i="101"/>
  <c r="W181" i="101"/>
  <c r="W180" i="101"/>
  <c r="W179" i="101"/>
  <c r="W178" i="101"/>
  <c r="W177" i="101"/>
  <c r="W176" i="101"/>
  <c r="W175" i="101"/>
  <c r="W174" i="101"/>
  <c r="W173" i="101"/>
  <c r="W172" i="101"/>
  <c r="W171" i="101"/>
  <c r="W170" i="101"/>
  <c r="W169" i="101"/>
  <c r="W168" i="101"/>
  <c r="W167" i="101"/>
  <c r="W166" i="101"/>
  <c r="W165" i="101"/>
  <c r="W164" i="101"/>
  <c r="W163" i="101"/>
  <c r="W162" i="101"/>
  <c r="W161" i="101"/>
  <c r="W160" i="101"/>
  <c r="W159" i="101"/>
  <c r="W158" i="101"/>
  <c r="W157" i="101"/>
  <c r="W156" i="101"/>
  <c r="W155" i="101"/>
  <c r="W154" i="101"/>
  <c r="W153" i="101"/>
  <c r="W152" i="101"/>
  <c r="W151" i="101"/>
  <c r="W150" i="101"/>
  <c r="W149" i="101"/>
  <c r="W148" i="101"/>
  <c r="W147" i="101"/>
  <c r="W146" i="101"/>
  <c r="W145" i="101"/>
  <c r="W144" i="101"/>
  <c r="W143" i="101"/>
  <c r="W142" i="101"/>
  <c r="W141" i="101"/>
  <c r="W140" i="101"/>
  <c r="W139" i="101"/>
  <c r="W138" i="101"/>
  <c r="W137" i="101"/>
  <c r="W136" i="101"/>
  <c r="W135" i="101"/>
  <c r="W134" i="101"/>
  <c r="W133" i="101"/>
  <c r="W132" i="101"/>
  <c r="W131" i="101"/>
  <c r="W130" i="101"/>
  <c r="W129" i="101"/>
  <c r="W128" i="101"/>
  <c r="W127" i="101"/>
  <c r="W126" i="101"/>
  <c r="W125" i="101"/>
  <c r="W124" i="101"/>
  <c r="W123" i="101"/>
  <c r="W122" i="101"/>
  <c r="W121" i="101"/>
  <c r="W120" i="101"/>
  <c r="W119" i="101"/>
  <c r="W118" i="101"/>
  <c r="W117" i="101"/>
  <c r="W116" i="101"/>
  <c r="W115" i="101"/>
  <c r="W114" i="101"/>
  <c r="W113" i="101"/>
  <c r="W112" i="101"/>
  <c r="W111" i="101"/>
  <c r="W110" i="101"/>
  <c r="W109" i="101"/>
  <c r="W108" i="101"/>
  <c r="W107" i="101"/>
  <c r="W106" i="101"/>
  <c r="W105" i="101"/>
  <c r="W104" i="101"/>
  <c r="W103" i="101"/>
  <c r="W102" i="101"/>
  <c r="W101" i="101"/>
  <c r="W100" i="101"/>
  <c r="W99" i="101"/>
  <c r="W98" i="101"/>
  <c r="W97" i="101"/>
  <c r="W96" i="101"/>
  <c r="W95" i="101"/>
  <c r="W94" i="101"/>
  <c r="W93" i="101"/>
  <c r="W92" i="101"/>
  <c r="W91" i="101"/>
  <c r="W90" i="101"/>
  <c r="W89" i="101"/>
  <c r="W88" i="101"/>
  <c r="W87" i="101"/>
  <c r="W86" i="101"/>
  <c r="W85" i="101"/>
  <c r="W84" i="101"/>
  <c r="W83" i="101"/>
  <c r="W82" i="101"/>
  <c r="W81" i="101"/>
  <c r="W80" i="101"/>
  <c r="W79" i="101"/>
  <c r="W78" i="101"/>
  <c r="W77" i="101"/>
  <c r="W76" i="101"/>
  <c r="W75" i="101"/>
  <c r="W74" i="101"/>
  <c r="W73" i="101"/>
  <c r="W72" i="101"/>
  <c r="W71" i="101"/>
  <c r="W70" i="101"/>
  <c r="W69" i="101"/>
  <c r="W68" i="101"/>
  <c r="W67" i="101"/>
  <c r="W66" i="101"/>
  <c r="W65" i="101"/>
  <c r="W64" i="101"/>
  <c r="W63" i="101"/>
  <c r="W62" i="101"/>
  <c r="W61" i="101"/>
  <c r="W60" i="101"/>
  <c r="W59" i="101"/>
  <c r="W58" i="101"/>
  <c r="W57" i="101"/>
  <c r="W56" i="101"/>
  <c r="W55" i="101"/>
  <c r="W54" i="101"/>
  <c r="W53" i="101"/>
  <c r="W52" i="101"/>
  <c r="W51" i="101"/>
  <c r="W50" i="101"/>
  <c r="W49" i="101"/>
  <c r="W48" i="101"/>
  <c r="W47" i="101"/>
  <c r="W46" i="101"/>
  <c r="W45" i="101"/>
  <c r="W44" i="101"/>
  <c r="W43" i="101"/>
  <c r="W42" i="101"/>
  <c r="W41" i="101"/>
  <c r="W40" i="101"/>
  <c r="W39" i="101"/>
  <c r="W38" i="101"/>
  <c r="W37" i="101"/>
  <c r="W36" i="101"/>
  <c r="W35" i="101"/>
  <c r="W34" i="101"/>
  <c r="W33" i="101"/>
  <c r="W32" i="101"/>
  <c r="W31" i="101"/>
  <c r="W30" i="101"/>
  <c r="W29" i="101"/>
  <c r="W28" i="101"/>
  <c r="W27" i="101"/>
  <c r="W26" i="101"/>
  <c r="W25" i="101"/>
  <c r="W24" i="101"/>
  <c r="W23" i="101"/>
  <c r="W22" i="101"/>
  <c r="W21" i="101"/>
  <c r="W20" i="101"/>
  <c r="W19" i="101"/>
  <c r="W18" i="101"/>
  <c r="S200" i="101"/>
  <c r="S199" i="101"/>
  <c r="S198" i="101"/>
  <c r="S197" i="101"/>
  <c r="S196" i="101"/>
  <c r="S195" i="101"/>
  <c r="S194" i="101"/>
  <c r="S193" i="101"/>
  <c r="S192" i="101"/>
  <c r="S191" i="101"/>
  <c r="S190" i="101"/>
  <c r="S189" i="101"/>
  <c r="S188" i="101"/>
  <c r="S187" i="101"/>
  <c r="S186" i="101"/>
  <c r="S185" i="101"/>
  <c r="S184" i="101"/>
  <c r="S183" i="101"/>
  <c r="S182" i="101"/>
  <c r="S181" i="101"/>
  <c r="S180" i="101"/>
  <c r="S179" i="101"/>
  <c r="S178" i="101"/>
  <c r="S177" i="101"/>
  <c r="S176" i="101"/>
  <c r="S175" i="101"/>
  <c r="S174" i="101"/>
  <c r="S173" i="101"/>
  <c r="S172" i="101"/>
  <c r="S171" i="101"/>
  <c r="S170" i="101"/>
  <c r="S169" i="101"/>
  <c r="S168" i="101"/>
  <c r="S167" i="101"/>
  <c r="S166" i="101"/>
  <c r="S165" i="101"/>
  <c r="S164" i="101"/>
  <c r="S163" i="101"/>
  <c r="S162" i="101"/>
  <c r="S161" i="101"/>
  <c r="S160" i="101"/>
  <c r="S159" i="101"/>
  <c r="S158" i="101"/>
  <c r="S157" i="101"/>
  <c r="S156" i="101"/>
  <c r="S155" i="101"/>
  <c r="S154" i="101"/>
  <c r="S153" i="101"/>
  <c r="S152" i="101"/>
  <c r="S151" i="101"/>
  <c r="S150" i="101"/>
  <c r="S149" i="101"/>
  <c r="S148" i="101"/>
  <c r="S147" i="101"/>
  <c r="S146" i="101"/>
  <c r="S145" i="101"/>
  <c r="S144" i="101"/>
  <c r="S143" i="101"/>
  <c r="S142" i="101"/>
  <c r="S141" i="101"/>
  <c r="S140" i="101"/>
  <c r="S139" i="101"/>
  <c r="S138" i="101"/>
  <c r="S137" i="101"/>
  <c r="S136" i="101"/>
  <c r="S135" i="101"/>
  <c r="S134" i="101"/>
  <c r="S133" i="101"/>
  <c r="S132" i="101"/>
  <c r="S131" i="101"/>
  <c r="S130" i="101"/>
  <c r="S129" i="101"/>
  <c r="S128" i="101"/>
  <c r="S127" i="101"/>
  <c r="S126" i="101"/>
  <c r="S125" i="101"/>
  <c r="S124" i="101"/>
  <c r="S123" i="101"/>
  <c r="S122" i="101"/>
  <c r="S121" i="101"/>
  <c r="S120" i="101"/>
  <c r="S119" i="101"/>
  <c r="S118" i="101"/>
  <c r="S117" i="101"/>
  <c r="S116" i="101"/>
  <c r="S115" i="101"/>
  <c r="S114" i="101"/>
  <c r="S113" i="101"/>
  <c r="S112" i="101"/>
  <c r="S111" i="101"/>
  <c r="S110" i="101"/>
  <c r="S109" i="101"/>
  <c r="S108" i="101"/>
  <c r="S107" i="101"/>
  <c r="S106" i="101"/>
  <c r="S105" i="101"/>
  <c r="S104" i="101"/>
  <c r="S103" i="101"/>
  <c r="S102" i="101"/>
  <c r="S101" i="101"/>
  <c r="S100" i="101"/>
  <c r="S99" i="101"/>
  <c r="S98" i="101"/>
  <c r="S97" i="101"/>
  <c r="S96" i="101"/>
  <c r="S95" i="101"/>
  <c r="S94" i="101"/>
  <c r="S93" i="101"/>
  <c r="S92" i="101"/>
  <c r="S91" i="101"/>
  <c r="S90" i="101"/>
  <c r="S89" i="101"/>
  <c r="S88" i="101"/>
  <c r="S87" i="101"/>
  <c r="S86" i="101"/>
  <c r="S85" i="101"/>
  <c r="S84" i="101"/>
  <c r="S83" i="101"/>
  <c r="S82" i="101"/>
  <c r="S81" i="101"/>
  <c r="S80" i="101"/>
  <c r="S79" i="101"/>
  <c r="S78" i="101"/>
  <c r="S77" i="101"/>
  <c r="S76" i="101"/>
  <c r="S75" i="101"/>
  <c r="S74" i="101"/>
  <c r="S73" i="101"/>
  <c r="S72" i="101"/>
  <c r="S71" i="101"/>
  <c r="S70" i="101"/>
  <c r="S69" i="101"/>
  <c r="S68" i="101"/>
  <c r="S67" i="101"/>
  <c r="S66" i="101"/>
  <c r="S65" i="101"/>
  <c r="S64" i="101"/>
  <c r="S63" i="101"/>
  <c r="S62" i="101"/>
  <c r="S61" i="101"/>
  <c r="S60" i="101"/>
  <c r="S59" i="101"/>
  <c r="S58" i="101"/>
  <c r="S57" i="101"/>
  <c r="S56" i="101"/>
  <c r="S55" i="101"/>
  <c r="S54" i="101"/>
  <c r="S53" i="101"/>
  <c r="S52" i="101"/>
  <c r="S51" i="101"/>
  <c r="S50" i="101"/>
  <c r="S49" i="101"/>
  <c r="S48" i="101"/>
  <c r="S47" i="101"/>
  <c r="S46" i="101"/>
  <c r="S45" i="101"/>
  <c r="S44" i="101"/>
  <c r="S43" i="101"/>
  <c r="S42" i="101"/>
  <c r="S41" i="101"/>
  <c r="S40" i="101"/>
  <c r="S39" i="101"/>
  <c r="S38" i="101"/>
  <c r="S37" i="101"/>
  <c r="S36" i="101"/>
  <c r="S35" i="101"/>
  <c r="S34" i="101"/>
  <c r="S33" i="101"/>
  <c r="S32" i="101"/>
  <c r="S31" i="101"/>
  <c r="S30" i="101"/>
  <c r="S29" i="101"/>
  <c r="S28" i="101"/>
  <c r="S27" i="101"/>
  <c r="S26" i="101"/>
  <c r="S25" i="101"/>
  <c r="S24" i="101"/>
  <c r="S23" i="101"/>
  <c r="S22" i="101"/>
  <c r="S21" i="101"/>
  <c r="S20" i="101"/>
  <c r="S19" i="101"/>
  <c r="S18" i="101"/>
  <c r="G200" i="101"/>
  <c r="G199" i="101"/>
  <c r="G198" i="101"/>
  <c r="G197" i="101"/>
  <c r="G196" i="101"/>
  <c r="G195" i="101"/>
  <c r="G194" i="101"/>
  <c r="G193" i="101"/>
  <c r="G192" i="101"/>
  <c r="G191" i="101"/>
  <c r="G190" i="101"/>
  <c r="G189" i="101"/>
  <c r="G188" i="101"/>
  <c r="G187" i="101"/>
  <c r="G186" i="101"/>
  <c r="G185" i="101"/>
  <c r="G184" i="101"/>
  <c r="G183" i="101"/>
  <c r="G182" i="101"/>
  <c r="G181" i="101"/>
  <c r="G180" i="101"/>
  <c r="G179" i="101"/>
  <c r="G178" i="101"/>
  <c r="G177" i="101"/>
  <c r="G176" i="101"/>
  <c r="G175" i="101"/>
  <c r="G174" i="101"/>
  <c r="G173" i="101"/>
  <c r="G172" i="101"/>
  <c r="G171" i="101"/>
  <c r="G170" i="101"/>
  <c r="G169" i="101"/>
  <c r="G168" i="101"/>
  <c r="G167" i="101"/>
  <c r="G166" i="101"/>
  <c r="G165" i="101"/>
  <c r="G164" i="101"/>
  <c r="G163" i="101"/>
  <c r="G162" i="101"/>
  <c r="G161" i="101"/>
  <c r="G160" i="101"/>
  <c r="G159" i="101"/>
  <c r="G158" i="101"/>
  <c r="G157" i="101"/>
  <c r="G156" i="101"/>
  <c r="G155" i="101"/>
  <c r="G154" i="101"/>
  <c r="G153" i="101"/>
  <c r="G152" i="101"/>
  <c r="G151" i="101"/>
  <c r="G150" i="101"/>
  <c r="G149" i="101"/>
  <c r="G148" i="101"/>
  <c r="G147" i="101"/>
  <c r="G146" i="101"/>
  <c r="G145" i="101"/>
  <c r="G144" i="101"/>
  <c r="G143" i="101"/>
  <c r="G142" i="101"/>
  <c r="G141" i="101"/>
  <c r="G140" i="101"/>
  <c r="G139" i="101"/>
  <c r="G138" i="101"/>
  <c r="G137" i="101"/>
  <c r="G136" i="101"/>
  <c r="G135" i="101"/>
  <c r="G134" i="101"/>
  <c r="G133" i="101"/>
  <c r="G132" i="101"/>
  <c r="G131" i="101"/>
  <c r="G130" i="101"/>
  <c r="G129" i="101"/>
  <c r="G128" i="101"/>
  <c r="G127" i="101"/>
  <c r="G126" i="101"/>
  <c r="G125" i="101"/>
  <c r="G124" i="101"/>
  <c r="G123" i="101"/>
  <c r="G122" i="101"/>
  <c r="G121" i="101"/>
  <c r="G120" i="101"/>
  <c r="G119" i="101"/>
  <c r="G118" i="101"/>
  <c r="G117" i="101"/>
  <c r="G116" i="101"/>
  <c r="G115" i="101"/>
  <c r="G114" i="101"/>
  <c r="G113" i="101"/>
  <c r="G112" i="101"/>
  <c r="G111" i="101"/>
  <c r="G110" i="101"/>
  <c r="G109" i="101"/>
  <c r="G108" i="101"/>
  <c r="G107" i="101"/>
  <c r="G106" i="101"/>
  <c r="G105" i="101"/>
  <c r="G104" i="101"/>
  <c r="G103" i="101"/>
  <c r="G102" i="101"/>
  <c r="G101" i="101"/>
  <c r="G100" i="101"/>
  <c r="G99" i="101"/>
  <c r="G98" i="101"/>
  <c r="G97" i="101"/>
  <c r="G96" i="101"/>
  <c r="G95" i="101"/>
  <c r="G94" i="101"/>
  <c r="G93" i="101"/>
  <c r="G92" i="101"/>
  <c r="G91" i="101"/>
  <c r="G90" i="101"/>
  <c r="G89" i="101"/>
  <c r="G88" i="101"/>
  <c r="G87" i="101"/>
  <c r="G86" i="101"/>
  <c r="G85" i="101"/>
  <c r="G84" i="101"/>
  <c r="G83" i="101"/>
  <c r="G82" i="101"/>
  <c r="G81" i="101"/>
  <c r="G80" i="101"/>
  <c r="G79" i="101"/>
  <c r="G78" i="101"/>
  <c r="G77" i="101"/>
  <c r="G76" i="101"/>
  <c r="G75" i="101"/>
  <c r="G74" i="101"/>
  <c r="G73" i="101"/>
  <c r="G72" i="101"/>
  <c r="G71" i="101"/>
  <c r="G70" i="101"/>
  <c r="G69" i="101"/>
  <c r="G68" i="101"/>
  <c r="G67" i="101"/>
  <c r="G66" i="101"/>
  <c r="G65" i="101"/>
  <c r="G64" i="101"/>
  <c r="G63" i="101"/>
  <c r="G62" i="101"/>
  <c r="G61" i="101"/>
  <c r="G60" i="101"/>
  <c r="G59" i="101"/>
  <c r="G58" i="101"/>
  <c r="G57" i="101"/>
  <c r="G56" i="101"/>
  <c r="G55" i="101"/>
  <c r="G54" i="101"/>
  <c r="G53" i="101"/>
  <c r="G52" i="101"/>
  <c r="G51" i="101"/>
  <c r="G50" i="101"/>
  <c r="G49" i="101"/>
  <c r="G48" i="101"/>
  <c r="G47" i="101"/>
  <c r="G46" i="101"/>
  <c r="G45" i="101"/>
  <c r="G44" i="101"/>
  <c r="G43" i="101"/>
  <c r="G42" i="101"/>
  <c r="G41" i="101"/>
  <c r="G40" i="101"/>
  <c r="G39" i="101"/>
  <c r="G38" i="101"/>
  <c r="G37" i="101"/>
  <c r="G36" i="101"/>
  <c r="G35" i="101"/>
  <c r="G34" i="101"/>
  <c r="G33" i="101"/>
  <c r="G32" i="101"/>
  <c r="G31" i="101"/>
  <c r="G30" i="101"/>
  <c r="G29" i="101"/>
  <c r="G28" i="101"/>
  <c r="G27" i="101"/>
  <c r="G26" i="101"/>
  <c r="G25" i="101"/>
  <c r="G24" i="101"/>
  <c r="G23" i="101"/>
  <c r="G22" i="101"/>
  <c r="G21" i="101"/>
  <c r="G20" i="101"/>
  <c r="G19" i="101"/>
  <c r="G18" i="101"/>
  <c r="E200" i="101"/>
  <c r="D200" i="101"/>
  <c r="E199" i="101"/>
  <c r="D199" i="101"/>
  <c r="E198" i="101"/>
  <c r="D198" i="101"/>
  <c r="E197" i="101"/>
  <c r="D197" i="101"/>
  <c r="E196" i="101"/>
  <c r="D196" i="101"/>
  <c r="E195" i="101"/>
  <c r="D195" i="101"/>
  <c r="E194" i="101"/>
  <c r="D194" i="101"/>
  <c r="E193" i="101"/>
  <c r="D193" i="101"/>
  <c r="E192" i="101"/>
  <c r="D192" i="101"/>
  <c r="E191" i="101"/>
  <c r="D191" i="101"/>
  <c r="E190" i="101"/>
  <c r="D190" i="101"/>
  <c r="E189" i="101"/>
  <c r="D189" i="101"/>
  <c r="E188" i="101"/>
  <c r="D188" i="101"/>
  <c r="E187" i="101"/>
  <c r="D187" i="101"/>
  <c r="E186" i="101"/>
  <c r="D186" i="101"/>
  <c r="E185" i="101"/>
  <c r="D185" i="101"/>
  <c r="E184" i="101"/>
  <c r="D184" i="101"/>
  <c r="E183" i="101"/>
  <c r="D183" i="101"/>
  <c r="E182" i="101"/>
  <c r="D182" i="101"/>
  <c r="E181" i="101"/>
  <c r="D181" i="101"/>
  <c r="E180" i="101"/>
  <c r="D180" i="101"/>
  <c r="E179" i="101"/>
  <c r="D179" i="101"/>
  <c r="E178" i="101"/>
  <c r="D178" i="101"/>
  <c r="E177" i="101"/>
  <c r="D177" i="101"/>
  <c r="E176" i="101"/>
  <c r="D176" i="101"/>
  <c r="E175" i="101"/>
  <c r="D175" i="101"/>
  <c r="E174" i="101"/>
  <c r="D174" i="101"/>
  <c r="E173" i="101"/>
  <c r="D173" i="101"/>
  <c r="E172" i="101"/>
  <c r="D172" i="101"/>
  <c r="E171" i="101"/>
  <c r="D171" i="101"/>
  <c r="E170" i="101"/>
  <c r="D170" i="101"/>
  <c r="E169" i="101"/>
  <c r="D169" i="101"/>
  <c r="E168" i="101"/>
  <c r="D168" i="101"/>
  <c r="E167" i="101"/>
  <c r="D167" i="101"/>
  <c r="E166" i="101"/>
  <c r="D166" i="101"/>
  <c r="E165" i="101"/>
  <c r="D165" i="101"/>
  <c r="E164" i="101"/>
  <c r="D164" i="101"/>
  <c r="E163" i="101"/>
  <c r="D163" i="101"/>
  <c r="E162" i="101"/>
  <c r="D162" i="101"/>
  <c r="E161" i="101"/>
  <c r="D161" i="101"/>
  <c r="E160" i="101"/>
  <c r="D160" i="101"/>
  <c r="E159" i="101"/>
  <c r="D159" i="101"/>
  <c r="E158" i="101"/>
  <c r="D158" i="101"/>
  <c r="E157" i="101"/>
  <c r="D157" i="101"/>
  <c r="E156" i="101"/>
  <c r="D156" i="101"/>
  <c r="E155" i="101"/>
  <c r="D155" i="101"/>
  <c r="E154" i="101"/>
  <c r="D154" i="101"/>
  <c r="E153" i="101"/>
  <c r="D153" i="101"/>
  <c r="E152" i="101"/>
  <c r="D152" i="101"/>
  <c r="E151" i="101"/>
  <c r="D151" i="101"/>
  <c r="E150" i="101"/>
  <c r="D150" i="101"/>
  <c r="E149" i="101"/>
  <c r="D149" i="101"/>
  <c r="E148" i="101"/>
  <c r="D148" i="101"/>
  <c r="E147" i="101"/>
  <c r="D147" i="101"/>
  <c r="E146" i="101"/>
  <c r="D146" i="101"/>
  <c r="E145" i="101"/>
  <c r="D145" i="101"/>
  <c r="E144" i="101"/>
  <c r="D144" i="101"/>
  <c r="E143" i="101"/>
  <c r="D143" i="101"/>
  <c r="E142" i="101"/>
  <c r="D142" i="101"/>
  <c r="E141" i="101"/>
  <c r="D141" i="101"/>
  <c r="E140" i="101"/>
  <c r="D140" i="101"/>
  <c r="E139" i="101"/>
  <c r="D139" i="101"/>
  <c r="E138" i="101"/>
  <c r="D138" i="101"/>
  <c r="E137" i="101"/>
  <c r="D137" i="101"/>
  <c r="E136" i="101"/>
  <c r="D136" i="101"/>
  <c r="E135" i="101"/>
  <c r="D135" i="101"/>
  <c r="E134" i="101"/>
  <c r="D134" i="101"/>
  <c r="E133" i="101"/>
  <c r="D133" i="101"/>
  <c r="E132" i="101"/>
  <c r="D132" i="101"/>
  <c r="E131" i="101"/>
  <c r="D131" i="101"/>
  <c r="E130" i="101"/>
  <c r="D130" i="101"/>
  <c r="E129" i="101"/>
  <c r="D129" i="101"/>
  <c r="E128" i="101"/>
  <c r="D128" i="101"/>
  <c r="E127" i="101"/>
  <c r="D127" i="101"/>
  <c r="E126" i="101"/>
  <c r="D126" i="101"/>
  <c r="E125" i="101"/>
  <c r="D125" i="101"/>
  <c r="E124" i="101"/>
  <c r="D124" i="101"/>
  <c r="E123" i="101"/>
  <c r="D123" i="101"/>
  <c r="E122" i="101"/>
  <c r="D122" i="101"/>
  <c r="E121" i="101"/>
  <c r="D121" i="101"/>
  <c r="E120" i="101"/>
  <c r="D120" i="101"/>
  <c r="E119" i="101"/>
  <c r="D119" i="101"/>
  <c r="E118" i="101"/>
  <c r="D118" i="101"/>
  <c r="E117" i="101"/>
  <c r="D117" i="101"/>
  <c r="E116" i="101"/>
  <c r="D116" i="101"/>
  <c r="E115" i="101"/>
  <c r="D115" i="101"/>
  <c r="E114" i="101"/>
  <c r="D114" i="101"/>
  <c r="E113" i="101"/>
  <c r="D113" i="101"/>
  <c r="E112" i="101"/>
  <c r="D112" i="101"/>
  <c r="E111" i="101"/>
  <c r="D111" i="101"/>
  <c r="E110" i="101"/>
  <c r="D110" i="101"/>
  <c r="E109" i="101"/>
  <c r="D109" i="101"/>
  <c r="E108" i="101"/>
  <c r="D108" i="101"/>
  <c r="E107" i="101"/>
  <c r="D107" i="101"/>
  <c r="E106" i="101"/>
  <c r="D106" i="101"/>
  <c r="E105" i="101"/>
  <c r="D105" i="101"/>
  <c r="E104" i="101"/>
  <c r="D104" i="101"/>
  <c r="E103" i="101"/>
  <c r="D103" i="101"/>
  <c r="E102" i="101"/>
  <c r="D102" i="101"/>
  <c r="E101" i="101"/>
  <c r="D101" i="101"/>
  <c r="E100" i="101"/>
  <c r="D100" i="101"/>
  <c r="E99" i="101"/>
  <c r="D99" i="101"/>
  <c r="E98" i="101"/>
  <c r="D98" i="101"/>
  <c r="E97" i="101"/>
  <c r="D97" i="101"/>
  <c r="E96" i="101"/>
  <c r="D96" i="101"/>
  <c r="E95" i="101"/>
  <c r="D95" i="101"/>
  <c r="E94" i="101"/>
  <c r="D94" i="101"/>
  <c r="E93" i="101"/>
  <c r="D93" i="101"/>
  <c r="E92" i="101"/>
  <c r="D92" i="101"/>
  <c r="E91" i="101"/>
  <c r="D91" i="101"/>
  <c r="E90" i="101"/>
  <c r="D90" i="101"/>
  <c r="E89" i="101"/>
  <c r="D89" i="101"/>
  <c r="E88" i="101"/>
  <c r="D88" i="101"/>
  <c r="E87" i="101"/>
  <c r="D87" i="101"/>
  <c r="E86" i="101"/>
  <c r="D86" i="101"/>
  <c r="E85" i="101"/>
  <c r="D85" i="101"/>
  <c r="E84" i="101"/>
  <c r="D84" i="101"/>
  <c r="E83" i="101"/>
  <c r="D83" i="101"/>
  <c r="E82" i="101"/>
  <c r="D82" i="101"/>
  <c r="E81" i="101"/>
  <c r="D81" i="101"/>
  <c r="E80" i="101"/>
  <c r="D80" i="101"/>
  <c r="E79" i="101"/>
  <c r="D79" i="101"/>
  <c r="E78" i="101"/>
  <c r="D78" i="101"/>
  <c r="E77" i="101"/>
  <c r="D77" i="101"/>
  <c r="E76" i="101"/>
  <c r="D76" i="101"/>
  <c r="E75" i="101"/>
  <c r="D75" i="101"/>
  <c r="E74" i="101"/>
  <c r="D74" i="101"/>
  <c r="E73" i="101"/>
  <c r="D73" i="101"/>
  <c r="E72" i="101"/>
  <c r="D72" i="101"/>
  <c r="E71" i="101"/>
  <c r="D71" i="101"/>
  <c r="E70" i="101"/>
  <c r="D70" i="101"/>
  <c r="E69" i="101"/>
  <c r="D69" i="101"/>
  <c r="E68" i="101"/>
  <c r="D68" i="101"/>
  <c r="E67" i="101"/>
  <c r="D67" i="101"/>
  <c r="E66" i="101"/>
  <c r="D66" i="101"/>
  <c r="E65" i="101"/>
  <c r="D65" i="101"/>
  <c r="E64" i="101"/>
  <c r="D64" i="101"/>
  <c r="E63" i="101"/>
  <c r="D63" i="101"/>
  <c r="E62" i="101"/>
  <c r="D62" i="101"/>
  <c r="E61" i="101"/>
  <c r="D61" i="101"/>
  <c r="E60" i="101"/>
  <c r="D60" i="101"/>
  <c r="E59" i="101"/>
  <c r="D59" i="101"/>
  <c r="E58" i="101"/>
  <c r="D58" i="101"/>
  <c r="E57" i="101"/>
  <c r="D57" i="101"/>
  <c r="E56" i="101"/>
  <c r="D56" i="101"/>
  <c r="E55" i="101"/>
  <c r="D55" i="101"/>
  <c r="E54" i="101"/>
  <c r="D54" i="101"/>
  <c r="E53" i="101"/>
  <c r="D53" i="101"/>
  <c r="E52" i="101"/>
  <c r="D52" i="101"/>
  <c r="E51" i="101"/>
  <c r="D51" i="101"/>
  <c r="E50" i="101"/>
  <c r="D50" i="101"/>
  <c r="E49" i="101"/>
  <c r="D49" i="101"/>
  <c r="E48" i="101"/>
  <c r="D48" i="101"/>
  <c r="E47" i="101"/>
  <c r="D47" i="101"/>
  <c r="E46" i="101"/>
  <c r="D46" i="101"/>
  <c r="E45" i="101"/>
  <c r="D45" i="101"/>
  <c r="E44" i="101"/>
  <c r="D44" i="101"/>
  <c r="E43" i="101"/>
  <c r="D43" i="101"/>
  <c r="E42" i="101"/>
  <c r="D42" i="101"/>
  <c r="E41" i="101"/>
  <c r="D41" i="101"/>
  <c r="E40" i="101"/>
  <c r="D40" i="101"/>
  <c r="E39" i="101"/>
  <c r="D39" i="101"/>
  <c r="E38" i="101"/>
  <c r="D38" i="101"/>
  <c r="E37" i="101"/>
  <c r="D37" i="101"/>
  <c r="E36" i="101"/>
  <c r="D36" i="101"/>
  <c r="E35" i="101"/>
  <c r="D35" i="101"/>
  <c r="E34" i="101"/>
  <c r="D34" i="101"/>
  <c r="E33" i="101"/>
  <c r="D33" i="101"/>
  <c r="E32" i="101"/>
  <c r="D32" i="101"/>
  <c r="E31" i="101"/>
  <c r="D31" i="101"/>
  <c r="E30" i="101"/>
  <c r="D30" i="101"/>
  <c r="E29" i="101"/>
  <c r="D29" i="101"/>
  <c r="E28" i="101"/>
  <c r="D28" i="101"/>
  <c r="E27" i="101"/>
  <c r="D27" i="101"/>
  <c r="E26" i="101"/>
  <c r="D26" i="101"/>
  <c r="E25" i="101"/>
  <c r="D25" i="101"/>
  <c r="E24" i="101"/>
  <c r="D24" i="101"/>
  <c r="E23" i="101"/>
  <c r="D23" i="101"/>
  <c r="E22" i="101"/>
  <c r="D22" i="101"/>
  <c r="E21" i="101"/>
  <c r="D21" i="101"/>
  <c r="E20" i="101"/>
  <c r="D20" i="101"/>
  <c r="E19" i="101"/>
  <c r="D19" i="101"/>
  <c r="E18" i="101"/>
  <c r="D18" i="101"/>
  <c r="BB15" i="137"/>
  <c r="BA15" i="137"/>
  <c r="AZ15" i="137"/>
  <c r="AY15" i="137"/>
  <c r="AX15" i="137"/>
  <c r="AW15" i="137"/>
  <c r="AV15" i="137"/>
  <c r="AU15" i="137"/>
  <c r="AT15" i="137"/>
  <c r="AS15" i="137"/>
  <c r="AR15" i="137"/>
  <c r="AQ15" i="137"/>
  <c r="AP15" i="137"/>
  <c r="AO15" i="137"/>
  <c r="AN15" i="137"/>
  <c r="AM15" i="137"/>
  <c r="AL15" i="137"/>
  <c r="AK15" i="137"/>
  <c r="AJ15" i="137"/>
  <c r="AI15" i="137"/>
  <c r="AH15" i="137"/>
  <c r="AG15" i="137"/>
  <c r="AF15" i="137"/>
  <c r="AE15" i="137"/>
  <c r="AD15" i="137"/>
  <c r="AC15" i="137"/>
  <c r="AB15" i="137"/>
  <c r="AA15" i="137"/>
  <c r="Z15" i="137"/>
  <c r="Y15" i="137"/>
  <c r="X15" i="137"/>
  <c r="W15" i="137"/>
  <c r="V15" i="137"/>
  <c r="U15" i="137"/>
  <c r="T15" i="137"/>
  <c r="S15" i="137"/>
  <c r="R15" i="137"/>
  <c r="Q15" i="137"/>
  <c r="BC15" i="137"/>
  <c r="BC200" i="137"/>
  <c r="BC199" i="137"/>
  <c r="BC198" i="137"/>
  <c r="BC197" i="137"/>
  <c r="BC196" i="137"/>
  <c r="BC195" i="137"/>
  <c r="BC194" i="137"/>
  <c r="BC193" i="137"/>
  <c r="BC192" i="137"/>
  <c r="BC191" i="137"/>
  <c r="BC190" i="137"/>
  <c r="BC189" i="137"/>
  <c r="BC188" i="137"/>
  <c r="BC187" i="137"/>
  <c r="BC186" i="137"/>
  <c r="BC185" i="137"/>
  <c r="BC184" i="137"/>
  <c r="BC183" i="137"/>
  <c r="BC182" i="137"/>
  <c r="BC181" i="137"/>
  <c r="BC180" i="137"/>
  <c r="BC179" i="137"/>
  <c r="BC178" i="137"/>
  <c r="BC177" i="137"/>
  <c r="BC176" i="137"/>
  <c r="BC175" i="137"/>
  <c r="BC174" i="137"/>
  <c r="BC173" i="137"/>
  <c r="BC172" i="137"/>
  <c r="BC171" i="137"/>
  <c r="BC170" i="137"/>
  <c r="BC169" i="137"/>
  <c r="BC168" i="137"/>
  <c r="BC167" i="137"/>
  <c r="BC166" i="137"/>
  <c r="BC165" i="137"/>
  <c r="BC164" i="137"/>
  <c r="BC163" i="137"/>
  <c r="BC162" i="137"/>
  <c r="BC161" i="137"/>
  <c r="BC160" i="137"/>
  <c r="BC159" i="137"/>
  <c r="BC158" i="137"/>
  <c r="BC157" i="137"/>
  <c r="BC156" i="137"/>
  <c r="BC155" i="137"/>
  <c r="BC154" i="137"/>
  <c r="BC153" i="137"/>
  <c r="BC152" i="137"/>
  <c r="BC151" i="137"/>
  <c r="BC150" i="137"/>
  <c r="BC149" i="137"/>
  <c r="BC148" i="137"/>
  <c r="BC147" i="137"/>
  <c r="BC146" i="137"/>
  <c r="BC145" i="137"/>
  <c r="BC144" i="137"/>
  <c r="BC143" i="137"/>
  <c r="BC142" i="137"/>
  <c r="BC141" i="137"/>
  <c r="BC140" i="137"/>
  <c r="BC139" i="137"/>
  <c r="BC138" i="137"/>
  <c r="BC137" i="137"/>
  <c r="BC136" i="137"/>
  <c r="BC135" i="137"/>
  <c r="BC134" i="137"/>
  <c r="BC133" i="137"/>
  <c r="BC132" i="137"/>
  <c r="BC131" i="137"/>
  <c r="BC130" i="137"/>
  <c r="BC129" i="137"/>
  <c r="BC128" i="137"/>
  <c r="BC127" i="137"/>
  <c r="BC126" i="137"/>
  <c r="BC125" i="137"/>
  <c r="BC124" i="137"/>
  <c r="BC123" i="137"/>
  <c r="BC122" i="137"/>
  <c r="BC121" i="137"/>
  <c r="BC120" i="137"/>
  <c r="BC119" i="137"/>
  <c r="BC118" i="137"/>
  <c r="BC117" i="137"/>
  <c r="BC116" i="137"/>
  <c r="BC115" i="137"/>
  <c r="BC114" i="137"/>
  <c r="BC113" i="137"/>
  <c r="BC112" i="137"/>
  <c r="BC111" i="137"/>
  <c r="BC110" i="137"/>
  <c r="BC109" i="137"/>
  <c r="BC108" i="137"/>
  <c r="BC107" i="137"/>
  <c r="BC106" i="137"/>
  <c r="BC105" i="137"/>
  <c r="BC104" i="137"/>
  <c r="BC103" i="137"/>
  <c r="BC102" i="137"/>
  <c r="BC101" i="137"/>
  <c r="BC100" i="137"/>
  <c r="BC99" i="137"/>
  <c r="BC98" i="137"/>
  <c r="BC97" i="137"/>
  <c r="BC96" i="137"/>
  <c r="BC95" i="137"/>
  <c r="BC94" i="137"/>
  <c r="BC93" i="137"/>
  <c r="BC92" i="137"/>
  <c r="BC91" i="137"/>
  <c r="BC90" i="137"/>
  <c r="BC89" i="137"/>
  <c r="BC88" i="137"/>
  <c r="BC87" i="137"/>
  <c r="BC86" i="137"/>
  <c r="BC85" i="137"/>
  <c r="BC84" i="137"/>
  <c r="BC83" i="137"/>
  <c r="BC82" i="137"/>
  <c r="BC81" i="137"/>
  <c r="BC80" i="137"/>
  <c r="BC79" i="137"/>
  <c r="BC78" i="137"/>
  <c r="BC77" i="137"/>
  <c r="BC76" i="137"/>
  <c r="BC75" i="137"/>
  <c r="BC74" i="137"/>
  <c r="BC73" i="137"/>
  <c r="BC72" i="137"/>
  <c r="BC71" i="137"/>
  <c r="BC70" i="137"/>
  <c r="BC69" i="137"/>
  <c r="BC68" i="137"/>
  <c r="BC67" i="137"/>
  <c r="BC66" i="137"/>
  <c r="BC65" i="137"/>
  <c r="BC64" i="137"/>
  <c r="BC63" i="137"/>
  <c r="BC62" i="137"/>
  <c r="BC61" i="137"/>
  <c r="BC60" i="137"/>
  <c r="BC59" i="137"/>
  <c r="BC58" i="137"/>
  <c r="BC57" i="137"/>
  <c r="BC56" i="137"/>
  <c r="BC55" i="137"/>
  <c r="BC54" i="137"/>
  <c r="BC53" i="137"/>
  <c r="BC52" i="137"/>
  <c r="BC51" i="137"/>
  <c r="BC50" i="137"/>
  <c r="BC49" i="137"/>
  <c r="BC48" i="137"/>
  <c r="BC47" i="137"/>
  <c r="BC46" i="137"/>
  <c r="BC45" i="137"/>
  <c r="BC44" i="137"/>
  <c r="BC43" i="137"/>
  <c r="BC42" i="137"/>
  <c r="BC41" i="137"/>
  <c r="BC40" i="137"/>
  <c r="BC39" i="137"/>
  <c r="BC38" i="137"/>
  <c r="BC37" i="137"/>
  <c r="BC36" i="137"/>
  <c r="BC35" i="137"/>
  <c r="BC34" i="137"/>
  <c r="BC33" i="137"/>
  <c r="BC32" i="137"/>
  <c r="BC31" i="137"/>
  <c r="BC30" i="137"/>
  <c r="BC29" i="137"/>
  <c r="BC28" i="137"/>
  <c r="BC27" i="137"/>
  <c r="BC26" i="137"/>
  <c r="BC25" i="137"/>
  <c r="BC24" i="137"/>
  <c r="BC23" i="137"/>
  <c r="BC22" i="137"/>
  <c r="BC21" i="137"/>
  <c r="BC20" i="137"/>
  <c r="BC19" i="137"/>
  <c r="BC18" i="137"/>
  <c r="BB200" i="137"/>
  <c r="BB199" i="137"/>
  <c r="BB198" i="137"/>
  <c r="BB197" i="137"/>
  <c r="BB196" i="137"/>
  <c r="BB195" i="137"/>
  <c r="BB194" i="137"/>
  <c r="BB193" i="137"/>
  <c r="BB192" i="137"/>
  <c r="BB191" i="137"/>
  <c r="BB190" i="137"/>
  <c r="BB189" i="137"/>
  <c r="BB188" i="137"/>
  <c r="BB187" i="137"/>
  <c r="BB186" i="137"/>
  <c r="BB185" i="137"/>
  <c r="BB184" i="137"/>
  <c r="BB183" i="137"/>
  <c r="BB182" i="137"/>
  <c r="BB181" i="137"/>
  <c r="BB180" i="137"/>
  <c r="BB179" i="137"/>
  <c r="BB178" i="137"/>
  <c r="BB177" i="137"/>
  <c r="BB176" i="137"/>
  <c r="BB175" i="137"/>
  <c r="BB174" i="137"/>
  <c r="BB173" i="137"/>
  <c r="BB172" i="137"/>
  <c r="BB171" i="137"/>
  <c r="BB170" i="137"/>
  <c r="BB169" i="137"/>
  <c r="BB168" i="137"/>
  <c r="BB167" i="137"/>
  <c r="BB166" i="137"/>
  <c r="BB165" i="137"/>
  <c r="BB164" i="137"/>
  <c r="BB163" i="137"/>
  <c r="BB162" i="137"/>
  <c r="BB161" i="137"/>
  <c r="BB160" i="137"/>
  <c r="BB159" i="137"/>
  <c r="BB158" i="137"/>
  <c r="BB157" i="137"/>
  <c r="BB156" i="137"/>
  <c r="BB155" i="137"/>
  <c r="BB154" i="137"/>
  <c r="BB153" i="137"/>
  <c r="BB152" i="137"/>
  <c r="BB151" i="137"/>
  <c r="BB150" i="137"/>
  <c r="BB149" i="137"/>
  <c r="BB148" i="137"/>
  <c r="BB147" i="137"/>
  <c r="BB146" i="137"/>
  <c r="BB145" i="137"/>
  <c r="BB144" i="137"/>
  <c r="BB143" i="137"/>
  <c r="BB142" i="137"/>
  <c r="BB141" i="137"/>
  <c r="BB140" i="137"/>
  <c r="BB139" i="137"/>
  <c r="BB138" i="137"/>
  <c r="BB137" i="137"/>
  <c r="BB136" i="137"/>
  <c r="BB135" i="137"/>
  <c r="BB134" i="137"/>
  <c r="BB133" i="137"/>
  <c r="BB132" i="137"/>
  <c r="BB131" i="137"/>
  <c r="BB130" i="137"/>
  <c r="BB129" i="137"/>
  <c r="BB128" i="137"/>
  <c r="BB127" i="137"/>
  <c r="BB126" i="137"/>
  <c r="BB125" i="137"/>
  <c r="BB124" i="137"/>
  <c r="BB123" i="137"/>
  <c r="BB122" i="137"/>
  <c r="BB121" i="137"/>
  <c r="BB120" i="137"/>
  <c r="BB119" i="137"/>
  <c r="BB118" i="137"/>
  <c r="BB117" i="137"/>
  <c r="BB116" i="137"/>
  <c r="BB115" i="137"/>
  <c r="BB114" i="137"/>
  <c r="BB113" i="137"/>
  <c r="BB112" i="137"/>
  <c r="BB111" i="137"/>
  <c r="BB110" i="137"/>
  <c r="BB109" i="137"/>
  <c r="BB108" i="137"/>
  <c r="BB107" i="137"/>
  <c r="BB106" i="137"/>
  <c r="BB105" i="137"/>
  <c r="BB104" i="137"/>
  <c r="BB103" i="137"/>
  <c r="BB102" i="137"/>
  <c r="BB101" i="137"/>
  <c r="BB100" i="137"/>
  <c r="BB99" i="137"/>
  <c r="BB98" i="137"/>
  <c r="BB97" i="137"/>
  <c r="BB96" i="137"/>
  <c r="BB95" i="137"/>
  <c r="BB94" i="137"/>
  <c r="BB93" i="137"/>
  <c r="BB92" i="137"/>
  <c r="BB91" i="137"/>
  <c r="BB90" i="137"/>
  <c r="BB89" i="137"/>
  <c r="BB88" i="137"/>
  <c r="BB87" i="137"/>
  <c r="BB86" i="137"/>
  <c r="BB85" i="137"/>
  <c r="BB84" i="137"/>
  <c r="BB83" i="137"/>
  <c r="BB82" i="137"/>
  <c r="BB81" i="137"/>
  <c r="BB80" i="137"/>
  <c r="BB79" i="137"/>
  <c r="BB78" i="137"/>
  <c r="BB77" i="137"/>
  <c r="BB76" i="137"/>
  <c r="BB75" i="137"/>
  <c r="BB74" i="137"/>
  <c r="BB73" i="137"/>
  <c r="BB72" i="137"/>
  <c r="BB71" i="137"/>
  <c r="BB70" i="137"/>
  <c r="BB69" i="137"/>
  <c r="BB68" i="137"/>
  <c r="BB67" i="137"/>
  <c r="BB66" i="137"/>
  <c r="BB65" i="137"/>
  <c r="BB64" i="137"/>
  <c r="BB63" i="137"/>
  <c r="BB62" i="137"/>
  <c r="BB61" i="137"/>
  <c r="BB60" i="137"/>
  <c r="BB59" i="137"/>
  <c r="BB58" i="137"/>
  <c r="BB57" i="137"/>
  <c r="BB56" i="137"/>
  <c r="BB55" i="137"/>
  <c r="BB54" i="137"/>
  <c r="BB53" i="137"/>
  <c r="BB52" i="137"/>
  <c r="BB51" i="137"/>
  <c r="BB50" i="137"/>
  <c r="BB49" i="137"/>
  <c r="BB48" i="137"/>
  <c r="BB47" i="137"/>
  <c r="BB46" i="137"/>
  <c r="BB45" i="137"/>
  <c r="BB44" i="137"/>
  <c r="BB43" i="137"/>
  <c r="BB42" i="137"/>
  <c r="BB41" i="137"/>
  <c r="BB40" i="137"/>
  <c r="BB39" i="137"/>
  <c r="BB38" i="137"/>
  <c r="BB37" i="137"/>
  <c r="BB36" i="137"/>
  <c r="BB35" i="137"/>
  <c r="BB34" i="137"/>
  <c r="BB33" i="137"/>
  <c r="BB32" i="137"/>
  <c r="BB31" i="137"/>
  <c r="BB30" i="137"/>
  <c r="BB29" i="137"/>
  <c r="BB28" i="137"/>
  <c r="BB27" i="137"/>
  <c r="BB26" i="137"/>
  <c r="BB25" i="137"/>
  <c r="BB24" i="137"/>
  <c r="BB23" i="137"/>
  <c r="BB22" i="137"/>
  <c r="BB21" i="137"/>
  <c r="BB20" i="137"/>
  <c r="BB19" i="137"/>
  <c r="BB18" i="137"/>
  <c r="AX200" i="137"/>
  <c r="AX199" i="137"/>
  <c r="AX198" i="137"/>
  <c r="AX197" i="137"/>
  <c r="AX196" i="137"/>
  <c r="AX195" i="137"/>
  <c r="AX194" i="137"/>
  <c r="AX193" i="137"/>
  <c r="AX192" i="137"/>
  <c r="AX191" i="137"/>
  <c r="AX190" i="137"/>
  <c r="AX189" i="137"/>
  <c r="AX188" i="137"/>
  <c r="AX187" i="137"/>
  <c r="AX186" i="137"/>
  <c r="AX185" i="137"/>
  <c r="AX184" i="137"/>
  <c r="AX183" i="137"/>
  <c r="AX182" i="137"/>
  <c r="AX181" i="137"/>
  <c r="AX180" i="137"/>
  <c r="AX179" i="137"/>
  <c r="AX178" i="137"/>
  <c r="AX177" i="137"/>
  <c r="AX176" i="137"/>
  <c r="AX175" i="137"/>
  <c r="AX174" i="137"/>
  <c r="AX173" i="137"/>
  <c r="AX172" i="137"/>
  <c r="AX171" i="137"/>
  <c r="AX170" i="137"/>
  <c r="AX169" i="137"/>
  <c r="AX168" i="137"/>
  <c r="AX167" i="137"/>
  <c r="AX166" i="137"/>
  <c r="AX165" i="137"/>
  <c r="AX164" i="137"/>
  <c r="AX163" i="137"/>
  <c r="AX162" i="137"/>
  <c r="AX161" i="137"/>
  <c r="AX160" i="137"/>
  <c r="AX159" i="137"/>
  <c r="AX158" i="137"/>
  <c r="AX157" i="137"/>
  <c r="AX156" i="137"/>
  <c r="AX155" i="137"/>
  <c r="AX154" i="137"/>
  <c r="AX153" i="137"/>
  <c r="AX152" i="137"/>
  <c r="AX151" i="137"/>
  <c r="AX150" i="137"/>
  <c r="AX149" i="137"/>
  <c r="AX148" i="137"/>
  <c r="AX147" i="137"/>
  <c r="AX146" i="137"/>
  <c r="AX145" i="137"/>
  <c r="AX144" i="137"/>
  <c r="AX143" i="137"/>
  <c r="AX142" i="137"/>
  <c r="AX141" i="137"/>
  <c r="AX140" i="137"/>
  <c r="AX139" i="137"/>
  <c r="AX138" i="137"/>
  <c r="AX137" i="137"/>
  <c r="AX136" i="137"/>
  <c r="AX135" i="137"/>
  <c r="AX134" i="137"/>
  <c r="AX133" i="137"/>
  <c r="AX132" i="137"/>
  <c r="AX131" i="137"/>
  <c r="AX130" i="137"/>
  <c r="AX129" i="137"/>
  <c r="AX128" i="137"/>
  <c r="AX127" i="137"/>
  <c r="AX126" i="137"/>
  <c r="AX125" i="137"/>
  <c r="AX124" i="137"/>
  <c r="AX123" i="137"/>
  <c r="AX122" i="137"/>
  <c r="AX121" i="137"/>
  <c r="AX120" i="137"/>
  <c r="AX119" i="137"/>
  <c r="AX118" i="137"/>
  <c r="AX117" i="137"/>
  <c r="AX116" i="137"/>
  <c r="AX115" i="137"/>
  <c r="AX114" i="137"/>
  <c r="AX113" i="137"/>
  <c r="AX112" i="137"/>
  <c r="AX111" i="137"/>
  <c r="AX110" i="137"/>
  <c r="AX109" i="137"/>
  <c r="AX108" i="137"/>
  <c r="AX107" i="137"/>
  <c r="AX106" i="137"/>
  <c r="AX105" i="137"/>
  <c r="AX104" i="137"/>
  <c r="AX103" i="137"/>
  <c r="AX102" i="137"/>
  <c r="AX101" i="137"/>
  <c r="AX100" i="137"/>
  <c r="AX99" i="137"/>
  <c r="AX98" i="137"/>
  <c r="AX97" i="137"/>
  <c r="AX96" i="137"/>
  <c r="AX95" i="137"/>
  <c r="AX94" i="137"/>
  <c r="AX93" i="137"/>
  <c r="AX92" i="137"/>
  <c r="AX91" i="137"/>
  <c r="AX90" i="137"/>
  <c r="AX89" i="137"/>
  <c r="AX88" i="137"/>
  <c r="AX87" i="137"/>
  <c r="AX86" i="137"/>
  <c r="AX85" i="137"/>
  <c r="AX84" i="137"/>
  <c r="AX83" i="137"/>
  <c r="AX82" i="137"/>
  <c r="AX81" i="137"/>
  <c r="AX80" i="137"/>
  <c r="AX79" i="137"/>
  <c r="AX78" i="137"/>
  <c r="AX77" i="137"/>
  <c r="AX76" i="137"/>
  <c r="AX75" i="137"/>
  <c r="AX74" i="137"/>
  <c r="AX73" i="137"/>
  <c r="AX72" i="137"/>
  <c r="AX71" i="137"/>
  <c r="AX70" i="137"/>
  <c r="AX69" i="137"/>
  <c r="AX68" i="137"/>
  <c r="AX67" i="137"/>
  <c r="AX66" i="137"/>
  <c r="AX65" i="137"/>
  <c r="AX64" i="137"/>
  <c r="AX63" i="137"/>
  <c r="AX62" i="137"/>
  <c r="AX61" i="137"/>
  <c r="AX60" i="137"/>
  <c r="AX59" i="137"/>
  <c r="AX58" i="137"/>
  <c r="AX57" i="137"/>
  <c r="AX56" i="137"/>
  <c r="AX55" i="137"/>
  <c r="AX54" i="137"/>
  <c r="AX53" i="137"/>
  <c r="AX52" i="137"/>
  <c r="AX51" i="137"/>
  <c r="AX50" i="137"/>
  <c r="AX49" i="137"/>
  <c r="AX48" i="137"/>
  <c r="AX47" i="137"/>
  <c r="AX46" i="137"/>
  <c r="AX45" i="137"/>
  <c r="AX44" i="137"/>
  <c r="AX43" i="137"/>
  <c r="AX42" i="137"/>
  <c r="AX41" i="137"/>
  <c r="AX40" i="137"/>
  <c r="AX39" i="137"/>
  <c r="AX38" i="137"/>
  <c r="AX37" i="137"/>
  <c r="AX36" i="137"/>
  <c r="AX35" i="137"/>
  <c r="AX34" i="137"/>
  <c r="AX33" i="137"/>
  <c r="AX32" i="137"/>
  <c r="AX31" i="137"/>
  <c r="AX30" i="137"/>
  <c r="AX29" i="137"/>
  <c r="AX28" i="137"/>
  <c r="AX27" i="137"/>
  <c r="AX26" i="137"/>
  <c r="AX25" i="137"/>
  <c r="AX24" i="137"/>
  <c r="AX23" i="137"/>
  <c r="AX22" i="137"/>
  <c r="AX21" i="137"/>
  <c r="AX20" i="137"/>
  <c r="AX19" i="137"/>
  <c r="AX18" i="137"/>
  <c r="AV200" i="137"/>
  <c r="AU200" i="137"/>
  <c r="AV199" i="137"/>
  <c r="AU199" i="137"/>
  <c r="AV198" i="137"/>
  <c r="AU198" i="137"/>
  <c r="AV197" i="137"/>
  <c r="AU197" i="137"/>
  <c r="AV196" i="137"/>
  <c r="AU196" i="137"/>
  <c r="AV195" i="137"/>
  <c r="AU195" i="137"/>
  <c r="AV194" i="137"/>
  <c r="AU194" i="137"/>
  <c r="AV193" i="137"/>
  <c r="AU193" i="137"/>
  <c r="AV192" i="137"/>
  <c r="AU192" i="137"/>
  <c r="AV191" i="137"/>
  <c r="AU191" i="137"/>
  <c r="AV190" i="137"/>
  <c r="AU190" i="137"/>
  <c r="AV189" i="137"/>
  <c r="AU189" i="137"/>
  <c r="AV188" i="137"/>
  <c r="AU188" i="137"/>
  <c r="AV187" i="137"/>
  <c r="AU187" i="137"/>
  <c r="AV186" i="137"/>
  <c r="AU186" i="137"/>
  <c r="AV185" i="137"/>
  <c r="AU185" i="137"/>
  <c r="AV184" i="137"/>
  <c r="AU184" i="137"/>
  <c r="AV183" i="137"/>
  <c r="AU183" i="137"/>
  <c r="AV182" i="137"/>
  <c r="AU182" i="137"/>
  <c r="AV181" i="137"/>
  <c r="AU181" i="137"/>
  <c r="AV180" i="137"/>
  <c r="AU180" i="137"/>
  <c r="AV179" i="137"/>
  <c r="AU179" i="137"/>
  <c r="AV178" i="137"/>
  <c r="AU178" i="137"/>
  <c r="AV177" i="137"/>
  <c r="AU177" i="137"/>
  <c r="AV176" i="137"/>
  <c r="AU176" i="137"/>
  <c r="AV175" i="137"/>
  <c r="AU175" i="137"/>
  <c r="AV174" i="137"/>
  <c r="AU174" i="137"/>
  <c r="AV173" i="137"/>
  <c r="AU173" i="137"/>
  <c r="AV172" i="137"/>
  <c r="AU172" i="137"/>
  <c r="AV171" i="137"/>
  <c r="AU171" i="137"/>
  <c r="AV170" i="137"/>
  <c r="AU170" i="137"/>
  <c r="AV169" i="137"/>
  <c r="AU169" i="137"/>
  <c r="AV168" i="137"/>
  <c r="AU168" i="137"/>
  <c r="AV167" i="137"/>
  <c r="AU167" i="137"/>
  <c r="AV166" i="137"/>
  <c r="AU166" i="137"/>
  <c r="AV165" i="137"/>
  <c r="AU165" i="137"/>
  <c r="AV164" i="137"/>
  <c r="AU164" i="137"/>
  <c r="AV163" i="137"/>
  <c r="AU163" i="137"/>
  <c r="AV162" i="137"/>
  <c r="AU162" i="137"/>
  <c r="AV161" i="137"/>
  <c r="AU161" i="137"/>
  <c r="AV160" i="137"/>
  <c r="AU160" i="137"/>
  <c r="AV159" i="137"/>
  <c r="AU159" i="137"/>
  <c r="AV158" i="137"/>
  <c r="AU158" i="137"/>
  <c r="AV157" i="137"/>
  <c r="AU157" i="137"/>
  <c r="AV156" i="137"/>
  <c r="AU156" i="137"/>
  <c r="AV155" i="137"/>
  <c r="AU155" i="137"/>
  <c r="AV154" i="137"/>
  <c r="AU154" i="137"/>
  <c r="AV153" i="137"/>
  <c r="AU153" i="137"/>
  <c r="AV152" i="137"/>
  <c r="AU152" i="137"/>
  <c r="AV151" i="137"/>
  <c r="AU151" i="137"/>
  <c r="AV150" i="137"/>
  <c r="AU150" i="137"/>
  <c r="AV149" i="137"/>
  <c r="AU149" i="137"/>
  <c r="AV148" i="137"/>
  <c r="AU148" i="137"/>
  <c r="AV147" i="137"/>
  <c r="AU147" i="137"/>
  <c r="AV146" i="137"/>
  <c r="AU146" i="137"/>
  <c r="AV145" i="137"/>
  <c r="AU145" i="137"/>
  <c r="AV144" i="137"/>
  <c r="AU144" i="137"/>
  <c r="AV143" i="137"/>
  <c r="AU143" i="137"/>
  <c r="AV142" i="137"/>
  <c r="AU142" i="137"/>
  <c r="AV141" i="137"/>
  <c r="AU141" i="137"/>
  <c r="AV140" i="137"/>
  <c r="AU140" i="137"/>
  <c r="AV139" i="137"/>
  <c r="AU139" i="137"/>
  <c r="AV138" i="137"/>
  <c r="AU138" i="137"/>
  <c r="AV137" i="137"/>
  <c r="AU137" i="137"/>
  <c r="AV136" i="137"/>
  <c r="AU136" i="137"/>
  <c r="AV135" i="137"/>
  <c r="AU135" i="137"/>
  <c r="AV134" i="137"/>
  <c r="AU134" i="137"/>
  <c r="AV133" i="137"/>
  <c r="AU133" i="137"/>
  <c r="AV132" i="137"/>
  <c r="AU132" i="137"/>
  <c r="AV131" i="137"/>
  <c r="AU131" i="137"/>
  <c r="AV130" i="137"/>
  <c r="AU130" i="137"/>
  <c r="AV129" i="137"/>
  <c r="AU129" i="137"/>
  <c r="AV128" i="137"/>
  <c r="AU128" i="137"/>
  <c r="AV127" i="137"/>
  <c r="AU127" i="137"/>
  <c r="AV126" i="137"/>
  <c r="AU126" i="137"/>
  <c r="AV125" i="137"/>
  <c r="AU125" i="137"/>
  <c r="AV124" i="137"/>
  <c r="AU124" i="137"/>
  <c r="AV123" i="137"/>
  <c r="AU123" i="137"/>
  <c r="AV122" i="137"/>
  <c r="AU122" i="137"/>
  <c r="AV121" i="137"/>
  <c r="AU121" i="137"/>
  <c r="AV120" i="137"/>
  <c r="AU120" i="137"/>
  <c r="AV119" i="137"/>
  <c r="AU119" i="137"/>
  <c r="AV118" i="137"/>
  <c r="AU118" i="137"/>
  <c r="AV117" i="137"/>
  <c r="AU117" i="137"/>
  <c r="AV116" i="137"/>
  <c r="AU116" i="137"/>
  <c r="AV115" i="137"/>
  <c r="AU115" i="137"/>
  <c r="AV114" i="137"/>
  <c r="AU114" i="137"/>
  <c r="AV113" i="137"/>
  <c r="AU113" i="137"/>
  <c r="AV112" i="137"/>
  <c r="AU112" i="137"/>
  <c r="AV111" i="137"/>
  <c r="AU111" i="137"/>
  <c r="AV110" i="137"/>
  <c r="AU110" i="137"/>
  <c r="AV109" i="137"/>
  <c r="AU109" i="137"/>
  <c r="AV108" i="137"/>
  <c r="AU108" i="137"/>
  <c r="AV107" i="137"/>
  <c r="AU107" i="137"/>
  <c r="AV106" i="137"/>
  <c r="AU106" i="137"/>
  <c r="AV105" i="137"/>
  <c r="AU105" i="137"/>
  <c r="AV104" i="137"/>
  <c r="AU104" i="137"/>
  <c r="AV103" i="137"/>
  <c r="AU103" i="137"/>
  <c r="AV102" i="137"/>
  <c r="AU102" i="137"/>
  <c r="AV101" i="137"/>
  <c r="AU101" i="137"/>
  <c r="AV100" i="137"/>
  <c r="AU100" i="137"/>
  <c r="AV99" i="137"/>
  <c r="AU99" i="137"/>
  <c r="AV98" i="137"/>
  <c r="AU98" i="137"/>
  <c r="AV97" i="137"/>
  <c r="AU97" i="137"/>
  <c r="AV96" i="137"/>
  <c r="AU96" i="137"/>
  <c r="AV95" i="137"/>
  <c r="AU95" i="137"/>
  <c r="AV94" i="137"/>
  <c r="AU94" i="137"/>
  <c r="AV93" i="137"/>
  <c r="AU93" i="137"/>
  <c r="AV92" i="137"/>
  <c r="AU92" i="137"/>
  <c r="AV91" i="137"/>
  <c r="AU91" i="137"/>
  <c r="AV90" i="137"/>
  <c r="AU90" i="137"/>
  <c r="AV89" i="137"/>
  <c r="AU89" i="137"/>
  <c r="AV88" i="137"/>
  <c r="AU88" i="137"/>
  <c r="AV87" i="137"/>
  <c r="AU87" i="137"/>
  <c r="AV86" i="137"/>
  <c r="AU86" i="137"/>
  <c r="AV85" i="137"/>
  <c r="AU85" i="137"/>
  <c r="AV84" i="137"/>
  <c r="AU84" i="137"/>
  <c r="AV83" i="137"/>
  <c r="AU83" i="137"/>
  <c r="AU82" i="137"/>
  <c r="AV82" i="137"/>
  <c r="AU81" i="137"/>
  <c r="AV81" i="137"/>
  <c r="AU80" i="137"/>
  <c r="AV80" i="137"/>
  <c r="AU79" i="137"/>
  <c r="AV79" i="137"/>
  <c r="AU78" i="137"/>
  <c r="AV78" i="137"/>
  <c r="AU77" i="137"/>
  <c r="AV77" i="137"/>
  <c r="AU76" i="137"/>
  <c r="AV76" i="137"/>
  <c r="AU75" i="137"/>
  <c r="AV75" i="137"/>
  <c r="AU74" i="137"/>
  <c r="AV74" i="137"/>
  <c r="AU73" i="137"/>
  <c r="AV73" i="137"/>
  <c r="AU72" i="137"/>
  <c r="AV72" i="137"/>
  <c r="AU71" i="137"/>
  <c r="AV71" i="137"/>
  <c r="AU70" i="137"/>
  <c r="AV70" i="137"/>
  <c r="AU69" i="137"/>
  <c r="AV69" i="137"/>
  <c r="AU68" i="137"/>
  <c r="AV68" i="137"/>
  <c r="AU67" i="137"/>
  <c r="AV67" i="137"/>
  <c r="AU66" i="137"/>
  <c r="AV66" i="137"/>
  <c r="AU65" i="137"/>
  <c r="AV65" i="137"/>
  <c r="AU64" i="137"/>
  <c r="AV64" i="137"/>
  <c r="AU63" i="137"/>
  <c r="AV63" i="137"/>
  <c r="AU62" i="137"/>
  <c r="AV62" i="137"/>
  <c r="AU61" i="137"/>
  <c r="AV61" i="137"/>
  <c r="AU60" i="137"/>
  <c r="AV60" i="137"/>
  <c r="AU59" i="137"/>
  <c r="AV59" i="137"/>
  <c r="AU58" i="137"/>
  <c r="AV58" i="137"/>
  <c r="AU57" i="137"/>
  <c r="AV57" i="137"/>
  <c r="AU56" i="137"/>
  <c r="AV56" i="137"/>
  <c r="AU55" i="137"/>
  <c r="AV55" i="137"/>
  <c r="AU54" i="137"/>
  <c r="AV54" i="137"/>
  <c r="AU53" i="137"/>
  <c r="AV53" i="137"/>
  <c r="AU52" i="137"/>
  <c r="AV52" i="137"/>
  <c r="AU51" i="137"/>
  <c r="AV51" i="137"/>
  <c r="AU50" i="137"/>
  <c r="AV50" i="137"/>
  <c r="AU49" i="137"/>
  <c r="AV49" i="137"/>
  <c r="AU48" i="137"/>
  <c r="AV48" i="137"/>
  <c r="AU47" i="137"/>
  <c r="AV47" i="137"/>
  <c r="AU46" i="137"/>
  <c r="AV46" i="137"/>
  <c r="AU45" i="137"/>
  <c r="AV45" i="137"/>
  <c r="AU44" i="137"/>
  <c r="AV44" i="137"/>
  <c r="AU43" i="137"/>
  <c r="AV43" i="137"/>
  <c r="AU42" i="137"/>
  <c r="AV42" i="137"/>
  <c r="AU41" i="137"/>
  <c r="AV41" i="137"/>
  <c r="AU40" i="137"/>
  <c r="AV40" i="137"/>
  <c r="AU39" i="137"/>
  <c r="AV39" i="137"/>
  <c r="AU38" i="137"/>
  <c r="AV38" i="137"/>
  <c r="AU37" i="137"/>
  <c r="AV37" i="137"/>
  <c r="AU36" i="137"/>
  <c r="AV36" i="137"/>
  <c r="AU35" i="137"/>
  <c r="AV35" i="137"/>
  <c r="AU34" i="137"/>
  <c r="AV34" i="137"/>
  <c r="AU33" i="137"/>
  <c r="AV33" i="137"/>
  <c r="AU32" i="137"/>
  <c r="AV32" i="137"/>
  <c r="AU31" i="137"/>
  <c r="AV31" i="137"/>
  <c r="AU30" i="137"/>
  <c r="AV30" i="137"/>
  <c r="AU29" i="137"/>
  <c r="AV29" i="137"/>
  <c r="AU28" i="137"/>
  <c r="AV28" i="137"/>
  <c r="AU27" i="137"/>
  <c r="AV27" i="137"/>
  <c r="AU26" i="137"/>
  <c r="AV26" i="137"/>
  <c r="AU25" i="137"/>
  <c r="AV25" i="137"/>
  <c r="AU24" i="137"/>
  <c r="AV24" i="137"/>
  <c r="AU23" i="137"/>
  <c r="AV23" i="137"/>
  <c r="AU22" i="137"/>
  <c r="AV22" i="137"/>
  <c r="AU21" i="137"/>
  <c r="AV21" i="137"/>
  <c r="AU20" i="137"/>
  <c r="AV20" i="137"/>
  <c r="AU19" i="137"/>
  <c r="AV19" i="137"/>
  <c r="AU18" i="137"/>
  <c r="AV18" i="137"/>
  <c r="W200" i="137"/>
  <c r="W199" i="137"/>
  <c r="W198" i="137"/>
  <c r="W197" i="137"/>
  <c r="W196" i="137"/>
  <c r="W195" i="137"/>
  <c r="W194" i="137"/>
  <c r="W193" i="137"/>
  <c r="W192" i="137"/>
  <c r="W191" i="137"/>
  <c r="W190" i="137"/>
  <c r="W189" i="137"/>
  <c r="W188" i="137"/>
  <c r="W187" i="137"/>
  <c r="W186" i="137"/>
  <c r="W185" i="137"/>
  <c r="W184" i="137"/>
  <c r="W183" i="137"/>
  <c r="W182" i="137"/>
  <c r="W181" i="137"/>
  <c r="W180" i="137"/>
  <c r="W179" i="137"/>
  <c r="W178" i="137"/>
  <c r="W177" i="137"/>
  <c r="W176" i="137"/>
  <c r="W175" i="137"/>
  <c r="W174" i="137"/>
  <c r="W173" i="137"/>
  <c r="W172" i="137"/>
  <c r="W171" i="137"/>
  <c r="W170" i="137"/>
  <c r="W169" i="137"/>
  <c r="W168" i="137"/>
  <c r="W167" i="137"/>
  <c r="W166" i="137"/>
  <c r="W165" i="137"/>
  <c r="W164" i="137"/>
  <c r="W163" i="137"/>
  <c r="W162" i="137"/>
  <c r="W161" i="137"/>
  <c r="W160" i="137"/>
  <c r="W159" i="137"/>
  <c r="W158" i="137"/>
  <c r="W157" i="137"/>
  <c r="W156" i="137"/>
  <c r="W155" i="137"/>
  <c r="W154" i="137"/>
  <c r="W153" i="137"/>
  <c r="W152" i="137"/>
  <c r="W151" i="137"/>
  <c r="W150" i="137"/>
  <c r="W149" i="137"/>
  <c r="W148" i="137"/>
  <c r="W147" i="137"/>
  <c r="W146" i="137"/>
  <c r="W145" i="137"/>
  <c r="W144" i="137"/>
  <c r="W143" i="137"/>
  <c r="W142" i="137"/>
  <c r="W141" i="137"/>
  <c r="W140" i="137"/>
  <c r="W139" i="137"/>
  <c r="W138" i="137"/>
  <c r="W137" i="137"/>
  <c r="W136" i="137"/>
  <c r="W135" i="137"/>
  <c r="W134" i="137"/>
  <c r="W133" i="137"/>
  <c r="W132" i="137"/>
  <c r="W131" i="137"/>
  <c r="W130" i="137"/>
  <c r="W129" i="137"/>
  <c r="W128" i="137"/>
  <c r="W127" i="137"/>
  <c r="W126" i="137"/>
  <c r="W125" i="137"/>
  <c r="W124" i="137"/>
  <c r="W123" i="137"/>
  <c r="W122" i="137"/>
  <c r="W121" i="137"/>
  <c r="W120" i="137"/>
  <c r="W119" i="137"/>
  <c r="W118" i="137"/>
  <c r="W117" i="137"/>
  <c r="W116" i="137"/>
  <c r="W115" i="137"/>
  <c r="W114" i="137"/>
  <c r="W113" i="137"/>
  <c r="W112" i="137"/>
  <c r="W111" i="137"/>
  <c r="W110" i="137"/>
  <c r="W109" i="137"/>
  <c r="W108" i="137"/>
  <c r="W107" i="137"/>
  <c r="W106" i="137"/>
  <c r="W105" i="137"/>
  <c r="W104" i="137"/>
  <c r="W103" i="137"/>
  <c r="W102" i="137"/>
  <c r="W101" i="137"/>
  <c r="W100" i="137"/>
  <c r="W99" i="137"/>
  <c r="W98" i="137"/>
  <c r="W97" i="137"/>
  <c r="W96" i="137"/>
  <c r="W95" i="137"/>
  <c r="W94" i="137"/>
  <c r="W93" i="137"/>
  <c r="W92" i="137"/>
  <c r="W91" i="137"/>
  <c r="W90" i="137"/>
  <c r="W89" i="137"/>
  <c r="W88" i="137"/>
  <c r="W87" i="137"/>
  <c r="W86" i="137"/>
  <c r="W85" i="137"/>
  <c r="W84" i="137"/>
  <c r="W83" i="137"/>
  <c r="W82" i="137"/>
  <c r="W81" i="137"/>
  <c r="W80" i="137"/>
  <c r="W79" i="137"/>
  <c r="W78" i="137"/>
  <c r="W77" i="137"/>
  <c r="W76" i="137"/>
  <c r="W75" i="137"/>
  <c r="W74" i="137"/>
  <c r="W73" i="137"/>
  <c r="W72" i="137"/>
  <c r="W71" i="137"/>
  <c r="W70" i="137"/>
  <c r="W69" i="137"/>
  <c r="W68" i="137"/>
  <c r="W67" i="137"/>
  <c r="W66" i="137"/>
  <c r="W65" i="137"/>
  <c r="W64" i="137"/>
  <c r="W63" i="137"/>
  <c r="W62" i="137"/>
  <c r="W61" i="137"/>
  <c r="W60" i="137"/>
  <c r="W59" i="137"/>
  <c r="W58" i="137"/>
  <c r="W57" i="137"/>
  <c r="W56" i="137"/>
  <c r="W55" i="137"/>
  <c r="W54" i="137"/>
  <c r="W53" i="137"/>
  <c r="W52" i="137"/>
  <c r="W51" i="137"/>
  <c r="W50" i="137"/>
  <c r="W49" i="137"/>
  <c r="W48" i="137"/>
  <c r="W47" i="137"/>
  <c r="W46" i="137"/>
  <c r="W45" i="137"/>
  <c r="W44" i="137"/>
  <c r="W43" i="137"/>
  <c r="W42" i="137"/>
  <c r="W41" i="137"/>
  <c r="W40" i="137"/>
  <c r="W39" i="137"/>
  <c r="W38" i="137"/>
  <c r="W37" i="137"/>
  <c r="W36" i="137"/>
  <c r="W35" i="137"/>
  <c r="W34" i="137"/>
  <c r="W33" i="137"/>
  <c r="W32" i="137"/>
  <c r="W31" i="137"/>
  <c r="W30" i="137"/>
  <c r="W29" i="137"/>
  <c r="W28" i="137"/>
  <c r="W27" i="137"/>
  <c r="W26" i="137"/>
  <c r="W25" i="137"/>
  <c r="W24" i="137"/>
  <c r="W23" i="137"/>
  <c r="W22" i="137"/>
  <c r="W21" i="137"/>
  <c r="W20" i="137"/>
  <c r="W19" i="137"/>
  <c r="W18" i="137"/>
  <c r="S200" i="137"/>
  <c r="S199" i="137"/>
  <c r="S198" i="137"/>
  <c r="S197" i="137"/>
  <c r="S196" i="137"/>
  <c r="S195" i="137"/>
  <c r="S194" i="137"/>
  <c r="S193" i="137"/>
  <c r="S192" i="137"/>
  <c r="S191" i="137"/>
  <c r="S190" i="137"/>
  <c r="S189" i="137"/>
  <c r="S188" i="137"/>
  <c r="S187" i="137"/>
  <c r="S186" i="137"/>
  <c r="S185" i="137"/>
  <c r="S184" i="137"/>
  <c r="S183" i="137"/>
  <c r="S182" i="137"/>
  <c r="S181" i="137"/>
  <c r="S180" i="137"/>
  <c r="S179" i="137"/>
  <c r="S178" i="137"/>
  <c r="S177" i="137"/>
  <c r="S176" i="137"/>
  <c r="S175" i="137"/>
  <c r="S174" i="137"/>
  <c r="S173" i="137"/>
  <c r="S172" i="137"/>
  <c r="S171" i="137"/>
  <c r="S170" i="137"/>
  <c r="S169" i="137"/>
  <c r="S168" i="137"/>
  <c r="S167" i="137"/>
  <c r="S166" i="137"/>
  <c r="S165" i="137"/>
  <c r="S164" i="137"/>
  <c r="S163" i="137"/>
  <c r="S162" i="137"/>
  <c r="S161" i="137"/>
  <c r="S160" i="137"/>
  <c r="S159" i="137"/>
  <c r="S158" i="137"/>
  <c r="S157" i="137"/>
  <c r="S156" i="137"/>
  <c r="S155" i="137"/>
  <c r="S154" i="137"/>
  <c r="S153" i="137"/>
  <c r="S152" i="137"/>
  <c r="S151" i="137"/>
  <c r="S150" i="137"/>
  <c r="S149" i="137"/>
  <c r="S148" i="137"/>
  <c r="S147" i="137"/>
  <c r="S146" i="137"/>
  <c r="S145" i="137"/>
  <c r="S144" i="137"/>
  <c r="S143" i="137"/>
  <c r="S142" i="137"/>
  <c r="S141" i="137"/>
  <c r="S140" i="137"/>
  <c r="S139" i="137"/>
  <c r="S138" i="137"/>
  <c r="S137" i="137"/>
  <c r="S136" i="137"/>
  <c r="S135" i="137"/>
  <c r="S134" i="137"/>
  <c r="S133" i="137"/>
  <c r="S132" i="137"/>
  <c r="S131" i="137"/>
  <c r="S130" i="137"/>
  <c r="S129" i="137"/>
  <c r="S128" i="137"/>
  <c r="S127" i="137"/>
  <c r="S126" i="137"/>
  <c r="S125" i="137"/>
  <c r="S124" i="137"/>
  <c r="S123" i="137"/>
  <c r="S122" i="137"/>
  <c r="S121" i="137"/>
  <c r="S120" i="137"/>
  <c r="S119" i="137"/>
  <c r="S118" i="137"/>
  <c r="S117" i="137"/>
  <c r="S116" i="137"/>
  <c r="S115" i="137"/>
  <c r="S114" i="137"/>
  <c r="S113" i="137"/>
  <c r="S112" i="137"/>
  <c r="S111" i="137"/>
  <c r="S110" i="137"/>
  <c r="S109" i="137"/>
  <c r="S108" i="137"/>
  <c r="S107" i="137"/>
  <c r="S106" i="137"/>
  <c r="S105" i="137"/>
  <c r="S104" i="137"/>
  <c r="S103" i="137"/>
  <c r="S102" i="137"/>
  <c r="S101" i="137"/>
  <c r="S100" i="137"/>
  <c r="S99" i="137"/>
  <c r="S98" i="137"/>
  <c r="S97" i="137"/>
  <c r="S96" i="137"/>
  <c r="S95" i="137"/>
  <c r="S94" i="137"/>
  <c r="S93" i="137"/>
  <c r="S92" i="137"/>
  <c r="S91" i="137"/>
  <c r="S90" i="137"/>
  <c r="S89" i="137"/>
  <c r="S88" i="137"/>
  <c r="S87" i="137"/>
  <c r="S86" i="137"/>
  <c r="S85" i="137"/>
  <c r="S84" i="137"/>
  <c r="S83" i="137"/>
  <c r="S82" i="137"/>
  <c r="S81" i="137"/>
  <c r="S80" i="137"/>
  <c r="S79" i="137"/>
  <c r="S78" i="137"/>
  <c r="S77" i="137"/>
  <c r="S76" i="137"/>
  <c r="S75" i="137"/>
  <c r="S74" i="137"/>
  <c r="S73" i="137"/>
  <c r="S72" i="137"/>
  <c r="S71" i="137"/>
  <c r="S70" i="137"/>
  <c r="S69" i="137"/>
  <c r="S68" i="137"/>
  <c r="S67" i="137"/>
  <c r="S66" i="137"/>
  <c r="S65" i="137"/>
  <c r="S64" i="137"/>
  <c r="S63" i="137"/>
  <c r="S62" i="137"/>
  <c r="S61" i="137"/>
  <c r="S60" i="137"/>
  <c r="S59" i="137"/>
  <c r="S58" i="137"/>
  <c r="S57" i="137"/>
  <c r="S56" i="137"/>
  <c r="S55" i="137"/>
  <c r="S54" i="137"/>
  <c r="S53" i="137"/>
  <c r="S52" i="137"/>
  <c r="S51" i="137"/>
  <c r="S50" i="137"/>
  <c r="S49" i="137"/>
  <c r="S48" i="137"/>
  <c r="S47" i="137"/>
  <c r="S46" i="137"/>
  <c r="S45" i="137"/>
  <c r="S44" i="137"/>
  <c r="S43" i="137"/>
  <c r="S42" i="137"/>
  <c r="S41" i="137"/>
  <c r="S40" i="137"/>
  <c r="S39" i="137"/>
  <c r="S38" i="137"/>
  <c r="S37" i="137"/>
  <c r="S36" i="137"/>
  <c r="S35" i="137"/>
  <c r="S34" i="137"/>
  <c r="S33" i="137"/>
  <c r="S32" i="137"/>
  <c r="S31" i="137"/>
  <c r="S30" i="137"/>
  <c r="S29" i="137"/>
  <c r="S28" i="137"/>
  <c r="S27" i="137"/>
  <c r="S26" i="137"/>
  <c r="S25" i="137"/>
  <c r="S24" i="137"/>
  <c r="S23" i="137"/>
  <c r="S22" i="137"/>
  <c r="S21" i="137"/>
  <c r="S20" i="137"/>
  <c r="S19" i="137"/>
  <c r="S18" i="137"/>
  <c r="G200" i="137"/>
  <c r="G199" i="137"/>
  <c r="G198" i="137"/>
  <c r="G197" i="137"/>
  <c r="G196" i="137"/>
  <c r="G195" i="137"/>
  <c r="G194" i="137"/>
  <c r="G193" i="137"/>
  <c r="G192" i="137"/>
  <c r="G191" i="137"/>
  <c r="G190" i="137"/>
  <c r="G189" i="137"/>
  <c r="G188" i="137"/>
  <c r="G187" i="137"/>
  <c r="G186" i="137"/>
  <c r="G185" i="137"/>
  <c r="G184" i="137"/>
  <c r="G183" i="137"/>
  <c r="G182" i="137"/>
  <c r="G181" i="137"/>
  <c r="G180" i="137"/>
  <c r="G179" i="137"/>
  <c r="G178" i="137"/>
  <c r="G177" i="137"/>
  <c r="G176" i="137"/>
  <c r="G175" i="137"/>
  <c r="G174" i="137"/>
  <c r="G173" i="137"/>
  <c r="G172" i="137"/>
  <c r="G171" i="137"/>
  <c r="G170" i="137"/>
  <c r="G169" i="137"/>
  <c r="G168" i="137"/>
  <c r="G167" i="137"/>
  <c r="G166" i="137"/>
  <c r="G165" i="137"/>
  <c r="G164" i="137"/>
  <c r="G163" i="137"/>
  <c r="G162" i="137"/>
  <c r="G161" i="137"/>
  <c r="G160" i="137"/>
  <c r="G159" i="137"/>
  <c r="G158" i="137"/>
  <c r="G157" i="137"/>
  <c r="G156" i="137"/>
  <c r="G155" i="137"/>
  <c r="G154" i="137"/>
  <c r="G153" i="137"/>
  <c r="G152" i="137"/>
  <c r="G151" i="137"/>
  <c r="G150" i="137"/>
  <c r="G149" i="137"/>
  <c r="G148" i="137"/>
  <c r="G147" i="137"/>
  <c r="G146" i="137"/>
  <c r="G145" i="137"/>
  <c r="G144" i="137"/>
  <c r="G143" i="137"/>
  <c r="G142" i="137"/>
  <c r="G141" i="137"/>
  <c r="G140" i="137"/>
  <c r="G139" i="137"/>
  <c r="G138" i="137"/>
  <c r="G137" i="137"/>
  <c r="G136" i="137"/>
  <c r="G135" i="137"/>
  <c r="G134" i="137"/>
  <c r="G133" i="137"/>
  <c r="G132" i="137"/>
  <c r="G131" i="137"/>
  <c r="G130" i="137"/>
  <c r="G129" i="137"/>
  <c r="G128" i="137"/>
  <c r="G127" i="137"/>
  <c r="G126" i="137"/>
  <c r="G125" i="137"/>
  <c r="G124" i="137"/>
  <c r="G123" i="137"/>
  <c r="G122" i="137"/>
  <c r="G121" i="137"/>
  <c r="G120" i="137"/>
  <c r="G119" i="137"/>
  <c r="G118" i="137"/>
  <c r="G117" i="137"/>
  <c r="G116" i="137"/>
  <c r="G115" i="137"/>
  <c r="G114" i="137"/>
  <c r="G113" i="137"/>
  <c r="G112" i="137"/>
  <c r="G111" i="137"/>
  <c r="G110" i="137"/>
  <c r="G109" i="137"/>
  <c r="G108" i="137"/>
  <c r="G107" i="137"/>
  <c r="G106" i="137"/>
  <c r="G105" i="137"/>
  <c r="G104" i="137"/>
  <c r="G103" i="137"/>
  <c r="G102" i="137"/>
  <c r="G101" i="137"/>
  <c r="G100" i="137"/>
  <c r="G99" i="137"/>
  <c r="G98" i="137"/>
  <c r="G97" i="137"/>
  <c r="G96" i="137"/>
  <c r="G95" i="137"/>
  <c r="G94" i="137"/>
  <c r="G93" i="137"/>
  <c r="G92" i="137"/>
  <c r="G91" i="137"/>
  <c r="G90" i="137"/>
  <c r="G89" i="137"/>
  <c r="G88" i="137"/>
  <c r="G87" i="137"/>
  <c r="G86" i="137"/>
  <c r="G85" i="137"/>
  <c r="G84" i="137"/>
  <c r="G83" i="137"/>
  <c r="G82" i="137"/>
  <c r="G81" i="137"/>
  <c r="G80" i="137"/>
  <c r="G79" i="137"/>
  <c r="G78" i="137"/>
  <c r="G77" i="137"/>
  <c r="G76" i="137"/>
  <c r="G75" i="137"/>
  <c r="G74" i="137"/>
  <c r="G73" i="137"/>
  <c r="G72" i="137"/>
  <c r="G71" i="137"/>
  <c r="G70" i="137"/>
  <c r="G69" i="137"/>
  <c r="G68" i="137"/>
  <c r="G67" i="137"/>
  <c r="G66" i="137"/>
  <c r="G65" i="137"/>
  <c r="G64" i="137"/>
  <c r="G63" i="137"/>
  <c r="G62" i="137"/>
  <c r="G61" i="137"/>
  <c r="G60" i="137"/>
  <c r="G59" i="137"/>
  <c r="G58" i="137"/>
  <c r="G57" i="137"/>
  <c r="G56" i="137"/>
  <c r="G55" i="137"/>
  <c r="G54" i="137"/>
  <c r="G53" i="137"/>
  <c r="G52" i="137"/>
  <c r="G51" i="137"/>
  <c r="G50" i="137"/>
  <c r="G49" i="137"/>
  <c r="G48" i="137"/>
  <c r="G47" i="137"/>
  <c r="G46" i="137"/>
  <c r="G45" i="137"/>
  <c r="G44" i="137"/>
  <c r="G43" i="137"/>
  <c r="G42" i="137"/>
  <c r="G41" i="137"/>
  <c r="G40" i="137"/>
  <c r="G39" i="137"/>
  <c r="G38" i="137"/>
  <c r="G37" i="137"/>
  <c r="G36" i="137"/>
  <c r="G35" i="137"/>
  <c r="G34" i="137"/>
  <c r="G33" i="137"/>
  <c r="G32" i="137"/>
  <c r="G31" i="137"/>
  <c r="G30" i="137"/>
  <c r="G29" i="137"/>
  <c r="G28" i="137"/>
  <c r="G27" i="137"/>
  <c r="G26" i="137"/>
  <c r="G25" i="137"/>
  <c r="G24" i="137"/>
  <c r="G23" i="137"/>
  <c r="G22" i="137"/>
  <c r="G21" i="137"/>
  <c r="G20" i="137"/>
  <c r="G19" i="137"/>
  <c r="G18" i="137"/>
  <c r="E200" i="137"/>
  <c r="D200" i="137"/>
  <c r="E199" i="137"/>
  <c r="D199" i="137"/>
  <c r="E198" i="137"/>
  <c r="D198" i="137"/>
  <c r="E197" i="137"/>
  <c r="D197" i="137"/>
  <c r="E196" i="137"/>
  <c r="D196" i="137"/>
  <c r="E195" i="137"/>
  <c r="D195" i="137"/>
  <c r="E194" i="137"/>
  <c r="D194" i="137"/>
  <c r="E193" i="137"/>
  <c r="D193" i="137"/>
  <c r="E192" i="137"/>
  <c r="D192" i="137"/>
  <c r="E191" i="137"/>
  <c r="D191" i="137"/>
  <c r="E190" i="137"/>
  <c r="D190" i="137"/>
  <c r="E189" i="137"/>
  <c r="D189" i="137"/>
  <c r="E188" i="137"/>
  <c r="D188" i="137"/>
  <c r="E187" i="137"/>
  <c r="D187" i="137"/>
  <c r="E186" i="137"/>
  <c r="D186" i="137"/>
  <c r="E185" i="137"/>
  <c r="D185" i="137"/>
  <c r="E184" i="137"/>
  <c r="D184" i="137"/>
  <c r="E183" i="137"/>
  <c r="D183" i="137"/>
  <c r="E182" i="137"/>
  <c r="D182" i="137"/>
  <c r="E181" i="137"/>
  <c r="D181" i="137"/>
  <c r="E180" i="137"/>
  <c r="D180" i="137"/>
  <c r="E179" i="137"/>
  <c r="D179" i="137"/>
  <c r="E178" i="137"/>
  <c r="D178" i="137"/>
  <c r="E177" i="137"/>
  <c r="D177" i="137"/>
  <c r="E176" i="137"/>
  <c r="D176" i="137"/>
  <c r="E175" i="137"/>
  <c r="D175" i="137"/>
  <c r="E174" i="137"/>
  <c r="D174" i="137"/>
  <c r="E173" i="137"/>
  <c r="D173" i="137"/>
  <c r="E172" i="137"/>
  <c r="D172" i="137"/>
  <c r="E171" i="137"/>
  <c r="D171" i="137"/>
  <c r="E170" i="137"/>
  <c r="D170" i="137"/>
  <c r="E169" i="137"/>
  <c r="D169" i="137"/>
  <c r="E168" i="137"/>
  <c r="D168" i="137"/>
  <c r="E167" i="137"/>
  <c r="D167" i="137"/>
  <c r="E166" i="137"/>
  <c r="D166" i="137"/>
  <c r="E165" i="137"/>
  <c r="D165" i="137"/>
  <c r="E164" i="137"/>
  <c r="D164" i="137"/>
  <c r="E163" i="137"/>
  <c r="D163" i="137"/>
  <c r="E162" i="137"/>
  <c r="D162" i="137"/>
  <c r="E161" i="137"/>
  <c r="D161" i="137"/>
  <c r="E160" i="137"/>
  <c r="D160" i="137"/>
  <c r="E159" i="137"/>
  <c r="D159" i="137"/>
  <c r="E158" i="137"/>
  <c r="D158" i="137"/>
  <c r="E157" i="137"/>
  <c r="D157" i="137"/>
  <c r="E156" i="137"/>
  <c r="D156" i="137"/>
  <c r="E155" i="137"/>
  <c r="D155" i="137"/>
  <c r="E154" i="137"/>
  <c r="D154" i="137"/>
  <c r="E153" i="137"/>
  <c r="D153" i="137"/>
  <c r="E152" i="137"/>
  <c r="D152" i="137"/>
  <c r="E151" i="137"/>
  <c r="D151" i="137"/>
  <c r="E150" i="137"/>
  <c r="D150" i="137"/>
  <c r="E149" i="137"/>
  <c r="D149" i="137"/>
  <c r="E148" i="137"/>
  <c r="D148" i="137"/>
  <c r="E147" i="137"/>
  <c r="D147" i="137"/>
  <c r="E146" i="137"/>
  <c r="D146" i="137"/>
  <c r="E145" i="137"/>
  <c r="D145" i="137"/>
  <c r="E144" i="137"/>
  <c r="D144" i="137"/>
  <c r="E143" i="137"/>
  <c r="D143" i="137"/>
  <c r="E142" i="137"/>
  <c r="D142" i="137"/>
  <c r="E141" i="137"/>
  <c r="D141" i="137"/>
  <c r="E140" i="137"/>
  <c r="D140" i="137"/>
  <c r="E139" i="137"/>
  <c r="D139" i="137"/>
  <c r="E138" i="137"/>
  <c r="D138" i="137"/>
  <c r="E137" i="137"/>
  <c r="D137" i="137"/>
  <c r="E136" i="137"/>
  <c r="D136" i="137"/>
  <c r="E135" i="137"/>
  <c r="D135" i="137"/>
  <c r="E134" i="137"/>
  <c r="D134" i="137"/>
  <c r="E133" i="137"/>
  <c r="D133" i="137"/>
  <c r="E132" i="137"/>
  <c r="D132" i="137"/>
  <c r="E131" i="137"/>
  <c r="D131" i="137"/>
  <c r="E130" i="137"/>
  <c r="D130" i="137"/>
  <c r="E129" i="137"/>
  <c r="D129" i="137"/>
  <c r="E128" i="137"/>
  <c r="D128" i="137"/>
  <c r="E127" i="137"/>
  <c r="D127" i="137"/>
  <c r="E126" i="137"/>
  <c r="D126" i="137"/>
  <c r="E125" i="137"/>
  <c r="D125" i="137"/>
  <c r="E124" i="137"/>
  <c r="D124" i="137"/>
  <c r="E123" i="137"/>
  <c r="D123" i="137"/>
  <c r="E122" i="137"/>
  <c r="D122" i="137"/>
  <c r="E121" i="137"/>
  <c r="D121" i="137"/>
  <c r="E120" i="137"/>
  <c r="D120" i="137"/>
  <c r="E119" i="137"/>
  <c r="D119" i="137"/>
  <c r="E118" i="137"/>
  <c r="D118" i="137"/>
  <c r="E117" i="137"/>
  <c r="D117" i="137"/>
  <c r="E116" i="137"/>
  <c r="D116" i="137"/>
  <c r="E115" i="137"/>
  <c r="D115" i="137"/>
  <c r="E114" i="137"/>
  <c r="D114" i="137"/>
  <c r="E113" i="137"/>
  <c r="D113" i="137"/>
  <c r="E112" i="137"/>
  <c r="D112" i="137"/>
  <c r="E111" i="137"/>
  <c r="D111" i="137"/>
  <c r="E110" i="137"/>
  <c r="D110" i="137"/>
  <c r="E109" i="137"/>
  <c r="D109" i="137"/>
  <c r="E108" i="137"/>
  <c r="D108" i="137"/>
  <c r="E107" i="137"/>
  <c r="D107" i="137"/>
  <c r="E106" i="137"/>
  <c r="D106" i="137"/>
  <c r="E105" i="137"/>
  <c r="D105" i="137"/>
  <c r="E104" i="137"/>
  <c r="D104" i="137"/>
  <c r="E103" i="137"/>
  <c r="D103" i="137"/>
  <c r="E102" i="137"/>
  <c r="D102" i="137"/>
  <c r="E101" i="137"/>
  <c r="D101" i="137"/>
  <c r="E100" i="137"/>
  <c r="D100" i="137"/>
  <c r="E99" i="137"/>
  <c r="D99" i="137"/>
  <c r="E98" i="137"/>
  <c r="D98" i="137"/>
  <c r="E97" i="137"/>
  <c r="D97" i="137"/>
  <c r="E96" i="137"/>
  <c r="D96" i="137"/>
  <c r="E95" i="137"/>
  <c r="D95" i="137"/>
  <c r="E94" i="137"/>
  <c r="D94" i="137"/>
  <c r="E93" i="137"/>
  <c r="D93" i="137"/>
  <c r="E92" i="137"/>
  <c r="D92" i="137"/>
  <c r="E91" i="137"/>
  <c r="D91" i="137"/>
  <c r="E90" i="137"/>
  <c r="D90" i="137"/>
  <c r="E89" i="137"/>
  <c r="D89" i="137"/>
  <c r="E88" i="137"/>
  <c r="D88" i="137"/>
  <c r="E87" i="137"/>
  <c r="D87" i="137"/>
  <c r="E86" i="137"/>
  <c r="D86" i="137"/>
  <c r="E85" i="137"/>
  <c r="D85" i="137"/>
  <c r="E84" i="137"/>
  <c r="D84" i="137"/>
  <c r="E83" i="137"/>
  <c r="D83" i="137"/>
  <c r="E82" i="137"/>
  <c r="D82" i="137"/>
  <c r="E81" i="137"/>
  <c r="D81" i="137"/>
  <c r="E80" i="137"/>
  <c r="D80" i="137"/>
  <c r="E79" i="137"/>
  <c r="D79" i="137"/>
  <c r="E78" i="137"/>
  <c r="D78" i="137"/>
  <c r="E77" i="137"/>
  <c r="D77" i="137"/>
  <c r="E76" i="137"/>
  <c r="D76" i="137"/>
  <c r="E75" i="137"/>
  <c r="D75" i="137"/>
  <c r="E74" i="137"/>
  <c r="D74" i="137"/>
  <c r="E73" i="137"/>
  <c r="D73" i="137"/>
  <c r="E72" i="137"/>
  <c r="D72" i="137"/>
  <c r="E71" i="137"/>
  <c r="D71" i="137"/>
  <c r="E70" i="137"/>
  <c r="D70" i="137"/>
  <c r="E69" i="137"/>
  <c r="D69" i="137"/>
  <c r="E68" i="137"/>
  <c r="D68" i="137"/>
  <c r="E67" i="137"/>
  <c r="D67" i="137"/>
  <c r="E66" i="137"/>
  <c r="D66" i="137"/>
  <c r="E65" i="137"/>
  <c r="D65" i="137"/>
  <c r="E64" i="137"/>
  <c r="D64" i="137"/>
  <c r="E63" i="137"/>
  <c r="D63" i="137"/>
  <c r="E62" i="137"/>
  <c r="D62" i="137"/>
  <c r="E61" i="137"/>
  <c r="D61" i="137"/>
  <c r="E60" i="137"/>
  <c r="D60" i="137"/>
  <c r="E59" i="137"/>
  <c r="D59" i="137"/>
  <c r="E58" i="137"/>
  <c r="D58" i="137"/>
  <c r="E57" i="137"/>
  <c r="D57" i="137"/>
  <c r="E56" i="137"/>
  <c r="D56" i="137"/>
  <c r="E55" i="137"/>
  <c r="D55" i="137"/>
  <c r="E54" i="137"/>
  <c r="D54" i="137"/>
  <c r="E53" i="137"/>
  <c r="D53" i="137"/>
  <c r="E52" i="137"/>
  <c r="D52" i="137"/>
  <c r="E51" i="137"/>
  <c r="D51" i="137"/>
  <c r="E50" i="137"/>
  <c r="D50" i="137"/>
  <c r="E49" i="137"/>
  <c r="D49" i="137"/>
  <c r="E48" i="137"/>
  <c r="D48" i="137"/>
  <c r="E47" i="137"/>
  <c r="D47" i="137"/>
  <c r="E46" i="137"/>
  <c r="D46" i="137"/>
  <c r="E45" i="137"/>
  <c r="D45" i="137"/>
  <c r="E44" i="137"/>
  <c r="D44" i="137"/>
  <c r="E43" i="137"/>
  <c r="D43" i="137"/>
  <c r="E42" i="137"/>
  <c r="D42" i="137"/>
  <c r="E41" i="137"/>
  <c r="D41" i="137"/>
  <c r="E40" i="137"/>
  <c r="D40" i="137"/>
  <c r="E39" i="137"/>
  <c r="D39" i="137"/>
  <c r="E38" i="137"/>
  <c r="D38" i="137"/>
  <c r="E37" i="137"/>
  <c r="D37" i="137"/>
  <c r="E36" i="137"/>
  <c r="D36" i="137"/>
  <c r="E35" i="137"/>
  <c r="D35" i="137"/>
  <c r="E34" i="137"/>
  <c r="D34" i="137"/>
  <c r="E33" i="137"/>
  <c r="D33" i="137"/>
  <c r="E32" i="137"/>
  <c r="D32" i="137"/>
  <c r="E31" i="137"/>
  <c r="D31" i="137"/>
  <c r="E30" i="137"/>
  <c r="D30" i="137"/>
  <c r="E29" i="137"/>
  <c r="D29" i="137"/>
  <c r="E28" i="137"/>
  <c r="D28" i="137"/>
  <c r="E27" i="137"/>
  <c r="D27" i="137"/>
  <c r="E26" i="137"/>
  <c r="D26" i="137"/>
  <c r="E25" i="137"/>
  <c r="D25" i="137"/>
  <c r="E24" i="137"/>
  <c r="D24" i="137"/>
  <c r="E23" i="137"/>
  <c r="D23" i="137"/>
  <c r="E22" i="137"/>
  <c r="D22" i="137"/>
  <c r="E21" i="137"/>
  <c r="D21" i="137"/>
  <c r="E20" i="137"/>
  <c r="D20" i="137"/>
  <c r="E19" i="137"/>
  <c r="D19" i="137"/>
  <c r="E18" i="137"/>
  <c r="D18" i="137"/>
  <c r="BB15" i="136"/>
  <c r="BA15" i="136"/>
  <c r="AZ15" i="136"/>
  <c r="AY15" i="136"/>
  <c r="AX15" i="136"/>
  <c r="AW15" i="136"/>
  <c r="AV15" i="136"/>
  <c r="AU15" i="136"/>
  <c r="AT15" i="136"/>
  <c r="AS15" i="136"/>
  <c r="AR15" i="136"/>
  <c r="AQ15" i="136"/>
  <c r="AP15" i="136"/>
  <c r="AO15" i="136"/>
  <c r="AN15" i="136"/>
  <c r="AM15" i="136"/>
  <c r="AL15" i="136"/>
  <c r="AK15" i="136"/>
  <c r="AJ15" i="136"/>
  <c r="AI15" i="136"/>
  <c r="AH15" i="136"/>
  <c r="AG15" i="136"/>
  <c r="AF15" i="136"/>
  <c r="AE15" i="136"/>
  <c r="AD15" i="136"/>
  <c r="AC15" i="136"/>
  <c r="AB15" i="136"/>
  <c r="AA15" i="136"/>
  <c r="Z15" i="136"/>
  <c r="Y15" i="136"/>
  <c r="X15" i="136"/>
  <c r="W15" i="136"/>
  <c r="V15" i="136"/>
  <c r="U15" i="136"/>
  <c r="T15" i="136"/>
  <c r="S15" i="136"/>
  <c r="R15" i="136"/>
  <c r="Q15" i="136"/>
  <c r="BC15" i="136"/>
  <c r="BC200" i="136"/>
  <c r="BC199" i="136"/>
  <c r="BC198" i="136"/>
  <c r="BC197" i="136"/>
  <c r="BC196" i="136"/>
  <c r="BC195" i="136"/>
  <c r="BC194" i="136"/>
  <c r="BC193" i="136"/>
  <c r="BC192" i="136"/>
  <c r="BC191" i="136"/>
  <c r="BC190" i="136"/>
  <c r="BC189" i="136"/>
  <c r="BC188" i="136"/>
  <c r="BC187" i="136"/>
  <c r="BC186" i="136"/>
  <c r="BC185" i="136"/>
  <c r="BC184" i="136"/>
  <c r="BC183" i="136"/>
  <c r="BC182" i="136"/>
  <c r="BC181" i="136"/>
  <c r="BC180" i="136"/>
  <c r="BC179" i="136"/>
  <c r="BC178" i="136"/>
  <c r="BC177" i="136"/>
  <c r="BC176" i="136"/>
  <c r="BC175" i="136"/>
  <c r="BC174" i="136"/>
  <c r="BC173" i="136"/>
  <c r="BC172" i="136"/>
  <c r="BC171" i="136"/>
  <c r="BC170" i="136"/>
  <c r="BC169" i="136"/>
  <c r="BC168" i="136"/>
  <c r="BC167" i="136"/>
  <c r="BC166" i="136"/>
  <c r="BC165" i="136"/>
  <c r="BC164" i="136"/>
  <c r="BC163" i="136"/>
  <c r="BC162" i="136"/>
  <c r="BC161" i="136"/>
  <c r="BC160" i="136"/>
  <c r="BC159" i="136"/>
  <c r="BC158" i="136"/>
  <c r="BC157" i="136"/>
  <c r="BC156" i="136"/>
  <c r="BC155" i="136"/>
  <c r="BC154" i="136"/>
  <c r="BC153" i="136"/>
  <c r="BC152" i="136"/>
  <c r="BC151" i="136"/>
  <c r="BC150" i="136"/>
  <c r="BC149" i="136"/>
  <c r="BC148" i="136"/>
  <c r="BC147" i="136"/>
  <c r="BC146" i="136"/>
  <c r="BC145" i="136"/>
  <c r="BC144" i="136"/>
  <c r="BC143" i="136"/>
  <c r="BC142" i="136"/>
  <c r="BC141" i="136"/>
  <c r="BC140" i="136"/>
  <c r="BC139" i="136"/>
  <c r="BC138" i="136"/>
  <c r="BC137" i="136"/>
  <c r="BC136" i="136"/>
  <c r="BC135" i="136"/>
  <c r="BC134" i="136"/>
  <c r="BC133" i="136"/>
  <c r="BC132" i="136"/>
  <c r="BC131" i="136"/>
  <c r="BC130" i="136"/>
  <c r="BC129" i="136"/>
  <c r="BC128" i="136"/>
  <c r="BC127" i="136"/>
  <c r="BC126" i="136"/>
  <c r="BC125" i="136"/>
  <c r="BC124" i="136"/>
  <c r="BC123" i="136"/>
  <c r="BC122" i="136"/>
  <c r="BC121" i="136"/>
  <c r="BC120" i="136"/>
  <c r="BC119" i="136"/>
  <c r="BC118" i="136"/>
  <c r="BC117" i="136"/>
  <c r="BC116" i="136"/>
  <c r="BC115" i="136"/>
  <c r="BC114" i="136"/>
  <c r="BC113" i="136"/>
  <c r="BC112" i="136"/>
  <c r="BC111" i="136"/>
  <c r="BC110" i="136"/>
  <c r="BC109" i="136"/>
  <c r="BC108" i="136"/>
  <c r="BC107" i="136"/>
  <c r="BC106" i="136"/>
  <c r="BC105" i="136"/>
  <c r="BC104" i="136"/>
  <c r="BC103" i="136"/>
  <c r="BC102" i="136"/>
  <c r="BC101" i="136"/>
  <c r="BC100" i="136"/>
  <c r="BC99" i="136"/>
  <c r="BC98" i="136"/>
  <c r="BC97" i="136"/>
  <c r="BC96" i="136"/>
  <c r="BC95" i="136"/>
  <c r="BC94" i="136"/>
  <c r="BC93" i="136"/>
  <c r="BC92" i="136"/>
  <c r="BC91" i="136"/>
  <c r="BC90" i="136"/>
  <c r="BC89" i="136"/>
  <c r="BC88" i="136"/>
  <c r="BC87" i="136"/>
  <c r="BC86" i="136"/>
  <c r="BC85" i="136"/>
  <c r="BC84" i="136"/>
  <c r="BC83" i="136"/>
  <c r="BC82" i="136"/>
  <c r="BC81" i="136"/>
  <c r="BC80" i="136"/>
  <c r="BC79" i="136"/>
  <c r="BC78" i="136"/>
  <c r="BC77" i="136"/>
  <c r="BC76" i="136"/>
  <c r="BC75" i="136"/>
  <c r="BC74" i="136"/>
  <c r="BC73" i="136"/>
  <c r="BC72" i="136"/>
  <c r="BC71" i="136"/>
  <c r="BC70" i="136"/>
  <c r="BC69" i="136"/>
  <c r="BC68" i="136"/>
  <c r="BC67" i="136"/>
  <c r="BC66" i="136"/>
  <c r="BC65" i="136"/>
  <c r="BC64" i="136"/>
  <c r="BC63" i="136"/>
  <c r="BC62" i="136"/>
  <c r="BC61" i="136"/>
  <c r="BC60" i="136"/>
  <c r="BC59" i="136"/>
  <c r="BC58" i="136"/>
  <c r="BC57" i="136"/>
  <c r="BC56" i="136"/>
  <c r="BC55" i="136"/>
  <c r="BC54" i="136"/>
  <c r="BC53" i="136"/>
  <c r="BC52" i="136"/>
  <c r="BC51" i="136"/>
  <c r="BC50" i="136"/>
  <c r="BC49" i="136"/>
  <c r="BC48" i="136"/>
  <c r="BC47" i="136"/>
  <c r="BC46" i="136"/>
  <c r="BC45" i="136"/>
  <c r="BC44" i="136"/>
  <c r="BC43" i="136"/>
  <c r="BC42" i="136"/>
  <c r="BC41" i="136"/>
  <c r="BC40" i="136"/>
  <c r="BC39" i="136"/>
  <c r="BC38" i="136"/>
  <c r="BC37" i="136"/>
  <c r="BC36" i="136"/>
  <c r="BC35" i="136"/>
  <c r="BC34" i="136"/>
  <c r="BC33" i="136"/>
  <c r="BC32" i="136"/>
  <c r="BC31" i="136"/>
  <c r="BC30" i="136"/>
  <c r="BC29" i="136"/>
  <c r="BC28" i="136"/>
  <c r="BC27" i="136"/>
  <c r="BC26" i="136"/>
  <c r="BC25" i="136"/>
  <c r="BC24" i="136"/>
  <c r="BC23" i="136"/>
  <c r="BC22" i="136"/>
  <c r="BC21" i="136"/>
  <c r="BC20" i="136"/>
  <c r="BC19" i="136"/>
  <c r="BC18" i="136"/>
  <c r="BB200" i="136"/>
  <c r="BB199" i="136"/>
  <c r="BB198" i="136"/>
  <c r="BB197" i="136"/>
  <c r="BB196" i="136"/>
  <c r="BB195" i="136"/>
  <c r="BB194" i="136"/>
  <c r="BB193" i="136"/>
  <c r="BB192" i="136"/>
  <c r="BB191" i="136"/>
  <c r="BB190" i="136"/>
  <c r="BB189" i="136"/>
  <c r="BB188" i="136"/>
  <c r="BB187" i="136"/>
  <c r="BB186" i="136"/>
  <c r="BB185" i="136"/>
  <c r="BB184" i="136"/>
  <c r="BB183" i="136"/>
  <c r="BB182" i="136"/>
  <c r="BB181" i="136"/>
  <c r="BB180" i="136"/>
  <c r="BB179" i="136"/>
  <c r="BB178" i="136"/>
  <c r="BB177" i="136"/>
  <c r="BB176" i="136"/>
  <c r="BB175" i="136"/>
  <c r="BB174" i="136"/>
  <c r="BB173" i="136"/>
  <c r="BB172" i="136"/>
  <c r="BB171" i="136"/>
  <c r="BB170" i="136"/>
  <c r="BB169" i="136"/>
  <c r="BB168" i="136"/>
  <c r="BB167" i="136"/>
  <c r="BB166" i="136"/>
  <c r="BB165" i="136"/>
  <c r="BB164" i="136"/>
  <c r="BB163" i="136"/>
  <c r="BB162" i="136"/>
  <c r="BB161" i="136"/>
  <c r="BB160" i="136"/>
  <c r="BB159" i="136"/>
  <c r="BB158" i="136"/>
  <c r="BB157" i="136"/>
  <c r="BB156" i="136"/>
  <c r="BB155" i="136"/>
  <c r="BB154" i="136"/>
  <c r="BB153" i="136"/>
  <c r="BB152" i="136"/>
  <c r="BB151" i="136"/>
  <c r="BB150" i="136"/>
  <c r="BB149" i="136"/>
  <c r="BB148" i="136"/>
  <c r="BB147" i="136"/>
  <c r="BB146" i="136"/>
  <c r="BB145" i="136"/>
  <c r="BB144" i="136"/>
  <c r="BB143" i="136"/>
  <c r="BB142" i="136"/>
  <c r="BB141" i="136"/>
  <c r="BB140" i="136"/>
  <c r="BB139" i="136"/>
  <c r="BB138" i="136"/>
  <c r="BB137" i="136"/>
  <c r="BB136" i="136"/>
  <c r="BB135" i="136"/>
  <c r="BB134" i="136"/>
  <c r="BB133" i="136"/>
  <c r="BB132" i="136"/>
  <c r="BB131" i="136"/>
  <c r="BB130" i="136"/>
  <c r="BB129" i="136"/>
  <c r="BB128" i="136"/>
  <c r="BB127" i="136"/>
  <c r="BB126" i="136"/>
  <c r="BB125" i="136"/>
  <c r="BB124" i="136"/>
  <c r="BB123" i="136"/>
  <c r="BB122" i="136"/>
  <c r="BB121" i="136"/>
  <c r="BB120" i="136"/>
  <c r="BB119" i="136"/>
  <c r="BB118" i="136"/>
  <c r="BB117" i="136"/>
  <c r="BB116" i="136"/>
  <c r="BB115" i="136"/>
  <c r="BB114" i="136"/>
  <c r="BB113" i="136"/>
  <c r="BB112" i="136"/>
  <c r="BB111" i="136"/>
  <c r="BB110" i="136"/>
  <c r="BB109" i="136"/>
  <c r="BB108" i="136"/>
  <c r="BB107" i="136"/>
  <c r="BB106" i="136"/>
  <c r="BB105" i="136"/>
  <c r="BB104" i="136"/>
  <c r="BB103" i="136"/>
  <c r="BB102" i="136"/>
  <c r="BB101" i="136"/>
  <c r="BB100" i="136"/>
  <c r="BB99" i="136"/>
  <c r="BB98" i="136"/>
  <c r="BB97" i="136"/>
  <c r="BB96" i="136"/>
  <c r="BB95" i="136"/>
  <c r="BB94" i="136"/>
  <c r="BB93" i="136"/>
  <c r="BB92" i="136"/>
  <c r="BB91" i="136"/>
  <c r="BB90" i="136"/>
  <c r="BB89" i="136"/>
  <c r="BB88" i="136"/>
  <c r="BB87" i="136"/>
  <c r="BB86" i="136"/>
  <c r="BB85" i="136"/>
  <c r="BB84" i="136"/>
  <c r="BB83" i="136"/>
  <c r="BB82" i="136"/>
  <c r="BB81" i="136"/>
  <c r="BB80" i="136"/>
  <c r="BB79" i="136"/>
  <c r="BB78" i="136"/>
  <c r="BB77" i="136"/>
  <c r="BB76" i="136"/>
  <c r="BB75" i="136"/>
  <c r="BB74" i="136"/>
  <c r="BB73" i="136"/>
  <c r="BB72" i="136"/>
  <c r="BB71" i="136"/>
  <c r="BB70" i="136"/>
  <c r="BB69" i="136"/>
  <c r="BB68" i="136"/>
  <c r="BB67" i="136"/>
  <c r="BB66" i="136"/>
  <c r="BB65" i="136"/>
  <c r="BB64" i="136"/>
  <c r="BB63" i="136"/>
  <c r="BB62" i="136"/>
  <c r="BB61" i="136"/>
  <c r="BB60" i="136"/>
  <c r="BB59" i="136"/>
  <c r="BB58" i="136"/>
  <c r="BB57" i="136"/>
  <c r="BB56" i="136"/>
  <c r="BB55" i="136"/>
  <c r="BB54" i="136"/>
  <c r="BB53" i="136"/>
  <c r="BB52" i="136"/>
  <c r="BB51" i="136"/>
  <c r="BB50" i="136"/>
  <c r="BB49" i="136"/>
  <c r="BB48" i="136"/>
  <c r="BB47" i="136"/>
  <c r="BB46" i="136"/>
  <c r="BB45" i="136"/>
  <c r="BB44" i="136"/>
  <c r="BB43" i="136"/>
  <c r="BB42" i="136"/>
  <c r="BB41" i="136"/>
  <c r="BB40" i="136"/>
  <c r="BB39" i="136"/>
  <c r="BB38" i="136"/>
  <c r="BB37" i="136"/>
  <c r="BB36" i="136"/>
  <c r="BB35" i="136"/>
  <c r="BB34" i="136"/>
  <c r="BB33" i="136"/>
  <c r="BB32" i="136"/>
  <c r="BB31" i="136"/>
  <c r="BB30" i="136"/>
  <c r="BB29" i="136"/>
  <c r="BB28" i="136"/>
  <c r="BB27" i="136"/>
  <c r="BB26" i="136"/>
  <c r="BB25" i="136"/>
  <c r="BB24" i="136"/>
  <c r="BB23" i="136"/>
  <c r="BB22" i="136"/>
  <c r="BB21" i="136"/>
  <c r="BB20" i="136"/>
  <c r="BB19" i="136"/>
  <c r="BB18" i="136"/>
  <c r="AX200" i="136"/>
  <c r="AX199" i="136"/>
  <c r="AX198" i="136"/>
  <c r="AX197" i="136"/>
  <c r="AX196" i="136"/>
  <c r="AX195" i="136"/>
  <c r="AX194" i="136"/>
  <c r="AX193" i="136"/>
  <c r="AX192" i="136"/>
  <c r="AX191" i="136"/>
  <c r="AX190" i="136"/>
  <c r="AX189" i="136"/>
  <c r="AX188" i="136"/>
  <c r="AX187" i="136"/>
  <c r="AX186" i="136"/>
  <c r="AX185" i="136"/>
  <c r="AX184" i="136"/>
  <c r="AX183" i="136"/>
  <c r="AX182" i="136"/>
  <c r="AX181" i="136"/>
  <c r="AX180" i="136"/>
  <c r="AX179" i="136"/>
  <c r="AX178" i="136"/>
  <c r="AX177" i="136"/>
  <c r="AX176" i="136"/>
  <c r="AX175" i="136"/>
  <c r="AX174" i="136"/>
  <c r="AX173" i="136"/>
  <c r="AX172" i="136"/>
  <c r="AX171" i="136"/>
  <c r="AX170" i="136"/>
  <c r="AX169" i="136"/>
  <c r="AX168" i="136"/>
  <c r="AX167" i="136"/>
  <c r="AX166" i="136"/>
  <c r="AX165" i="136"/>
  <c r="AX164" i="136"/>
  <c r="AX163" i="136"/>
  <c r="AX162" i="136"/>
  <c r="AX161" i="136"/>
  <c r="AX160" i="136"/>
  <c r="AX159" i="136"/>
  <c r="AX158" i="136"/>
  <c r="AX157" i="136"/>
  <c r="AX156" i="136"/>
  <c r="AX155" i="136"/>
  <c r="AX154" i="136"/>
  <c r="AX153" i="136"/>
  <c r="AX152" i="136"/>
  <c r="AX151" i="136"/>
  <c r="AX150" i="136"/>
  <c r="AX149" i="136"/>
  <c r="AX148" i="136"/>
  <c r="AX147" i="136"/>
  <c r="AX146" i="136"/>
  <c r="AX145" i="136"/>
  <c r="AX144" i="136"/>
  <c r="AX143" i="136"/>
  <c r="AX142" i="136"/>
  <c r="AX141" i="136"/>
  <c r="AX140" i="136"/>
  <c r="AX139" i="136"/>
  <c r="AX138" i="136"/>
  <c r="AX137" i="136"/>
  <c r="AX136" i="136"/>
  <c r="AX135" i="136"/>
  <c r="AX134" i="136"/>
  <c r="AX133" i="136"/>
  <c r="AX132" i="136"/>
  <c r="AX131" i="136"/>
  <c r="AX130" i="136"/>
  <c r="AX129" i="136"/>
  <c r="AX128" i="136"/>
  <c r="AX127" i="136"/>
  <c r="AX126" i="136"/>
  <c r="AX125" i="136"/>
  <c r="AX124" i="136"/>
  <c r="AX123" i="136"/>
  <c r="AX122" i="136"/>
  <c r="AX121" i="136"/>
  <c r="AX120" i="136"/>
  <c r="AX119" i="136"/>
  <c r="AX118" i="136"/>
  <c r="AX117" i="136"/>
  <c r="AX116" i="136"/>
  <c r="AX115" i="136"/>
  <c r="AX114" i="136"/>
  <c r="AX113" i="136"/>
  <c r="AX112" i="136"/>
  <c r="AX111" i="136"/>
  <c r="AX110" i="136"/>
  <c r="AX109" i="136"/>
  <c r="AX108" i="136"/>
  <c r="AX107" i="136"/>
  <c r="AX106" i="136"/>
  <c r="AX105" i="136"/>
  <c r="AX104" i="136"/>
  <c r="AX103" i="136"/>
  <c r="AX102" i="136"/>
  <c r="AX101" i="136"/>
  <c r="AX100" i="136"/>
  <c r="AX99" i="136"/>
  <c r="AX98" i="136"/>
  <c r="AX97" i="136"/>
  <c r="AX96" i="136"/>
  <c r="AX95" i="136"/>
  <c r="AX94" i="136"/>
  <c r="AX93" i="136"/>
  <c r="AX92" i="136"/>
  <c r="AX91" i="136"/>
  <c r="AX90" i="136"/>
  <c r="AX89" i="136"/>
  <c r="AX88" i="136"/>
  <c r="AX87" i="136"/>
  <c r="AX86" i="136"/>
  <c r="AX85" i="136"/>
  <c r="AX84" i="136"/>
  <c r="AX83" i="136"/>
  <c r="AX82" i="136"/>
  <c r="AX81" i="136"/>
  <c r="AX80" i="136"/>
  <c r="AX79" i="136"/>
  <c r="AX78" i="136"/>
  <c r="AX77" i="136"/>
  <c r="AX76" i="136"/>
  <c r="AX75" i="136"/>
  <c r="AX74" i="136"/>
  <c r="AX73" i="136"/>
  <c r="AX72" i="136"/>
  <c r="AX71" i="136"/>
  <c r="AX70" i="136"/>
  <c r="AX69" i="136"/>
  <c r="AX68" i="136"/>
  <c r="AX67" i="136"/>
  <c r="AX66" i="136"/>
  <c r="AX65" i="136"/>
  <c r="AX64" i="136"/>
  <c r="AX63" i="136"/>
  <c r="AX62" i="136"/>
  <c r="AX61" i="136"/>
  <c r="AX60" i="136"/>
  <c r="AX59" i="136"/>
  <c r="AX58" i="136"/>
  <c r="AX57" i="136"/>
  <c r="AX56" i="136"/>
  <c r="AX55" i="136"/>
  <c r="AX54" i="136"/>
  <c r="AX53" i="136"/>
  <c r="AX52" i="136"/>
  <c r="AX51" i="136"/>
  <c r="AX50" i="136"/>
  <c r="AX49" i="136"/>
  <c r="AX48" i="136"/>
  <c r="AX47" i="136"/>
  <c r="AX46" i="136"/>
  <c r="AX45" i="136"/>
  <c r="AX44" i="136"/>
  <c r="AX43" i="136"/>
  <c r="AX42" i="136"/>
  <c r="AX41" i="136"/>
  <c r="AX40" i="136"/>
  <c r="AX39" i="136"/>
  <c r="AX38" i="136"/>
  <c r="AX37" i="136"/>
  <c r="AX36" i="136"/>
  <c r="AX35" i="136"/>
  <c r="AX34" i="136"/>
  <c r="AX33" i="136"/>
  <c r="AX32" i="136"/>
  <c r="AX31" i="136"/>
  <c r="AX30" i="136"/>
  <c r="AX29" i="136"/>
  <c r="AX28" i="136"/>
  <c r="AX27" i="136"/>
  <c r="AX26" i="136"/>
  <c r="AX25" i="136"/>
  <c r="AX24" i="136"/>
  <c r="AX23" i="136"/>
  <c r="AX22" i="136"/>
  <c r="AX21" i="136"/>
  <c r="AX20" i="136"/>
  <c r="AX19" i="136"/>
  <c r="AX18" i="136"/>
  <c r="AV200" i="136"/>
  <c r="AU200" i="136"/>
  <c r="AV199" i="136"/>
  <c r="AU199" i="136"/>
  <c r="AV198" i="136"/>
  <c r="AU198" i="136"/>
  <c r="AV197" i="136"/>
  <c r="AU197" i="136"/>
  <c r="AV196" i="136"/>
  <c r="AU196" i="136"/>
  <c r="AV195" i="136"/>
  <c r="AU195" i="136"/>
  <c r="AV194" i="136"/>
  <c r="AU194" i="136"/>
  <c r="AV193" i="136"/>
  <c r="AU193" i="136"/>
  <c r="AV192" i="136"/>
  <c r="AU192" i="136"/>
  <c r="AV191" i="136"/>
  <c r="AU191" i="136"/>
  <c r="AV190" i="136"/>
  <c r="AU190" i="136"/>
  <c r="AV189" i="136"/>
  <c r="AU189" i="136"/>
  <c r="AV188" i="136"/>
  <c r="AU188" i="136"/>
  <c r="AV187" i="136"/>
  <c r="AU187" i="136"/>
  <c r="AV186" i="136"/>
  <c r="AU186" i="136"/>
  <c r="AV185" i="136"/>
  <c r="AU185" i="136"/>
  <c r="AV184" i="136"/>
  <c r="AU184" i="136"/>
  <c r="AV183" i="136"/>
  <c r="AU183" i="136"/>
  <c r="AV182" i="136"/>
  <c r="AU182" i="136"/>
  <c r="AV181" i="136"/>
  <c r="AU181" i="136"/>
  <c r="AV180" i="136"/>
  <c r="AU180" i="136"/>
  <c r="AV179" i="136"/>
  <c r="AU179" i="136"/>
  <c r="AV178" i="136"/>
  <c r="AU178" i="136"/>
  <c r="AV177" i="136"/>
  <c r="AU177" i="136"/>
  <c r="AV176" i="136"/>
  <c r="AU176" i="136"/>
  <c r="AV175" i="136"/>
  <c r="AU175" i="136"/>
  <c r="AV174" i="136"/>
  <c r="AU174" i="136"/>
  <c r="AV173" i="136"/>
  <c r="AU173" i="136"/>
  <c r="AV172" i="136"/>
  <c r="AU172" i="136"/>
  <c r="AV171" i="136"/>
  <c r="AU171" i="136"/>
  <c r="AV170" i="136"/>
  <c r="AU170" i="136"/>
  <c r="AV169" i="136"/>
  <c r="AU169" i="136"/>
  <c r="AV168" i="136"/>
  <c r="AU168" i="136"/>
  <c r="AV167" i="136"/>
  <c r="AU167" i="136"/>
  <c r="AV166" i="136"/>
  <c r="AU166" i="136"/>
  <c r="AV165" i="136"/>
  <c r="AU165" i="136"/>
  <c r="AV164" i="136"/>
  <c r="AU164" i="136"/>
  <c r="AV163" i="136"/>
  <c r="AU163" i="136"/>
  <c r="AV162" i="136"/>
  <c r="AU162" i="136"/>
  <c r="AV161" i="136"/>
  <c r="AU161" i="136"/>
  <c r="AV160" i="136"/>
  <c r="AU160" i="136"/>
  <c r="AV159" i="136"/>
  <c r="AU159" i="136"/>
  <c r="AV158" i="136"/>
  <c r="AU158" i="136"/>
  <c r="AV157" i="136"/>
  <c r="AU157" i="136"/>
  <c r="AV156" i="136"/>
  <c r="AU156" i="136"/>
  <c r="AV155" i="136"/>
  <c r="AU155" i="136"/>
  <c r="AV154" i="136"/>
  <c r="AU154" i="136"/>
  <c r="AV153" i="136"/>
  <c r="AU153" i="136"/>
  <c r="AV152" i="136"/>
  <c r="AU152" i="136"/>
  <c r="AV151" i="136"/>
  <c r="AU151" i="136"/>
  <c r="AV150" i="136"/>
  <c r="AU150" i="136"/>
  <c r="AV149" i="136"/>
  <c r="AU149" i="136"/>
  <c r="AV148" i="136"/>
  <c r="AU148" i="136"/>
  <c r="AV147" i="136"/>
  <c r="AU147" i="136"/>
  <c r="AV146" i="136"/>
  <c r="AU146" i="136"/>
  <c r="AV145" i="136"/>
  <c r="AU145" i="136"/>
  <c r="AV144" i="136"/>
  <c r="AU144" i="136"/>
  <c r="AV143" i="136"/>
  <c r="AU143" i="136"/>
  <c r="AV142" i="136"/>
  <c r="AU142" i="136"/>
  <c r="AV141" i="136"/>
  <c r="AU141" i="136"/>
  <c r="AV140" i="136"/>
  <c r="AU140" i="136"/>
  <c r="AV139" i="136"/>
  <c r="AU139" i="136"/>
  <c r="AV138" i="136"/>
  <c r="AU138" i="136"/>
  <c r="AV137" i="136"/>
  <c r="AU137" i="136"/>
  <c r="AV136" i="136"/>
  <c r="AU136" i="136"/>
  <c r="AV135" i="136"/>
  <c r="AU135" i="136"/>
  <c r="AV134" i="136"/>
  <c r="AU134" i="136"/>
  <c r="AV133" i="136"/>
  <c r="AU133" i="136"/>
  <c r="AV132" i="136"/>
  <c r="AU132" i="136"/>
  <c r="AV131" i="136"/>
  <c r="AU131" i="136"/>
  <c r="AV130" i="136"/>
  <c r="AU130" i="136"/>
  <c r="AV129" i="136"/>
  <c r="AU129" i="136"/>
  <c r="AV128" i="136"/>
  <c r="AU128" i="136"/>
  <c r="AV127" i="136"/>
  <c r="AU127" i="136"/>
  <c r="AV126" i="136"/>
  <c r="AU126" i="136"/>
  <c r="AV125" i="136"/>
  <c r="AU125" i="136"/>
  <c r="AV124" i="136"/>
  <c r="AU124" i="136"/>
  <c r="AV123" i="136"/>
  <c r="AU123" i="136"/>
  <c r="AV122" i="136"/>
  <c r="AU122" i="136"/>
  <c r="AV121" i="136"/>
  <c r="AU121" i="136"/>
  <c r="AV120" i="136"/>
  <c r="AU120" i="136"/>
  <c r="AV119" i="136"/>
  <c r="AU119" i="136"/>
  <c r="AV118" i="136"/>
  <c r="AU118" i="136"/>
  <c r="AV117" i="136"/>
  <c r="AU117" i="136"/>
  <c r="AV116" i="136"/>
  <c r="AU116" i="136"/>
  <c r="AV115" i="136"/>
  <c r="AU115" i="136"/>
  <c r="AV114" i="136"/>
  <c r="AU114" i="136"/>
  <c r="AV113" i="136"/>
  <c r="AU113" i="136"/>
  <c r="AV112" i="136"/>
  <c r="AU112" i="136"/>
  <c r="AV111" i="136"/>
  <c r="AU111" i="136"/>
  <c r="AV110" i="136"/>
  <c r="AU110" i="136"/>
  <c r="AV109" i="136"/>
  <c r="AU109" i="136"/>
  <c r="AV108" i="136"/>
  <c r="AU108" i="136"/>
  <c r="AV107" i="136"/>
  <c r="AU107" i="136"/>
  <c r="AV106" i="136"/>
  <c r="AU106" i="136"/>
  <c r="AV105" i="136"/>
  <c r="AU105" i="136"/>
  <c r="AV104" i="136"/>
  <c r="AU104" i="136"/>
  <c r="AV103" i="136"/>
  <c r="AU103" i="136"/>
  <c r="AV102" i="136"/>
  <c r="AU102" i="136"/>
  <c r="AV101" i="136"/>
  <c r="AU101" i="136"/>
  <c r="AV100" i="136"/>
  <c r="AU100" i="136"/>
  <c r="AV99" i="136"/>
  <c r="AU99" i="136"/>
  <c r="AV98" i="136"/>
  <c r="AU98" i="136"/>
  <c r="AV97" i="136"/>
  <c r="AU97" i="136"/>
  <c r="AV96" i="136"/>
  <c r="AU96" i="136"/>
  <c r="AV95" i="136"/>
  <c r="AU95" i="136"/>
  <c r="AV94" i="136"/>
  <c r="AU94" i="136"/>
  <c r="AV93" i="136"/>
  <c r="AU93" i="136"/>
  <c r="AV92" i="136"/>
  <c r="AU92" i="136"/>
  <c r="AV91" i="136"/>
  <c r="AU91" i="136"/>
  <c r="AV90" i="136"/>
  <c r="AU90" i="136"/>
  <c r="AV89" i="136"/>
  <c r="AU89" i="136"/>
  <c r="AV88" i="136"/>
  <c r="AU88" i="136"/>
  <c r="AV87" i="136"/>
  <c r="AU87" i="136"/>
  <c r="AV86" i="136"/>
  <c r="AU86" i="136"/>
  <c r="AV85" i="136"/>
  <c r="AU85" i="136"/>
  <c r="AV84" i="136"/>
  <c r="AU84" i="136"/>
  <c r="AV83" i="136"/>
  <c r="AU83" i="136"/>
  <c r="AU82" i="136"/>
  <c r="AV82" i="136"/>
  <c r="AU81" i="136"/>
  <c r="AV81" i="136"/>
  <c r="AU80" i="136"/>
  <c r="AV80" i="136"/>
  <c r="AU79" i="136"/>
  <c r="AV79" i="136"/>
  <c r="AU78" i="136"/>
  <c r="AV78" i="136"/>
  <c r="AU77" i="136"/>
  <c r="AV77" i="136"/>
  <c r="AU76" i="136"/>
  <c r="AV76" i="136"/>
  <c r="AU75" i="136"/>
  <c r="AV75" i="136"/>
  <c r="AU74" i="136"/>
  <c r="AV74" i="136"/>
  <c r="AU73" i="136"/>
  <c r="AV73" i="136"/>
  <c r="AU72" i="136"/>
  <c r="AV72" i="136"/>
  <c r="AU71" i="136"/>
  <c r="AV71" i="136"/>
  <c r="AU70" i="136"/>
  <c r="AV70" i="136"/>
  <c r="AU69" i="136"/>
  <c r="AV69" i="136"/>
  <c r="AU68" i="136"/>
  <c r="AV68" i="136"/>
  <c r="AU67" i="136"/>
  <c r="AV67" i="136"/>
  <c r="AU66" i="136"/>
  <c r="AV66" i="136"/>
  <c r="AU65" i="136"/>
  <c r="AV65" i="136"/>
  <c r="AU64" i="136"/>
  <c r="AV64" i="136"/>
  <c r="AU63" i="136"/>
  <c r="AV63" i="136"/>
  <c r="AU62" i="136"/>
  <c r="AV62" i="136"/>
  <c r="AU61" i="136"/>
  <c r="AV61" i="136"/>
  <c r="AU60" i="136"/>
  <c r="AV60" i="136"/>
  <c r="AU59" i="136"/>
  <c r="AV59" i="136"/>
  <c r="AU58" i="136"/>
  <c r="AV58" i="136"/>
  <c r="AU57" i="136"/>
  <c r="AV57" i="136"/>
  <c r="AU56" i="136"/>
  <c r="AV56" i="136"/>
  <c r="AU55" i="136"/>
  <c r="AV55" i="136"/>
  <c r="AU54" i="136"/>
  <c r="AV54" i="136"/>
  <c r="AU53" i="136"/>
  <c r="AV53" i="136"/>
  <c r="AU52" i="136"/>
  <c r="AV52" i="136"/>
  <c r="AU51" i="136"/>
  <c r="AV51" i="136"/>
  <c r="AU50" i="136"/>
  <c r="AV50" i="136"/>
  <c r="AU49" i="136"/>
  <c r="AV49" i="136"/>
  <c r="AU48" i="136"/>
  <c r="AV48" i="136"/>
  <c r="AU47" i="136"/>
  <c r="AV47" i="136"/>
  <c r="AU46" i="136"/>
  <c r="AV46" i="136"/>
  <c r="AU45" i="136"/>
  <c r="AV45" i="136"/>
  <c r="AU44" i="136"/>
  <c r="AV44" i="136"/>
  <c r="AU43" i="136"/>
  <c r="AV43" i="136"/>
  <c r="AU42" i="136"/>
  <c r="AV42" i="136"/>
  <c r="AU41" i="136"/>
  <c r="AV41" i="136"/>
  <c r="AU40" i="136"/>
  <c r="AV40" i="136"/>
  <c r="AU39" i="136"/>
  <c r="AV39" i="136"/>
  <c r="AU38" i="136"/>
  <c r="AV38" i="136"/>
  <c r="AU37" i="136"/>
  <c r="AV37" i="136"/>
  <c r="AU36" i="136"/>
  <c r="AV36" i="136"/>
  <c r="AU35" i="136"/>
  <c r="AV35" i="136"/>
  <c r="AU34" i="136"/>
  <c r="AV34" i="136"/>
  <c r="AU33" i="136"/>
  <c r="AV33" i="136"/>
  <c r="AU32" i="136"/>
  <c r="AV32" i="136"/>
  <c r="AU31" i="136"/>
  <c r="AV31" i="136"/>
  <c r="AU30" i="136"/>
  <c r="AV30" i="136"/>
  <c r="AU29" i="136"/>
  <c r="AV29" i="136"/>
  <c r="AU28" i="136"/>
  <c r="AV28" i="136"/>
  <c r="AU27" i="136"/>
  <c r="AV27" i="136"/>
  <c r="AU26" i="136"/>
  <c r="AV26" i="136"/>
  <c r="AU25" i="136"/>
  <c r="AV25" i="136"/>
  <c r="AU24" i="136"/>
  <c r="AV24" i="136"/>
  <c r="AU23" i="136"/>
  <c r="AV23" i="136"/>
  <c r="AU22" i="136"/>
  <c r="AV22" i="136"/>
  <c r="AU21" i="136"/>
  <c r="AV21" i="136"/>
  <c r="AU20" i="136"/>
  <c r="AV20" i="136"/>
  <c r="AU19" i="136"/>
  <c r="AV19" i="136"/>
  <c r="AU18" i="136"/>
  <c r="AV18" i="136"/>
  <c r="W200" i="136"/>
  <c r="W199" i="136"/>
  <c r="W198" i="136"/>
  <c r="W197" i="136"/>
  <c r="W196" i="136"/>
  <c r="W195" i="136"/>
  <c r="W194" i="136"/>
  <c r="W193" i="136"/>
  <c r="W192" i="136"/>
  <c r="W191" i="136"/>
  <c r="W190" i="136"/>
  <c r="W189" i="136"/>
  <c r="W188" i="136"/>
  <c r="W187" i="136"/>
  <c r="W186" i="136"/>
  <c r="W185" i="136"/>
  <c r="W184" i="136"/>
  <c r="W183" i="136"/>
  <c r="W182" i="136"/>
  <c r="W181" i="136"/>
  <c r="W180" i="136"/>
  <c r="W179" i="136"/>
  <c r="W178" i="136"/>
  <c r="W177" i="136"/>
  <c r="W176" i="136"/>
  <c r="W175" i="136"/>
  <c r="W174" i="136"/>
  <c r="W173" i="136"/>
  <c r="W172" i="136"/>
  <c r="W171" i="136"/>
  <c r="W170" i="136"/>
  <c r="W169" i="136"/>
  <c r="W168" i="136"/>
  <c r="W167" i="136"/>
  <c r="W166" i="136"/>
  <c r="W165" i="136"/>
  <c r="W164" i="136"/>
  <c r="W163" i="136"/>
  <c r="W162" i="136"/>
  <c r="W161" i="136"/>
  <c r="W160" i="136"/>
  <c r="W159" i="136"/>
  <c r="W158" i="136"/>
  <c r="W157" i="136"/>
  <c r="W156" i="136"/>
  <c r="W155" i="136"/>
  <c r="W154" i="136"/>
  <c r="W153" i="136"/>
  <c r="W152" i="136"/>
  <c r="W151" i="136"/>
  <c r="W150" i="136"/>
  <c r="W149" i="136"/>
  <c r="W148" i="136"/>
  <c r="W147" i="136"/>
  <c r="W146" i="136"/>
  <c r="W145" i="136"/>
  <c r="W144" i="136"/>
  <c r="W143" i="136"/>
  <c r="W142" i="136"/>
  <c r="W141" i="136"/>
  <c r="W140" i="136"/>
  <c r="W139" i="136"/>
  <c r="W138" i="136"/>
  <c r="W137" i="136"/>
  <c r="W136" i="136"/>
  <c r="W135" i="136"/>
  <c r="W134" i="136"/>
  <c r="W133" i="136"/>
  <c r="W132" i="136"/>
  <c r="W131" i="136"/>
  <c r="W130" i="136"/>
  <c r="W129" i="136"/>
  <c r="W128" i="136"/>
  <c r="W127" i="136"/>
  <c r="W126" i="136"/>
  <c r="W125" i="136"/>
  <c r="W124" i="136"/>
  <c r="W123" i="136"/>
  <c r="W122" i="136"/>
  <c r="W121" i="136"/>
  <c r="W120" i="136"/>
  <c r="W119" i="136"/>
  <c r="W118" i="136"/>
  <c r="W117" i="136"/>
  <c r="W116" i="136"/>
  <c r="W115" i="136"/>
  <c r="W114" i="136"/>
  <c r="W113" i="136"/>
  <c r="W112" i="136"/>
  <c r="W111" i="136"/>
  <c r="W110" i="136"/>
  <c r="W109" i="136"/>
  <c r="W108" i="136"/>
  <c r="W107" i="136"/>
  <c r="W106" i="136"/>
  <c r="W105" i="136"/>
  <c r="W104" i="136"/>
  <c r="W103" i="136"/>
  <c r="W102" i="136"/>
  <c r="W101" i="136"/>
  <c r="W100" i="136"/>
  <c r="W99" i="136"/>
  <c r="W98" i="136"/>
  <c r="W97" i="136"/>
  <c r="W96" i="136"/>
  <c r="W95" i="136"/>
  <c r="W94" i="136"/>
  <c r="W93" i="136"/>
  <c r="W92" i="136"/>
  <c r="W91" i="136"/>
  <c r="W90" i="136"/>
  <c r="W89" i="136"/>
  <c r="W88" i="136"/>
  <c r="W87" i="136"/>
  <c r="W86" i="136"/>
  <c r="W85" i="136"/>
  <c r="W84" i="136"/>
  <c r="W83" i="136"/>
  <c r="W82" i="136"/>
  <c r="W81" i="136"/>
  <c r="W80" i="136"/>
  <c r="W79" i="136"/>
  <c r="W78" i="136"/>
  <c r="W77" i="136"/>
  <c r="W76" i="136"/>
  <c r="W75" i="136"/>
  <c r="W74" i="136"/>
  <c r="W73" i="136"/>
  <c r="W72" i="136"/>
  <c r="W71" i="136"/>
  <c r="W70" i="136"/>
  <c r="W69" i="136"/>
  <c r="W68" i="136"/>
  <c r="W67" i="136"/>
  <c r="W66" i="136"/>
  <c r="W65" i="136"/>
  <c r="W64" i="136"/>
  <c r="W63" i="136"/>
  <c r="W62" i="136"/>
  <c r="W61" i="136"/>
  <c r="W60" i="136"/>
  <c r="W59" i="136"/>
  <c r="W58" i="136"/>
  <c r="W57" i="136"/>
  <c r="W56" i="136"/>
  <c r="W55" i="136"/>
  <c r="W54" i="136"/>
  <c r="W53" i="136"/>
  <c r="W52" i="136"/>
  <c r="W51" i="136"/>
  <c r="W50" i="136"/>
  <c r="W49" i="136"/>
  <c r="W48" i="136"/>
  <c r="W47" i="136"/>
  <c r="W46" i="136"/>
  <c r="W45" i="136"/>
  <c r="W44" i="136"/>
  <c r="W43" i="136"/>
  <c r="W42" i="136"/>
  <c r="W41" i="136"/>
  <c r="W40" i="136"/>
  <c r="W39" i="136"/>
  <c r="W38" i="136"/>
  <c r="W37" i="136"/>
  <c r="W36" i="136"/>
  <c r="W35" i="136"/>
  <c r="W34" i="136"/>
  <c r="W33" i="136"/>
  <c r="W32" i="136"/>
  <c r="W31" i="136"/>
  <c r="W30" i="136"/>
  <c r="W29" i="136"/>
  <c r="W28" i="136"/>
  <c r="W27" i="136"/>
  <c r="W26" i="136"/>
  <c r="W25" i="136"/>
  <c r="W24" i="136"/>
  <c r="W23" i="136"/>
  <c r="W22" i="136"/>
  <c r="W21" i="136"/>
  <c r="W20" i="136"/>
  <c r="W19" i="136"/>
  <c r="W18" i="136"/>
  <c r="S200" i="136"/>
  <c r="S199" i="136"/>
  <c r="S198" i="136"/>
  <c r="S197" i="136"/>
  <c r="S196" i="136"/>
  <c r="S195" i="136"/>
  <c r="S194" i="136"/>
  <c r="S193" i="136"/>
  <c r="S192" i="136"/>
  <c r="S191" i="136"/>
  <c r="S190" i="136"/>
  <c r="S189" i="136"/>
  <c r="S188" i="136"/>
  <c r="S187" i="136"/>
  <c r="S186" i="136"/>
  <c r="S185" i="136"/>
  <c r="S184" i="136"/>
  <c r="S183" i="136"/>
  <c r="S182" i="136"/>
  <c r="S181" i="136"/>
  <c r="S180" i="136"/>
  <c r="S179" i="136"/>
  <c r="S178" i="136"/>
  <c r="S177" i="136"/>
  <c r="S176" i="136"/>
  <c r="S175" i="136"/>
  <c r="S174" i="136"/>
  <c r="S173" i="136"/>
  <c r="S172" i="136"/>
  <c r="S171" i="136"/>
  <c r="S170" i="136"/>
  <c r="S169" i="136"/>
  <c r="S168" i="136"/>
  <c r="S167" i="136"/>
  <c r="S166" i="136"/>
  <c r="S165" i="136"/>
  <c r="S164" i="136"/>
  <c r="S163" i="136"/>
  <c r="S162" i="136"/>
  <c r="S161" i="136"/>
  <c r="S160" i="136"/>
  <c r="S159" i="136"/>
  <c r="S158" i="136"/>
  <c r="S157" i="136"/>
  <c r="S156" i="136"/>
  <c r="S155" i="136"/>
  <c r="S154" i="136"/>
  <c r="S153" i="136"/>
  <c r="S152" i="136"/>
  <c r="S151" i="136"/>
  <c r="S150" i="136"/>
  <c r="S149" i="136"/>
  <c r="S148" i="136"/>
  <c r="S147" i="136"/>
  <c r="S146" i="136"/>
  <c r="S145" i="136"/>
  <c r="S144" i="136"/>
  <c r="S143" i="136"/>
  <c r="S142" i="136"/>
  <c r="S141" i="136"/>
  <c r="S140" i="136"/>
  <c r="S139" i="136"/>
  <c r="S138" i="136"/>
  <c r="S137" i="136"/>
  <c r="S136" i="136"/>
  <c r="S135" i="136"/>
  <c r="S134" i="136"/>
  <c r="S133" i="136"/>
  <c r="S132" i="136"/>
  <c r="S131" i="136"/>
  <c r="S130" i="136"/>
  <c r="S129" i="136"/>
  <c r="S128" i="136"/>
  <c r="S127" i="136"/>
  <c r="S126" i="136"/>
  <c r="S125" i="136"/>
  <c r="S124" i="136"/>
  <c r="S123" i="136"/>
  <c r="S122" i="136"/>
  <c r="S121" i="136"/>
  <c r="S120" i="136"/>
  <c r="S119" i="136"/>
  <c r="S118" i="136"/>
  <c r="S117" i="136"/>
  <c r="S116" i="136"/>
  <c r="S115" i="136"/>
  <c r="S114" i="136"/>
  <c r="S113" i="136"/>
  <c r="S112" i="136"/>
  <c r="S111" i="136"/>
  <c r="S110" i="136"/>
  <c r="S109" i="136"/>
  <c r="S108" i="136"/>
  <c r="S107" i="136"/>
  <c r="S106" i="136"/>
  <c r="S105" i="136"/>
  <c r="S104" i="136"/>
  <c r="S103" i="136"/>
  <c r="S102" i="136"/>
  <c r="S101" i="136"/>
  <c r="S100" i="136"/>
  <c r="S99" i="136"/>
  <c r="S98" i="136"/>
  <c r="S97" i="136"/>
  <c r="S96" i="136"/>
  <c r="S95" i="136"/>
  <c r="S94" i="136"/>
  <c r="S93" i="136"/>
  <c r="S92" i="136"/>
  <c r="S91" i="136"/>
  <c r="S90" i="136"/>
  <c r="S89" i="136"/>
  <c r="S88" i="136"/>
  <c r="S87" i="136"/>
  <c r="S86" i="136"/>
  <c r="S85" i="136"/>
  <c r="S84" i="136"/>
  <c r="S83" i="136"/>
  <c r="S82" i="136"/>
  <c r="S81" i="136"/>
  <c r="S80" i="136"/>
  <c r="S79" i="136"/>
  <c r="S78" i="136"/>
  <c r="S77" i="136"/>
  <c r="S76" i="136"/>
  <c r="S75" i="136"/>
  <c r="S74" i="136"/>
  <c r="S73" i="136"/>
  <c r="S72" i="136"/>
  <c r="S71" i="136"/>
  <c r="S70" i="136"/>
  <c r="S69" i="136"/>
  <c r="S68" i="136"/>
  <c r="S67" i="136"/>
  <c r="S66" i="136"/>
  <c r="S65" i="136"/>
  <c r="S64" i="136"/>
  <c r="S63" i="136"/>
  <c r="S62" i="136"/>
  <c r="S61" i="136"/>
  <c r="S60" i="136"/>
  <c r="S59" i="136"/>
  <c r="S58" i="136"/>
  <c r="S57" i="136"/>
  <c r="S56" i="136"/>
  <c r="S55" i="136"/>
  <c r="S54" i="136"/>
  <c r="S53" i="136"/>
  <c r="S52" i="136"/>
  <c r="S51" i="136"/>
  <c r="S50" i="136"/>
  <c r="S49" i="136"/>
  <c r="S48" i="136"/>
  <c r="S47" i="136"/>
  <c r="S46" i="136"/>
  <c r="S45" i="136"/>
  <c r="S44" i="136"/>
  <c r="S43" i="136"/>
  <c r="S42" i="136"/>
  <c r="S41" i="136"/>
  <c r="S40" i="136"/>
  <c r="S39" i="136"/>
  <c r="S38" i="136"/>
  <c r="S37" i="136"/>
  <c r="S36" i="136"/>
  <c r="S35" i="136"/>
  <c r="S34" i="136"/>
  <c r="S33" i="136"/>
  <c r="S32" i="136"/>
  <c r="S31" i="136"/>
  <c r="S30" i="136"/>
  <c r="S29" i="136"/>
  <c r="S28" i="136"/>
  <c r="S27" i="136"/>
  <c r="S26" i="136"/>
  <c r="S25" i="136"/>
  <c r="S24" i="136"/>
  <c r="S23" i="136"/>
  <c r="S22" i="136"/>
  <c r="S21" i="136"/>
  <c r="S20" i="136"/>
  <c r="S19" i="136"/>
  <c r="S18" i="136"/>
  <c r="G200" i="136"/>
  <c r="G199" i="136"/>
  <c r="G198" i="136"/>
  <c r="G197" i="136"/>
  <c r="G196" i="136"/>
  <c r="G195" i="136"/>
  <c r="G194" i="136"/>
  <c r="G193" i="136"/>
  <c r="G192" i="136"/>
  <c r="G191" i="136"/>
  <c r="G190" i="136"/>
  <c r="G189" i="136"/>
  <c r="G188" i="136"/>
  <c r="G187" i="136"/>
  <c r="G186" i="136"/>
  <c r="G185" i="136"/>
  <c r="G184" i="136"/>
  <c r="G183" i="136"/>
  <c r="G182" i="136"/>
  <c r="G181" i="136"/>
  <c r="G180" i="136"/>
  <c r="G179" i="136"/>
  <c r="G178" i="136"/>
  <c r="G177" i="136"/>
  <c r="G176" i="136"/>
  <c r="G175" i="136"/>
  <c r="G174" i="136"/>
  <c r="G173" i="136"/>
  <c r="G172" i="136"/>
  <c r="G171" i="136"/>
  <c r="G170" i="136"/>
  <c r="G169" i="136"/>
  <c r="G168" i="136"/>
  <c r="G167" i="136"/>
  <c r="G166" i="136"/>
  <c r="G165" i="136"/>
  <c r="G164" i="136"/>
  <c r="G163" i="136"/>
  <c r="G162" i="136"/>
  <c r="G161" i="136"/>
  <c r="G160" i="136"/>
  <c r="G159" i="136"/>
  <c r="G158" i="136"/>
  <c r="G157" i="136"/>
  <c r="G156" i="136"/>
  <c r="G155" i="136"/>
  <c r="G154" i="136"/>
  <c r="G153" i="136"/>
  <c r="G152" i="136"/>
  <c r="G151" i="136"/>
  <c r="G150" i="136"/>
  <c r="G149" i="136"/>
  <c r="G148" i="136"/>
  <c r="G147" i="136"/>
  <c r="G146" i="136"/>
  <c r="G145" i="136"/>
  <c r="G144" i="136"/>
  <c r="G143" i="136"/>
  <c r="G142" i="136"/>
  <c r="G141" i="136"/>
  <c r="G140" i="136"/>
  <c r="G139" i="136"/>
  <c r="G138" i="136"/>
  <c r="G137" i="136"/>
  <c r="G136" i="136"/>
  <c r="G135" i="136"/>
  <c r="G134" i="136"/>
  <c r="G133" i="136"/>
  <c r="G132" i="136"/>
  <c r="G131" i="136"/>
  <c r="G130" i="136"/>
  <c r="G129" i="136"/>
  <c r="G128" i="136"/>
  <c r="G127" i="136"/>
  <c r="G126" i="136"/>
  <c r="G125" i="136"/>
  <c r="G124" i="136"/>
  <c r="G123" i="136"/>
  <c r="G122" i="136"/>
  <c r="G121" i="136"/>
  <c r="G120" i="136"/>
  <c r="G119" i="136"/>
  <c r="G118" i="136"/>
  <c r="G117" i="136"/>
  <c r="G116" i="136"/>
  <c r="G115" i="136"/>
  <c r="G114" i="136"/>
  <c r="G113" i="136"/>
  <c r="G112" i="136"/>
  <c r="G111" i="136"/>
  <c r="G110" i="136"/>
  <c r="G109" i="136"/>
  <c r="G108" i="136"/>
  <c r="G107" i="136"/>
  <c r="G106" i="136"/>
  <c r="G105" i="136"/>
  <c r="G104" i="136"/>
  <c r="G103" i="136"/>
  <c r="G102" i="136"/>
  <c r="G101" i="136"/>
  <c r="G100" i="136"/>
  <c r="G99" i="136"/>
  <c r="G98" i="136"/>
  <c r="G97" i="136"/>
  <c r="G96" i="136"/>
  <c r="G95" i="136"/>
  <c r="G94" i="136"/>
  <c r="G93" i="136"/>
  <c r="G92" i="136"/>
  <c r="G91" i="136"/>
  <c r="G90" i="136"/>
  <c r="G89" i="136"/>
  <c r="G88" i="136"/>
  <c r="G87" i="136"/>
  <c r="G86" i="136"/>
  <c r="G85" i="136"/>
  <c r="G84" i="136"/>
  <c r="G83" i="136"/>
  <c r="G82" i="136"/>
  <c r="G81" i="136"/>
  <c r="G80" i="136"/>
  <c r="G79" i="136"/>
  <c r="G78" i="136"/>
  <c r="G77" i="136"/>
  <c r="G76" i="136"/>
  <c r="G75" i="136"/>
  <c r="G74" i="136"/>
  <c r="G73" i="136"/>
  <c r="G72" i="136"/>
  <c r="G71" i="136"/>
  <c r="G70" i="136"/>
  <c r="G69" i="136"/>
  <c r="G68" i="136"/>
  <c r="G67" i="136"/>
  <c r="G66" i="136"/>
  <c r="G65" i="136"/>
  <c r="G64" i="136"/>
  <c r="G63" i="136"/>
  <c r="G62" i="136"/>
  <c r="G61" i="136"/>
  <c r="G60" i="136"/>
  <c r="G59" i="136"/>
  <c r="G58" i="136"/>
  <c r="G57" i="136"/>
  <c r="G56" i="136"/>
  <c r="G55" i="136"/>
  <c r="G54" i="136"/>
  <c r="G53" i="136"/>
  <c r="G52" i="136"/>
  <c r="G51" i="136"/>
  <c r="G50" i="136"/>
  <c r="G49" i="136"/>
  <c r="G48" i="136"/>
  <c r="G47" i="136"/>
  <c r="G46" i="136"/>
  <c r="G45" i="136"/>
  <c r="G44" i="136"/>
  <c r="G43" i="136"/>
  <c r="G42" i="136"/>
  <c r="G41" i="136"/>
  <c r="G40" i="136"/>
  <c r="G39" i="136"/>
  <c r="G38" i="136"/>
  <c r="G37" i="136"/>
  <c r="G36" i="136"/>
  <c r="G35" i="136"/>
  <c r="G34" i="136"/>
  <c r="G33" i="136"/>
  <c r="G32" i="136"/>
  <c r="G31" i="136"/>
  <c r="G30" i="136"/>
  <c r="G29" i="136"/>
  <c r="G28" i="136"/>
  <c r="G27" i="136"/>
  <c r="G26" i="136"/>
  <c r="G25" i="136"/>
  <c r="G24" i="136"/>
  <c r="G23" i="136"/>
  <c r="G22" i="136"/>
  <c r="G21" i="136"/>
  <c r="G20" i="136"/>
  <c r="G19" i="136"/>
  <c r="G18" i="136"/>
  <c r="E200" i="136"/>
  <c r="D200" i="136"/>
  <c r="E199" i="136"/>
  <c r="D199" i="136"/>
  <c r="E198" i="136"/>
  <c r="D198" i="136"/>
  <c r="E197" i="136"/>
  <c r="D197" i="136"/>
  <c r="E196" i="136"/>
  <c r="D196" i="136"/>
  <c r="E195" i="136"/>
  <c r="D195" i="136"/>
  <c r="E194" i="136"/>
  <c r="D194" i="136"/>
  <c r="E193" i="136"/>
  <c r="D193" i="136"/>
  <c r="E192" i="136"/>
  <c r="D192" i="136"/>
  <c r="E191" i="136"/>
  <c r="D191" i="136"/>
  <c r="E190" i="136"/>
  <c r="D190" i="136"/>
  <c r="E189" i="136"/>
  <c r="D189" i="136"/>
  <c r="E188" i="136"/>
  <c r="D188" i="136"/>
  <c r="E187" i="136"/>
  <c r="D187" i="136"/>
  <c r="E186" i="136"/>
  <c r="D186" i="136"/>
  <c r="E185" i="136"/>
  <c r="D185" i="136"/>
  <c r="E184" i="136"/>
  <c r="D184" i="136"/>
  <c r="E183" i="136"/>
  <c r="D183" i="136"/>
  <c r="E182" i="136"/>
  <c r="D182" i="136"/>
  <c r="E181" i="136"/>
  <c r="D181" i="136"/>
  <c r="E180" i="136"/>
  <c r="D180" i="136"/>
  <c r="E179" i="136"/>
  <c r="D179" i="136"/>
  <c r="E178" i="136"/>
  <c r="D178" i="136"/>
  <c r="E177" i="136"/>
  <c r="D177" i="136"/>
  <c r="E176" i="136"/>
  <c r="D176" i="136"/>
  <c r="E175" i="136"/>
  <c r="D175" i="136"/>
  <c r="E174" i="136"/>
  <c r="D174" i="136"/>
  <c r="E173" i="136"/>
  <c r="D173" i="136"/>
  <c r="E172" i="136"/>
  <c r="D172" i="136"/>
  <c r="E171" i="136"/>
  <c r="D171" i="136"/>
  <c r="E170" i="136"/>
  <c r="D170" i="136"/>
  <c r="E169" i="136"/>
  <c r="D169" i="136"/>
  <c r="E168" i="136"/>
  <c r="D168" i="136"/>
  <c r="E167" i="136"/>
  <c r="D167" i="136"/>
  <c r="E166" i="136"/>
  <c r="D166" i="136"/>
  <c r="E165" i="136"/>
  <c r="D165" i="136"/>
  <c r="E164" i="136"/>
  <c r="D164" i="136"/>
  <c r="E163" i="136"/>
  <c r="D163" i="136"/>
  <c r="E162" i="136"/>
  <c r="D162" i="136"/>
  <c r="E161" i="136"/>
  <c r="D161" i="136"/>
  <c r="E160" i="136"/>
  <c r="D160" i="136"/>
  <c r="E159" i="136"/>
  <c r="D159" i="136"/>
  <c r="E158" i="136"/>
  <c r="D158" i="136"/>
  <c r="E157" i="136"/>
  <c r="D157" i="136"/>
  <c r="E156" i="136"/>
  <c r="D156" i="136"/>
  <c r="E155" i="136"/>
  <c r="D155" i="136"/>
  <c r="E154" i="136"/>
  <c r="D154" i="136"/>
  <c r="E153" i="136"/>
  <c r="D153" i="136"/>
  <c r="E152" i="136"/>
  <c r="D152" i="136"/>
  <c r="E151" i="136"/>
  <c r="D151" i="136"/>
  <c r="E150" i="136"/>
  <c r="D150" i="136"/>
  <c r="E149" i="136"/>
  <c r="D149" i="136"/>
  <c r="E148" i="136"/>
  <c r="D148" i="136"/>
  <c r="E147" i="136"/>
  <c r="D147" i="136"/>
  <c r="E146" i="136"/>
  <c r="D146" i="136"/>
  <c r="E145" i="136"/>
  <c r="D145" i="136"/>
  <c r="E144" i="136"/>
  <c r="D144" i="136"/>
  <c r="E143" i="136"/>
  <c r="D143" i="136"/>
  <c r="E142" i="136"/>
  <c r="D142" i="136"/>
  <c r="E141" i="136"/>
  <c r="D141" i="136"/>
  <c r="E140" i="136"/>
  <c r="D140" i="136"/>
  <c r="E139" i="136"/>
  <c r="D139" i="136"/>
  <c r="E138" i="136"/>
  <c r="D138" i="136"/>
  <c r="E137" i="136"/>
  <c r="D137" i="136"/>
  <c r="E136" i="136"/>
  <c r="D136" i="136"/>
  <c r="E135" i="136"/>
  <c r="D135" i="136"/>
  <c r="E134" i="136"/>
  <c r="D134" i="136"/>
  <c r="E133" i="136"/>
  <c r="D133" i="136"/>
  <c r="E132" i="136"/>
  <c r="D132" i="136"/>
  <c r="E131" i="136"/>
  <c r="D131" i="136"/>
  <c r="E130" i="136"/>
  <c r="D130" i="136"/>
  <c r="E129" i="136"/>
  <c r="D129" i="136"/>
  <c r="E128" i="136"/>
  <c r="D128" i="136"/>
  <c r="E127" i="136"/>
  <c r="D127" i="136"/>
  <c r="E126" i="136"/>
  <c r="D126" i="136"/>
  <c r="E125" i="136"/>
  <c r="D125" i="136"/>
  <c r="E124" i="136"/>
  <c r="D124" i="136"/>
  <c r="E123" i="136"/>
  <c r="D123" i="136"/>
  <c r="E122" i="136"/>
  <c r="D122" i="136"/>
  <c r="E121" i="136"/>
  <c r="D121" i="136"/>
  <c r="E120" i="136"/>
  <c r="D120" i="136"/>
  <c r="E119" i="136"/>
  <c r="D119" i="136"/>
  <c r="E118" i="136"/>
  <c r="D118" i="136"/>
  <c r="E117" i="136"/>
  <c r="D117" i="136"/>
  <c r="E116" i="136"/>
  <c r="D116" i="136"/>
  <c r="E115" i="136"/>
  <c r="D115" i="136"/>
  <c r="E114" i="136"/>
  <c r="D114" i="136"/>
  <c r="E113" i="136"/>
  <c r="D113" i="136"/>
  <c r="E112" i="136"/>
  <c r="D112" i="136"/>
  <c r="E111" i="136"/>
  <c r="D111" i="136"/>
  <c r="E110" i="136"/>
  <c r="D110" i="136"/>
  <c r="E109" i="136"/>
  <c r="D109" i="136"/>
  <c r="E108" i="136"/>
  <c r="D108" i="136"/>
  <c r="E107" i="136"/>
  <c r="D107" i="136"/>
  <c r="E106" i="136"/>
  <c r="D106" i="136"/>
  <c r="E105" i="136"/>
  <c r="D105" i="136"/>
  <c r="E104" i="136"/>
  <c r="D104" i="136"/>
  <c r="E103" i="136"/>
  <c r="D103" i="136"/>
  <c r="E102" i="136"/>
  <c r="D102" i="136"/>
  <c r="E101" i="136"/>
  <c r="D101" i="136"/>
  <c r="E100" i="136"/>
  <c r="D100" i="136"/>
  <c r="E99" i="136"/>
  <c r="D99" i="136"/>
  <c r="E98" i="136"/>
  <c r="D98" i="136"/>
  <c r="E97" i="136"/>
  <c r="D97" i="136"/>
  <c r="E96" i="136"/>
  <c r="D96" i="136"/>
  <c r="E95" i="136"/>
  <c r="D95" i="136"/>
  <c r="E94" i="136"/>
  <c r="D94" i="136"/>
  <c r="E93" i="136"/>
  <c r="D93" i="136"/>
  <c r="E92" i="136"/>
  <c r="D92" i="136"/>
  <c r="E91" i="136"/>
  <c r="D91" i="136"/>
  <c r="E90" i="136"/>
  <c r="D90" i="136"/>
  <c r="E89" i="136"/>
  <c r="D89" i="136"/>
  <c r="E88" i="136"/>
  <c r="D88" i="136"/>
  <c r="E87" i="136"/>
  <c r="D87" i="136"/>
  <c r="E86" i="136"/>
  <c r="D86" i="136"/>
  <c r="E85" i="136"/>
  <c r="D85" i="136"/>
  <c r="E84" i="136"/>
  <c r="D84" i="136"/>
  <c r="E83" i="136"/>
  <c r="D83" i="136"/>
  <c r="E82" i="136"/>
  <c r="D82" i="136"/>
  <c r="E81" i="136"/>
  <c r="D81" i="136"/>
  <c r="E80" i="136"/>
  <c r="D80" i="136"/>
  <c r="E79" i="136"/>
  <c r="D79" i="136"/>
  <c r="E78" i="136"/>
  <c r="D78" i="136"/>
  <c r="E77" i="136"/>
  <c r="D77" i="136"/>
  <c r="E76" i="136"/>
  <c r="D76" i="136"/>
  <c r="E75" i="136"/>
  <c r="D75" i="136"/>
  <c r="E74" i="136"/>
  <c r="D74" i="136"/>
  <c r="E73" i="136"/>
  <c r="D73" i="136"/>
  <c r="E72" i="136"/>
  <c r="D72" i="136"/>
  <c r="E71" i="136"/>
  <c r="D71" i="136"/>
  <c r="E70" i="136"/>
  <c r="D70" i="136"/>
  <c r="E69" i="136"/>
  <c r="D69" i="136"/>
  <c r="E68" i="136"/>
  <c r="D68" i="136"/>
  <c r="E67" i="136"/>
  <c r="D67" i="136"/>
  <c r="E66" i="136"/>
  <c r="D66" i="136"/>
  <c r="E65" i="136"/>
  <c r="D65" i="136"/>
  <c r="E64" i="136"/>
  <c r="D64" i="136"/>
  <c r="E63" i="136"/>
  <c r="D63" i="136"/>
  <c r="E62" i="136"/>
  <c r="D62" i="136"/>
  <c r="E61" i="136"/>
  <c r="D61" i="136"/>
  <c r="E60" i="136"/>
  <c r="D60" i="136"/>
  <c r="E59" i="136"/>
  <c r="D59" i="136"/>
  <c r="E58" i="136"/>
  <c r="D58" i="136"/>
  <c r="E57" i="136"/>
  <c r="D57" i="136"/>
  <c r="E56" i="136"/>
  <c r="D56" i="136"/>
  <c r="E55" i="136"/>
  <c r="D55" i="136"/>
  <c r="E54" i="136"/>
  <c r="D54" i="136"/>
  <c r="E53" i="136"/>
  <c r="D53" i="136"/>
  <c r="E52" i="136"/>
  <c r="D52" i="136"/>
  <c r="E51" i="136"/>
  <c r="D51" i="136"/>
  <c r="E50" i="136"/>
  <c r="D50" i="136"/>
  <c r="E49" i="136"/>
  <c r="D49" i="136"/>
  <c r="E48" i="136"/>
  <c r="D48" i="136"/>
  <c r="E47" i="136"/>
  <c r="D47" i="136"/>
  <c r="E46" i="136"/>
  <c r="D46" i="136"/>
  <c r="E45" i="136"/>
  <c r="D45" i="136"/>
  <c r="E44" i="136"/>
  <c r="D44" i="136"/>
  <c r="E43" i="136"/>
  <c r="D43" i="136"/>
  <c r="E42" i="136"/>
  <c r="D42" i="136"/>
  <c r="E41" i="136"/>
  <c r="D41" i="136"/>
  <c r="E40" i="136"/>
  <c r="D40" i="136"/>
  <c r="E39" i="136"/>
  <c r="D39" i="136"/>
  <c r="E38" i="136"/>
  <c r="D38" i="136"/>
  <c r="E37" i="136"/>
  <c r="D37" i="136"/>
  <c r="E36" i="136"/>
  <c r="D36" i="136"/>
  <c r="E35" i="136"/>
  <c r="D35" i="136"/>
  <c r="E34" i="136"/>
  <c r="D34" i="136"/>
  <c r="E33" i="136"/>
  <c r="D33" i="136"/>
  <c r="E32" i="136"/>
  <c r="D32" i="136"/>
  <c r="E31" i="136"/>
  <c r="D31" i="136"/>
  <c r="E30" i="136"/>
  <c r="D30" i="136"/>
  <c r="E29" i="136"/>
  <c r="D29" i="136"/>
  <c r="E28" i="136"/>
  <c r="D28" i="136"/>
  <c r="E27" i="136"/>
  <c r="D27" i="136"/>
  <c r="E26" i="136"/>
  <c r="D26" i="136"/>
  <c r="E25" i="136"/>
  <c r="D25" i="136"/>
  <c r="E24" i="136"/>
  <c r="D24" i="136"/>
  <c r="E23" i="136"/>
  <c r="D23" i="136"/>
  <c r="E22" i="136"/>
  <c r="D22" i="136"/>
  <c r="E21" i="136"/>
  <c r="D21" i="136"/>
  <c r="E20" i="136"/>
  <c r="D20" i="136"/>
  <c r="E19" i="136"/>
  <c r="D19" i="136"/>
  <c r="E18" i="136"/>
  <c r="D18" i="136"/>
  <c r="BB15" i="135"/>
  <c r="BA15" i="135"/>
  <c r="AZ15" i="135"/>
  <c r="AY15" i="135"/>
  <c r="AX15" i="135"/>
  <c r="AW15" i="135"/>
  <c r="AV15" i="135"/>
  <c r="AU15" i="135"/>
  <c r="AT15" i="135"/>
  <c r="AS15" i="135"/>
  <c r="AR15" i="135"/>
  <c r="AQ15" i="135"/>
  <c r="AP15" i="135"/>
  <c r="AO15" i="135"/>
  <c r="AN15" i="135"/>
  <c r="AM15" i="135"/>
  <c r="AL15" i="135"/>
  <c r="AK15" i="135"/>
  <c r="AJ15" i="135"/>
  <c r="AI15" i="135"/>
  <c r="AH15" i="135"/>
  <c r="AG15" i="135"/>
  <c r="AF15" i="135"/>
  <c r="AE15" i="135"/>
  <c r="AD15" i="135"/>
  <c r="AC15" i="135"/>
  <c r="AB15" i="135"/>
  <c r="AA15" i="135"/>
  <c r="Z15" i="135"/>
  <c r="Y15" i="135"/>
  <c r="X15" i="135"/>
  <c r="W15" i="135"/>
  <c r="V15" i="135"/>
  <c r="U15" i="135"/>
  <c r="T15" i="135"/>
  <c r="S15" i="135"/>
  <c r="R15" i="135"/>
  <c r="Q15" i="135"/>
  <c r="BC15" i="135"/>
  <c r="BC200" i="135"/>
  <c r="BC199" i="135"/>
  <c r="BC198" i="135"/>
  <c r="BC197" i="135"/>
  <c r="BC196" i="135"/>
  <c r="BC195" i="135"/>
  <c r="BC194" i="135"/>
  <c r="BC193" i="135"/>
  <c r="BC192" i="135"/>
  <c r="BC191" i="135"/>
  <c r="BC190" i="135"/>
  <c r="BC189" i="135"/>
  <c r="BC188" i="135"/>
  <c r="BC187" i="135"/>
  <c r="BC186" i="135"/>
  <c r="BC185" i="135"/>
  <c r="BC184" i="135"/>
  <c r="BC183" i="135"/>
  <c r="BC182" i="135"/>
  <c r="BC181" i="135"/>
  <c r="BC180" i="135"/>
  <c r="BC179" i="135"/>
  <c r="BC178" i="135"/>
  <c r="BC177" i="135"/>
  <c r="BC176" i="135"/>
  <c r="BC175" i="135"/>
  <c r="BC174" i="135"/>
  <c r="BC173" i="135"/>
  <c r="BC172" i="135"/>
  <c r="BC171" i="135"/>
  <c r="BC170" i="135"/>
  <c r="BC169" i="135"/>
  <c r="BC168" i="135"/>
  <c r="BC167" i="135"/>
  <c r="BC166" i="135"/>
  <c r="BC165" i="135"/>
  <c r="BC164" i="135"/>
  <c r="BC163" i="135"/>
  <c r="BC162" i="135"/>
  <c r="BC161" i="135"/>
  <c r="BC160" i="135"/>
  <c r="BC159" i="135"/>
  <c r="BC158" i="135"/>
  <c r="BC157" i="135"/>
  <c r="BC156" i="135"/>
  <c r="BC155" i="135"/>
  <c r="BC154" i="135"/>
  <c r="BC153" i="135"/>
  <c r="BC152" i="135"/>
  <c r="BC151" i="135"/>
  <c r="BC150" i="135"/>
  <c r="BC149" i="135"/>
  <c r="BC148" i="135"/>
  <c r="BC147" i="135"/>
  <c r="BC146" i="135"/>
  <c r="BC145" i="135"/>
  <c r="BC144" i="135"/>
  <c r="BC143" i="135"/>
  <c r="BC142" i="135"/>
  <c r="BC141" i="135"/>
  <c r="BC140" i="135"/>
  <c r="BC139" i="135"/>
  <c r="BC138" i="135"/>
  <c r="BC137" i="135"/>
  <c r="BC136" i="135"/>
  <c r="BC135" i="135"/>
  <c r="BC134" i="135"/>
  <c r="BC133" i="135"/>
  <c r="BC132" i="135"/>
  <c r="BC131" i="135"/>
  <c r="BC130" i="135"/>
  <c r="BC129" i="135"/>
  <c r="BC128" i="135"/>
  <c r="BC127" i="135"/>
  <c r="BC126" i="135"/>
  <c r="BC125" i="135"/>
  <c r="BC124" i="135"/>
  <c r="BC123" i="135"/>
  <c r="BC122" i="135"/>
  <c r="BC121" i="135"/>
  <c r="BC120" i="135"/>
  <c r="BC119" i="135"/>
  <c r="BC118" i="135"/>
  <c r="BC117" i="135"/>
  <c r="BC116" i="135"/>
  <c r="BC115" i="135"/>
  <c r="BC114" i="135"/>
  <c r="BC113" i="135"/>
  <c r="BC112" i="135"/>
  <c r="BC111" i="135"/>
  <c r="BC110" i="135"/>
  <c r="BC109" i="135"/>
  <c r="BC108" i="135"/>
  <c r="BC107" i="135"/>
  <c r="BC106" i="135"/>
  <c r="BC105" i="135"/>
  <c r="BC104" i="135"/>
  <c r="BC103" i="135"/>
  <c r="BC102" i="135"/>
  <c r="BC101" i="135"/>
  <c r="BC100" i="135"/>
  <c r="BC99" i="135"/>
  <c r="BC98" i="135"/>
  <c r="BC97" i="135"/>
  <c r="BC96" i="135"/>
  <c r="BC95" i="135"/>
  <c r="BC94" i="135"/>
  <c r="BC93" i="135"/>
  <c r="BC92" i="135"/>
  <c r="BC91" i="135"/>
  <c r="BC90" i="135"/>
  <c r="BC89" i="135"/>
  <c r="BC88" i="135"/>
  <c r="BC87" i="135"/>
  <c r="BC86" i="135"/>
  <c r="BC85" i="135"/>
  <c r="BC84" i="135"/>
  <c r="BC83" i="135"/>
  <c r="BC82" i="135"/>
  <c r="BC81" i="135"/>
  <c r="BC80" i="135"/>
  <c r="BC79" i="135"/>
  <c r="BC78" i="135"/>
  <c r="BC77" i="135"/>
  <c r="BC76" i="135"/>
  <c r="BC75" i="135"/>
  <c r="BC74" i="135"/>
  <c r="BC73" i="135"/>
  <c r="BC72" i="135"/>
  <c r="BC71" i="135"/>
  <c r="BC70" i="135"/>
  <c r="BC69" i="135"/>
  <c r="BC68" i="135"/>
  <c r="BC67" i="135"/>
  <c r="BC66" i="135"/>
  <c r="BC65" i="135"/>
  <c r="BC64" i="135"/>
  <c r="BC63" i="135"/>
  <c r="BC62" i="135"/>
  <c r="BC61" i="135"/>
  <c r="BC60" i="135"/>
  <c r="BC59" i="135"/>
  <c r="BC58" i="135"/>
  <c r="BC57" i="135"/>
  <c r="BC56" i="135"/>
  <c r="BC55" i="135"/>
  <c r="BC54" i="135"/>
  <c r="BC53" i="135"/>
  <c r="BC52" i="135"/>
  <c r="BC51" i="135"/>
  <c r="BC50" i="135"/>
  <c r="BC49" i="135"/>
  <c r="BC48" i="135"/>
  <c r="BC47" i="135"/>
  <c r="BC46" i="135"/>
  <c r="BC45" i="135"/>
  <c r="BC44" i="135"/>
  <c r="BC43" i="135"/>
  <c r="BC42" i="135"/>
  <c r="BC41" i="135"/>
  <c r="BC40" i="135"/>
  <c r="BC39" i="135"/>
  <c r="BC38" i="135"/>
  <c r="BC37" i="135"/>
  <c r="BC36" i="135"/>
  <c r="BC35" i="135"/>
  <c r="BC34" i="135"/>
  <c r="BC33" i="135"/>
  <c r="BC32" i="135"/>
  <c r="BC31" i="135"/>
  <c r="BC30" i="135"/>
  <c r="BC29" i="135"/>
  <c r="BC28" i="135"/>
  <c r="BC27" i="135"/>
  <c r="BC26" i="135"/>
  <c r="BC25" i="135"/>
  <c r="BC24" i="135"/>
  <c r="BC23" i="135"/>
  <c r="BC22" i="135"/>
  <c r="BC21" i="135"/>
  <c r="BC20" i="135"/>
  <c r="BC19" i="135"/>
  <c r="BC18" i="135"/>
  <c r="BB200" i="135"/>
  <c r="BB199" i="135"/>
  <c r="BB198" i="135"/>
  <c r="BB197" i="135"/>
  <c r="BB196" i="135"/>
  <c r="BB195" i="135"/>
  <c r="BB194" i="135"/>
  <c r="BB193" i="135"/>
  <c r="BB192" i="135"/>
  <c r="BB191" i="135"/>
  <c r="BB190" i="135"/>
  <c r="BB189" i="135"/>
  <c r="BB188" i="135"/>
  <c r="BB187" i="135"/>
  <c r="BB186" i="135"/>
  <c r="BB185" i="135"/>
  <c r="BB184" i="135"/>
  <c r="BB183" i="135"/>
  <c r="BB182" i="135"/>
  <c r="BB181" i="135"/>
  <c r="BB180" i="135"/>
  <c r="BB179" i="135"/>
  <c r="BB178" i="135"/>
  <c r="BB177" i="135"/>
  <c r="BB176" i="135"/>
  <c r="BB175" i="135"/>
  <c r="BB174" i="135"/>
  <c r="BB173" i="135"/>
  <c r="BB172" i="135"/>
  <c r="BB171" i="135"/>
  <c r="BB170" i="135"/>
  <c r="BB169" i="135"/>
  <c r="BB168" i="135"/>
  <c r="BB167" i="135"/>
  <c r="BB166" i="135"/>
  <c r="BB165" i="135"/>
  <c r="BB164" i="135"/>
  <c r="BB163" i="135"/>
  <c r="BB162" i="135"/>
  <c r="BB161" i="135"/>
  <c r="BB160" i="135"/>
  <c r="BB159" i="135"/>
  <c r="BB158" i="135"/>
  <c r="BB157" i="135"/>
  <c r="BB156" i="135"/>
  <c r="BB155" i="135"/>
  <c r="BB154" i="135"/>
  <c r="BB153" i="135"/>
  <c r="BB152" i="135"/>
  <c r="BB151" i="135"/>
  <c r="BB150" i="135"/>
  <c r="BB149" i="135"/>
  <c r="BB148" i="135"/>
  <c r="BB147" i="135"/>
  <c r="BB146" i="135"/>
  <c r="BB145" i="135"/>
  <c r="BB144" i="135"/>
  <c r="BB143" i="135"/>
  <c r="BB142" i="135"/>
  <c r="BB141" i="135"/>
  <c r="BB140" i="135"/>
  <c r="BB139" i="135"/>
  <c r="BB138" i="135"/>
  <c r="BB137" i="135"/>
  <c r="BB136" i="135"/>
  <c r="BB135" i="135"/>
  <c r="BB134" i="135"/>
  <c r="BB133" i="135"/>
  <c r="BB132" i="135"/>
  <c r="BB131" i="135"/>
  <c r="BB130" i="135"/>
  <c r="BB129" i="135"/>
  <c r="BB128" i="135"/>
  <c r="BB127" i="135"/>
  <c r="BB126" i="135"/>
  <c r="BB125" i="135"/>
  <c r="BB124" i="135"/>
  <c r="BB123" i="135"/>
  <c r="BB122" i="135"/>
  <c r="BB121" i="135"/>
  <c r="BB120" i="135"/>
  <c r="BB119" i="135"/>
  <c r="BB118" i="135"/>
  <c r="BB117" i="135"/>
  <c r="BB116" i="135"/>
  <c r="BB115" i="135"/>
  <c r="BB114" i="135"/>
  <c r="BB113" i="135"/>
  <c r="BB112" i="135"/>
  <c r="BB111" i="135"/>
  <c r="BB110" i="135"/>
  <c r="BB109" i="135"/>
  <c r="BB108" i="135"/>
  <c r="BB107" i="135"/>
  <c r="BB106" i="135"/>
  <c r="BB105" i="135"/>
  <c r="BB104" i="135"/>
  <c r="BB103" i="135"/>
  <c r="BB102" i="135"/>
  <c r="BB101" i="135"/>
  <c r="BB100" i="135"/>
  <c r="BB99" i="135"/>
  <c r="BB98" i="135"/>
  <c r="BB97" i="135"/>
  <c r="BB96" i="135"/>
  <c r="BB95" i="135"/>
  <c r="BB94" i="135"/>
  <c r="BB93" i="135"/>
  <c r="BB92" i="135"/>
  <c r="BB91" i="135"/>
  <c r="BB90" i="135"/>
  <c r="BB89" i="135"/>
  <c r="BB88" i="135"/>
  <c r="BB87" i="135"/>
  <c r="BB86" i="135"/>
  <c r="BB85" i="135"/>
  <c r="BB84" i="135"/>
  <c r="BB83" i="135"/>
  <c r="BB82" i="135"/>
  <c r="BB81" i="135"/>
  <c r="BB80" i="135"/>
  <c r="BB79" i="135"/>
  <c r="BB78" i="135"/>
  <c r="BB77" i="135"/>
  <c r="BB76" i="135"/>
  <c r="BB75" i="135"/>
  <c r="BB74" i="135"/>
  <c r="BB73" i="135"/>
  <c r="BB72" i="135"/>
  <c r="BB71" i="135"/>
  <c r="BB70" i="135"/>
  <c r="BB69" i="135"/>
  <c r="BB68" i="135"/>
  <c r="BB67" i="135"/>
  <c r="BB66" i="135"/>
  <c r="BB65" i="135"/>
  <c r="BB64" i="135"/>
  <c r="BB63" i="135"/>
  <c r="BB62" i="135"/>
  <c r="BB61" i="135"/>
  <c r="BB60" i="135"/>
  <c r="BB59" i="135"/>
  <c r="BB58" i="135"/>
  <c r="BB57" i="135"/>
  <c r="BB56" i="135"/>
  <c r="BB55" i="135"/>
  <c r="BB54" i="135"/>
  <c r="BB53" i="135"/>
  <c r="BB52" i="135"/>
  <c r="BB51" i="135"/>
  <c r="BB50" i="135"/>
  <c r="BB49" i="135"/>
  <c r="BB48" i="135"/>
  <c r="BB47" i="135"/>
  <c r="BB46" i="135"/>
  <c r="BB45" i="135"/>
  <c r="BB44" i="135"/>
  <c r="BB43" i="135"/>
  <c r="BB42" i="135"/>
  <c r="BB41" i="135"/>
  <c r="BB40" i="135"/>
  <c r="BB39" i="135"/>
  <c r="BB38" i="135"/>
  <c r="BB37" i="135"/>
  <c r="BB36" i="135"/>
  <c r="BB35" i="135"/>
  <c r="BB34" i="135"/>
  <c r="BB33" i="135"/>
  <c r="BB32" i="135"/>
  <c r="BB31" i="135"/>
  <c r="BB30" i="135"/>
  <c r="BB29" i="135"/>
  <c r="BB28" i="135"/>
  <c r="BB27" i="135"/>
  <c r="BB26" i="135"/>
  <c r="BB25" i="135"/>
  <c r="BB24" i="135"/>
  <c r="BB23" i="135"/>
  <c r="BB22" i="135"/>
  <c r="BB21" i="135"/>
  <c r="BB20" i="135"/>
  <c r="BB19" i="135"/>
  <c r="BB18" i="135"/>
  <c r="AX200" i="135"/>
  <c r="AX199" i="135"/>
  <c r="AX198" i="135"/>
  <c r="AX197" i="135"/>
  <c r="AX196" i="135"/>
  <c r="AX195" i="135"/>
  <c r="AX194" i="135"/>
  <c r="AX193" i="135"/>
  <c r="AX192" i="135"/>
  <c r="AX191" i="135"/>
  <c r="AX190" i="135"/>
  <c r="AX189" i="135"/>
  <c r="AX188" i="135"/>
  <c r="AX187" i="135"/>
  <c r="AX186" i="135"/>
  <c r="AX185" i="135"/>
  <c r="AX184" i="135"/>
  <c r="AX183" i="135"/>
  <c r="AX182" i="135"/>
  <c r="AX181" i="135"/>
  <c r="AX180" i="135"/>
  <c r="AX179" i="135"/>
  <c r="AX178" i="135"/>
  <c r="AX177" i="135"/>
  <c r="AX176" i="135"/>
  <c r="AX175" i="135"/>
  <c r="AX174" i="135"/>
  <c r="AX173" i="135"/>
  <c r="AX172" i="135"/>
  <c r="AX171" i="135"/>
  <c r="AX170" i="135"/>
  <c r="AX169" i="135"/>
  <c r="AX168" i="135"/>
  <c r="AX167" i="135"/>
  <c r="AX166" i="135"/>
  <c r="AX165" i="135"/>
  <c r="AX164" i="135"/>
  <c r="AX163" i="135"/>
  <c r="AX162" i="135"/>
  <c r="AX161" i="135"/>
  <c r="AX160" i="135"/>
  <c r="AX159" i="135"/>
  <c r="AX158" i="135"/>
  <c r="AX157" i="135"/>
  <c r="AX156" i="135"/>
  <c r="AX155" i="135"/>
  <c r="AX154" i="135"/>
  <c r="AX153" i="135"/>
  <c r="AX152" i="135"/>
  <c r="AX151" i="135"/>
  <c r="AX150" i="135"/>
  <c r="AX149" i="135"/>
  <c r="AX148" i="135"/>
  <c r="AX147" i="135"/>
  <c r="AX146" i="135"/>
  <c r="AX145" i="135"/>
  <c r="AX144" i="135"/>
  <c r="AX143" i="135"/>
  <c r="AX142" i="135"/>
  <c r="AX141" i="135"/>
  <c r="AX140" i="135"/>
  <c r="AX139" i="135"/>
  <c r="AX138" i="135"/>
  <c r="AX137" i="135"/>
  <c r="AX136" i="135"/>
  <c r="AX135" i="135"/>
  <c r="AX134" i="135"/>
  <c r="AX133" i="135"/>
  <c r="AX132" i="135"/>
  <c r="AX131" i="135"/>
  <c r="AX130" i="135"/>
  <c r="AX129" i="135"/>
  <c r="AX128" i="135"/>
  <c r="AX127" i="135"/>
  <c r="AX126" i="135"/>
  <c r="AX125" i="135"/>
  <c r="AX124" i="135"/>
  <c r="AX123" i="135"/>
  <c r="AX122" i="135"/>
  <c r="AX121" i="135"/>
  <c r="AX120" i="135"/>
  <c r="AX119" i="135"/>
  <c r="AX118" i="135"/>
  <c r="AX117" i="135"/>
  <c r="AX116" i="135"/>
  <c r="AX115" i="135"/>
  <c r="AX114" i="135"/>
  <c r="AX113" i="135"/>
  <c r="AX112" i="135"/>
  <c r="AX111" i="135"/>
  <c r="AX110" i="135"/>
  <c r="AX109" i="135"/>
  <c r="AX108" i="135"/>
  <c r="AX107" i="135"/>
  <c r="AX106" i="135"/>
  <c r="AX105" i="135"/>
  <c r="AX104" i="135"/>
  <c r="AX103" i="135"/>
  <c r="AX102" i="135"/>
  <c r="AX101" i="135"/>
  <c r="AX100" i="135"/>
  <c r="AX99" i="135"/>
  <c r="AX98" i="135"/>
  <c r="AX97" i="135"/>
  <c r="AX96" i="135"/>
  <c r="AX95" i="135"/>
  <c r="AX94" i="135"/>
  <c r="AX93" i="135"/>
  <c r="AX92" i="135"/>
  <c r="AX91" i="135"/>
  <c r="AX90" i="135"/>
  <c r="AX89" i="135"/>
  <c r="AX88" i="135"/>
  <c r="AX87" i="135"/>
  <c r="AX86" i="135"/>
  <c r="AX85" i="135"/>
  <c r="AX84" i="135"/>
  <c r="AX83" i="135"/>
  <c r="AX82" i="135"/>
  <c r="AX81" i="135"/>
  <c r="AX80" i="135"/>
  <c r="AX79" i="135"/>
  <c r="AX78" i="135"/>
  <c r="AX77" i="135"/>
  <c r="AX76" i="135"/>
  <c r="AX75" i="135"/>
  <c r="AX74" i="135"/>
  <c r="AX73" i="135"/>
  <c r="AX72" i="135"/>
  <c r="AX71" i="135"/>
  <c r="AX70" i="135"/>
  <c r="AX69" i="135"/>
  <c r="AX68" i="135"/>
  <c r="AX67" i="135"/>
  <c r="AX66" i="135"/>
  <c r="AX65" i="135"/>
  <c r="AX64" i="135"/>
  <c r="AX63" i="135"/>
  <c r="AX62" i="135"/>
  <c r="AX61" i="135"/>
  <c r="AX60" i="135"/>
  <c r="AX59" i="135"/>
  <c r="AX58" i="135"/>
  <c r="AX57" i="135"/>
  <c r="AX56" i="135"/>
  <c r="AX55" i="135"/>
  <c r="AX54" i="135"/>
  <c r="AX53" i="135"/>
  <c r="AX52" i="135"/>
  <c r="AX51" i="135"/>
  <c r="AX50" i="135"/>
  <c r="AX49" i="135"/>
  <c r="AX48" i="135"/>
  <c r="AX47" i="135"/>
  <c r="AX46" i="135"/>
  <c r="AX45" i="135"/>
  <c r="AX44" i="135"/>
  <c r="AX43" i="135"/>
  <c r="AX42" i="135"/>
  <c r="AX41" i="135"/>
  <c r="AX40" i="135"/>
  <c r="AX39" i="135"/>
  <c r="AX38" i="135"/>
  <c r="AX37" i="135"/>
  <c r="AX36" i="135"/>
  <c r="AX35" i="135"/>
  <c r="AX34" i="135"/>
  <c r="AX33" i="135"/>
  <c r="AX32" i="135"/>
  <c r="AX31" i="135"/>
  <c r="AX30" i="135"/>
  <c r="AX29" i="135"/>
  <c r="AX28" i="135"/>
  <c r="AX27" i="135"/>
  <c r="AX26" i="135"/>
  <c r="AX25" i="135"/>
  <c r="AX24" i="135"/>
  <c r="AX23" i="135"/>
  <c r="AX22" i="135"/>
  <c r="AX21" i="135"/>
  <c r="AX20" i="135"/>
  <c r="AX19" i="135"/>
  <c r="AX18" i="135"/>
  <c r="AV200" i="135"/>
  <c r="AU200" i="135"/>
  <c r="AV199" i="135"/>
  <c r="AU199" i="135"/>
  <c r="AV198" i="135"/>
  <c r="AU198" i="135"/>
  <c r="AV197" i="135"/>
  <c r="AU197" i="135"/>
  <c r="AV196" i="135"/>
  <c r="AU196" i="135"/>
  <c r="AV195" i="135"/>
  <c r="AU195" i="135"/>
  <c r="AV194" i="135"/>
  <c r="AU194" i="135"/>
  <c r="AV193" i="135"/>
  <c r="AU193" i="135"/>
  <c r="AV192" i="135"/>
  <c r="AU192" i="135"/>
  <c r="AV191" i="135"/>
  <c r="AU191" i="135"/>
  <c r="AV190" i="135"/>
  <c r="AU190" i="135"/>
  <c r="AV189" i="135"/>
  <c r="AU189" i="135"/>
  <c r="AV188" i="135"/>
  <c r="AU188" i="135"/>
  <c r="AV187" i="135"/>
  <c r="AU187" i="135"/>
  <c r="AV186" i="135"/>
  <c r="AU186" i="135"/>
  <c r="AV185" i="135"/>
  <c r="AU185" i="135"/>
  <c r="AV184" i="135"/>
  <c r="AU184" i="135"/>
  <c r="AV183" i="135"/>
  <c r="AU183" i="135"/>
  <c r="AV182" i="135"/>
  <c r="AU182" i="135"/>
  <c r="AV181" i="135"/>
  <c r="AU181" i="135"/>
  <c r="AV180" i="135"/>
  <c r="AU180" i="135"/>
  <c r="AV179" i="135"/>
  <c r="AU179" i="135"/>
  <c r="AV178" i="135"/>
  <c r="AU178" i="135"/>
  <c r="AV177" i="135"/>
  <c r="AU177" i="135"/>
  <c r="AV176" i="135"/>
  <c r="AU176" i="135"/>
  <c r="AV175" i="135"/>
  <c r="AU175" i="135"/>
  <c r="AV174" i="135"/>
  <c r="AU174" i="135"/>
  <c r="AV173" i="135"/>
  <c r="AU173" i="135"/>
  <c r="AV172" i="135"/>
  <c r="AU172" i="135"/>
  <c r="AV171" i="135"/>
  <c r="AU171" i="135"/>
  <c r="AV170" i="135"/>
  <c r="AU170" i="135"/>
  <c r="AV169" i="135"/>
  <c r="AU169" i="135"/>
  <c r="AV168" i="135"/>
  <c r="AU168" i="135"/>
  <c r="AV167" i="135"/>
  <c r="AU167" i="135"/>
  <c r="AV166" i="135"/>
  <c r="AU166" i="135"/>
  <c r="AV165" i="135"/>
  <c r="AU165" i="135"/>
  <c r="AV164" i="135"/>
  <c r="AU164" i="135"/>
  <c r="AV163" i="135"/>
  <c r="AU163" i="135"/>
  <c r="AV162" i="135"/>
  <c r="AU162" i="135"/>
  <c r="AV161" i="135"/>
  <c r="AU161" i="135"/>
  <c r="AV160" i="135"/>
  <c r="AU160" i="135"/>
  <c r="AV159" i="135"/>
  <c r="AU159" i="135"/>
  <c r="AV158" i="135"/>
  <c r="AU158" i="135"/>
  <c r="AV157" i="135"/>
  <c r="AU157" i="135"/>
  <c r="AV156" i="135"/>
  <c r="AU156" i="135"/>
  <c r="AV155" i="135"/>
  <c r="AU155" i="135"/>
  <c r="AV154" i="135"/>
  <c r="AU154" i="135"/>
  <c r="AV153" i="135"/>
  <c r="AU153" i="135"/>
  <c r="AV152" i="135"/>
  <c r="AU152" i="135"/>
  <c r="AV151" i="135"/>
  <c r="AU151" i="135"/>
  <c r="AV150" i="135"/>
  <c r="AU150" i="135"/>
  <c r="AV149" i="135"/>
  <c r="AU149" i="135"/>
  <c r="AV148" i="135"/>
  <c r="AU148" i="135"/>
  <c r="AV147" i="135"/>
  <c r="AU147" i="135"/>
  <c r="AV146" i="135"/>
  <c r="AU146" i="135"/>
  <c r="AV145" i="135"/>
  <c r="AU145" i="135"/>
  <c r="AV144" i="135"/>
  <c r="AU144" i="135"/>
  <c r="AV143" i="135"/>
  <c r="AU143" i="135"/>
  <c r="AV142" i="135"/>
  <c r="AU142" i="135"/>
  <c r="AV141" i="135"/>
  <c r="AU141" i="135"/>
  <c r="AV140" i="135"/>
  <c r="AU140" i="135"/>
  <c r="AV139" i="135"/>
  <c r="AU139" i="135"/>
  <c r="AV138" i="135"/>
  <c r="AU138" i="135"/>
  <c r="AV137" i="135"/>
  <c r="AU137" i="135"/>
  <c r="AV136" i="135"/>
  <c r="AU136" i="135"/>
  <c r="AV135" i="135"/>
  <c r="AU135" i="135"/>
  <c r="AV134" i="135"/>
  <c r="AU134" i="135"/>
  <c r="AV133" i="135"/>
  <c r="AU133" i="135"/>
  <c r="AV132" i="135"/>
  <c r="AU132" i="135"/>
  <c r="AV131" i="135"/>
  <c r="AU131" i="135"/>
  <c r="AV130" i="135"/>
  <c r="AU130" i="135"/>
  <c r="AV129" i="135"/>
  <c r="AU129" i="135"/>
  <c r="AV128" i="135"/>
  <c r="AU128" i="135"/>
  <c r="AV127" i="135"/>
  <c r="AU127" i="135"/>
  <c r="AV126" i="135"/>
  <c r="AU126" i="135"/>
  <c r="AV125" i="135"/>
  <c r="AU125" i="135"/>
  <c r="AV124" i="135"/>
  <c r="AU124" i="135"/>
  <c r="AV123" i="135"/>
  <c r="AU123" i="135"/>
  <c r="AV122" i="135"/>
  <c r="AU122" i="135"/>
  <c r="AV121" i="135"/>
  <c r="AU121" i="135"/>
  <c r="AV120" i="135"/>
  <c r="AU120" i="135"/>
  <c r="AV119" i="135"/>
  <c r="AU119" i="135"/>
  <c r="AV118" i="135"/>
  <c r="AU118" i="135"/>
  <c r="AV117" i="135"/>
  <c r="AU117" i="135"/>
  <c r="AV116" i="135"/>
  <c r="AU116" i="135"/>
  <c r="AV115" i="135"/>
  <c r="AU115" i="135"/>
  <c r="AV114" i="135"/>
  <c r="AU114" i="135"/>
  <c r="AV113" i="135"/>
  <c r="AU113" i="135"/>
  <c r="AV112" i="135"/>
  <c r="AU112" i="135"/>
  <c r="AV111" i="135"/>
  <c r="AU111" i="135"/>
  <c r="AV110" i="135"/>
  <c r="AU110" i="135"/>
  <c r="AV109" i="135"/>
  <c r="AU109" i="135"/>
  <c r="AV108" i="135"/>
  <c r="AU108" i="135"/>
  <c r="AV107" i="135"/>
  <c r="AU107" i="135"/>
  <c r="AV106" i="135"/>
  <c r="AU106" i="135"/>
  <c r="AV105" i="135"/>
  <c r="AU105" i="135"/>
  <c r="AV104" i="135"/>
  <c r="AU104" i="135"/>
  <c r="AV103" i="135"/>
  <c r="AU103" i="135"/>
  <c r="AV102" i="135"/>
  <c r="AU102" i="135"/>
  <c r="AV101" i="135"/>
  <c r="AU101" i="135"/>
  <c r="AV100" i="135"/>
  <c r="AU100" i="135"/>
  <c r="AV99" i="135"/>
  <c r="AU99" i="135"/>
  <c r="AV98" i="135"/>
  <c r="AU98" i="135"/>
  <c r="AV97" i="135"/>
  <c r="AU97" i="135"/>
  <c r="AV96" i="135"/>
  <c r="AU96" i="135"/>
  <c r="AV95" i="135"/>
  <c r="AU95" i="135"/>
  <c r="AV94" i="135"/>
  <c r="AU94" i="135"/>
  <c r="AV93" i="135"/>
  <c r="AU93" i="135"/>
  <c r="AV92" i="135"/>
  <c r="AU92" i="135"/>
  <c r="AV91" i="135"/>
  <c r="AU91" i="135"/>
  <c r="AV90" i="135"/>
  <c r="AU90" i="135"/>
  <c r="AV89" i="135"/>
  <c r="AU89" i="135"/>
  <c r="AV88" i="135"/>
  <c r="AU88" i="135"/>
  <c r="AV87" i="135"/>
  <c r="AU87" i="135"/>
  <c r="AV86" i="135"/>
  <c r="AU86" i="135"/>
  <c r="AV85" i="135"/>
  <c r="AU85" i="135"/>
  <c r="AV84" i="135"/>
  <c r="AU84" i="135"/>
  <c r="AV83" i="135"/>
  <c r="AU83" i="135"/>
  <c r="AU82" i="135"/>
  <c r="AV82" i="135"/>
  <c r="AU81" i="135"/>
  <c r="AV81" i="135"/>
  <c r="AU80" i="135"/>
  <c r="AV80" i="135"/>
  <c r="AU79" i="135"/>
  <c r="AV79" i="135"/>
  <c r="AU78" i="135"/>
  <c r="AV78" i="135"/>
  <c r="AU77" i="135"/>
  <c r="AV77" i="135"/>
  <c r="AU76" i="135"/>
  <c r="AV76" i="135"/>
  <c r="AU75" i="135"/>
  <c r="AV75" i="135"/>
  <c r="AU74" i="135"/>
  <c r="AV74" i="135"/>
  <c r="AU73" i="135"/>
  <c r="AV73" i="135"/>
  <c r="AU72" i="135"/>
  <c r="AV72" i="135"/>
  <c r="AU71" i="135"/>
  <c r="AV71" i="135"/>
  <c r="AU70" i="135"/>
  <c r="AV70" i="135"/>
  <c r="AU69" i="135"/>
  <c r="AV69" i="135"/>
  <c r="AU68" i="135"/>
  <c r="AV68" i="135"/>
  <c r="AU67" i="135"/>
  <c r="AV67" i="135"/>
  <c r="AU66" i="135"/>
  <c r="AV66" i="135"/>
  <c r="AU65" i="135"/>
  <c r="AV65" i="135"/>
  <c r="AU64" i="135"/>
  <c r="AV64" i="135"/>
  <c r="AU63" i="135"/>
  <c r="AV63" i="135"/>
  <c r="AU62" i="135"/>
  <c r="AV62" i="135"/>
  <c r="AU61" i="135"/>
  <c r="AV61" i="135"/>
  <c r="AU60" i="135"/>
  <c r="AV60" i="135"/>
  <c r="AU59" i="135"/>
  <c r="AV59" i="135"/>
  <c r="AU58" i="135"/>
  <c r="AV58" i="135"/>
  <c r="AU57" i="135"/>
  <c r="AV57" i="135"/>
  <c r="AU56" i="135"/>
  <c r="AV56" i="135"/>
  <c r="AU55" i="135"/>
  <c r="AV55" i="135"/>
  <c r="AU54" i="135"/>
  <c r="AV54" i="135"/>
  <c r="AU53" i="135"/>
  <c r="AV53" i="135"/>
  <c r="AU52" i="135"/>
  <c r="AV52" i="135"/>
  <c r="AU51" i="135"/>
  <c r="AV51" i="135"/>
  <c r="AU50" i="135"/>
  <c r="AV50" i="135"/>
  <c r="AU49" i="135"/>
  <c r="AV49" i="135"/>
  <c r="AU48" i="135"/>
  <c r="AV48" i="135"/>
  <c r="AU47" i="135"/>
  <c r="AV47" i="135"/>
  <c r="AU46" i="135"/>
  <c r="AV46" i="135"/>
  <c r="AU45" i="135"/>
  <c r="AV45" i="135"/>
  <c r="AU44" i="135"/>
  <c r="AV44" i="135"/>
  <c r="AU43" i="135"/>
  <c r="AV43" i="135"/>
  <c r="AU42" i="135"/>
  <c r="AV42" i="135"/>
  <c r="AU41" i="135"/>
  <c r="AV41" i="135"/>
  <c r="AU40" i="135"/>
  <c r="AV40" i="135"/>
  <c r="AU39" i="135"/>
  <c r="AV39" i="135"/>
  <c r="AU38" i="135"/>
  <c r="AV38" i="135"/>
  <c r="AU37" i="135"/>
  <c r="AV37" i="135"/>
  <c r="AU36" i="135"/>
  <c r="AV36" i="135"/>
  <c r="AU35" i="135"/>
  <c r="AV35" i="135"/>
  <c r="AU34" i="135"/>
  <c r="AV34" i="135"/>
  <c r="AU33" i="135"/>
  <c r="AV33" i="135"/>
  <c r="AU32" i="135"/>
  <c r="AV32" i="135"/>
  <c r="AU31" i="135"/>
  <c r="AV31" i="135"/>
  <c r="AU30" i="135"/>
  <c r="AV30" i="135"/>
  <c r="AU29" i="135"/>
  <c r="AV29" i="135"/>
  <c r="AU28" i="135"/>
  <c r="AV28" i="135"/>
  <c r="AU27" i="135"/>
  <c r="AV27" i="135"/>
  <c r="AU26" i="135"/>
  <c r="AV26" i="135"/>
  <c r="AU25" i="135"/>
  <c r="AV25" i="135"/>
  <c r="AU24" i="135"/>
  <c r="AV24" i="135"/>
  <c r="AU23" i="135"/>
  <c r="AV23" i="135"/>
  <c r="AU22" i="135"/>
  <c r="AV22" i="135"/>
  <c r="AU21" i="135"/>
  <c r="AV21" i="135"/>
  <c r="AU20" i="135"/>
  <c r="AV20" i="135"/>
  <c r="AU19" i="135"/>
  <c r="AV19" i="135"/>
  <c r="AU18" i="135"/>
  <c r="AV18" i="135"/>
  <c r="W200" i="135"/>
  <c r="W199" i="135"/>
  <c r="W198" i="135"/>
  <c r="W197" i="135"/>
  <c r="W196" i="135"/>
  <c r="W195" i="135"/>
  <c r="W194" i="135"/>
  <c r="W193" i="135"/>
  <c r="W192" i="135"/>
  <c r="W191" i="135"/>
  <c r="W190" i="135"/>
  <c r="W189" i="135"/>
  <c r="W188" i="135"/>
  <c r="W187" i="135"/>
  <c r="W186" i="135"/>
  <c r="W185" i="135"/>
  <c r="W184" i="135"/>
  <c r="W183" i="135"/>
  <c r="W182" i="135"/>
  <c r="W181" i="135"/>
  <c r="W180" i="135"/>
  <c r="W179" i="135"/>
  <c r="W178" i="135"/>
  <c r="W177" i="135"/>
  <c r="W176" i="135"/>
  <c r="W175" i="135"/>
  <c r="W174" i="135"/>
  <c r="W173" i="135"/>
  <c r="W172" i="135"/>
  <c r="W171" i="135"/>
  <c r="W170" i="135"/>
  <c r="W169" i="135"/>
  <c r="W168" i="135"/>
  <c r="W167" i="135"/>
  <c r="W166" i="135"/>
  <c r="W165" i="135"/>
  <c r="W164" i="135"/>
  <c r="W163" i="135"/>
  <c r="W162" i="135"/>
  <c r="W161" i="135"/>
  <c r="W160" i="135"/>
  <c r="W159" i="135"/>
  <c r="W158" i="135"/>
  <c r="W157" i="135"/>
  <c r="W156" i="135"/>
  <c r="W155" i="135"/>
  <c r="W154" i="135"/>
  <c r="W153" i="135"/>
  <c r="W152" i="135"/>
  <c r="W151" i="135"/>
  <c r="W150" i="135"/>
  <c r="W149" i="135"/>
  <c r="W148" i="135"/>
  <c r="W147" i="135"/>
  <c r="W146" i="135"/>
  <c r="W145" i="135"/>
  <c r="W144" i="135"/>
  <c r="W143" i="135"/>
  <c r="W142" i="135"/>
  <c r="W141" i="135"/>
  <c r="W140" i="135"/>
  <c r="W139" i="135"/>
  <c r="W138" i="135"/>
  <c r="W137" i="135"/>
  <c r="W136" i="135"/>
  <c r="W135" i="135"/>
  <c r="W134" i="135"/>
  <c r="W133" i="135"/>
  <c r="W132" i="135"/>
  <c r="W131" i="135"/>
  <c r="W130" i="135"/>
  <c r="W129" i="135"/>
  <c r="W128" i="135"/>
  <c r="W127" i="135"/>
  <c r="W126" i="135"/>
  <c r="W125" i="135"/>
  <c r="W124" i="135"/>
  <c r="W123" i="135"/>
  <c r="W122" i="135"/>
  <c r="W121" i="135"/>
  <c r="W120" i="135"/>
  <c r="W119" i="135"/>
  <c r="W118" i="135"/>
  <c r="W117" i="135"/>
  <c r="W116" i="135"/>
  <c r="W115" i="135"/>
  <c r="W114" i="135"/>
  <c r="W113" i="135"/>
  <c r="W112" i="135"/>
  <c r="W111" i="135"/>
  <c r="W110" i="135"/>
  <c r="W109" i="135"/>
  <c r="W108" i="135"/>
  <c r="W107" i="135"/>
  <c r="W106" i="135"/>
  <c r="W105" i="135"/>
  <c r="W104" i="135"/>
  <c r="W103" i="135"/>
  <c r="W102" i="135"/>
  <c r="W101" i="135"/>
  <c r="W100" i="135"/>
  <c r="W99" i="135"/>
  <c r="W98" i="135"/>
  <c r="W97" i="135"/>
  <c r="W96" i="135"/>
  <c r="W95" i="135"/>
  <c r="W94" i="135"/>
  <c r="W93" i="135"/>
  <c r="W92" i="135"/>
  <c r="W91" i="135"/>
  <c r="W90" i="135"/>
  <c r="W89" i="135"/>
  <c r="W88" i="135"/>
  <c r="W87" i="135"/>
  <c r="W86" i="135"/>
  <c r="W85" i="135"/>
  <c r="W84" i="135"/>
  <c r="W83" i="135"/>
  <c r="W82" i="135"/>
  <c r="W81" i="135"/>
  <c r="W80" i="135"/>
  <c r="W79" i="135"/>
  <c r="W78" i="135"/>
  <c r="W77" i="135"/>
  <c r="W76" i="135"/>
  <c r="W75" i="135"/>
  <c r="W74" i="135"/>
  <c r="W73" i="135"/>
  <c r="W72" i="135"/>
  <c r="W71" i="135"/>
  <c r="W70" i="135"/>
  <c r="W69" i="135"/>
  <c r="W68" i="135"/>
  <c r="W67" i="135"/>
  <c r="W66" i="135"/>
  <c r="W65" i="135"/>
  <c r="W64" i="135"/>
  <c r="W63" i="135"/>
  <c r="W62" i="135"/>
  <c r="W61" i="135"/>
  <c r="W60" i="135"/>
  <c r="W59" i="135"/>
  <c r="W58" i="135"/>
  <c r="W57" i="135"/>
  <c r="W56" i="135"/>
  <c r="W55" i="135"/>
  <c r="W54" i="135"/>
  <c r="W53" i="135"/>
  <c r="W52" i="135"/>
  <c r="W51" i="135"/>
  <c r="W50" i="135"/>
  <c r="W49" i="135"/>
  <c r="W48" i="135"/>
  <c r="W47" i="135"/>
  <c r="W46" i="135"/>
  <c r="W45" i="135"/>
  <c r="W44" i="135"/>
  <c r="W43" i="135"/>
  <c r="W42" i="135"/>
  <c r="W41" i="135"/>
  <c r="W40" i="135"/>
  <c r="W39" i="135"/>
  <c r="W38" i="135"/>
  <c r="W37" i="135"/>
  <c r="W36" i="135"/>
  <c r="W35" i="135"/>
  <c r="W34" i="135"/>
  <c r="W33" i="135"/>
  <c r="W32" i="135"/>
  <c r="W31" i="135"/>
  <c r="W30" i="135"/>
  <c r="W29" i="135"/>
  <c r="W28" i="135"/>
  <c r="W27" i="135"/>
  <c r="W26" i="135"/>
  <c r="W25" i="135"/>
  <c r="W24" i="135"/>
  <c r="W23" i="135"/>
  <c r="W22" i="135"/>
  <c r="W21" i="135"/>
  <c r="W20" i="135"/>
  <c r="W19" i="135"/>
  <c r="W18" i="135"/>
  <c r="S200" i="135"/>
  <c r="S199" i="135"/>
  <c r="S198" i="135"/>
  <c r="S197" i="135"/>
  <c r="S196" i="135"/>
  <c r="S195" i="135"/>
  <c r="S194" i="135"/>
  <c r="S193" i="135"/>
  <c r="S192" i="135"/>
  <c r="S191" i="135"/>
  <c r="S190" i="135"/>
  <c r="S189" i="135"/>
  <c r="S188" i="135"/>
  <c r="S187" i="135"/>
  <c r="S186" i="135"/>
  <c r="S185" i="135"/>
  <c r="S184" i="135"/>
  <c r="S183" i="135"/>
  <c r="S182" i="135"/>
  <c r="S181" i="135"/>
  <c r="S180" i="135"/>
  <c r="S179" i="135"/>
  <c r="S178" i="135"/>
  <c r="S177" i="135"/>
  <c r="S176" i="135"/>
  <c r="S175" i="135"/>
  <c r="S174" i="135"/>
  <c r="S173" i="135"/>
  <c r="S172" i="135"/>
  <c r="S171" i="135"/>
  <c r="S170" i="135"/>
  <c r="S169" i="135"/>
  <c r="S168" i="135"/>
  <c r="S167" i="135"/>
  <c r="S166" i="135"/>
  <c r="S165" i="135"/>
  <c r="S164" i="135"/>
  <c r="S163" i="135"/>
  <c r="S162" i="135"/>
  <c r="S161" i="135"/>
  <c r="S160" i="135"/>
  <c r="S159" i="135"/>
  <c r="S158" i="135"/>
  <c r="S157" i="135"/>
  <c r="S156" i="135"/>
  <c r="S155" i="135"/>
  <c r="S154" i="135"/>
  <c r="S153" i="135"/>
  <c r="S152" i="135"/>
  <c r="S151" i="135"/>
  <c r="S150" i="135"/>
  <c r="S149" i="135"/>
  <c r="S148" i="135"/>
  <c r="S147" i="135"/>
  <c r="S146" i="135"/>
  <c r="S145" i="135"/>
  <c r="S144" i="135"/>
  <c r="S143" i="135"/>
  <c r="S142" i="135"/>
  <c r="S141" i="135"/>
  <c r="S140" i="135"/>
  <c r="S139" i="135"/>
  <c r="S138" i="135"/>
  <c r="S137" i="135"/>
  <c r="S136" i="135"/>
  <c r="S135" i="135"/>
  <c r="S134" i="135"/>
  <c r="S133" i="135"/>
  <c r="S132" i="135"/>
  <c r="S131" i="135"/>
  <c r="S130" i="135"/>
  <c r="S129" i="135"/>
  <c r="S128" i="135"/>
  <c r="S127" i="135"/>
  <c r="S126" i="135"/>
  <c r="S125" i="135"/>
  <c r="S124" i="135"/>
  <c r="S123" i="135"/>
  <c r="S122" i="135"/>
  <c r="S121" i="135"/>
  <c r="S120" i="135"/>
  <c r="S119" i="135"/>
  <c r="S118" i="135"/>
  <c r="S117" i="135"/>
  <c r="S116" i="135"/>
  <c r="S115" i="135"/>
  <c r="S114" i="135"/>
  <c r="S113" i="135"/>
  <c r="S112" i="135"/>
  <c r="S111" i="135"/>
  <c r="S110" i="135"/>
  <c r="S109" i="135"/>
  <c r="S108" i="135"/>
  <c r="S107" i="135"/>
  <c r="S106" i="135"/>
  <c r="S105" i="135"/>
  <c r="S104" i="135"/>
  <c r="S103" i="135"/>
  <c r="S102" i="135"/>
  <c r="S101" i="135"/>
  <c r="S100" i="135"/>
  <c r="S99" i="135"/>
  <c r="S98" i="135"/>
  <c r="S97" i="135"/>
  <c r="S96" i="135"/>
  <c r="S95" i="135"/>
  <c r="S94" i="135"/>
  <c r="S93" i="135"/>
  <c r="S92" i="135"/>
  <c r="S91" i="135"/>
  <c r="S90" i="135"/>
  <c r="S89" i="135"/>
  <c r="S88" i="135"/>
  <c r="S87" i="135"/>
  <c r="S86" i="135"/>
  <c r="S85" i="135"/>
  <c r="S84" i="135"/>
  <c r="S83" i="135"/>
  <c r="S82" i="135"/>
  <c r="S81" i="135"/>
  <c r="S80" i="135"/>
  <c r="S79" i="135"/>
  <c r="S78" i="135"/>
  <c r="S77" i="135"/>
  <c r="S76" i="135"/>
  <c r="S75" i="135"/>
  <c r="S74" i="135"/>
  <c r="S73" i="135"/>
  <c r="S72" i="135"/>
  <c r="S71" i="135"/>
  <c r="S70" i="135"/>
  <c r="S69" i="135"/>
  <c r="S68" i="135"/>
  <c r="S67" i="135"/>
  <c r="S66" i="135"/>
  <c r="S65" i="135"/>
  <c r="S64" i="135"/>
  <c r="S63" i="135"/>
  <c r="S62" i="135"/>
  <c r="S61" i="135"/>
  <c r="S60" i="135"/>
  <c r="S59" i="135"/>
  <c r="S58" i="135"/>
  <c r="S57" i="135"/>
  <c r="S56" i="135"/>
  <c r="S55" i="135"/>
  <c r="S54" i="135"/>
  <c r="S53" i="135"/>
  <c r="S52" i="135"/>
  <c r="S51" i="135"/>
  <c r="S50" i="135"/>
  <c r="S49" i="135"/>
  <c r="S48" i="135"/>
  <c r="S47" i="135"/>
  <c r="S46" i="135"/>
  <c r="S45" i="135"/>
  <c r="S44" i="135"/>
  <c r="S43" i="135"/>
  <c r="S42" i="135"/>
  <c r="S41" i="135"/>
  <c r="S40" i="135"/>
  <c r="S39" i="135"/>
  <c r="S38" i="135"/>
  <c r="S37" i="135"/>
  <c r="S36" i="135"/>
  <c r="S35" i="135"/>
  <c r="S34" i="135"/>
  <c r="S33" i="135"/>
  <c r="S32" i="135"/>
  <c r="S31" i="135"/>
  <c r="S30" i="135"/>
  <c r="S29" i="135"/>
  <c r="S28" i="135"/>
  <c r="S27" i="135"/>
  <c r="S26" i="135"/>
  <c r="S25" i="135"/>
  <c r="S24" i="135"/>
  <c r="S23" i="135"/>
  <c r="S22" i="135"/>
  <c r="S21" i="135"/>
  <c r="S20" i="135"/>
  <c r="S19" i="135"/>
  <c r="S18" i="135"/>
  <c r="G200" i="135"/>
  <c r="G199" i="135"/>
  <c r="G198" i="135"/>
  <c r="G197" i="135"/>
  <c r="G196" i="135"/>
  <c r="G195" i="135"/>
  <c r="G194" i="135"/>
  <c r="G193" i="135"/>
  <c r="G192" i="135"/>
  <c r="G191" i="135"/>
  <c r="G190" i="135"/>
  <c r="G189" i="135"/>
  <c r="G188" i="135"/>
  <c r="G187" i="135"/>
  <c r="G186" i="135"/>
  <c r="G185" i="135"/>
  <c r="G184" i="135"/>
  <c r="G183" i="135"/>
  <c r="G182" i="135"/>
  <c r="G181" i="135"/>
  <c r="G180" i="135"/>
  <c r="G179" i="135"/>
  <c r="G178" i="135"/>
  <c r="G177" i="135"/>
  <c r="G176" i="135"/>
  <c r="G175" i="135"/>
  <c r="G174" i="135"/>
  <c r="G173" i="135"/>
  <c r="G172" i="135"/>
  <c r="G171" i="135"/>
  <c r="G170" i="135"/>
  <c r="G169" i="135"/>
  <c r="G168" i="135"/>
  <c r="G167" i="135"/>
  <c r="G166" i="135"/>
  <c r="G165" i="135"/>
  <c r="G164" i="135"/>
  <c r="G163" i="135"/>
  <c r="G162" i="135"/>
  <c r="G161" i="135"/>
  <c r="G160" i="135"/>
  <c r="G159" i="135"/>
  <c r="G158" i="135"/>
  <c r="G157" i="135"/>
  <c r="G156" i="135"/>
  <c r="G155" i="135"/>
  <c r="G154" i="135"/>
  <c r="G153" i="135"/>
  <c r="G152" i="135"/>
  <c r="G151" i="135"/>
  <c r="G150" i="135"/>
  <c r="G149" i="135"/>
  <c r="G148" i="135"/>
  <c r="G147" i="135"/>
  <c r="G146" i="135"/>
  <c r="G145" i="135"/>
  <c r="G144" i="135"/>
  <c r="G143" i="135"/>
  <c r="G142" i="135"/>
  <c r="G141" i="135"/>
  <c r="G140" i="135"/>
  <c r="G139" i="135"/>
  <c r="G138" i="135"/>
  <c r="G137" i="135"/>
  <c r="G136" i="135"/>
  <c r="G135" i="135"/>
  <c r="G134" i="135"/>
  <c r="G133" i="135"/>
  <c r="G132" i="135"/>
  <c r="G131" i="135"/>
  <c r="G130" i="135"/>
  <c r="G129" i="135"/>
  <c r="G128" i="135"/>
  <c r="G127" i="135"/>
  <c r="G126" i="135"/>
  <c r="G125" i="135"/>
  <c r="G124" i="135"/>
  <c r="G123" i="135"/>
  <c r="G122" i="135"/>
  <c r="G121" i="135"/>
  <c r="G120" i="135"/>
  <c r="G119" i="135"/>
  <c r="G118" i="135"/>
  <c r="G117" i="135"/>
  <c r="G116" i="135"/>
  <c r="G115" i="135"/>
  <c r="G114" i="135"/>
  <c r="G113" i="135"/>
  <c r="G112" i="135"/>
  <c r="G111" i="135"/>
  <c r="G110" i="135"/>
  <c r="G109" i="135"/>
  <c r="G108" i="135"/>
  <c r="G107" i="135"/>
  <c r="G106" i="135"/>
  <c r="G105" i="135"/>
  <c r="G104" i="135"/>
  <c r="G103" i="135"/>
  <c r="G102" i="135"/>
  <c r="G101" i="135"/>
  <c r="G100" i="135"/>
  <c r="G99" i="135"/>
  <c r="G98" i="135"/>
  <c r="G97" i="135"/>
  <c r="G96" i="135"/>
  <c r="G95" i="135"/>
  <c r="G94" i="135"/>
  <c r="G93" i="135"/>
  <c r="G92" i="135"/>
  <c r="G91" i="135"/>
  <c r="G90" i="135"/>
  <c r="G89" i="135"/>
  <c r="G88" i="135"/>
  <c r="G87" i="135"/>
  <c r="G86" i="135"/>
  <c r="G85" i="135"/>
  <c r="G84" i="135"/>
  <c r="G83" i="135"/>
  <c r="G82" i="135"/>
  <c r="G81" i="135"/>
  <c r="G80" i="135"/>
  <c r="G79" i="135"/>
  <c r="G78" i="135"/>
  <c r="G77" i="135"/>
  <c r="G76" i="135"/>
  <c r="G75" i="135"/>
  <c r="G74" i="135"/>
  <c r="G73" i="135"/>
  <c r="G72" i="135"/>
  <c r="G71" i="135"/>
  <c r="G70" i="135"/>
  <c r="G69" i="135"/>
  <c r="G68" i="135"/>
  <c r="G67" i="135"/>
  <c r="G66" i="135"/>
  <c r="G65" i="135"/>
  <c r="G64" i="135"/>
  <c r="G63" i="135"/>
  <c r="G62" i="135"/>
  <c r="G61" i="135"/>
  <c r="G60" i="135"/>
  <c r="G59" i="135"/>
  <c r="G58" i="135"/>
  <c r="G57" i="135"/>
  <c r="G56" i="135"/>
  <c r="G55" i="135"/>
  <c r="G54" i="135"/>
  <c r="G53" i="135"/>
  <c r="G52" i="135"/>
  <c r="G51" i="135"/>
  <c r="G50" i="135"/>
  <c r="G49" i="135"/>
  <c r="G48" i="135"/>
  <c r="G47" i="135"/>
  <c r="G46" i="135"/>
  <c r="G45" i="135"/>
  <c r="G44" i="135"/>
  <c r="G43" i="135"/>
  <c r="G42" i="135"/>
  <c r="G41" i="135"/>
  <c r="G40" i="135"/>
  <c r="G39" i="135"/>
  <c r="G38" i="135"/>
  <c r="G37" i="135"/>
  <c r="G36" i="135"/>
  <c r="G35" i="135"/>
  <c r="G34" i="135"/>
  <c r="G33" i="135"/>
  <c r="G32" i="135"/>
  <c r="G31" i="135"/>
  <c r="G30" i="135"/>
  <c r="G29" i="135"/>
  <c r="G28" i="135"/>
  <c r="G27" i="135"/>
  <c r="G26" i="135"/>
  <c r="G25" i="135"/>
  <c r="G24" i="135"/>
  <c r="G23" i="135"/>
  <c r="G22" i="135"/>
  <c r="G21" i="135"/>
  <c r="G20" i="135"/>
  <c r="G19" i="135"/>
  <c r="G18" i="135"/>
  <c r="E200" i="135"/>
  <c r="D200" i="135"/>
  <c r="E199" i="135"/>
  <c r="D199" i="135"/>
  <c r="E198" i="135"/>
  <c r="D198" i="135"/>
  <c r="E197" i="135"/>
  <c r="D197" i="135"/>
  <c r="E196" i="135"/>
  <c r="D196" i="135"/>
  <c r="E195" i="135"/>
  <c r="D195" i="135"/>
  <c r="E194" i="135"/>
  <c r="D194" i="135"/>
  <c r="E193" i="135"/>
  <c r="D193" i="135"/>
  <c r="E192" i="135"/>
  <c r="D192" i="135"/>
  <c r="E191" i="135"/>
  <c r="D191" i="135"/>
  <c r="E190" i="135"/>
  <c r="D190" i="135"/>
  <c r="E189" i="135"/>
  <c r="D189" i="135"/>
  <c r="E188" i="135"/>
  <c r="D188" i="135"/>
  <c r="E187" i="135"/>
  <c r="D187" i="135"/>
  <c r="E186" i="135"/>
  <c r="D186" i="135"/>
  <c r="E185" i="135"/>
  <c r="D185" i="135"/>
  <c r="E184" i="135"/>
  <c r="D184" i="135"/>
  <c r="E183" i="135"/>
  <c r="D183" i="135"/>
  <c r="E182" i="135"/>
  <c r="D182" i="135"/>
  <c r="E181" i="135"/>
  <c r="D181" i="135"/>
  <c r="E180" i="135"/>
  <c r="D180" i="135"/>
  <c r="E179" i="135"/>
  <c r="D179" i="135"/>
  <c r="E178" i="135"/>
  <c r="D178" i="135"/>
  <c r="E177" i="135"/>
  <c r="D177" i="135"/>
  <c r="E176" i="135"/>
  <c r="D176" i="135"/>
  <c r="E175" i="135"/>
  <c r="D175" i="135"/>
  <c r="E174" i="135"/>
  <c r="D174" i="135"/>
  <c r="E173" i="135"/>
  <c r="D173" i="135"/>
  <c r="E172" i="135"/>
  <c r="D172" i="135"/>
  <c r="E171" i="135"/>
  <c r="D171" i="135"/>
  <c r="E170" i="135"/>
  <c r="D170" i="135"/>
  <c r="E169" i="135"/>
  <c r="D169" i="135"/>
  <c r="E168" i="135"/>
  <c r="D168" i="135"/>
  <c r="E167" i="135"/>
  <c r="D167" i="135"/>
  <c r="E166" i="135"/>
  <c r="D166" i="135"/>
  <c r="E165" i="135"/>
  <c r="D165" i="135"/>
  <c r="E164" i="135"/>
  <c r="D164" i="135"/>
  <c r="E163" i="135"/>
  <c r="D163" i="135"/>
  <c r="E162" i="135"/>
  <c r="D162" i="135"/>
  <c r="E161" i="135"/>
  <c r="D161" i="135"/>
  <c r="E160" i="135"/>
  <c r="D160" i="135"/>
  <c r="E159" i="135"/>
  <c r="D159" i="135"/>
  <c r="E158" i="135"/>
  <c r="D158" i="135"/>
  <c r="E157" i="135"/>
  <c r="D157" i="135"/>
  <c r="E156" i="135"/>
  <c r="D156" i="135"/>
  <c r="E155" i="135"/>
  <c r="D155" i="135"/>
  <c r="E154" i="135"/>
  <c r="D154" i="135"/>
  <c r="E153" i="135"/>
  <c r="D153" i="135"/>
  <c r="E152" i="135"/>
  <c r="D152" i="135"/>
  <c r="E151" i="135"/>
  <c r="D151" i="135"/>
  <c r="E150" i="135"/>
  <c r="D150" i="135"/>
  <c r="E149" i="135"/>
  <c r="D149" i="135"/>
  <c r="E148" i="135"/>
  <c r="D148" i="135"/>
  <c r="E147" i="135"/>
  <c r="D147" i="135"/>
  <c r="E146" i="135"/>
  <c r="D146" i="135"/>
  <c r="E145" i="135"/>
  <c r="D145" i="135"/>
  <c r="E144" i="135"/>
  <c r="D144" i="135"/>
  <c r="E143" i="135"/>
  <c r="D143" i="135"/>
  <c r="E142" i="135"/>
  <c r="D142" i="135"/>
  <c r="E141" i="135"/>
  <c r="D141" i="135"/>
  <c r="E140" i="135"/>
  <c r="D140" i="135"/>
  <c r="E139" i="135"/>
  <c r="D139" i="135"/>
  <c r="E138" i="135"/>
  <c r="D138" i="135"/>
  <c r="E137" i="135"/>
  <c r="D137" i="135"/>
  <c r="E136" i="135"/>
  <c r="D136" i="135"/>
  <c r="E135" i="135"/>
  <c r="D135" i="135"/>
  <c r="E134" i="135"/>
  <c r="D134" i="135"/>
  <c r="E133" i="135"/>
  <c r="D133" i="135"/>
  <c r="E132" i="135"/>
  <c r="D132" i="135"/>
  <c r="E131" i="135"/>
  <c r="D131" i="135"/>
  <c r="E130" i="135"/>
  <c r="D130" i="135"/>
  <c r="E129" i="135"/>
  <c r="D129" i="135"/>
  <c r="E128" i="135"/>
  <c r="D128" i="135"/>
  <c r="E127" i="135"/>
  <c r="D127" i="135"/>
  <c r="E126" i="135"/>
  <c r="D126" i="135"/>
  <c r="E125" i="135"/>
  <c r="D125" i="135"/>
  <c r="E124" i="135"/>
  <c r="D124" i="135"/>
  <c r="E123" i="135"/>
  <c r="D123" i="135"/>
  <c r="E122" i="135"/>
  <c r="D122" i="135"/>
  <c r="E121" i="135"/>
  <c r="D121" i="135"/>
  <c r="E120" i="135"/>
  <c r="D120" i="135"/>
  <c r="E119" i="135"/>
  <c r="D119" i="135"/>
  <c r="E118" i="135"/>
  <c r="D118" i="135"/>
  <c r="E117" i="135"/>
  <c r="D117" i="135"/>
  <c r="E116" i="135"/>
  <c r="D116" i="135"/>
  <c r="E115" i="135"/>
  <c r="D115" i="135"/>
  <c r="E114" i="135"/>
  <c r="D114" i="135"/>
  <c r="E113" i="135"/>
  <c r="D113" i="135"/>
  <c r="E112" i="135"/>
  <c r="D112" i="135"/>
  <c r="E111" i="135"/>
  <c r="D111" i="135"/>
  <c r="E110" i="135"/>
  <c r="D110" i="135"/>
  <c r="E109" i="135"/>
  <c r="D109" i="135"/>
  <c r="E108" i="135"/>
  <c r="D108" i="135"/>
  <c r="E107" i="135"/>
  <c r="D107" i="135"/>
  <c r="E106" i="135"/>
  <c r="D106" i="135"/>
  <c r="E105" i="135"/>
  <c r="D105" i="135"/>
  <c r="E104" i="135"/>
  <c r="D104" i="135"/>
  <c r="E103" i="135"/>
  <c r="D103" i="135"/>
  <c r="E102" i="135"/>
  <c r="D102" i="135"/>
  <c r="E101" i="135"/>
  <c r="D101" i="135"/>
  <c r="E100" i="135"/>
  <c r="D100" i="135"/>
  <c r="E99" i="135"/>
  <c r="D99" i="135"/>
  <c r="E98" i="135"/>
  <c r="D98" i="135"/>
  <c r="E97" i="135"/>
  <c r="D97" i="135"/>
  <c r="E96" i="135"/>
  <c r="D96" i="135"/>
  <c r="E95" i="135"/>
  <c r="D95" i="135"/>
  <c r="E94" i="135"/>
  <c r="D94" i="135"/>
  <c r="E93" i="135"/>
  <c r="D93" i="135"/>
  <c r="E92" i="135"/>
  <c r="D92" i="135"/>
  <c r="E91" i="135"/>
  <c r="D91" i="135"/>
  <c r="E90" i="135"/>
  <c r="D90" i="135"/>
  <c r="E89" i="135"/>
  <c r="D89" i="135"/>
  <c r="E88" i="135"/>
  <c r="D88" i="135"/>
  <c r="E87" i="135"/>
  <c r="D87" i="135"/>
  <c r="E86" i="135"/>
  <c r="D86" i="135"/>
  <c r="E85" i="135"/>
  <c r="D85" i="135"/>
  <c r="E84" i="135"/>
  <c r="D84" i="135"/>
  <c r="E83" i="135"/>
  <c r="D83" i="135"/>
  <c r="E82" i="135"/>
  <c r="D82" i="135"/>
  <c r="E81" i="135"/>
  <c r="D81" i="135"/>
  <c r="E80" i="135"/>
  <c r="D80" i="135"/>
  <c r="E79" i="135"/>
  <c r="D79" i="135"/>
  <c r="E78" i="135"/>
  <c r="D78" i="135"/>
  <c r="E77" i="135"/>
  <c r="D77" i="135"/>
  <c r="E76" i="135"/>
  <c r="D76" i="135"/>
  <c r="E75" i="135"/>
  <c r="D75" i="135"/>
  <c r="E74" i="135"/>
  <c r="D74" i="135"/>
  <c r="E73" i="135"/>
  <c r="D73" i="135"/>
  <c r="E72" i="135"/>
  <c r="D72" i="135"/>
  <c r="E71" i="135"/>
  <c r="D71" i="135"/>
  <c r="E70" i="135"/>
  <c r="D70" i="135"/>
  <c r="E69" i="135"/>
  <c r="D69" i="135"/>
  <c r="E68" i="135"/>
  <c r="D68" i="135"/>
  <c r="E67" i="135"/>
  <c r="D67" i="135"/>
  <c r="E66" i="135"/>
  <c r="D66" i="135"/>
  <c r="E65" i="135"/>
  <c r="D65" i="135"/>
  <c r="E64" i="135"/>
  <c r="D64" i="135"/>
  <c r="E63" i="135"/>
  <c r="D63" i="135"/>
  <c r="E62" i="135"/>
  <c r="D62" i="135"/>
  <c r="E61" i="135"/>
  <c r="D61" i="135"/>
  <c r="E60" i="135"/>
  <c r="D60" i="135"/>
  <c r="E59" i="135"/>
  <c r="D59" i="135"/>
  <c r="E58" i="135"/>
  <c r="D58" i="135"/>
  <c r="E57" i="135"/>
  <c r="D57" i="135"/>
  <c r="E56" i="135"/>
  <c r="D56" i="135"/>
  <c r="E55" i="135"/>
  <c r="D55" i="135"/>
  <c r="E54" i="135"/>
  <c r="D54" i="135"/>
  <c r="E53" i="135"/>
  <c r="D53" i="135"/>
  <c r="E52" i="135"/>
  <c r="D52" i="135"/>
  <c r="E51" i="135"/>
  <c r="D51" i="135"/>
  <c r="E50" i="135"/>
  <c r="D50" i="135"/>
  <c r="E49" i="135"/>
  <c r="D49" i="135"/>
  <c r="E48" i="135"/>
  <c r="D48" i="135"/>
  <c r="E47" i="135"/>
  <c r="D47" i="135"/>
  <c r="E46" i="135"/>
  <c r="D46" i="135"/>
  <c r="E45" i="135"/>
  <c r="D45" i="135"/>
  <c r="E44" i="135"/>
  <c r="D44" i="135"/>
  <c r="E43" i="135"/>
  <c r="D43" i="135"/>
  <c r="E42" i="135"/>
  <c r="D42" i="135"/>
  <c r="E41" i="135"/>
  <c r="D41" i="135"/>
  <c r="E40" i="135"/>
  <c r="D40" i="135"/>
  <c r="E39" i="135"/>
  <c r="D39" i="135"/>
  <c r="E38" i="135"/>
  <c r="D38" i="135"/>
  <c r="E37" i="135"/>
  <c r="D37" i="135"/>
  <c r="E36" i="135"/>
  <c r="D36" i="135"/>
  <c r="E35" i="135"/>
  <c r="D35" i="135"/>
  <c r="E34" i="135"/>
  <c r="D34" i="135"/>
  <c r="E33" i="135"/>
  <c r="D33" i="135"/>
  <c r="E32" i="135"/>
  <c r="D32" i="135"/>
  <c r="E31" i="135"/>
  <c r="D31" i="135"/>
  <c r="E30" i="135"/>
  <c r="D30" i="135"/>
  <c r="E29" i="135"/>
  <c r="D29" i="135"/>
  <c r="E28" i="135"/>
  <c r="D28" i="135"/>
  <c r="E27" i="135"/>
  <c r="D27" i="135"/>
  <c r="E26" i="135"/>
  <c r="D26" i="135"/>
  <c r="E25" i="135"/>
  <c r="D25" i="135"/>
  <c r="E24" i="135"/>
  <c r="D24" i="135"/>
  <c r="E23" i="135"/>
  <c r="D23" i="135"/>
  <c r="E22" i="135"/>
  <c r="D22" i="135"/>
  <c r="E21" i="135"/>
  <c r="D21" i="135"/>
  <c r="E20" i="135"/>
  <c r="D20" i="135"/>
  <c r="E19" i="135"/>
  <c r="D19" i="135"/>
  <c r="E18" i="135"/>
  <c r="D18" i="135"/>
  <c r="BB15" i="96"/>
  <c r="BA15" i="96"/>
  <c r="AZ15" i="96"/>
  <c r="AY15" i="96"/>
  <c r="AX15" i="96"/>
  <c r="AW15" i="96"/>
  <c r="AV15" i="96"/>
  <c r="AU15" i="96"/>
  <c r="AT15" i="96"/>
  <c r="AS15" i="96"/>
  <c r="AR15" i="96"/>
  <c r="AQ15" i="96"/>
  <c r="AP15" i="96"/>
  <c r="AO15" i="96"/>
  <c r="AN15" i="96"/>
  <c r="AM15" i="96"/>
  <c r="AL15" i="96"/>
  <c r="AK15" i="96"/>
  <c r="AJ15" i="96"/>
  <c r="AI15" i="96"/>
  <c r="AH15" i="96"/>
  <c r="AG15" i="96"/>
  <c r="AF15" i="96"/>
  <c r="AE15" i="96"/>
  <c r="AD15" i="96"/>
  <c r="AC15" i="96"/>
  <c r="AB15" i="96"/>
  <c r="AA15" i="96"/>
  <c r="Z15" i="96"/>
  <c r="Y15" i="96"/>
  <c r="X15" i="96"/>
  <c r="W15" i="96"/>
  <c r="V15" i="96"/>
  <c r="U15" i="96"/>
  <c r="T15" i="96"/>
  <c r="S15" i="96"/>
  <c r="R15" i="96"/>
  <c r="Q15" i="96"/>
  <c r="BC15" i="96"/>
  <c r="BC200" i="96"/>
  <c r="BC199" i="96"/>
  <c r="BC198" i="96"/>
  <c r="BC197" i="96"/>
  <c r="BC196" i="96"/>
  <c r="BC195" i="96"/>
  <c r="BC194" i="96"/>
  <c r="BC193" i="96"/>
  <c r="BC192" i="96"/>
  <c r="BC191" i="96"/>
  <c r="BC190" i="96"/>
  <c r="BC189" i="96"/>
  <c r="BC188" i="96"/>
  <c r="BC187" i="96"/>
  <c r="BC186" i="96"/>
  <c r="BC185" i="96"/>
  <c r="BC184" i="96"/>
  <c r="BC183" i="96"/>
  <c r="BC182" i="96"/>
  <c r="BC181" i="96"/>
  <c r="BC180" i="96"/>
  <c r="BC179" i="96"/>
  <c r="BC178" i="96"/>
  <c r="BC177" i="96"/>
  <c r="BC176" i="96"/>
  <c r="BC175" i="96"/>
  <c r="BC174" i="96"/>
  <c r="BC173" i="96"/>
  <c r="BC172" i="96"/>
  <c r="BC171" i="96"/>
  <c r="BC170" i="96"/>
  <c r="BC169" i="96"/>
  <c r="BC168" i="96"/>
  <c r="BC167" i="96"/>
  <c r="BC166" i="96"/>
  <c r="BC165" i="96"/>
  <c r="BC164" i="96"/>
  <c r="BC163" i="96"/>
  <c r="BC162" i="96"/>
  <c r="BC161" i="96"/>
  <c r="BC160" i="96"/>
  <c r="BC159" i="96"/>
  <c r="BC158" i="96"/>
  <c r="BC157" i="96"/>
  <c r="BC156" i="96"/>
  <c r="BC155" i="96"/>
  <c r="BC154" i="96"/>
  <c r="BC153" i="96"/>
  <c r="BC152" i="96"/>
  <c r="BC151" i="96"/>
  <c r="BC150" i="96"/>
  <c r="BC149" i="96"/>
  <c r="BC148" i="96"/>
  <c r="BC147" i="96"/>
  <c r="BC146" i="96"/>
  <c r="BC145" i="96"/>
  <c r="BC144" i="96"/>
  <c r="BC143" i="96"/>
  <c r="BC142" i="96"/>
  <c r="BC141" i="96"/>
  <c r="BC140" i="96"/>
  <c r="BC139" i="96"/>
  <c r="BC138" i="96"/>
  <c r="BC137" i="96"/>
  <c r="BC136" i="96"/>
  <c r="BC135" i="96"/>
  <c r="BC134" i="96"/>
  <c r="BC133" i="96"/>
  <c r="BC132" i="96"/>
  <c r="BC131" i="96"/>
  <c r="BC130" i="96"/>
  <c r="BC129" i="96"/>
  <c r="BC128" i="96"/>
  <c r="BC127" i="96"/>
  <c r="BC126" i="96"/>
  <c r="BC125" i="96"/>
  <c r="BC124" i="96"/>
  <c r="BC123" i="96"/>
  <c r="BC122" i="96"/>
  <c r="BC121" i="96"/>
  <c r="BC120" i="96"/>
  <c r="BC119" i="96"/>
  <c r="BC118" i="96"/>
  <c r="BC117" i="96"/>
  <c r="BC116" i="96"/>
  <c r="BC115" i="96"/>
  <c r="BC114" i="96"/>
  <c r="BC113" i="96"/>
  <c r="BC112" i="96"/>
  <c r="BC111" i="96"/>
  <c r="BC110" i="96"/>
  <c r="BC109" i="96"/>
  <c r="BC108" i="96"/>
  <c r="BC107" i="96"/>
  <c r="BC106" i="96"/>
  <c r="BC105" i="96"/>
  <c r="BC104" i="96"/>
  <c r="BC103" i="96"/>
  <c r="BC102" i="96"/>
  <c r="BC101" i="96"/>
  <c r="BC100" i="96"/>
  <c r="BC99" i="96"/>
  <c r="BC98" i="96"/>
  <c r="BC97" i="96"/>
  <c r="BC96" i="96"/>
  <c r="BC95" i="96"/>
  <c r="BC94" i="96"/>
  <c r="BC93" i="96"/>
  <c r="BC92" i="96"/>
  <c r="BC91" i="96"/>
  <c r="BC90" i="96"/>
  <c r="BC89" i="96"/>
  <c r="BC88" i="96"/>
  <c r="BC87" i="96"/>
  <c r="BC86" i="96"/>
  <c r="BC85" i="96"/>
  <c r="BC84" i="96"/>
  <c r="BC83" i="96"/>
  <c r="BC82" i="96"/>
  <c r="BC81" i="96"/>
  <c r="BC80" i="96"/>
  <c r="BC79" i="96"/>
  <c r="BC78" i="96"/>
  <c r="BC77" i="96"/>
  <c r="BC76" i="96"/>
  <c r="BC75" i="96"/>
  <c r="BC74" i="96"/>
  <c r="BC73" i="96"/>
  <c r="BC72" i="96"/>
  <c r="BC71" i="96"/>
  <c r="BC70" i="96"/>
  <c r="BC69" i="96"/>
  <c r="BC68" i="96"/>
  <c r="BC67" i="96"/>
  <c r="BC66" i="96"/>
  <c r="BC65" i="96"/>
  <c r="BC64" i="96"/>
  <c r="BC63" i="96"/>
  <c r="BC62" i="96"/>
  <c r="BC61" i="96"/>
  <c r="BC60" i="96"/>
  <c r="BC59" i="96"/>
  <c r="BC58" i="96"/>
  <c r="BC57" i="96"/>
  <c r="BC56" i="96"/>
  <c r="BC55" i="96"/>
  <c r="BC54" i="96"/>
  <c r="BC53" i="96"/>
  <c r="BC52" i="96"/>
  <c r="BC51" i="96"/>
  <c r="BC50" i="96"/>
  <c r="BC49" i="96"/>
  <c r="BC48" i="96"/>
  <c r="BC47" i="96"/>
  <c r="BC46" i="96"/>
  <c r="BC45" i="96"/>
  <c r="BC44" i="96"/>
  <c r="BC43" i="96"/>
  <c r="BC42" i="96"/>
  <c r="BC41" i="96"/>
  <c r="BC40" i="96"/>
  <c r="BC39" i="96"/>
  <c r="BC38" i="96"/>
  <c r="BC37" i="96"/>
  <c r="BC36" i="96"/>
  <c r="BC35" i="96"/>
  <c r="BC34" i="96"/>
  <c r="BC33" i="96"/>
  <c r="BC32" i="96"/>
  <c r="BC31" i="96"/>
  <c r="BC30" i="96"/>
  <c r="BC29" i="96"/>
  <c r="BC28" i="96"/>
  <c r="BC27" i="96"/>
  <c r="BC26" i="96"/>
  <c r="BC25" i="96"/>
  <c r="BC24" i="96"/>
  <c r="BC23" i="96"/>
  <c r="BC22" i="96"/>
  <c r="BC21" i="96"/>
  <c r="BC20" i="96"/>
  <c r="BC19" i="96"/>
  <c r="BC18" i="96"/>
  <c r="BB200" i="96"/>
  <c r="BB199" i="96"/>
  <c r="BB198" i="96"/>
  <c r="BB197" i="96"/>
  <c r="BB196" i="96"/>
  <c r="BB195" i="96"/>
  <c r="BB194" i="96"/>
  <c r="BB193" i="96"/>
  <c r="BB192" i="96"/>
  <c r="BB191" i="96"/>
  <c r="BB190" i="96"/>
  <c r="BB189" i="96"/>
  <c r="BB188" i="96"/>
  <c r="BB187" i="96"/>
  <c r="BB186" i="96"/>
  <c r="BB185" i="96"/>
  <c r="BB184" i="96"/>
  <c r="BB183" i="96"/>
  <c r="BB182" i="96"/>
  <c r="BB181" i="96"/>
  <c r="BB180" i="96"/>
  <c r="BB179" i="96"/>
  <c r="BB178" i="96"/>
  <c r="BB177" i="96"/>
  <c r="BB176" i="96"/>
  <c r="BB175" i="96"/>
  <c r="BB174" i="96"/>
  <c r="BB173" i="96"/>
  <c r="BB172" i="96"/>
  <c r="BB171" i="96"/>
  <c r="BB170" i="96"/>
  <c r="BB169" i="96"/>
  <c r="BB168" i="96"/>
  <c r="BB167" i="96"/>
  <c r="BB166" i="96"/>
  <c r="BB165" i="96"/>
  <c r="BB164" i="96"/>
  <c r="BB163" i="96"/>
  <c r="BB162" i="96"/>
  <c r="BB161" i="96"/>
  <c r="BB160" i="96"/>
  <c r="BB159" i="96"/>
  <c r="BB158" i="96"/>
  <c r="BB157" i="96"/>
  <c r="BB156" i="96"/>
  <c r="BB155" i="96"/>
  <c r="BB154" i="96"/>
  <c r="BB153" i="96"/>
  <c r="BB152" i="96"/>
  <c r="BB151" i="96"/>
  <c r="BB150" i="96"/>
  <c r="BB149" i="96"/>
  <c r="BB148" i="96"/>
  <c r="BB147" i="96"/>
  <c r="BB146" i="96"/>
  <c r="BB145" i="96"/>
  <c r="BB144" i="96"/>
  <c r="BB143" i="96"/>
  <c r="BB142" i="96"/>
  <c r="BB141" i="96"/>
  <c r="BB140" i="96"/>
  <c r="BB139" i="96"/>
  <c r="BB138" i="96"/>
  <c r="BB137" i="96"/>
  <c r="BB136" i="96"/>
  <c r="BB135" i="96"/>
  <c r="BB134" i="96"/>
  <c r="BB133" i="96"/>
  <c r="BB132" i="96"/>
  <c r="BB131" i="96"/>
  <c r="BB130" i="96"/>
  <c r="BB129" i="96"/>
  <c r="BB128" i="96"/>
  <c r="BB127" i="96"/>
  <c r="BB126" i="96"/>
  <c r="BB125" i="96"/>
  <c r="BB124" i="96"/>
  <c r="BB123" i="96"/>
  <c r="BB122" i="96"/>
  <c r="BB121" i="96"/>
  <c r="BB120" i="96"/>
  <c r="BB119" i="96"/>
  <c r="BB118" i="96"/>
  <c r="BB117" i="96"/>
  <c r="BB116" i="96"/>
  <c r="BB115" i="96"/>
  <c r="BB114" i="96"/>
  <c r="BB113" i="96"/>
  <c r="BB112" i="96"/>
  <c r="BB111" i="96"/>
  <c r="BB110" i="96"/>
  <c r="BB109" i="96"/>
  <c r="BB108" i="96"/>
  <c r="BB107" i="96"/>
  <c r="BB106" i="96"/>
  <c r="BB105" i="96"/>
  <c r="BB104" i="96"/>
  <c r="BB103" i="96"/>
  <c r="BB102" i="96"/>
  <c r="BB101" i="96"/>
  <c r="BB100" i="96"/>
  <c r="BB99" i="96"/>
  <c r="BB98" i="96"/>
  <c r="BB97" i="96"/>
  <c r="BB96" i="96"/>
  <c r="BB95" i="96"/>
  <c r="BB94" i="96"/>
  <c r="BB93" i="96"/>
  <c r="BB92" i="96"/>
  <c r="BB91" i="96"/>
  <c r="BB90" i="96"/>
  <c r="BB89" i="96"/>
  <c r="BB88" i="96"/>
  <c r="BB87" i="96"/>
  <c r="BB86" i="96"/>
  <c r="BB85" i="96"/>
  <c r="BB84" i="96"/>
  <c r="BB83" i="96"/>
  <c r="BB82" i="96"/>
  <c r="BB81" i="96"/>
  <c r="BB80" i="96"/>
  <c r="BB79" i="96"/>
  <c r="BB78" i="96"/>
  <c r="BB77" i="96"/>
  <c r="BB76" i="96"/>
  <c r="BB75" i="96"/>
  <c r="BB74" i="96"/>
  <c r="BB73" i="96"/>
  <c r="BB72" i="96"/>
  <c r="BB71" i="96"/>
  <c r="BB70" i="96"/>
  <c r="BB69" i="96"/>
  <c r="BB68" i="96"/>
  <c r="BB67" i="96"/>
  <c r="BB66" i="96"/>
  <c r="BB65" i="96"/>
  <c r="BB64" i="96"/>
  <c r="BB63" i="96"/>
  <c r="BB62" i="96"/>
  <c r="BB61" i="96"/>
  <c r="BB60" i="96"/>
  <c r="BB59" i="96"/>
  <c r="BB58" i="96"/>
  <c r="BB57" i="96"/>
  <c r="BB56" i="96"/>
  <c r="BB55" i="96"/>
  <c r="BB54" i="96"/>
  <c r="BB53" i="96"/>
  <c r="BB52" i="96"/>
  <c r="BB51" i="96"/>
  <c r="BB50" i="96"/>
  <c r="BB49" i="96"/>
  <c r="BB48" i="96"/>
  <c r="BB47" i="96"/>
  <c r="BB46" i="96"/>
  <c r="BB45" i="96"/>
  <c r="BB44" i="96"/>
  <c r="BB43" i="96"/>
  <c r="BB42" i="96"/>
  <c r="BB41" i="96"/>
  <c r="BB40" i="96"/>
  <c r="BB39" i="96"/>
  <c r="BB38" i="96"/>
  <c r="BB37" i="96"/>
  <c r="BB36" i="96"/>
  <c r="BB35" i="96"/>
  <c r="BB34" i="96"/>
  <c r="BB33" i="96"/>
  <c r="BB32" i="96"/>
  <c r="BB31" i="96"/>
  <c r="BB30" i="96"/>
  <c r="BB29" i="96"/>
  <c r="BB28" i="96"/>
  <c r="BB27" i="96"/>
  <c r="BB26" i="96"/>
  <c r="BB25" i="96"/>
  <c r="BB24" i="96"/>
  <c r="BB23" i="96"/>
  <c r="BB22" i="96"/>
  <c r="BB21" i="96"/>
  <c r="BB20" i="96"/>
  <c r="BB19" i="96"/>
  <c r="BB18" i="96"/>
  <c r="AX200" i="96"/>
  <c r="AX199" i="96"/>
  <c r="AX198" i="96"/>
  <c r="AX197" i="96"/>
  <c r="AX196" i="96"/>
  <c r="AX195" i="96"/>
  <c r="AX194" i="96"/>
  <c r="AX193" i="96"/>
  <c r="AX192" i="96"/>
  <c r="AX191" i="96"/>
  <c r="AX190" i="96"/>
  <c r="AX189" i="96"/>
  <c r="AX188" i="96"/>
  <c r="AX187" i="96"/>
  <c r="AX186" i="96"/>
  <c r="AX185" i="96"/>
  <c r="AX184" i="96"/>
  <c r="AX183" i="96"/>
  <c r="AX182" i="96"/>
  <c r="AX181" i="96"/>
  <c r="AX180" i="96"/>
  <c r="AX179" i="96"/>
  <c r="AX178" i="96"/>
  <c r="AX177" i="96"/>
  <c r="AX176" i="96"/>
  <c r="AX175" i="96"/>
  <c r="AX174" i="96"/>
  <c r="AX173" i="96"/>
  <c r="AX172" i="96"/>
  <c r="AX171" i="96"/>
  <c r="AX170" i="96"/>
  <c r="AX169" i="96"/>
  <c r="AX168" i="96"/>
  <c r="AX167" i="96"/>
  <c r="AX166" i="96"/>
  <c r="AX165" i="96"/>
  <c r="AX164" i="96"/>
  <c r="AX163" i="96"/>
  <c r="AX162" i="96"/>
  <c r="AX161" i="96"/>
  <c r="AX160" i="96"/>
  <c r="AX159" i="96"/>
  <c r="AX158" i="96"/>
  <c r="AX157" i="96"/>
  <c r="AX156" i="96"/>
  <c r="AX155" i="96"/>
  <c r="AX154" i="96"/>
  <c r="AX153" i="96"/>
  <c r="AX152" i="96"/>
  <c r="AX151" i="96"/>
  <c r="AX150" i="96"/>
  <c r="AX149" i="96"/>
  <c r="AX148" i="96"/>
  <c r="AX147" i="96"/>
  <c r="AX146" i="96"/>
  <c r="AX145" i="96"/>
  <c r="AX144" i="96"/>
  <c r="AX143" i="96"/>
  <c r="AX142" i="96"/>
  <c r="AX141" i="96"/>
  <c r="AX140" i="96"/>
  <c r="AX139" i="96"/>
  <c r="AX138" i="96"/>
  <c r="AX137" i="96"/>
  <c r="AX136" i="96"/>
  <c r="AX135" i="96"/>
  <c r="AX134" i="96"/>
  <c r="AX133" i="96"/>
  <c r="AX132" i="96"/>
  <c r="AX131" i="96"/>
  <c r="AX130" i="96"/>
  <c r="AX129" i="96"/>
  <c r="AX128" i="96"/>
  <c r="AX127" i="96"/>
  <c r="AX126" i="96"/>
  <c r="AX125" i="96"/>
  <c r="AX124" i="96"/>
  <c r="AX123" i="96"/>
  <c r="AX122" i="96"/>
  <c r="AX121" i="96"/>
  <c r="AX120" i="96"/>
  <c r="AX119" i="96"/>
  <c r="AX118" i="96"/>
  <c r="AX117" i="96"/>
  <c r="AX116" i="96"/>
  <c r="AX115" i="96"/>
  <c r="AX114" i="96"/>
  <c r="AX113" i="96"/>
  <c r="AX112" i="96"/>
  <c r="AX111" i="96"/>
  <c r="AX110" i="96"/>
  <c r="AX109" i="96"/>
  <c r="AX108" i="96"/>
  <c r="AX107" i="96"/>
  <c r="AX106" i="96"/>
  <c r="AX105" i="96"/>
  <c r="AX104" i="96"/>
  <c r="AX103" i="96"/>
  <c r="AX102" i="96"/>
  <c r="AX101" i="96"/>
  <c r="AX100" i="96"/>
  <c r="AX99" i="96"/>
  <c r="AX98" i="96"/>
  <c r="AX97" i="96"/>
  <c r="AX96" i="96"/>
  <c r="AX95" i="96"/>
  <c r="AX94" i="96"/>
  <c r="AX93" i="96"/>
  <c r="AX92" i="96"/>
  <c r="AX91" i="96"/>
  <c r="AX90" i="96"/>
  <c r="AX89" i="96"/>
  <c r="AX88" i="96"/>
  <c r="AX87" i="96"/>
  <c r="AX86" i="96"/>
  <c r="AX85" i="96"/>
  <c r="AX84" i="96"/>
  <c r="AX83" i="96"/>
  <c r="AX82" i="96"/>
  <c r="AX81" i="96"/>
  <c r="AX80" i="96"/>
  <c r="AX79" i="96"/>
  <c r="AX78" i="96"/>
  <c r="AX77" i="96"/>
  <c r="AX76" i="96"/>
  <c r="AX75" i="96"/>
  <c r="AX74" i="96"/>
  <c r="AX73" i="96"/>
  <c r="AX72" i="96"/>
  <c r="AX71" i="96"/>
  <c r="AX70" i="96"/>
  <c r="AX69" i="96"/>
  <c r="AX68" i="96"/>
  <c r="AX67" i="96"/>
  <c r="AX66" i="96"/>
  <c r="AX65" i="96"/>
  <c r="AX64" i="96"/>
  <c r="AX63" i="96"/>
  <c r="AX62" i="96"/>
  <c r="AX61" i="96"/>
  <c r="AX60" i="96"/>
  <c r="AX59" i="96"/>
  <c r="AX58" i="96"/>
  <c r="AX57" i="96"/>
  <c r="AX56" i="96"/>
  <c r="AX55" i="96"/>
  <c r="AX54" i="96"/>
  <c r="AX53" i="96"/>
  <c r="AX52" i="96"/>
  <c r="AX51" i="96"/>
  <c r="AX50" i="96"/>
  <c r="AX49" i="96"/>
  <c r="AX48" i="96"/>
  <c r="AX47" i="96"/>
  <c r="AX46" i="96"/>
  <c r="AX45" i="96"/>
  <c r="AX44" i="96"/>
  <c r="AX43" i="96"/>
  <c r="AX42" i="96"/>
  <c r="AX41" i="96"/>
  <c r="AX40" i="96"/>
  <c r="AX39" i="96"/>
  <c r="AX38" i="96"/>
  <c r="AX37" i="96"/>
  <c r="AX36" i="96"/>
  <c r="AX35" i="96"/>
  <c r="AX34" i="96"/>
  <c r="AX33" i="96"/>
  <c r="AX32" i="96"/>
  <c r="AX31" i="96"/>
  <c r="AX30" i="96"/>
  <c r="AX29" i="96"/>
  <c r="AX28" i="96"/>
  <c r="AX27" i="96"/>
  <c r="AX26" i="96"/>
  <c r="AX25" i="96"/>
  <c r="AX24" i="96"/>
  <c r="AX23" i="96"/>
  <c r="AX22" i="96"/>
  <c r="AX21" i="96"/>
  <c r="AX20" i="96"/>
  <c r="AX19" i="96"/>
  <c r="AX18" i="96"/>
  <c r="AV200" i="96"/>
  <c r="AU200" i="96"/>
  <c r="AV199" i="96"/>
  <c r="AU199" i="96"/>
  <c r="AV198" i="96"/>
  <c r="AU198" i="96"/>
  <c r="AV197" i="96"/>
  <c r="AU197" i="96"/>
  <c r="AV196" i="96"/>
  <c r="AU196" i="96"/>
  <c r="AV195" i="96"/>
  <c r="AU195" i="96"/>
  <c r="AV194" i="96"/>
  <c r="AU194" i="96"/>
  <c r="AV193" i="96"/>
  <c r="AU193" i="96"/>
  <c r="AV192" i="96"/>
  <c r="AU192" i="96"/>
  <c r="AV191" i="96"/>
  <c r="AU191" i="96"/>
  <c r="AV190" i="96"/>
  <c r="AU190" i="96"/>
  <c r="AV189" i="96"/>
  <c r="AU189" i="96"/>
  <c r="AV188" i="96"/>
  <c r="AU188" i="96"/>
  <c r="AV187" i="96"/>
  <c r="AU187" i="96"/>
  <c r="AV186" i="96"/>
  <c r="AU186" i="96"/>
  <c r="AV185" i="96"/>
  <c r="AU185" i="96"/>
  <c r="AV184" i="96"/>
  <c r="AU184" i="96"/>
  <c r="AV183" i="96"/>
  <c r="AU183" i="96"/>
  <c r="AV182" i="96"/>
  <c r="AU182" i="96"/>
  <c r="AV181" i="96"/>
  <c r="AU181" i="96"/>
  <c r="AV180" i="96"/>
  <c r="AU180" i="96"/>
  <c r="AV179" i="96"/>
  <c r="AU179" i="96"/>
  <c r="AV178" i="96"/>
  <c r="AU178" i="96"/>
  <c r="AV177" i="96"/>
  <c r="AU177" i="96"/>
  <c r="AV176" i="96"/>
  <c r="AU176" i="96"/>
  <c r="AV175" i="96"/>
  <c r="AU175" i="96"/>
  <c r="AV174" i="96"/>
  <c r="AU174" i="96"/>
  <c r="AV173" i="96"/>
  <c r="AU173" i="96"/>
  <c r="AV172" i="96"/>
  <c r="AU172" i="96"/>
  <c r="AV171" i="96"/>
  <c r="AU171" i="96"/>
  <c r="AV170" i="96"/>
  <c r="AU170" i="96"/>
  <c r="AV169" i="96"/>
  <c r="AU169" i="96"/>
  <c r="AV168" i="96"/>
  <c r="AU168" i="96"/>
  <c r="AV167" i="96"/>
  <c r="AU167" i="96"/>
  <c r="AV166" i="96"/>
  <c r="AU166" i="96"/>
  <c r="AV165" i="96"/>
  <c r="AU165" i="96"/>
  <c r="AV164" i="96"/>
  <c r="AU164" i="96"/>
  <c r="AV163" i="96"/>
  <c r="AU163" i="96"/>
  <c r="AV162" i="96"/>
  <c r="AU162" i="96"/>
  <c r="AV161" i="96"/>
  <c r="AU161" i="96"/>
  <c r="AV160" i="96"/>
  <c r="AU160" i="96"/>
  <c r="AV159" i="96"/>
  <c r="AU159" i="96"/>
  <c r="AV158" i="96"/>
  <c r="AU158" i="96"/>
  <c r="AV157" i="96"/>
  <c r="AU157" i="96"/>
  <c r="AV156" i="96"/>
  <c r="AU156" i="96"/>
  <c r="AV155" i="96"/>
  <c r="AU155" i="96"/>
  <c r="AV154" i="96"/>
  <c r="AU154" i="96"/>
  <c r="AV153" i="96"/>
  <c r="AU153" i="96"/>
  <c r="AV152" i="96"/>
  <c r="AU152" i="96"/>
  <c r="AV151" i="96"/>
  <c r="AU151" i="96"/>
  <c r="AV150" i="96"/>
  <c r="AU150" i="96"/>
  <c r="AV149" i="96"/>
  <c r="AU149" i="96"/>
  <c r="AV148" i="96"/>
  <c r="AU148" i="96"/>
  <c r="AV147" i="96"/>
  <c r="AU147" i="96"/>
  <c r="AV146" i="96"/>
  <c r="AU146" i="96"/>
  <c r="AV145" i="96"/>
  <c r="AU145" i="96"/>
  <c r="AV144" i="96"/>
  <c r="AU144" i="96"/>
  <c r="AV143" i="96"/>
  <c r="AU143" i="96"/>
  <c r="AV142" i="96"/>
  <c r="AU142" i="96"/>
  <c r="AV141" i="96"/>
  <c r="AU141" i="96"/>
  <c r="AV140" i="96"/>
  <c r="AU140" i="96"/>
  <c r="AV139" i="96"/>
  <c r="AU139" i="96"/>
  <c r="AV138" i="96"/>
  <c r="AU138" i="96"/>
  <c r="AV137" i="96"/>
  <c r="AU137" i="96"/>
  <c r="AV136" i="96"/>
  <c r="AU136" i="96"/>
  <c r="AV135" i="96"/>
  <c r="AU135" i="96"/>
  <c r="AV134" i="96"/>
  <c r="AU134" i="96"/>
  <c r="AV133" i="96"/>
  <c r="AU133" i="96"/>
  <c r="AV132" i="96"/>
  <c r="AU132" i="96"/>
  <c r="AV131" i="96"/>
  <c r="AU131" i="96"/>
  <c r="AV130" i="96"/>
  <c r="AU130" i="96"/>
  <c r="AV129" i="96"/>
  <c r="AU129" i="96"/>
  <c r="AV128" i="96"/>
  <c r="AU128" i="96"/>
  <c r="AV127" i="96"/>
  <c r="AU127" i="96"/>
  <c r="AV126" i="96"/>
  <c r="AU126" i="96"/>
  <c r="AV125" i="96"/>
  <c r="AU125" i="96"/>
  <c r="AV124" i="96"/>
  <c r="AU124" i="96"/>
  <c r="AV123" i="96"/>
  <c r="AU123" i="96"/>
  <c r="AV122" i="96"/>
  <c r="AU122" i="96"/>
  <c r="AV121" i="96"/>
  <c r="AU121" i="96"/>
  <c r="AV120" i="96"/>
  <c r="AU120" i="96"/>
  <c r="AV119" i="96"/>
  <c r="AU119" i="96"/>
  <c r="AV118" i="96"/>
  <c r="AU118" i="96"/>
  <c r="AV117" i="96"/>
  <c r="AU117" i="96"/>
  <c r="AV116" i="96"/>
  <c r="AU116" i="96"/>
  <c r="AV115" i="96"/>
  <c r="AU115" i="96"/>
  <c r="AV114" i="96"/>
  <c r="AU114" i="96"/>
  <c r="AV113" i="96"/>
  <c r="AU113" i="96"/>
  <c r="AV112" i="96"/>
  <c r="AU112" i="96"/>
  <c r="AV111" i="96"/>
  <c r="AU111" i="96"/>
  <c r="AV110" i="96"/>
  <c r="AU110" i="96"/>
  <c r="AV109" i="96"/>
  <c r="AU109" i="96"/>
  <c r="AV108" i="96"/>
  <c r="AU108" i="96"/>
  <c r="AV107" i="96"/>
  <c r="AU107" i="96"/>
  <c r="AV106" i="96"/>
  <c r="AU106" i="96"/>
  <c r="AV105" i="96"/>
  <c r="AU105" i="96"/>
  <c r="AV104" i="96"/>
  <c r="AU104" i="96"/>
  <c r="AV103" i="96"/>
  <c r="AU103" i="96"/>
  <c r="AV102" i="96"/>
  <c r="AU102" i="96"/>
  <c r="AV101" i="96"/>
  <c r="AU101" i="96"/>
  <c r="AV100" i="96"/>
  <c r="AU100" i="96"/>
  <c r="AV99" i="96"/>
  <c r="AU99" i="96"/>
  <c r="AV98" i="96"/>
  <c r="AU98" i="96"/>
  <c r="AV97" i="96"/>
  <c r="AU97" i="96"/>
  <c r="AV96" i="96"/>
  <c r="AU96" i="96"/>
  <c r="AV95" i="96"/>
  <c r="AU95" i="96"/>
  <c r="AV94" i="96"/>
  <c r="AU94" i="96"/>
  <c r="AV93" i="96"/>
  <c r="AU93" i="96"/>
  <c r="AV92" i="96"/>
  <c r="AU92" i="96"/>
  <c r="AV91" i="96"/>
  <c r="AU91" i="96"/>
  <c r="AV90" i="96"/>
  <c r="AU90" i="96"/>
  <c r="AV89" i="96"/>
  <c r="AU89" i="96"/>
  <c r="AV88" i="96"/>
  <c r="AU88" i="96"/>
  <c r="AV87" i="96"/>
  <c r="AU87" i="96"/>
  <c r="AV86" i="96"/>
  <c r="AU86" i="96"/>
  <c r="AV85" i="96"/>
  <c r="AU85" i="96"/>
  <c r="AV84" i="96"/>
  <c r="AU84" i="96"/>
  <c r="AV83" i="96"/>
  <c r="AU83" i="96"/>
  <c r="AV82" i="96"/>
  <c r="AU82" i="96"/>
  <c r="AV81" i="96"/>
  <c r="AU81" i="96"/>
  <c r="AV80" i="96"/>
  <c r="AU80" i="96"/>
  <c r="AV79" i="96"/>
  <c r="AU79" i="96"/>
  <c r="AV78" i="96"/>
  <c r="AU78" i="96"/>
  <c r="AV77" i="96"/>
  <c r="AU77" i="96"/>
  <c r="AV76" i="96"/>
  <c r="AU76" i="96"/>
  <c r="AV75" i="96"/>
  <c r="AU75" i="96"/>
  <c r="AV74" i="96"/>
  <c r="AU74" i="96"/>
  <c r="AV73" i="96"/>
  <c r="AU73" i="96"/>
  <c r="AV72" i="96"/>
  <c r="AU72" i="96"/>
  <c r="AV71" i="96"/>
  <c r="AU71" i="96"/>
  <c r="AV70" i="96"/>
  <c r="AU70" i="96"/>
  <c r="AV69" i="96"/>
  <c r="AU69" i="96"/>
  <c r="AV68" i="96"/>
  <c r="AU68" i="96"/>
  <c r="AV67" i="96"/>
  <c r="AU67" i="96"/>
  <c r="AV66" i="96"/>
  <c r="AU66" i="96"/>
  <c r="AV65" i="96"/>
  <c r="AU65" i="96"/>
  <c r="AV64" i="96"/>
  <c r="AU64" i="96"/>
  <c r="AV63" i="96"/>
  <c r="AU63" i="96"/>
  <c r="AV62" i="96"/>
  <c r="AU62" i="96"/>
  <c r="AV61" i="96"/>
  <c r="AU61" i="96"/>
  <c r="AV60" i="96"/>
  <c r="AU60" i="96"/>
  <c r="AV59" i="96"/>
  <c r="AU59" i="96"/>
  <c r="AV58" i="96"/>
  <c r="AU58" i="96"/>
  <c r="AV57" i="96"/>
  <c r="AU57" i="96"/>
  <c r="AV56" i="96"/>
  <c r="AU56" i="96"/>
  <c r="AV55" i="96"/>
  <c r="AU55" i="96"/>
  <c r="AV54" i="96"/>
  <c r="AU54" i="96"/>
  <c r="AV53" i="96"/>
  <c r="AU53" i="96"/>
  <c r="AV52" i="96"/>
  <c r="AU52" i="96"/>
  <c r="AV51" i="96"/>
  <c r="AU51" i="96"/>
  <c r="AV50" i="96"/>
  <c r="AU50" i="96"/>
  <c r="AV49" i="96"/>
  <c r="AU49" i="96"/>
  <c r="AV48" i="96"/>
  <c r="AU48" i="96"/>
  <c r="AV47" i="96"/>
  <c r="AU47" i="96"/>
  <c r="AV46" i="96"/>
  <c r="AU46" i="96"/>
  <c r="AV45" i="96"/>
  <c r="AU45" i="96"/>
  <c r="AV44" i="96"/>
  <c r="AU44" i="96"/>
  <c r="AV43" i="96"/>
  <c r="AU43" i="96"/>
  <c r="AV42" i="96"/>
  <c r="AU42" i="96"/>
  <c r="AV41" i="96"/>
  <c r="AU41" i="96"/>
  <c r="AV40" i="96"/>
  <c r="AU40" i="96"/>
  <c r="AV39" i="96"/>
  <c r="AU39" i="96"/>
  <c r="AV38" i="96"/>
  <c r="AU38" i="96"/>
  <c r="AV37" i="96"/>
  <c r="AU37" i="96"/>
  <c r="AV36" i="96"/>
  <c r="AU36" i="96"/>
  <c r="AV35" i="96"/>
  <c r="AU35" i="96"/>
  <c r="AV34" i="96"/>
  <c r="AU34" i="96"/>
  <c r="AV33" i="96"/>
  <c r="AU33" i="96"/>
  <c r="AV32" i="96"/>
  <c r="AU32" i="96"/>
  <c r="AV31" i="96"/>
  <c r="AU31" i="96"/>
  <c r="AV30" i="96"/>
  <c r="AU30" i="96"/>
  <c r="AV29" i="96"/>
  <c r="AU29" i="96"/>
  <c r="AV28" i="96"/>
  <c r="AU28" i="96"/>
  <c r="AV27" i="96"/>
  <c r="AU27" i="96"/>
  <c r="AV26" i="96"/>
  <c r="AU26" i="96"/>
  <c r="AV25" i="96"/>
  <c r="AU25" i="96"/>
  <c r="AV24" i="96"/>
  <c r="AU24" i="96"/>
  <c r="AV23" i="96"/>
  <c r="AU23" i="96"/>
  <c r="AV22" i="96"/>
  <c r="AU22" i="96"/>
  <c r="AV21" i="96"/>
  <c r="AU21" i="96"/>
  <c r="AV20" i="96"/>
  <c r="AU20" i="96"/>
  <c r="AV19" i="96"/>
  <c r="AU19" i="96"/>
  <c r="AV18" i="96"/>
  <c r="AU18" i="96"/>
  <c r="W200" i="96"/>
  <c r="W199" i="96"/>
  <c r="W198" i="96"/>
  <c r="W197" i="96"/>
  <c r="W196" i="96"/>
  <c r="W195" i="96"/>
  <c r="W194" i="96"/>
  <c r="W193" i="96"/>
  <c r="W192" i="96"/>
  <c r="W191" i="96"/>
  <c r="W190" i="96"/>
  <c r="W189" i="96"/>
  <c r="W188" i="96"/>
  <c r="W187" i="96"/>
  <c r="W186" i="96"/>
  <c r="W185" i="96"/>
  <c r="W184" i="96"/>
  <c r="W183" i="96"/>
  <c r="W182" i="96"/>
  <c r="W181" i="96"/>
  <c r="W180" i="96"/>
  <c r="W179" i="96"/>
  <c r="W178" i="96"/>
  <c r="W177" i="96"/>
  <c r="W176" i="96"/>
  <c r="W175" i="96"/>
  <c r="W174" i="96"/>
  <c r="W173" i="96"/>
  <c r="W172" i="96"/>
  <c r="W171" i="96"/>
  <c r="W170" i="96"/>
  <c r="W169" i="96"/>
  <c r="W168" i="96"/>
  <c r="W167" i="96"/>
  <c r="W166" i="96"/>
  <c r="W165" i="96"/>
  <c r="W164" i="96"/>
  <c r="W163" i="96"/>
  <c r="W162" i="96"/>
  <c r="W161" i="96"/>
  <c r="W160" i="96"/>
  <c r="W159" i="96"/>
  <c r="W158" i="96"/>
  <c r="W157" i="96"/>
  <c r="W156" i="96"/>
  <c r="W155" i="96"/>
  <c r="W154" i="96"/>
  <c r="W153" i="96"/>
  <c r="W152" i="96"/>
  <c r="W151" i="96"/>
  <c r="W150" i="96"/>
  <c r="W149" i="96"/>
  <c r="W148" i="96"/>
  <c r="W147" i="96"/>
  <c r="W146" i="96"/>
  <c r="W145" i="96"/>
  <c r="W144" i="96"/>
  <c r="W143" i="96"/>
  <c r="W142" i="96"/>
  <c r="W141" i="96"/>
  <c r="W140" i="96"/>
  <c r="W139" i="96"/>
  <c r="W138" i="96"/>
  <c r="W137" i="96"/>
  <c r="W136" i="96"/>
  <c r="W135" i="96"/>
  <c r="W134" i="96"/>
  <c r="W133" i="96"/>
  <c r="W132" i="96"/>
  <c r="W131" i="96"/>
  <c r="W130" i="96"/>
  <c r="W129" i="96"/>
  <c r="W128" i="96"/>
  <c r="W127" i="96"/>
  <c r="W126" i="96"/>
  <c r="W125" i="96"/>
  <c r="W124" i="96"/>
  <c r="W123" i="96"/>
  <c r="W122" i="96"/>
  <c r="W121" i="96"/>
  <c r="W120" i="96"/>
  <c r="W119" i="96"/>
  <c r="W118" i="96"/>
  <c r="W117" i="96"/>
  <c r="W116" i="96"/>
  <c r="W115" i="96"/>
  <c r="W114" i="96"/>
  <c r="W113" i="96"/>
  <c r="W112" i="96"/>
  <c r="W111" i="96"/>
  <c r="W110" i="96"/>
  <c r="W109" i="96"/>
  <c r="W108" i="96"/>
  <c r="W107" i="96"/>
  <c r="W106" i="96"/>
  <c r="W105" i="96"/>
  <c r="W104" i="96"/>
  <c r="W103" i="96"/>
  <c r="W102" i="96"/>
  <c r="W101" i="96"/>
  <c r="W100" i="96"/>
  <c r="W99" i="96"/>
  <c r="W98" i="96"/>
  <c r="W97" i="96"/>
  <c r="W96" i="96"/>
  <c r="W95" i="96"/>
  <c r="W94" i="96"/>
  <c r="W93" i="96"/>
  <c r="W92" i="96"/>
  <c r="W91" i="96"/>
  <c r="W90" i="96"/>
  <c r="W89" i="96"/>
  <c r="W88" i="96"/>
  <c r="W87" i="96"/>
  <c r="W86" i="96"/>
  <c r="W85" i="96"/>
  <c r="W84" i="96"/>
  <c r="W83" i="96"/>
  <c r="W82" i="96"/>
  <c r="W81" i="96"/>
  <c r="W80" i="96"/>
  <c r="W79" i="96"/>
  <c r="W78" i="96"/>
  <c r="W77" i="96"/>
  <c r="W76" i="96"/>
  <c r="W75" i="96"/>
  <c r="W74" i="96"/>
  <c r="W73" i="96"/>
  <c r="W72" i="96"/>
  <c r="W71" i="96"/>
  <c r="W70" i="96"/>
  <c r="W69" i="96"/>
  <c r="W68" i="96"/>
  <c r="W67" i="96"/>
  <c r="W66" i="96"/>
  <c r="W65" i="96"/>
  <c r="W64" i="96"/>
  <c r="W63" i="96"/>
  <c r="W62" i="96"/>
  <c r="W61" i="96"/>
  <c r="W60" i="96"/>
  <c r="W59" i="96"/>
  <c r="W58" i="96"/>
  <c r="W57" i="96"/>
  <c r="W56" i="96"/>
  <c r="W55" i="96"/>
  <c r="W54" i="96"/>
  <c r="W53" i="96"/>
  <c r="W52" i="96"/>
  <c r="W51" i="96"/>
  <c r="W50" i="96"/>
  <c r="W49" i="96"/>
  <c r="W48" i="96"/>
  <c r="W47" i="96"/>
  <c r="W46" i="96"/>
  <c r="W45" i="96"/>
  <c r="W44" i="96"/>
  <c r="W43" i="96"/>
  <c r="W42" i="96"/>
  <c r="W41" i="96"/>
  <c r="W40" i="96"/>
  <c r="W39" i="96"/>
  <c r="W38" i="96"/>
  <c r="W37" i="96"/>
  <c r="W36" i="96"/>
  <c r="W35" i="96"/>
  <c r="W34" i="96"/>
  <c r="W33" i="96"/>
  <c r="W32" i="96"/>
  <c r="W31" i="96"/>
  <c r="W30" i="96"/>
  <c r="W29" i="96"/>
  <c r="W28" i="96"/>
  <c r="W27" i="96"/>
  <c r="W26" i="96"/>
  <c r="W25" i="96"/>
  <c r="W24" i="96"/>
  <c r="W23" i="96"/>
  <c r="W22" i="96"/>
  <c r="W21" i="96"/>
  <c r="W20" i="96"/>
  <c r="W19" i="96"/>
  <c r="W18" i="96"/>
  <c r="S200" i="96"/>
  <c r="S199" i="96"/>
  <c r="S198" i="96"/>
  <c r="S197" i="96"/>
  <c r="S196" i="96"/>
  <c r="S195" i="96"/>
  <c r="S194" i="96"/>
  <c r="S193" i="96"/>
  <c r="S192" i="96"/>
  <c r="S191" i="96"/>
  <c r="S190" i="96"/>
  <c r="S189" i="96"/>
  <c r="S188" i="96"/>
  <c r="S187" i="96"/>
  <c r="S186" i="96"/>
  <c r="S185" i="96"/>
  <c r="S184" i="96"/>
  <c r="S183" i="96"/>
  <c r="S182" i="96"/>
  <c r="S181" i="96"/>
  <c r="S180" i="96"/>
  <c r="S179" i="96"/>
  <c r="S178" i="96"/>
  <c r="S177" i="96"/>
  <c r="S176" i="96"/>
  <c r="S175" i="96"/>
  <c r="S174" i="96"/>
  <c r="S173" i="96"/>
  <c r="S172" i="96"/>
  <c r="S171" i="96"/>
  <c r="S170" i="96"/>
  <c r="S169" i="96"/>
  <c r="S168" i="96"/>
  <c r="S167" i="96"/>
  <c r="S166" i="96"/>
  <c r="S165" i="96"/>
  <c r="S164" i="96"/>
  <c r="S163" i="96"/>
  <c r="S162" i="96"/>
  <c r="S161" i="96"/>
  <c r="S160" i="96"/>
  <c r="S159" i="96"/>
  <c r="S158" i="96"/>
  <c r="S157" i="96"/>
  <c r="S156" i="96"/>
  <c r="S155" i="96"/>
  <c r="S154" i="96"/>
  <c r="S153" i="96"/>
  <c r="S152" i="96"/>
  <c r="S151" i="96"/>
  <c r="S150" i="96"/>
  <c r="S149" i="96"/>
  <c r="S148" i="96"/>
  <c r="S147" i="96"/>
  <c r="S146" i="96"/>
  <c r="S145" i="96"/>
  <c r="S144" i="96"/>
  <c r="S143" i="96"/>
  <c r="S142" i="96"/>
  <c r="S141" i="96"/>
  <c r="S140" i="96"/>
  <c r="S139" i="96"/>
  <c r="S138" i="96"/>
  <c r="S137" i="96"/>
  <c r="S136" i="96"/>
  <c r="S135" i="96"/>
  <c r="S134" i="96"/>
  <c r="S133" i="96"/>
  <c r="S132" i="96"/>
  <c r="S131" i="96"/>
  <c r="S130" i="96"/>
  <c r="S129" i="96"/>
  <c r="S128" i="96"/>
  <c r="S127" i="96"/>
  <c r="S126" i="96"/>
  <c r="S125" i="96"/>
  <c r="S124" i="96"/>
  <c r="S123" i="96"/>
  <c r="S122" i="96"/>
  <c r="S121" i="96"/>
  <c r="S120" i="96"/>
  <c r="S119" i="96"/>
  <c r="S118" i="96"/>
  <c r="S117" i="96"/>
  <c r="S116" i="96"/>
  <c r="S115" i="96"/>
  <c r="S114" i="96"/>
  <c r="S113" i="96"/>
  <c r="S112" i="96"/>
  <c r="S111" i="96"/>
  <c r="S110" i="96"/>
  <c r="S109" i="96"/>
  <c r="S108" i="96"/>
  <c r="S107" i="96"/>
  <c r="S106" i="96"/>
  <c r="S105" i="96"/>
  <c r="S104" i="96"/>
  <c r="S103" i="96"/>
  <c r="S102" i="96"/>
  <c r="S101" i="96"/>
  <c r="S100" i="96"/>
  <c r="S99" i="96"/>
  <c r="S98" i="96"/>
  <c r="S97" i="96"/>
  <c r="S96" i="96"/>
  <c r="S95" i="96"/>
  <c r="S94" i="96"/>
  <c r="S93" i="96"/>
  <c r="S92" i="96"/>
  <c r="S91" i="96"/>
  <c r="S90" i="96"/>
  <c r="S89" i="96"/>
  <c r="S88" i="96"/>
  <c r="S87" i="96"/>
  <c r="S86" i="96"/>
  <c r="S85" i="96"/>
  <c r="S84" i="96"/>
  <c r="S83" i="96"/>
  <c r="S82" i="96"/>
  <c r="S81" i="96"/>
  <c r="S80" i="96"/>
  <c r="S79" i="96"/>
  <c r="S78" i="96"/>
  <c r="S77" i="96"/>
  <c r="S76" i="96"/>
  <c r="S75" i="96"/>
  <c r="S74" i="96"/>
  <c r="S73" i="96"/>
  <c r="S72" i="96"/>
  <c r="S71" i="96"/>
  <c r="S70" i="96"/>
  <c r="S69" i="96"/>
  <c r="S68" i="96"/>
  <c r="S67" i="96"/>
  <c r="S66" i="96"/>
  <c r="S65" i="96"/>
  <c r="S64" i="96"/>
  <c r="S63" i="96"/>
  <c r="S62" i="96"/>
  <c r="S61" i="96"/>
  <c r="S60" i="96"/>
  <c r="S59" i="96"/>
  <c r="S58" i="96"/>
  <c r="S57" i="96"/>
  <c r="S56" i="96"/>
  <c r="S55" i="96"/>
  <c r="S54" i="96"/>
  <c r="S53" i="96"/>
  <c r="S52" i="96"/>
  <c r="S51" i="96"/>
  <c r="S50" i="96"/>
  <c r="S49" i="96"/>
  <c r="S48" i="96"/>
  <c r="S47" i="96"/>
  <c r="S46" i="96"/>
  <c r="S45" i="96"/>
  <c r="S44" i="96"/>
  <c r="S43" i="96"/>
  <c r="S42" i="96"/>
  <c r="S41" i="96"/>
  <c r="S40" i="96"/>
  <c r="S39" i="96"/>
  <c r="S38" i="96"/>
  <c r="S37" i="96"/>
  <c r="S36" i="96"/>
  <c r="S35" i="96"/>
  <c r="S34" i="96"/>
  <c r="S33" i="96"/>
  <c r="S32" i="96"/>
  <c r="S31" i="96"/>
  <c r="S30" i="96"/>
  <c r="S29" i="96"/>
  <c r="S28" i="96"/>
  <c r="S27" i="96"/>
  <c r="S26" i="96"/>
  <c r="S25" i="96"/>
  <c r="S24" i="96"/>
  <c r="S23" i="96"/>
  <c r="S22" i="96"/>
  <c r="S21" i="96"/>
  <c r="S20" i="96"/>
  <c r="S19" i="96"/>
  <c r="S18" i="96"/>
  <c r="G200" i="96"/>
  <c r="G199" i="96"/>
  <c r="G198" i="96"/>
  <c r="G197" i="96"/>
  <c r="G196" i="96"/>
  <c r="G195" i="96"/>
  <c r="G194" i="96"/>
  <c r="G193" i="96"/>
  <c r="G192" i="96"/>
  <c r="G191" i="96"/>
  <c r="G190" i="96"/>
  <c r="G189" i="96"/>
  <c r="G188" i="96"/>
  <c r="G187" i="96"/>
  <c r="G186" i="96"/>
  <c r="G185" i="96"/>
  <c r="G184" i="96"/>
  <c r="G183" i="96"/>
  <c r="G182" i="96"/>
  <c r="G181" i="96"/>
  <c r="G180" i="96"/>
  <c r="G179" i="96"/>
  <c r="G178" i="96"/>
  <c r="G177" i="96"/>
  <c r="G176" i="96"/>
  <c r="G175" i="96"/>
  <c r="G174" i="96"/>
  <c r="G173" i="96"/>
  <c r="G172" i="96"/>
  <c r="G171" i="96"/>
  <c r="G170" i="96"/>
  <c r="G169" i="96"/>
  <c r="G168" i="96"/>
  <c r="G167" i="96"/>
  <c r="G166" i="96"/>
  <c r="G165" i="96"/>
  <c r="G164" i="96"/>
  <c r="G163" i="96"/>
  <c r="G162" i="96"/>
  <c r="G161" i="96"/>
  <c r="G160" i="96"/>
  <c r="G159" i="96"/>
  <c r="G158" i="96"/>
  <c r="G157" i="96"/>
  <c r="G156" i="96"/>
  <c r="G155" i="96"/>
  <c r="G154" i="96"/>
  <c r="G153" i="96"/>
  <c r="G152" i="96"/>
  <c r="G151" i="96"/>
  <c r="G150" i="96"/>
  <c r="G149" i="96"/>
  <c r="G148" i="96"/>
  <c r="G147" i="96"/>
  <c r="G146" i="96"/>
  <c r="G145" i="96"/>
  <c r="G144" i="96"/>
  <c r="G143" i="96"/>
  <c r="G142" i="96"/>
  <c r="G141" i="96"/>
  <c r="G140" i="96"/>
  <c r="G139" i="96"/>
  <c r="G138" i="96"/>
  <c r="G137" i="96"/>
  <c r="G136" i="96"/>
  <c r="G135" i="96"/>
  <c r="G134" i="96"/>
  <c r="G133" i="96"/>
  <c r="G132" i="96"/>
  <c r="G131" i="96"/>
  <c r="G130" i="96"/>
  <c r="G129" i="96"/>
  <c r="G128" i="96"/>
  <c r="G127" i="96"/>
  <c r="G126" i="96"/>
  <c r="G125" i="96"/>
  <c r="G124" i="96"/>
  <c r="G123" i="96"/>
  <c r="G122" i="96"/>
  <c r="G121" i="96"/>
  <c r="G120" i="96"/>
  <c r="G119" i="96"/>
  <c r="G118" i="96"/>
  <c r="G117" i="96"/>
  <c r="G116" i="96"/>
  <c r="G115" i="96"/>
  <c r="G114" i="96"/>
  <c r="G113" i="96"/>
  <c r="G112" i="96"/>
  <c r="G111" i="96"/>
  <c r="G110" i="96"/>
  <c r="G109" i="96"/>
  <c r="G108" i="96"/>
  <c r="G107" i="96"/>
  <c r="G106" i="96"/>
  <c r="G105" i="96"/>
  <c r="G104" i="96"/>
  <c r="G103" i="96"/>
  <c r="G102" i="96"/>
  <c r="G101" i="96"/>
  <c r="G100" i="96"/>
  <c r="G99" i="96"/>
  <c r="G98" i="96"/>
  <c r="G97" i="96"/>
  <c r="G96" i="96"/>
  <c r="G95" i="96"/>
  <c r="G94" i="96"/>
  <c r="G93" i="96"/>
  <c r="G92" i="96"/>
  <c r="G91" i="96"/>
  <c r="G90" i="96"/>
  <c r="G89" i="96"/>
  <c r="G88" i="96"/>
  <c r="G87" i="96"/>
  <c r="G86" i="96"/>
  <c r="G85" i="96"/>
  <c r="G84" i="96"/>
  <c r="G83" i="96"/>
  <c r="G82" i="96"/>
  <c r="G81" i="96"/>
  <c r="G80" i="96"/>
  <c r="G79" i="96"/>
  <c r="G78" i="96"/>
  <c r="G77" i="96"/>
  <c r="G76" i="96"/>
  <c r="G75" i="96"/>
  <c r="G74" i="96"/>
  <c r="G73" i="96"/>
  <c r="G72" i="96"/>
  <c r="G71" i="96"/>
  <c r="G70" i="96"/>
  <c r="G69" i="96"/>
  <c r="G68" i="96"/>
  <c r="G67" i="96"/>
  <c r="G66" i="96"/>
  <c r="G65" i="96"/>
  <c r="G64" i="96"/>
  <c r="G63" i="96"/>
  <c r="G62" i="96"/>
  <c r="G61" i="96"/>
  <c r="G60" i="96"/>
  <c r="G59" i="96"/>
  <c r="G58" i="96"/>
  <c r="G57" i="96"/>
  <c r="G56" i="96"/>
  <c r="G55" i="96"/>
  <c r="G54" i="96"/>
  <c r="G53" i="96"/>
  <c r="G52" i="96"/>
  <c r="G51" i="96"/>
  <c r="G50" i="96"/>
  <c r="G49" i="96"/>
  <c r="G48" i="96"/>
  <c r="G47" i="96"/>
  <c r="G46" i="96"/>
  <c r="G45" i="96"/>
  <c r="G44" i="96"/>
  <c r="G43" i="96"/>
  <c r="G42" i="96"/>
  <c r="G41" i="96"/>
  <c r="G40" i="96"/>
  <c r="G39" i="96"/>
  <c r="G38" i="96"/>
  <c r="G37" i="96"/>
  <c r="G36" i="96"/>
  <c r="G35" i="96"/>
  <c r="G34" i="96"/>
  <c r="G33" i="96"/>
  <c r="G32" i="96"/>
  <c r="G31" i="96"/>
  <c r="G30" i="96"/>
  <c r="G29" i="96"/>
  <c r="G28" i="96"/>
  <c r="G27" i="96"/>
  <c r="G26" i="96"/>
  <c r="G25" i="96"/>
  <c r="G24" i="96"/>
  <c r="G23" i="96"/>
  <c r="G22" i="96"/>
  <c r="G21" i="96"/>
  <c r="G20" i="96"/>
  <c r="G19" i="96"/>
  <c r="G18" i="96"/>
  <c r="E200" i="96"/>
  <c r="D200" i="96"/>
  <c r="E199" i="96"/>
  <c r="D199" i="96"/>
  <c r="E198" i="96"/>
  <c r="D198" i="96"/>
  <c r="E197" i="96"/>
  <c r="D197" i="96"/>
  <c r="E196" i="96"/>
  <c r="D196" i="96"/>
  <c r="E195" i="96"/>
  <c r="D195" i="96"/>
  <c r="E194" i="96"/>
  <c r="D194" i="96"/>
  <c r="E193" i="96"/>
  <c r="D193" i="96"/>
  <c r="E192" i="96"/>
  <c r="D192" i="96"/>
  <c r="E191" i="96"/>
  <c r="D191" i="96"/>
  <c r="E190" i="96"/>
  <c r="D190" i="96"/>
  <c r="E189" i="96"/>
  <c r="D189" i="96"/>
  <c r="E188" i="96"/>
  <c r="D188" i="96"/>
  <c r="E187" i="96"/>
  <c r="D187" i="96"/>
  <c r="E186" i="96"/>
  <c r="D186" i="96"/>
  <c r="E185" i="96"/>
  <c r="D185" i="96"/>
  <c r="E184" i="96"/>
  <c r="D184" i="96"/>
  <c r="E183" i="96"/>
  <c r="D183" i="96"/>
  <c r="E182" i="96"/>
  <c r="D182" i="96"/>
  <c r="E181" i="96"/>
  <c r="D181" i="96"/>
  <c r="E180" i="96"/>
  <c r="D180" i="96"/>
  <c r="E179" i="96"/>
  <c r="D179" i="96"/>
  <c r="E178" i="96"/>
  <c r="D178" i="96"/>
  <c r="E177" i="96"/>
  <c r="D177" i="96"/>
  <c r="E176" i="96"/>
  <c r="D176" i="96"/>
  <c r="E175" i="96"/>
  <c r="D175" i="96"/>
  <c r="E174" i="96"/>
  <c r="D174" i="96"/>
  <c r="E173" i="96"/>
  <c r="D173" i="96"/>
  <c r="E172" i="96"/>
  <c r="D172" i="96"/>
  <c r="E171" i="96"/>
  <c r="D171" i="96"/>
  <c r="E170" i="96"/>
  <c r="D170" i="96"/>
  <c r="E169" i="96"/>
  <c r="D169" i="96"/>
  <c r="E168" i="96"/>
  <c r="D168" i="96"/>
  <c r="E167" i="96"/>
  <c r="D167" i="96"/>
  <c r="E166" i="96"/>
  <c r="D166" i="96"/>
  <c r="E165" i="96"/>
  <c r="D165" i="96"/>
  <c r="E164" i="96"/>
  <c r="D164" i="96"/>
  <c r="E163" i="96"/>
  <c r="D163" i="96"/>
  <c r="E162" i="96"/>
  <c r="D162" i="96"/>
  <c r="E161" i="96"/>
  <c r="D161" i="96"/>
  <c r="E160" i="96"/>
  <c r="D160" i="96"/>
  <c r="E159" i="96"/>
  <c r="D159" i="96"/>
  <c r="E158" i="96"/>
  <c r="D158" i="96"/>
  <c r="E157" i="96"/>
  <c r="D157" i="96"/>
  <c r="E156" i="96"/>
  <c r="D156" i="96"/>
  <c r="E155" i="96"/>
  <c r="D155" i="96"/>
  <c r="E154" i="96"/>
  <c r="D154" i="96"/>
  <c r="E153" i="96"/>
  <c r="D153" i="96"/>
  <c r="E152" i="96"/>
  <c r="D152" i="96"/>
  <c r="E151" i="96"/>
  <c r="D151" i="96"/>
  <c r="E150" i="96"/>
  <c r="D150" i="96"/>
  <c r="E149" i="96"/>
  <c r="D149" i="96"/>
  <c r="E148" i="96"/>
  <c r="D148" i="96"/>
  <c r="E147" i="96"/>
  <c r="D147" i="96"/>
  <c r="E146" i="96"/>
  <c r="D146" i="96"/>
  <c r="E145" i="96"/>
  <c r="D145" i="96"/>
  <c r="E144" i="96"/>
  <c r="D144" i="96"/>
  <c r="E143" i="96"/>
  <c r="D143" i="96"/>
  <c r="E142" i="96"/>
  <c r="D142" i="96"/>
  <c r="E141" i="96"/>
  <c r="D141" i="96"/>
  <c r="E140" i="96"/>
  <c r="D140" i="96"/>
  <c r="E139" i="96"/>
  <c r="D139" i="96"/>
  <c r="E138" i="96"/>
  <c r="D138" i="96"/>
  <c r="E137" i="96"/>
  <c r="D137" i="96"/>
  <c r="E136" i="96"/>
  <c r="D136" i="96"/>
  <c r="E135" i="96"/>
  <c r="D135" i="96"/>
  <c r="E134" i="96"/>
  <c r="D134" i="96"/>
  <c r="E133" i="96"/>
  <c r="D133" i="96"/>
  <c r="E132" i="96"/>
  <c r="D132" i="96"/>
  <c r="E131" i="96"/>
  <c r="D131" i="96"/>
  <c r="E130" i="96"/>
  <c r="D130" i="96"/>
  <c r="E129" i="96"/>
  <c r="D129" i="96"/>
  <c r="E128" i="96"/>
  <c r="D128" i="96"/>
  <c r="E127" i="96"/>
  <c r="D127" i="96"/>
  <c r="E126" i="96"/>
  <c r="D126" i="96"/>
  <c r="E125" i="96"/>
  <c r="D125" i="96"/>
  <c r="E124" i="96"/>
  <c r="D124" i="96"/>
  <c r="E123" i="96"/>
  <c r="D123" i="96"/>
  <c r="E122" i="96"/>
  <c r="D122" i="96"/>
  <c r="E121" i="96"/>
  <c r="D121" i="96"/>
  <c r="E120" i="96"/>
  <c r="D120" i="96"/>
  <c r="E119" i="96"/>
  <c r="D119" i="96"/>
  <c r="E118" i="96"/>
  <c r="D118" i="96"/>
  <c r="E117" i="96"/>
  <c r="D117" i="96"/>
  <c r="E116" i="96"/>
  <c r="D116" i="96"/>
  <c r="E115" i="96"/>
  <c r="D115" i="96"/>
  <c r="E114" i="96"/>
  <c r="D114" i="96"/>
  <c r="E113" i="96"/>
  <c r="D113" i="96"/>
  <c r="E112" i="96"/>
  <c r="D112" i="96"/>
  <c r="E111" i="96"/>
  <c r="D111" i="96"/>
  <c r="E110" i="96"/>
  <c r="D110" i="96"/>
  <c r="E109" i="96"/>
  <c r="D109" i="96"/>
  <c r="E108" i="96"/>
  <c r="D108" i="96"/>
  <c r="E107" i="96"/>
  <c r="D107" i="96"/>
  <c r="E106" i="96"/>
  <c r="D106" i="96"/>
  <c r="E105" i="96"/>
  <c r="D105" i="96"/>
  <c r="E104" i="96"/>
  <c r="D104" i="96"/>
  <c r="E103" i="96"/>
  <c r="D103" i="96"/>
  <c r="E102" i="96"/>
  <c r="D102" i="96"/>
  <c r="E101" i="96"/>
  <c r="D101" i="96"/>
  <c r="E100" i="96"/>
  <c r="D100" i="96"/>
  <c r="E99" i="96"/>
  <c r="D99" i="96"/>
  <c r="E98" i="96"/>
  <c r="D98" i="96"/>
  <c r="E97" i="96"/>
  <c r="D97" i="96"/>
  <c r="E96" i="96"/>
  <c r="D96" i="96"/>
  <c r="E95" i="96"/>
  <c r="D95" i="96"/>
  <c r="E94" i="96"/>
  <c r="D94" i="96"/>
  <c r="E93" i="96"/>
  <c r="D93" i="96"/>
  <c r="E92" i="96"/>
  <c r="D92" i="96"/>
  <c r="E91" i="96"/>
  <c r="D91" i="96"/>
  <c r="E90" i="96"/>
  <c r="D90" i="96"/>
  <c r="E89" i="96"/>
  <c r="D89" i="96"/>
  <c r="E88" i="96"/>
  <c r="D88" i="96"/>
  <c r="E87" i="96"/>
  <c r="D87" i="96"/>
  <c r="E86" i="96"/>
  <c r="D86" i="96"/>
  <c r="E85" i="96"/>
  <c r="D85" i="96"/>
  <c r="E84" i="96"/>
  <c r="D84" i="96"/>
  <c r="E83" i="96"/>
  <c r="D83" i="96"/>
  <c r="E82" i="96"/>
  <c r="D82" i="96"/>
  <c r="E81" i="96"/>
  <c r="D81" i="96"/>
  <c r="E80" i="96"/>
  <c r="D80" i="96"/>
  <c r="E79" i="96"/>
  <c r="D79" i="96"/>
  <c r="E78" i="96"/>
  <c r="D78" i="96"/>
  <c r="E77" i="96"/>
  <c r="D77" i="96"/>
  <c r="E76" i="96"/>
  <c r="D76" i="96"/>
  <c r="E75" i="96"/>
  <c r="D75" i="96"/>
  <c r="E74" i="96"/>
  <c r="D74" i="96"/>
  <c r="E73" i="96"/>
  <c r="D73" i="96"/>
  <c r="E72" i="96"/>
  <c r="D72" i="96"/>
  <c r="E71" i="96"/>
  <c r="D71" i="96"/>
  <c r="E70" i="96"/>
  <c r="D70" i="96"/>
  <c r="E69" i="96"/>
  <c r="D69" i="96"/>
  <c r="E68" i="96"/>
  <c r="D68" i="96"/>
  <c r="E67" i="96"/>
  <c r="D67" i="96"/>
  <c r="E66" i="96"/>
  <c r="D66" i="96"/>
  <c r="E65" i="96"/>
  <c r="D65" i="96"/>
  <c r="E64" i="96"/>
  <c r="D64" i="96"/>
  <c r="E63" i="96"/>
  <c r="D63" i="96"/>
  <c r="E62" i="96"/>
  <c r="D62" i="96"/>
  <c r="E61" i="96"/>
  <c r="D61" i="96"/>
  <c r="E60" i="96"/>
  <c r="D60" i="96"/>
  <c r="E59" i="96"/>
  <c r="D59" i="96"/>
  <c r="E58" i="96"/>
  <c r="D58" i="96"/>
  <c r="E57" i="96"/>
  <c r="D57" i="96"/>
  <c r="E56" i="96"/>
  <c r="D56" i="96"/>
  <c r="E55" i="96"/>
  <c r="D55" i="96"/>
  <c r="E54" i="96"/>
  <c r="D54" i="96"/>
  <c r="E53" i="96"/>
  <c r="D53" i="96"/>
  <c r="E52" i="96"/>
  <c r="D52" i="96"/>
  <c r="E51" i="96"/>
  <c r="D51" i="96"/>
  <c r="E50" i="96"/>
  <c r="D50" i="96"/>
  <c r="E49" i="96"/>
  <c r="D49" i="96"/>
  <c r="E48" i="96"/>
  <c r="D48" i="96"/>
  <c r="E47" i="96"/>
  <c r="D47" i="96"/>
  <c r="E46" i="96"/>
  <c r="D46" i="96"/>
  <c r="E45" i="96"/>
  <c r="D45" i="96"/>
  <c r="E44" i="96"/>
  <c r="D44" i="96"/>
  <c r="E43" i="96"/>
  <c r="D43" i="96"/>
  <c r="E42" i="96"/>
  <c r="D42" i="96"/>
  <c r="E41" i="96"/>
  <c r="D41" i="96"/>
  <c r="E40" i="96"/>
  <c r="D40" i="96"/>
  <c r="E39" i="96"/>
  <c r="D39" i="96"/>
  <c r="E38" i="96"/>
  <c r="D38" i="96"/>
  <c r="E37" i="96"/>
  <c r="D37" i="96"/>
  <c r="E36" i="96"/>
  <c r="D36" i="96"/>
  <c r="E35" i="96"/>
  <c r="D35" i="96"/>
  <c r="E34" i="96"/>
  <c r="D34" i="96"/>
  <c r="E33" i="96"/>
  <c r="D33" i="96"/>
  <c r="E32" i="96"/>
  <c r="D32" i="96"/>
  <c r="E31" i="96"/>
  <c r="D31" i="96"/>
  <c r="E30" i="96"/>
  <c r="D30" i="96"/>
  <c r="E29" i="96"/>
  <c r="D29" i="96"/>
  <c r="E28" i="96"/>
  <c r="D28" i="96"/>
  <c r="E27" i="96"/>
  <c r="D27" i="96"/>
  <c r="E26" i="96"/>
  <c r="D26" i="96"/>
  <c r="E25" i="96"/>
  <c r="D25" i="96"/>
  <c r="E24" i="96"/>
  <c r="D24" i="96"/>
  <c r="E23" i="96"/>
  <c r="D23" i="96"/>
  <c r="E22" i="96"/>
  <c r="D22" i="96"/>
  <c r="E21" i="96"/>
  <c r="D21" i="96"/>
  <c r="E20" i="96"/>
  <c r="D20" i="96"/>
  <c r="E19" i="96"/>
  <c r="D19" i="96"/>
  <c r="E18" i="96"/>
  <c r="D18" i="96"/>
  <c r="BB15" i="98"/>
  <c r="BA15" i="98"/>
  <c r="AZ15" i="98"/>
  <c r="AY15" i="98"/>
  <c r="AX15" i="98"/>
  <c r="AW15" i="98"/>
  <c r="AV15" i="98"/>
  <c r="AU15" i="98"/>
  <c r="AT15" i="98"/>
  <c r="AS15" i="98"/>
  <c r="AR15" i="98"/>
  <c r="AQ15" i="98"/>
  <c r="AP15" i="98"/>
  <c r="AO15" i="98"/>
  <c r="AN15" i="98"/>
  <c r="AM15" i="98"/>
  <c r="AL15" i="98"/>
  <c r="AK15" i="98"/>
  <c r="AJ15" i="98"/>
  <c r="AI15" i="98"/>
  <c r="AH15" i="98"/>
  <c r="AG15" i="98"/>
  <c r="AF15" i="98"/>
  <c r="AE15" i="98"/>
  <c r="AD15" i="98"/>
  <c r="AC15" i="98"/>
  <c r="AB15" i="98"/>
  <c r="AA15" i="98"/>
  <c r="Z15" i="98"/>
  <c r="Y15" i="98"/>
  <c r="X15" i="98"/>
  <c r="W15" i="98"/>
  <c r="V15" i="98"/>
  <c r="U15" i="98"/>
  <c r="T15" i="98"/>
  <c r="S15" i="98"/>
  <c r="R15" i="98"/>
  <c r="Q15" i="98"/>
  <c r="BC15" i="98"/>
  <c r="BC200" i="98"/>
  <c r="BC199" i="98"/>
  <c r="BC198" i="98"/>
  <c r="BC197" i="98"/>
  <c r="BC196" i="98"/>
  <c r="BC195" i="98"/>
  <c r="BC194" i="98"/>
  <c r="BC193" i="98"/>
  <c r="BC192" i="98"/>
  <c r="BC191" i="98"/>
  <c r="BC190" i="98"/>
  <c r="BC189" i="98"/>
  <c r="BC188" i="98"/>
  <c r="BC187" i="98"/>
  <c r="BC186" i="98"/>
  <c r="BC185" i="98"/>
  <c r="BC184" i="98"/>
  <c r="BC183" i="98"/>
  <c r="BC182" i="98"/>
  <c r="BC181" i="98"/>
  <c r="BC180" i="98"/>
  <c r="BC179" i="98"/>
  <c r="BC178" i="98"/>
  <c r="BC177" i="98"/>
  <c r="BC176" i="98"/>
  <c r="BC175" i="98"/>
  <c r="BC174" i="98"/>
  <c r="BC173" i="98"/>
  <c r="BC172" i="98"/>
  <c r="BC171" i="98"/>
  <c r="BC170" i="98"/>
  <c r="BC169" i="98"/>
  <c r="BC168" i="98"/>
  <c r="BC167" i="98"/>
  <c r="BC166" i="98"/>
  <c r="BC165" i="98"/>
  <c r="BC164" i="98"/>
  <c r="BC163" i="98"/>
  <c r="BC162" i="98"/>
  <c r="BC161" i="98"/>
  <c r="BC160" i="98"/>
  <c r="BC159" i="98"/>
  <c r="BC158" i="98"/>
  <c r="BC157" i="98"/>
  <c r="BC156" i="98"/>
  <c r="BC155" i="98"/>
  <c r="BC154" i="98"/>
  <c r="BC153" i="98"/>
  <c r="BC152" i="98"/>
  <c r="BC151" i="98"/>
  <c r="BC150" i="98"/>
  <c r="BC149" i="98"/>
  <c r="BC148" i="98"/>
  <c r="BC147" i="98"/>
  <c r="BC146" i="98"/>
  <c r="BC145" i="98"/>
  <c r="BC144" i="98"/>
  <c r="BC143" i="98"/>
  <c r="BC142" i="98"/>
  <c r="BC141" i="98"/>
  <c r="BC140" i="98"/>
  <c r="BC139" i="98"/>
  <c r="BC138" i="98"/>
  <c r="BC137" i="98"/>
  <c r="BC136" i="98"/>
  <c r="BC135" i="98"/>
  <c r="BC134" i="98"/>
  <c r="BC133" i="98"/>
  <c r="BC132" i="98"/>
  <c r="BC131" i="98"/>
  <c r="BC130" i="98"/>
  <c r="BC129" i="98"/>
  <c r="BC128" i="98"/>
  <c r="BC127" i="98"/>
  <c r="BC126" i="98"/>
  <c r="BC125" i="98"/>
  <c r="BC124" i="98"/>
  <c r="BC123" i="98"/>
  <c r="BC122" i="98"/>
  <c r="BC121" i="98"/>
  <c r="BC120" i="98"/>
  <c r="BC119" i="98"/>
  <c r="BC118" i="98"/>
  <c r="BC117" i="98"/>
  <c r="BC116" i="98"/>
  <c r="BC115" i="98"/>
  <c r="BC114" i="98"/>
  <c r="BC113" i="98"/>
  <c r="BC112" i="98"/>
  <c r="BC111" i="98"/>
  <c r="BC110" i="98"/>
  <c r="BC109" i="98"/>
  <c r="BC108" i="98"/>
  <c r="BC107" i="98"/>
  <c r="BC106" i="98"/>
  <c r="BC105" i="98"/>
  <c r="BC104" i="98"/>
  <c r="BC103" i="98"/>
  <c r="BC102" i="98"/>
  <c r="BC101" i="98"/>
  <c r="BC100" i="98"/>
  <c r="BC99" i="98"/>
  <c r="BC98" i="98"/>
  <c r="BC97" i="98"/>
  <c r="BC96" i="98"/>
  <c r="BC95" i="98"/>
  <c r="BC94" i="98"/>
  <c r="BC93" i="98"/>
  <c r="BC92" i="98"/>
  <c r="BC91" i="98"/>
  <c r="BC90" i="98"/>
  <c r="BC89" i="98"/>
  <c r="BC88" i="98"/>
  <c r="BC87" i="98"/>
  <c r="BC86" i="98"/>
  <c r="BC85" i="98"/>
  <c r="BC84" i="98"/>
  <c r="BC83" i="98"/>
  <c r="BC82" i="98"/>
  <c r="BC81" i="98"/>
  <c r="BC80" i="98"/>
  <c r="BC79" i="98"/>
  <c r="BC78" i="98"/>
  <c r="BC77" i="98"/>
  <c r="BC76" i="98"/>
  <c r="BC75" i="98"/>
  <c r="BC74" i="98"/>
  <c r="BC73" i="98"/>
  <c r="BC72" i="98"/>
  <c r="BC71" i="98"/>
  <c r="BC70" i="98"/>
  <c r="BC69" i="98"/>
  <c r="BC68" i="98"/>
  <c r="BC67" i="98"/>
  <c r="BC66" i="98"/>
  <c r="BC65" i="98"/>
  <c r="BC64" i="98"/>
  <c r="BC63" i="98"/>
  <c r="BC62" i="98"/>
  <c r="BC61" i="98"/>
  <c r="BC60" i="98"/>
  <c r="BC59" i="98"/>
  <c r="BC58" i="98"/>
  <c r="BC57" i="98"/>
  <c r="BC56" i="98"/>
  <c r="BC55" i="98"/>
  <c r="BC54" i="98"/>
  <c r="BC53" i="98"/>
  <c r="BC52" i="98"/>
  <c r="BC51" i="98"/>
  <c r="BC50" i="98"/>
  <c r="BC49" i="98"/>
  <c r="BC48" i="98"/>
  <c r="BC47" i="98"/>
  <c r="BC46" i="98"/>
  <c r="BC45" i="98"/>
  <c r="BC44" i="98"/>
  <c r="BC43" i="98"/>
  <c r="BC42" i="98"/>
  <c r="BC41" i="98"/>
  <c r="BC40" i="98"/>
  <c r="BC39" i="98"/>
  <c r="BC38" i="98"/>
  <c r="BC37" i="98"/>
  <c r="BC36" i="98"/>
  <c r="BC35" i="98"/>
  <c r="BC34" i="98"/>
  <c r="BC33" i="98"/>
  <c r="BC32" i="98"/>
  <c r="BC31" i="98"/>
  <c r="BC30" i="98"/>
  <c r="BC29" i="98"/>
  <c r="BC28" i="98"/>
  <c r="BC27" i="98"/>
  <c r="BC26" i="98"/>
  <c r="BC25" i="98"/>
  <c r="BC24" i="98"/>
  <c r="BC23" i="98"/>
  <c r="BC22" i="98"/>
  <c r="BC21" i="98"/>
  <c r="BC20" i="98"/>
  <c r="BC19" i="98"/>
  <c r="BC18" i="98"/>
  <c r="BB200" i="98"/>
  <c r="BB199" i="98"/>
  <c r="BB198" i="98"/>
  <c r="BB197" i="98"/>
  <c r="BB196" i="98"/>
  <c r="BB195" i="98"/>
  <c r="BB194" i="98"/>
  <c r="BB193" i="98"/>
  <c r="BB192" i="98"/>
  <c r="BB191" i="98"/>
  <c r="BB190" i="98"/>
  <c r="BB189" i="98"/>
  <c r="BB188" i="98"/>
  <c r="BB187" i="98"/>
  <c r="BB186" i="98"/>
  <c r="BB185" i="98"/>
  <c r="BB184" i="98"/>
  <c r="BB183" i="98"/>
  <c r="BB182" i="98"/>
  <c r="BB181" i="98"/>
  <c r="BB180" i="98"/>
  <c r="BB179" i="98"/>
  <c r="BB178" i="98"/>
  <c r="BB177" i="98"/>
  <c r="BB176" i="98"/>
  <c r="BB175" i="98"/>
  <c r="BB174" i="98"/>
  <c r="BB173" i="98"/>
  <c r="BB172" i="98"/>
  <c r="BB171" i="98"/>
  <c r="BB170" i="98"/>
  <c r="BB169" i="98"/>
  <c r="BB168" i="98"/>
  <c r="BB167" i="98"/>
  <c r="BB166" i="98"/>
  <c r="BB165" i="98"/>
  <c r="BB164" i="98"/>
  <c r="BB163" i="98"/>
  <c r="BB162" i="98"/>
  <c r="BB161" i="98"/>
  <c r="BB160" i="98"/>
  <c r="BB159" i="98"/>
  <c r="BB158" i="98"/>
  <c r="BB157" i="98"/>
  <c r="BB156" i="98"/>
  <c r="BB155" i="98"/>
  <c r="BB154" i="98"/>
  <c r="BB153" i="98"/>
  <c r="BB152" i="98"/>
  <c r="BB151" i="98"/>
  <c r="BB150" i="98"/>
  <c r="BB149" i="98"/>
  <c r="BB148" i="98"/>
  <c r="BB147" i="98"/>
  <c r="BB146" i="98"/>
  <c r="BB145" i="98"/>
  <c r="BB144" i="98"/>
  <c r="BB143" i="98"/>
  <c r="BB142" i="98"/>
  <c r="BB141" i="98"/>
  <c r="BB140" i="98"/>
  <c r="BB139" i="98"/>
  <c r="BB138" i="98"/>
  <c r="BB137" i="98"/>
  <c r="BB136" i="98"/>
  <c r="BB135" i="98"/>
  <c r="BB134" i="98"/>
  <c r="BB133" i="98"/>
  <c r="BB132" i="98"/>
  <c r="BB131" i="98"/>
  <c r="BB130" i="98"/>
  <c r="BB129" i="98"/>
  <c r="BB128" i="98"/>
  <c r="BB127" i="98"/>
  <c r="BB126" i="98"/>
  <c r="BB125" i="98"/>
  <c r="BB124" i="98"/>
  <c r="BB123" i="98"/>
  <c r="BB122" i="98"/>
  <c r="BB121" i="98"/>
  <c r="BB120" i="98"/>
  <c r="BB119" i="98"/>
  <c r="BB118" i="98"/>
  <c r="BB117" i="98"/>
  <c r="BB116" i="98"/>
  <c r="BB115" i="98"/>
  <c r="BB114" i="98"/>
  <c r="BB113" i="98"/>
  <c r="BB112" i="98"/>
  <c r="BB111" i="98"/>
  <c r="BB110" i="98"/>
  <c r="BB109" i="98"/>
  <c r="BB108" i="98"/>
  <c r="BB107" i="98"/>
  <c r="BB106" i="98"/>
  <c r="BB105" i="98"/>
  <c r="BB104" i="98"/>
  <c r="BB103" i="98"/>
  <c r="BB102" i="98"/>
  <c r="BB101" i="98"/>
  <c r="BB100" i="98"/>
  <c r="BB99" i="98"/>
  <c r="BB98" i="98"/>
  <c r="BB97" i="98"/>
  <c r="BB96" i="98"/>
  <c r="BB95" i="98"/>
  <c r="BB94" i="98"/>
  <c r="BB93" i="98"/>
  <c r="BB92" i="98"/>
  <c r="BB91" i="98"/>
  <c r="BB90" i="98"/>
  <c r="BB89" i="98"/>
  <c r="BB88" i="98"/>
  <c r="BB87" i="98"/>
  <c r="BB86" i="98"/>
  <c r="BB85" i="98"/>
  <c r="BB84" i="98"/>
  <c r="BB83" i="98"/>
  <c r="BB82" i="98"/>
  <c r="BB81" i="98"/>
  <c r="BB80" i="98"/>
  <c r="BB79" i="98"/>
  <c r="BB78" i="98"/>
  <c r="BB77" i="98"/>
  <c r="BB76" i="98"/>
  <c r="BB75" i="98"/>
  <c r="BB74" i="98"/>
  <c r="BB73" i="98"/>
  <c r="BB72" i="98"/>
  <c r="BB71" i="98"/>
  <c r="BB70" i="98"/>
  <c r="BB69" i="98"/>
  <c r="BB68" i="98"/>
  <c r="BB67" i="98"/>
  <c r="BB66" i="98"/>
  <c r="BB65" i="98"/>
  <c r="BB64" i="98"/>
  <c r="BB63" i="98"/>
  <c r="BB62" i="98"/>
  <c r="BB61" i="98"/>
  <c r="BB60" i="98"/>
  <c r="BB59" i="98"/>
  <c r="BB58" i="98"/>
  <c r="BB57" i="98"/>
  <c r="BB56" i="98"/>
  <c r="BB55" i="98"/>
  <c r="BB54" i="98"/>
  <c r="BB53" i="98"/>
  <c r="BB52" i="98"/>
  <c r="BB51" i="98"/>
  <c r="BB50" i="98"/>
  <c r="BB49" i="98"/>
  <c r="BB48" i="98"/>
  <c r="BB47" i="98"/>
  <c r="BB46" i="98"/>
  <c r="BB45" i="98"/>
  <c r="BB44" i="98"/>
  <c r="BB43" i="98"/>
  <c r="BB42" i="98"/>
  <c r="BB41" i="98"/>
  <c r="BB40" i="98"/>
  <c r="BB39" i="98"/>
  <c r="BB38" i="98"/>
  <c r="BB37" i="98"/>
  <c r="BB36" i="98"/>
  <c r="BB35" i="98"/>
  <c r="BB34" i="98"/>
  <c r="BB33" i="98"/>
  <c r="BB32" i="98"/>
  <c r="BB31" i="98"/>
  <c r="BB30" i="98"/>
  <c r="BB29" i="98"/>
  <c r="BB28" i="98"/>
  <c r="BB27" i="98"/>
  <c r="BB26" i="98"/>
  <c r="BB25" i="98"/>
  <c r="BB24" i="98"/>
  <c r="BB23" i="98"/>
  <c r="BB22" i="98"/>
  <c r="BB21" i="98"/>
  <c r="BB20" i="98"/>
  <c r="BB19" i="98"/>
  <c r="BB18" i="98"/>
  <c r="AX200" i="98"/>
  <c r="AX199" i="98"/>
  <c r="AX198" i="98"/>
  <c r="AX197" i="98"/>
  <c r="AX196" i="98"/>
  <c r="AX195" i="98"/>
  <c r="AX194" i="98"/>
  <c r="AX193" i="98"/>
  <c r="AX192" i="98"/>
  <c r="AX191" i="98"/>
  <c r="AX190" i="98"/>
  <c r="AX189" i="98"/>
  <c r="AX188" i="98"/>
  <c r="AX187" i="98"/>
  <c r="AX186" i="98"/>
  <c r="AX185" i="98"/>
  <c r="AX184" i="98"/>
  <c r="AX183" i="98"/>
  <c r="AX182" i="98"/>
  <c r="AX181" i="98"/>
  <c r="AX180" i="98"/>
  <c r="AX179" i="98"/>
  <c r="AX178" i="98"/>
  <c r="AX177" i="98"/>
  <c r="AX176" i="98"/>
  <c r="AX175" i="98"/>
  <c r="AX174" i="98"/>
  <c r="AX173" i="98"/>
  <c r="AX172" i="98"/>
  <c r="AX171" i="98"/>
  <c r="AX170" i="98"/>
  <c r="AX169" i="98"/>
  <c r="AX168" i="98"/>
  <c r="AX167" i="98"/>
  <c r="AX166" i="98"/>
  <c r="AX165" i="98"/>
  <c r="AX164" i="98"/>
  <c r="AX163" i="98"/>
  <c r="AX162" i="98"/>
  <c r="AX161" i="98"/>
  <c r="AX160" i="98"/>
  <c r="AX159" i="98"/>
  <c r="AX158" i="98"/>
  <c r="AX157" i="98"/>
  <c r="AX156" i="98"/>
  <c r="AX155" i="98"/>
  <c r="AX154" i="98"/>
  <c r="AX153" i="98"/>
  <c r="AX152" i="98"/>
  <c r="AX151" i="98"/>
  <c r="AX150" i="98"/>
  <c r="AX149" i="98"/>
  <c r="AX148" i="98"/>
  <c r="AX147" i="98"/>
  <c r="AX146" i="98"/>
  <c r="AX145" i="98"/>
  <c r="AX144" i="98"/>
  <c r="AX143" i="98"/>
  <c r="AX142" i="98"/>
  <c r="AX141" i="98"/>
  <c r="AX140" i="98"/>
  <c r="AX139" i="98"/>
  <c r="AX138" i="98"/>
  <c r="AX137" i="98"/>
  <c r="AX136" i="98"/>
  <c r="AX135" i="98"/>
  <c r="AX134" i="98"/>
  <c r="AX133" i="98"/>
  <c r="AX132" i="98"/>
  <c r="AX131" i="98"/>
  <c r="AX130" i="98"/>
  <c r="AX129" i="98"/>
  <c r="AX128" i="98"/>
  <c r="AX127" i="98"/>
  <c r="AX126" i="98"/>
  <c r="AX125" i="98"/>
  <c r="AX124" i="98"/>
  <c r="AX123" i="98"/>
  <c r="AX122" i="98"/>
  <c r="AX121" i="98"/>
  <c r="AX120" i="98"/>
  <c r="AX119" i="98"/>
  <c r="AX118" i="98"/>
  <c r="AX117" i="98"/>
  <c r="AX116" i="98"/>
  <c r="AX115" i="98"/>
  <c r="AX114" i="98"/>
  <c r="AX113" i="98"/>
  <c r="AX112" i="98"/>
  <c r="AX111" i="98"/>
  <c r="AX110" i="98"/>
  <c r="AX109" i="98"/>
  <c r="AX108" i="98"/>
  <c r="AX107" i="98"/>
  <c r="AX106" i="98"/>
  <c r="AX105" i="98"/>
  <c r="AX104" i="98"/>
  <c r="AX103" i="98"/>
  <c r="AX102" i="98"/>
  <c r="AX101" i="98"/>
  <c r="AX100" i="98"/>
  <c r="AX99" i="98"/>
  <c r="AX98" i="98"/>
  <c r="AX97" i="98"/>
  <c r="AX96" i="98"/>
  <c r="AX95" i="98"/>
  <c r="AX94" i="98"/>
  <c r="AX93" i="98"/>
  <c r="AX92" i="98"/>
  <c r="AX91" i="98"/>
  <c r="AX90" i="98"/>
  <c r="AX89" i="98"/>
  <c r="AX88" i="98"/>
  <c r="AX87" i="98"/>
  <c r="AX86" i="98"/>
  <c r="AX85" i="98"/>
  <c r="AX84" i="98"/>
  <c r="AX83" i="98"/>
  <c r="AX82" i="98"/>
  <c r="AX81" i="98"/>
  <c r="AX80" i="98"/>
  <c r="AX79" i="98"/>
  <c r="AX78" i="98"/>
  <c r="AX77" i="98"/>
  <c r="AX76" i="98"/>
  <c r="AX75" i="98"/>
  <c r="AX74" i="98"/>
  <c r="AX73" i="98"/>
  <c r="AX72" i="98"/>
  <c r="AX71" i="98"/>
  <c r="AX70" i="98"/>
  <c r="AX69" i="98"/>
  <c r="AX68" i="98"/>
  <c r="AX67" i="98"/>
  <c r="AX66" i="98"/>
  <c r="AX65" i="98"/>
  <c r="AX64" i="98"/>
  <c r="AX63" i="98"/>
  <c r="AX62" i="98"/>
  <c r="AX61" i="98"/>
  <c r="AX60" i="98"/>
  <c r="AX59" i="98"/>
  <c r="AX58" i="98"/>
  <c r="AX57" i="98"/>
  <c r="AX56" i="98"/>
  <c r="AX55" i="98"/>
  <c r="AX54" i="98"/>
  <c r="AX53" i="98"/>
  <c r="AX52" i="98"/>
  <c r="AX51" i="98"/>
  <c r="AX50" i="98"/>
  <c r="AX49" i="98"/>
  <c r="AX48" i="98"/>
  <c r="AX47" i="98"/>
  <c r="AX46" i="98"/>
  <c r="AX45" i="98"/>
  <c r="AX44" i="98"/>
  <c r="AX43" i="98"/>
  <c r="AX42" i="98"/>
  <c r="AX41" i="98"/>
  <c r="AX40" i="98"/>
  <c r="AX39" i="98"/>
  <c r="AX38" i="98"/>
  <c r="AX37" i="98"/>
  <c r="AX36" i="98"/>
  <c r="AX35" i="98"/>
  <c r="AX34" i="98"/>
  <c r="AX33" i="98"/>
  <c r="AX32" i="98"/>
  <c r="AX31" i="98"/>
  <c r="AX30" i="98"/>
  <c r="AX29" i="98"/>
  <c r="AX28" i="98"/>
  <c r="AX27" i="98"/>
  <c r="AX26" i="98"/>
  <c r="AX25" i="98"/>
  <c r="AX24" i="98"/>
  <c r="AX23" i="98"/>
  <c r="AX22" i="98"/>
  <c r="AX21" i="98"/>
  <c r="AX20" i="98"/>
  <c r="AX19" i="98"/>
  <c r="AX18" i="98"/>
  <c r="AV200" i="98"/>
  <c r="AU200" i="98"/>
  <c r="AV199" i="98"/>
  <c r="AU199" i="98"/>
  <c r="AV198" i="98"/>
  <c r="AU198" i="98"/>
  <c r="AV197" i="98"/>
  <c r="AU197" i="98"/>
  <c r="AV196" i="98"/>
  <c r="AU196" i="98"/>
  <c r="AV195" i="98"/>
  <c r="AU195" i="98"/>
  <c r="AV194" i="98"/>
  <c r="AU194" i="98"/>
  <c r="AV193" i="98"/>
  <c r="AU193" i="98"/>
  <c r="AV192" i="98"/>
  <c r="AU192" i="98"/>
  <c r="AV191" i="98"/>
  <c r="AU191" i="98"/>
  <c r="AV190" i="98"/>
  <c r="AU190" i="98"/>
  <c r="AV189" i="98"/>
  <c r="AU189" i="98"/>
  <c r="AV188" i="98"/>
  <c r="AU188" i="98"/>
  <c r="AV187" i="98"/>
  <c r="AU187" i="98"/>
  <c r="AV186" i="98"/>
  <c r="AU186" i="98"/>
  <c r="AV185" i="98"/>
  <c r="AU185" i="98"/>
  <c r="AV184" i="98"/>
  <c r="AU184" i="98"/>
  <c r="AV183" i="98"/>
  <c r="AU183" i="98"/>
  <c r="AV182" i="98"/>
  <c r="AU182" i="98"/>
  <c r="AV181" i="98"/>
  <c r="AU181" i="98"/>
  <c r="AV180" i="98"/>
  <c r="AU180" i="98"/>
  <c r="AV179" i="98"/>
  <c r="AU179" i="98"/>
  <c r="AV178" i="98"/>
  <c r="AU178" i="98"/>
  <c r="AV177" i="98"/>
  <c r="AU177" i="98"/>
  <c r="AV176" i="98"/>
  <c r="AU176" i="98"/>
  <c r="AV175" i="98"/>
  <c r="AU175" i="98"/>
  <c r="AV174" i="98"/>
  <c r="AU174" i="98"/>
  <c r="AV173" i="98"/>
  <c r="AU173" i="98"/>
  <c r="AV172" i="98"/>
  <c r="AU172" i="98"/>
  <c r="AV171" i="98"/>
  <c r="AU171" i="98"/>
  <c r="AV170" i="98"/>
  <c r="AU170" i="98"/>
  <c r="AV169" i="98"/>
  <c r="AU169" i="98"/>
  <c r="AV168" i="98"/>
  <c r="AU168" i="98"/>
  <c r="AV167" i="98"/>
  <c r="AU167" i="98"/>
  <c r="AV166" i="98"/>
  <c r="AU166" i="98"/>
  <c r="AV165" i="98"/>
  <c r="AU165" i="98"/>
  <c r="AV164" i="98"/>
  <c r="AU164" i="98"/>
  <c r="AV163" i="98"/>
  <c r="AU163" i="98"/>
  <c r="AV162" i="98"/>
  <c r="AU162" i="98"/>
  <c r="AV161" i="98"/>
  <c r="AU161" i="98"/>
  <c r="AV160" i="98"/>
  <c r="AU160" i="98"/>
  <c r="AV159" i="98"/>
  <c r="AU159" i="98"/>
  <c r="AV158" i="98"/>
  <c r="AU158" i="98"/>
  <c r="AV157" i="98"/>
  <c r="AU157" i="98"/>
  <c r="AV156" i="98"/>
  <c r="AU156" i="98"/>
  <c r="AV155" i="98"/>
  <c r="AU155" i="98"/>
  <c r="AV154" i="98"/>
  <c r="AU154" i="98"/>
  <c r="AV153" i="98"/>
  <c r="AU153" i="98"/>
  <c r="AV152" i="98"/>
  <c r="AU152" i="98"/>
  <c r="AV151" i="98"/>
  <c r="AU151" i="98"/>
  <c r="AV150" i="98"/>
  <c r="AU150" i="98"/>
  <c r="AV149" i="98"/>
  <c r="AU149" i="98"/>
  <c r="AV148" i="98"/>
  <c r="AU148" i="98"/>
  <c r="AV147" i="98"/>
  <c r="AU147" i="98"/>
  <c r="AV146" i="98"/>
  <c r="AU146" i="98"/>
  <c r="AV145" i="98"/>
  <c r="AU145" i="98"/>
  <c r="AV144" i="98"/>
  <c r="AU144" i="98"/>
  <c r="AV143" i="98"/>
  <c r="AU143" i="98"/>
  <c r="AV142" i="98"/>
  <c r="AU142" i="98"/>
  <c r="AV141" i="98"/>
  <c r="AU141" i="98"/>
  <c r="AV140" i="98"/>
  <c r="AU140" i="98"/>
  <c r="AV139" i="98"/>
  <c r="AU139" i="98"/>
  <c r="AV138" i="98"/>
  <c r="AU138" i="98"/>
  <c r="AV137" i="98"/>
  <c r="AU137" i="98"/>
  <c r="AV136" i="98"/>
  <c r="AU136" i="98"/>
  <c r="AV135" i="98"/>
  <c r="AU135" i="98"/>
  <c r="AV134" i="98"/>
  <c r="AU134" i="98"/>
  <c r="AV133" i="98"/>
  <c r="AU133" i="98"/>
  <c r="AV132" i="98"/>
  <c r="AU132" i="98"/>
  <c r="AV131" i="98"/>
  <c r="AU131" i="98"/>
  <c r="AV130" i="98"/>
  <c r="AU130" i="98"/>
  <c r="AV129" i="98"/>
  <c r="AU129" i="98"/>
  <c r="AV128" i="98"/>
  <c r="AU128" i="98"/>
  <c r="AV127" i="98"/>
  <c r="AU127" i="98"/>
  <c r="AV126" i="98"/>
  <c r="AU126" i="98"/>
  <c r="AV125" i="98"/>
  <c r="AU125" i="98"/>
  <c r="AV124" i="98"/>
  <c r="AU124" i="98"/>
  <c r="AV123" i="98"/>
  <c r="AU123" i="98"/>
  <c r="AV122" i="98"/>
  <c r="AU122" i="98"/>
  <c r="AV121" i="98"/>
  <c r="AU121" i="98"/>
  <c r="AV120" i="98"/>
  <c r="AU120" i="98"/>
  <c r="AV119" i="98"/>
  <c r="AU119" i="98"/>
  <c r="AV118" i="98"/>
  <c r="AU118" i="98"/>
  <c r="AV117" i="98"/>
  <c r="AU117" i="98"/>
  <c r="AV116" i="98"/>
  <c r="AU116" i="98"/>
  <c r="AV115" i="98"/>
  <c r="AU115" i="98"/>
  <c r="AV114" i="98"/>
  <c r="AU114" i="98"/>
  <c r="AV113" i="98"/>
  <c r="AU113" i="98"/>
  <c r="AV112" i="98"/>
  <c r="AU112" i="98"/>
  <c r="AV111" i="98"/>
  <c r="AU111" i="98"/>
  <c r="AV110" i="98"/>
  <c r="AU110" i="98"/>
  <c r="AV109" i="98"/>
  <c r="AU109" i="98"/>
  <c r="AV108" i="98"/>
  <c r="AU108" i="98"/>
  <c r="AV107" i="98"/>
  <c r="AU107" i="98"/>
  <c r="AV106" i="98"/>
  <c r="AU106" i="98"/>
  <c r="AV105" i="98"/>
  <c r="AU105" i="98"/>
  <c r="AV104" i="98"/>
  <c r="AU104" i="98"/>
  <c r="AV103" i="98"/>
  <c r="AU103" i="98"/>
  <c r="AV102" i="98"/>
  <c r="AU102" i="98"/>
  <c r="AV101" i="98"/>
  <c r="AU101" i="98"/>
  <c r="AV100" i="98"/>
  <c r="AU100" i="98"/>
  <c r="AV99" i="98"/>
  <c r="AU99" i="98"/>
  <c r="AV98" i="98"/>
  <c r="AU98" i="98"/>
  <c r="AV97" i="98"/>
  <c r="AU97" i="98"/>
  <c r="AV96" i="98"/>
  <c r="AU96" i="98"/>
  <c r="AV95" i="98"/>
  <c r="AU95" i="98"/>
  <c r="AV94" i="98"/>
  <c r="AU94" i="98"/>
  <c r="AV93" i="98"/>
  <c r="AU93" i="98"/>
  <c r="AV92" i="98"/>
  <c r="AU92" i="98"/>
  <c r="AV91" i="98"/>
  <c r="AU91" i="98"/>
  <c r="AV90" i="98"/>
  <c r="AU90" i="98"/>
  <c r="AV89" i="98"/>
  <c r="AU89" i="98"/>
  <c r="AV88" i="98"/>
  <c r="AU88" i="98"/>
  <c r="AV87" i="98"/>
  <c r="AU87" i="98"/>
  <c r="AV86" i="98"/>
  <c r="AU86" i="98"/>
  <c r="AV85" i="98"/>
  <c r="AU85" i="98"/>
  <c r="AV84" i="98"/>
  <c r="AU84" i="98"/>
  <c r="AV83" i="98"/>
  <c r="AU83" i="98"/>
  <c r="AV82" i="98"/>
  <c r="AU82" i="98"/>
  <c r="AV81" i="98"/>
  <c r="AU81" i="98"/>
  <c r="AV80" i="98"/>
  <c r="AU80" i="98"/>
  <c r="AV79" i="98"/>
  <c r="AU79" i="98"/>
  <c r="AV78" i="98"/>
  <c r="AU78" i="98"/>
  <c r="AV77" i="98"/>
  <c r="AU77" i="98"/>
  <c r="AV76" i="98"/>
  <c r="AU76" i="98"/>
  <c r="AV75" i="98"/>
  <c r="AU75" i="98"/>
  <c r="AV74" i="98"/>
  <c r="AU74" i="98"/>
  <c r="AV73" i="98"/>
  <c r="AU73" i="98"/>
  <c r="AV72" i="98"/>
  <c r="AU72" i="98"/>
  <c r="AV71" i="98"/>
  <c r="AU71" i="98"/>
  <c r="AV70" i="98"/>
  <c r="AU70" i="98"/>
  <c r="AV69" i="98"/>
  <c r="AU69" i="98"/>
  <c r="AV68" i="98"/>
  <c r="AU68" i="98"/>
  <c r="AV67" i="98"/>
  <c r="AU67" i="98"/>
  <c r="AV66" i="98"/>
  <c r="AU66" i="98"/>
  <c r="AV65" i="98"/>
  <c r="AU65" i="98"/>
  <c r="AV64" i="98"/>
  <c r="AU64" i="98"/>
  <c r="AV63" i="98"/>
  <c r="AU63" i="98"/>
  <c r="AV62" i="98"/>
  <c r="AU62" i="98"/>
  <c r="AV61" i="98"/>
  <c r="AU61" i="98"/>
  <c r="AV60" i="98"/>
  <c r="AU60" i="98"/>
  <c r="AV59" i="98"/>
  <c r="AU59" i="98"/>
  <c r="AV58" i="98"/>
  <c r="AU58" i="98"/>
  <c r="AV57" i="98"/>
  <c r="AU57" i="98"/>
  <c r="AV56" i="98"/>
  <c r="AU56" i="98"/>
  <c r="AV55" i="98"/>
  <c r="AU55" i="98"/>
  <c r="AV54" i="98"/>
  <c r="AU54" i="98"/>
  <c r="AV53" i="98"/>
  <c r="AU53" i="98"/>
  <c r="AV52" i="98"/>
  <c r="AU52" i="98"/>
  <c r="AV51" i="98"/>
  <c r="AU51" i="98"/>
  <c r="AV50" i="98"/>
  <c r="AU50" i="98"/>
  <c r="AV49" i="98"/>
  <c r="AU49" i="98"/>
  <c r="AV48" i="98"/>
  <c r="AU48" i="98"/>
  <c r="AV47" i="98"/>
  <c r="AU47" i="98"/>
  <c r="AV46" i="98"/>
  <c r="AU46" i="98"/>
  <c r="AV45" i="98"/>
  <c r="AU45" i="98"/>
  <c r="AV44" i="98"/>
  <c r="AU44" i="98"/>
  <c r="AV43" i="98"/>
  <c r="AU43" i="98"/>
  <c r="AV42" i="98"/>
  <c r="AU42" i="98"/>
  <c r="AV41" i="98"/>
  <c r="AU41" i="98"/>
  <c r="AV40" i="98"/>
  <c r="AU40" i="98"/>
  <c r="AV39" i="98"/>
  <c r="AU39" i="98"/>
  <c r="AV38" i="98"/>
  <c r="AU38" i="98"/>
  <c r="AV37" i="98"/>
  <c r="AU37" i="98"/>
  <c r="AV36" i="98"/>
  <c r="AU36" i="98"/>
  <c r="AV35" i="98"/>
  <c r="AU35" i="98"/>
  <c r="AV34" i="98"/>
  <c r="AU34" i="98"/>
  <c r="AV33" i="98"/>
  <c r="AU33" i="98"/>
  <c r="AV32" i="98"/>
  <c r="AU32" i="98"/>
  <c r="AV31" i="98"/>
  <c r="AU31" i="98"/>
  <c r="AV30" i="98"/>
  <c r="AU30" i="98"/>
  <c r="AV29" i="98"/>
  <c r="AU29" i="98"/>
  <c r="AV28" i="98"/>
  <c r="AU28" i="98"/>
  <c r="AV27" i="98"/>
  <c r="AU27" i="98"/>
  <c r="AV26" i="98"/>
  <c r="AU26" i="98"/>
  <c r="AV25" i="98"/>
  <c r="AU25" i="98"/>
  <c r="AV24" i="98"/>
  <c r="AU24" i="98"/>
  <c r="AV23" i="98"/>
  <c r="AU23" i="98"/>
  <c r="AV22" i="98"/>
  <c r="AU22" i="98"/>
  <c r="AV21" i="98"/>
  <c r="AU21" i="98"/>
  <c r="AV20" i="98"/>
  <c r="AU20" i="98"/>
  <c r="AV19" i="98"/>
  <c r="AU19" i="98"/>
  <c r="AV18" i="98"/>
  <c r="AU18" i="98"/>
  <c r="W200" i="98"/>
  <c r="W199" i="98"/>
  <c r="W198" i="98"/>
  <c r="W197" i="98"/>
  <c r="W196" i="98"/>
  <c r="W195" i="98"/>
  <c r="W194" i="98"/>
  <c r="W193" i="98"/>
  <c r="W192" i="98"/>
  <c r="W191" i="98"/>
  <c r="W190" i="98"/>
  <c r="W189" i="98"/>
  <c r="W188" i="98"/>
  <c r="W187" i="98"/>
  <c r="W186" i="98"/>
  <c r="W185" i="98"/>
  <c r="W184" i="98"/>
  <c r="W183" i="98"/>
  <c r="W182" i="98"/>
  <c r="W181" i="98"/>
  <c r="W180" i="98"/>
  <c r="W179" i="98"/>
  <c r="W178" i="98"/>
  <c r="W177" i="98"/>
  <c r="W176" i="98"/>
  <c r="W175" i="98"/>
  <c r="W174" i="98"/>
  <c r="W173" i="98"/>
  <c r="W172" i="98"/>
  <c r="W171" i="98"/>
  <c r="W170" i="98"/>
  <c r="W169" i="98"/>
  <c r="W168" i="98"/>
  <c r="W167" i="98"/>
  <c r="W166" i="98"/>
  <c r="W165" i="98"/>
  <c r="W164" i="98"/>
  <c r="W163" i="98"/>
  <c r="W162" i="98"/>
  <c r="W161" i="98"/>
  <c r="W160" i="98"/>
  <c r="W159" i="98"/>
  <c r="W158" i="98"/>
  <c r="W157" i="98"/>
  <c r="W156" i="98"/>
  <c r="W155" i="98"/>
  <c r="W154" i="98"/>
  <c r="W153" i="98"/>
  <c r="W152" i="98"/>
  <c r="W151" i="98"/>
  <c r="W150" i="98"/>
  <c r="W149" i="98"/>
  <c r="W148" i="98"/>
  <c r="W147" i="98"/>
  <c r="W146" i="98"/>
  <c r="W145" i="98"/>
  <c r="W144" i="98"/>
  <c r="W143" i="98"/>
  <c r="W142" i="98"/>
  <c r="W141" i="98"/>
  <c r="W140" i="98"/>
  <c r="W139" i="98"/>
  <c r="W138" i="98"/>
  <c r="W137" i="98"/>
  <c r="W136" i="98"/>
  <c r="W135" i="98"/>
  <c r="W134" i="98"/>
  <c r="W133" i="98"/>
  <c r="W132" i="98"/>
  <c r="W131" i="98"/>
  <c r="W130" i="98"/>
  <c r="W129" i="98"/>
  <c r="W128" i="98"/>
  <c r="W127" i="98"/>
  <c r="W126" i="98"/>
  <c r="W125" i="98"/>
  <c r="W124" i="98"/>
  <c r="W123" i="98"/>
  <c r="W122" i="98"/>
  <c r="W121" i="98"/>
  <c r="W120" i="98"/>
  <c r="W119" i="98"/>
  <c r="W118" i="98"/>
  <c r="W117" i="98"/>
  <c r="W116" i="98"/>
  <c r="W115" i="98"/>
  <c r="W114" i="98"/>
  <c r="W113" i="98"/>
  <c r="W112" i="98"/>
  <c r="W111" i="98"/>
  <c r="W110" i="98"/>
  <c r="W109" i="98"/>
  <c r="W108" i="98"/>
  <c r="W107" i="98"/>
  <c r="W106" i="98"/>
  <c r="W105" i="98"/>
  <c r="W104" i="98"/>
  <c r="W103" i="98"/>
  <c r="W102" i="98"/>
  <c r="W101" i="98"/>
  <c r="W100" i="98"/>
  <c r="W99" i="98"/>
  <c r="W98" i="98"/>
  <c r="W97" i="98"/>
  <c r="W96" i="98"/>
  <c r="W95" i="98"/>
  <c r="W94" i="98"/>
  <c r="W93" i="98"/>
  <c r="W92" i="98"/>
  <c r="W91" i="98"/>
  <c r="W90" i="98"/>
  <c r="W89" i="98"/>
  <c r="W88" i="98"/>
  <c r="W87" i="98"/>
  <c r="W86" i="98"/>
  <c r="W85" i="98"/>
  <c r="W84" i="98"/>
  <c r="W83" i="98"/>
  <c r="W82" i="98"/>
  <c r="W81" i="98"/>
  <c r="W80" i="98"/>
  <c r="W79" i="98"/>
  <c r="W78" i="98"/>
  <c r="W77" i="98"/>
  <c r="W76" i="98"/>
  <c r="W75" i="98"/>
  <c r="W74" i="98"/>
  <c r="W73" i="98"/>
  <c r="W72" i="98"/>
  <c r="W71" i="98"/>
  <c r="W70" i="98"/>
  <c r="W69" i="98"/>
  <c r="W68" i="98"/>
  <c r="W67" i="98"/>
  <c r="W66" i="98"/>
  <c r="W65" i="98"/>
  <c r="W64" i="98"/>
  <c r="W63" i="98"/>
  <c r="W62" i="98"/>
  <c r="W61" i="98"/>
  <c r="W60" i="98"/>
  <c r="W59" i="98"/>
  <c r="W58" i="98"/>
  <c r="W57" i="98"/>
  <c r="W56" i="98"/>
  <c r="W55" i="98"/>
  <c r="W54" i="98"/>
  <c r="W53" i="98"/>
  <c r="W52" i="98"/>
  <c r="W51" i="98"/>
  <c r="W50" i="98"/>
  <c r="W49" i="98"/>
  <c r="W48" i="98"/>
  <c r="W47" i="98"/>
  <c r="W46" i="98"/>
  <c r="W45" i="98"/>
  <c r="W44" i="98"/>
  <c r="W43" i="98"/>
  <c r="W42" i="98"/>
  <c r="W41" i="98"/>
  <c r="W40" i="98"/>
  <c r="W39" i="98"/>
  <c r="W38" i="98"/>
  <c r="W37" i="98"/>
  <c r="W36" i="98"/>
  <c r="W35" i="98"/>
  <c r="W34" i="98"/>
  <c r="W33" i="98"/>
  <c r="W32" i="98"/>
  <c r="W31" i="98"/>
  <c r="W30" i="98"/>
  <c r="W29" i="98"/>
  <c r="W28" i="98"/>
  <c r="W27" i="98"/>
  <c r="W26" i="98"/>
  <c r="W25" i="98"/>
  <c r="W24" i="98"/>
  <c r="W23" i="98"/>
  <c r="W22" i="98"/>
  <c r="W21" i="98"/>
  <c r="W20" i="98"/>
  <c r="W19" i="98"/>
  <c r="W18" i="98"/>
  <c r="S200" i="98"/>
  <c r="S199" i="98"/>
  <c r="S198" i="98"/>
  <c r="S197" i="98"/>
  <c r="S196" i="98"/>
  <c r="S195" i="98"/>
  <c r="S194" i="98"/>
  <c r="S193" i="98"/>
  <c r="S192" i="98"/>
  <c r="S191" i="98"/>
  <c r="S190" i="98"/>
  <c r="S189" i="98"/>
  <c r="S188" i="98"/>
  <c r="S187" i="98"/>
  <c r="S186" i="98"/>
  <c r="S185" i="98"/>
  <c r="S184" i="98"/>
  <c r="S183" i="98"/>
  <c r="S182" i="98"/>
  <c r="S181" i="98"/>
  <c r="S180" i="98"/>
  <c r="S179" i="98"/>
  <c r="S178" i="98"/>
  <c r="S177" i="98"/>
  <c r="S176" i="98"/>
  <c r="S175" i="98"/>
  <c r="S174" i="98"/>
  <c r="S173" i="98"/>
  <c r="S172" i="98"/>
  <c r="S171" i="98"/>
  <c r="S170" i="98"/>
  <c r="S169" i="98"/>
  <c r="S168" i="98"/>
  <c r="S167" i="98"/>
  <c r="S166" i="98"/>
  <c r="S165" i="98"/>
  <c r="S164" i="98"/>
  <c r="S163" i="98"/>
  <c r="S162" i="98"/>
  <c r="S161" i="98"/>
  <c r="S160" i="98"/>
  <c r="S159" i="98"/>
  <c r="S158" i="98"/>
  <c r="S157" i="98"/>
  <c r="S156" i="98"/>
  <c r="S155" i="98"/>
  <c r="S154" i="98"/>
  <c r="S153" i="98"/>
  <c r="S152" i="98"/>
  <c r="S151" i="98"/>
  <c r="S150" i="98"/>
  <c r="S149" i="98"/>
  <c r="S148" i="98"/>
  <c r="S147" i="98"/>
  <c r="S146" i="98"/>
  <c r="S145" i="98"/>
  <c r="S144" i="98"/>
  <c r="S143" i="98"/>
  <c r="S142" i="98"/>
  <c r="S141" i="98"/>
  <c r="S140" i="98"/>
  <c r="S139" i="98"/>
  <c r="S138" i="98"/>
  <c r="S137" i="98"/>
  <c r="S136" i="98"/>
  <c r="S135" i="98"/>
  <c r="S134" i="98"/>
  <c r="S133" i="98"/>
  <c r="S132" i="98"/>
  <c r="S131" i="98"/>
  <c r="S130" i="98"/>
  <c r="S129" i="98"/>
  <c r="S128" i="98"/>
  <c r="S127" i="98"/>
  <c r="S126" i="98"/>
  <c r="S125" i="98"/>
  <c r="S124" i="98"/>
  <c r="S123" i="98"/>
  <c r="S122" i="98"/>
  <c r="S121" i="98"/>
  <c r="S120" i="98"/>
  <c r="S119" i="98"/>
  <c r="S118" i="98"/>
  <c r="S117" i="98"/>
  <c r="S116" i="98"/>
  <c r="S115" i="98"/>
  <c r="S114" i="98"/>
  <c r="S113" i="98"/>
  <c r="S112" i="98"/>
  <c r="S111" i="98"/>
  <c r="S110" i="98"/>
  <c r="S109" i="98"/>
  <c r="S108" i="98"/>
  <c r="S107" i="98"/>
  <c r="S106" i="98"/>
  <c r="S105" i="98"/>
  <c r="S104" i="98"/>
  <c r="S103" i="98"/>
  <c r="S102" i="98"/>
  <c r="S101" i="98"/>
  <c r="S100" i="98"/>
  <c r="S99" i="98"/>
  <c r="S98" i="98"/>
  <c r="S97" i="98"/>
  <c r="S96" i="98"/>
  <c r="S95" i="98"/>
  <c r="S94" i="98"/>
  <c r="S93" i="98"/>
  <c r="S92" i="98"/>
  <c r="S91" i="98"/>
  <c r="S90" i="98"/>
  <c r="S89" i="98"/>
  <c r="S88" i="98"/>
  <c r="S87" i="98"/>
  <c r="S86" i="98"/>
  <c r="S85" i="98"/>
  <c r="S84" i="98"/>
  <c r="S83" i="98"/>
  <c r="S82" i="98"/>
  <c r="S81" i="98"/>
  <c r="S80" i="98"/>
  <c r="S79" i="98"/>
  <c r="S78" i="98"/>
  <c r="S77" i="98"/>
  <c r="S76" i="98"/>
  <c r="S75" i="98"/>
  <c r="S74" i="98"/>
  <c r="S73" i="98"/>
  <c r="S72" i="98"/>
  <c r="S71" i="98"/>
  <c r="S70" i="98"/>
  <c r="S69" i="98"/>
  <c r="S68" i="98"/>
  <c r="S67" i="98"/>
  <c r="S66" i="98"/>
  <c r="S65" i="98"/>
  <c r="S64" i="98"/>
  <c r="S63" i="98"/>
  <c r="S62" i="98"/>
  <c r="S61" i="98"/>
  <c r="S60" i="98"/>
  <c r="S59" i="98"/>
  <c r="S58" i="98"/>
  <c r="S57" i="98"/>
  <c r="S56" i="98"/>
  <c r="S55" i="98"/>
  <c r="S54" i="98"/>
  <c r="S53" i="98"/>
  <c r="S52" i="98"/>
  <c r="S51" i="98"/>
  <c r="S50" i="98"/>
  <c r="S49" i="98"/>
  <c r="S48" i="98"/>
  <c r="S47" i="98"/>
  <c r="S46" i="98"/>
  <c r="S45" i="98"/>
  <c r="S44" i="98"/>
  <c r="S43" i="98"/>
  <c r="S42" i="98"/>
  <c r="S41" i="98"/>
  <c r="S40" i="98"/>
  <c r="S39" i="98"/>
  <c r="S38" i="98"/>
  <c r="S37" i="98"/>
  <c r="S36" i="98"/>
  <c r="S35" i="98"/>
  <c r="S34" i="98"/>
  <c r="S33" i="98"/>
  <c r="S32" i="98"/>
  <c r="S31" i="98"/>
  <c r="S30" i="98"/>
  <c r="S29" i="98"/>
  <c r="S28" i="98"/>
  <c r="S27" i="98"/>
  <c r="S26" i="98"/>
  <c r="S25" i="98"/>
  <c r="S24" i="98"/>
  <c r="S23" i="98"/>
  <c r="S22" i="98"/>
  <c r="S21" i="98"/>
  <c r="S20" i="98"/>
  <c r="S19" i="98"/>
  <c r="S18" i="98"/>
  <c r="G200" i="98"/>
  <c r="G199" i="98"/>
  <c r="G198" i="98"/>
  <c r="G197" i="98"/>
  <c r="G196" i="98"/>
  <c r="G195" i="98"/>
  <c r="G194" i="98"/>
  <c r="G193" i="98"/>
  <c r="G192" i="98"/>
  <c r="G191" i="98"/>
  <c r="G190" i="98"/>
  <c r="G189" i="98"/>
  <c r="G188" i="98"/>
  <c r="G187" i="98"/>
  <c r="G186" i="98"/>
  <c r="G185" i="98"/>
  <c r="G184" i="98"/>
  <c r="G183" i="98"/>
  <c r="G182" i="98"/>
  <c r="G181" i="98"/>
  <c r="G180" i="98"/>
  <c r="G179" i="98"/>
  <c r="G178" i="98"/>
  <c r="G177" i="98"/>
  <c r="G176" i="98"/>
  <c r="G175" i="98"/>
  <c r="G174" i="98"/>
  <c r="G173" i="98"/>
  <c r="G172" i="98"/>
  <c r="G171" i="98"/>
  <c r="G170" i="98"/>
  <c r="G169" i="98"/>
  <c r="G168" i="98"/>
  <c r="G167" i="98"/>
  <c r="G166" i="98"/>
  <c r="G165" i="98"/>
  <c r="G164" i="98"/>
  <c r="G163" i="98"/>
  <c r="G162" i="98"/>
  <c r="G161" i="98"/>
  <c r="G160" i="98"/>
  <c r="G159" i="98"/>
  <c r="G158" i="98"/>
  <c r="G157" i="98"/>
  <c r="G156" i="98"/>
  <c r="G155" i="98"/>
  <c r="G154" i="98"/>
  <c r="G153" i="98"/>
  <c r="G152" i="98"/>
  <c r="G151" i="98"/>
  <c r="G150" i="98"/>
  <c r="G149" i="98"/>
  <c r="G148" i="98"/>
  <c r="G147" i="98"/>
  <c r="G146" i="98"/>
  <c r="G145" i="98"/>
  <c r="G144" i="98"/>
  <c r="G143" i="98"/>
  <c r="G142" i="98"/>
  <c r="G141" i="98"/>
  <c r="G140" i="98"/>
  <c r="G139" i="98"/>
  <c r="G138" i="98"/>
  <c r="G137" i="98"/>
  <c r="G136" i="98"/>
  <c r="G135" i="98"/>
  <c r="G134" i="98"/>
  <c r="G133" i="98"/>
  <c r="G132" i="98"/>
  <c r="G131" i="98"/>
  <c r="G130" i="98"/>
  <c r="G129" i="98"/>
  <c r="G128" i="98"/>
  <c r="G127" i="98"/>
  <c r="G126" i="98"/>
  <c r="G125" i="98"/>
  <c r="G124" i="98"/>
  <c r="G123" i="98"/>
  <c r="G122" i="98"/>
  <c r="G121" i="98"/>
  <c r="G120" i="98"/>
  <c r="G119" i="98"/>
  <c r="G118" i="98"/>
  <c r="G117" i="98"/>
  <c r="G116" i="98"/>
  <c r="G115" i="98"/>
  <c r="G114" i="98"/>
  <c r="G113" i="98"/>
  <c r="G112" i="98"/>
  <c r="G111" i="98"/>
  <c r="G110" i="98"/>
  <c r="G109" i="98"/>
  <c r="G108" i="98"/>
  <c r="G107" i="98"/>
  <c r="G106" i="98"/>
  <c r="G105" i="98"/>
  <c r="G104" i="98"/>
  <c r="G103" i="98"/>
  <c r="G102" i="98"/>
  <c r="G101" i="98"/>
  <c r="G100" i="98"/>
  <c r="G99" i="98"/>
  <c r="G98" i="98"/>
  <c r="G97" i="98"/>
  <c r="G96" i="98"/>
  <c r="G95" i="98"/>
  <c r="G94" i="98"/>
  <c r="G93" i="98"/>
  <c r="G92" i="98"/>
  <c r="G91" i="98"/>
  <c r="G90" i="98"/>
  <c r="G89" i="98"/>
  <c r="G88" i="98"/>
  <c r="G87" i="98"/>
  <c r="G86" i="98"/>
  <c r="G85" i="98"/>
  <c r="G84" i="98"/>
  <c r="G83" i="98"/>
  <c r="G82" i="98"/>
  <c r="G81" i="98"/>
  <c r="G80" i="98"/>
  <c r="G79" i="98"/>
  <c r="G78" i="98"/>
  <c r="G77" i="98"/>
  <c r="G76" i="98"/>
  <c r="G75" i="98"/>
  <c r="G74" i="98"/>
  <c r="G73" i="98"/>
  <c r="G72" i="98"/>
  <c r="G71" i="98"/>
  <c r="G70" i="98"/>
  <c r="G69" i="98"/>
  <c r="G68" i="98"/>
  <c r="G67" i="98"/>
  <c r="G66" i="98"/>
  <c r="G65" i="98"/>
  <c r="G64" i="98"/>
  <c r="G63" i="98"/>
  <c r="G62" i="98"/>
  <c r="G61" i="98"/>
  <c r="G60" i="98"/>
  <c r="G59" i="98"/>
  <c r="G58" i="98"/>
  <c r="G57" i="98"/>
  <c r="G56" i="98"/>
  <c r="G55" i="98"/>
  <c r="G54" i="98"/>
  <c r="G53" i="98"/>
  <c r="G52" i="98"/>
  <c r="G51" i="98"/>
  <c r="G50" i="98"/>
  <c r="G49" i="98"/>
  <c r="G48" i="98"/>
  <c r="G47" i="98"/>
  <c r="G46" i="98"/>
  <c r="G45" i="98"/>
  <c r="G44" i="98"/>
  <c r="G43" i="98"/>
  <c r="G42" i="98"/>
  <c r="G41" i="98"/>
  <c r="G40" i="98"/>
  <c r="G39" i="98"/>
  <c r="G38" i="98"/>
  <c r="G37" i="98"/>
  <c r="G36" i="98"/>
  <c r="G35" i="98"/>
  <c r="G34" i="98"/>
  <c r="G33" i="98"/>
  <c r="G32" i="98"/>
  <c r="G31" i="98"/>
  <c r="G30" i="98"/>
  <c r="G29" i="98"/>
  <c r="G28" i="98"/>
  <c r="G27" i="98"/>
  <c r="G26" i="98"/>
  <c r="G25" i="98"/>
  <c r="G24" i="98"/>
  <c r="G23" i="98"/>
  <c r="G22" i="98"/>
  <c r="G21" i="98"/>
  <c r="G20" i="98"/>
  <c r="G19" i="98"/>
  <c r="G18" i="98"/>
  <c r="E200" i="98"/>
  <c r="D200" i="98"/>
  <c r="E199" i="98"/>
  <c r="D199" i="98"/>
  <c r="E198" i="98"/>
  <c r="D198" i="98"/>
  <c r="E197" i="98"/>
  <c r="D197" i="98"/>
  <c r="E196" i="98"/>
  <c r="D196" i="98"/>
  <c r="E195" i="98"/>
  <c r="D195" i="98"/>
  <c r="E194" i="98"/>
  <c r="D194" i="98"/>
  <c r="E193" i="98"/>
  <c r="D193" i="98"/>
  <c r="E192" i="98"/>
  <c r="D192" i="98"/>
  <c r="E191" i="98"/>
  <c r="D191" i="98"/>
  <c r="E190" i="98"/>
  <c r="D190" i="98"/>
  <c r="E189" i="98"/>
  <c r="D189" i="98"/>
  <c r="E188" i="98"/>
  <c r="D188" i="98"/>
  <c r="E187" i="98"/>
  <c r="D187" i="98"/>
  <c r="E186" i="98"/>
  <c r="D186" i="98"/>
  <c r="E185" i="98"/>
  <c r="D185" i="98"/>
  <c r="E184" i="98"/>
  <c r="D184" i="98"/>
  <c r="E183" i="98"/>
  <c r="D183" i="98"/>
  <c r="E182" i="98"/>
  <c r="D182" i="98"/>
  <c r="E181" i="98"/>
  <c r="D181" i="98"/>
  <c r="E180" i="98"/>
  <c r="D180" i="98"/>
  <c r="E179" i="98"/>
  <c r="D179" i="98"/>
  <c r="E178" i="98"/>
  <c r="D178" i="98"/>
  <c r="E177" i="98"/>
  <c r="D177" i="98"/>
  <c r="E176" i="98"/>
  <c r="D176" i="98"/>
  <c r="E175" i="98"/>
  <c r="D175" i="98"/>
  <c r="E174" i="98"/>
  <c r="D174" i="98"/>
  <c r="E173" i="98"/>
  <c r="D173" i="98"/>
  <c r="E172" i="98"/>
  <c r="D172" i="98"/>
  <c r="E171" i="98"/>
  <c r="D171" i="98"/>
  <c r="E170" i="98"/>
  <c r="D170" i="98"/>
  <c r="E169" i="98"/>
  <c r="D169" i="98"/>
  <c r="E168" i="98"/>
  <c r="D168" i="98"/>
  <c r="E167" i="98"/>
  <c r="D167" i="98"/>
  <c r="E166" i="98"/>
  <c r="D166" i="98"/>
  <c r="E165" i="98"/>
  <c r="D165" i="98"/>
  <c r="E164" i="98"/>
  <c r="D164" i="98"/>
  <c r="E163" i="98"/>
  <c r="D163" i="98"/>
  <c r="E162" i="98"/>
  <c r="D162" i="98"/>
  <c r="E161" i="98"/>
  <c r="D161" i="98"/>
  <c r="E160" i="98"/>
  <c r="D160" i="98"/>
  <c r="E159" i="98"/>
  <c r="D159" i="98"/>
  <c r="E158" i="98"/>
  <c r="D158" i="98"/>
  <c r="E157" i="98"/>
  <c r="D157" i="98"/>
  <c r="E156" i="98"/>
  <c r="D156" i="98"/>
  <c r="E155" i="98"/>
  <c r="D155" i="98"/>
  <c r="E154" i="98"/>
  <c r="D154" i="98"/>
  <c r="E153" i="98"/>
  <c r="D153" i="98"/>
  <c r="E152" i="98"/>
  <c r="D152" i="98"/>
  <c r="E151" i="98"/>
  <c r="D151" i="98"/>
  <c r="E150" i="98"/>
  <c r="D150" i="98"/>
  <c r="E149" i="98"/>
  <c r="D149" i="98"/>
  <c r="E148" i="98"/>
  <c r="D148" i="98"/>
  <c r="E147" i="98"/>
  <c r="D147" i="98"/>
  <c r="E146" i="98"/>
  <c r="D146" i="98"/>
  <c r="E145" i="98"/>
  <c r="D145" i="98"/>
  <c r="E144" i="98"/>
  <c r="D144" i="98"/>
  <c r="E143" i="98"/>
  <c r="D143" i="98"/>
  <c r="E142" i="98"/>
  <c r="D142" i="98"/>
  <c r="E141" i="98"/>
  <c r="D141" i="98"/>
  <c r="E140" i="98"/>
  <c r="D140" i="98"/>
  <c r="E139" i="98"/>
  <c r="D139" i="98"/>
  <c r="E138" i="98"/>
  <c r="D138" i="98"/>
  <c r="E137" i="98"/>
  <c r="D137" i="98"/>
  <c r="E136" i="98"/>
  <c r="D136" i="98"/>
  <c r="E135" i="98"/>
  <c r="D135" i="98"/>
  <c r="E134" i="98"/>
  <c r="D134" i="98"/>
  <c r="E133" i="98"/>
  <c r="D133" i="98"/>
  <c r="E132" i="98"/>
  <c r="D132" i="98"/>
  <c r="E131" i="98"/>
  <c r="D131" i="98"/>
  <c r="E130" i="98"/>
  <c r="D130" i="98"/>
  <c r="E129" i="98"/>
  <c r="D129" i="98"/>
  <c r="E128" i="98"/>
  <c r="D128" i="98"/>
  <c r="E127" i="98"/>
  <c r="D127" i="98"/>
  <c r="E126" i="98"/>
  <c r="D126" i="98"/>
  <c r="E125" i="98"/>
  <c r="D125" i="98"/>
  <c r="E124" i="98"/>
  <c r="D124" i="98"/>
  <c r="E123" i="98"/>
  <c r="D123" i="98"/>
  <c r="E122" i="98"/>
  <c r="D122" i="98"/>
  <c r="E121" i="98"/>
  <c r="D121" i="98"/>
  <c r="E120" i="98"/>
  <c r="D120" i="98"/>
  <c r="E119" i="98"/>
  <c r="D119" i="98"/>
  <c r="E118" i="98"/>
  <c r="D118" i="98"/>
  <c r="E117" i="98"/>
  <c r="D117" i="98"/>
  <c r="E116" i="98"/>
  <c r="D116" i="98"/>
  <c r="E115" i="98"/>
  <c r="D115" i="98"/>
  <c r="E114" i="98"/>
  <c r="D114" i="98"/>
  <c r="E113" i="98"/>
  <c r="D113" i="98"/>
  <c r="E112" i="98"/>
  <c r="D112" i="98"/>
  <c r="E111" i="98"/>
  <c r="D111" i="98"/>
  <c r="E110" i="98"/>
  <c r="D110" i="98"/>
  <c r="E109" i="98"/>
  <c r="D109" i="98"/>
  <c r="E108" i="98"/>
  <c r="D108" i="98"/>
  <c r="E107" i="98"/>
  <c r="D107" i="98"/>
  <c r="E106" i="98"/>
  <c r="D106" i="98"/>
  <c r="E105" i="98"/>
  <c r="D105" i="98"/>
  <c r="E104" i="98"/>
  <c r="D104" i="98"/>
  <c r="E103" i="98"/>
  <c r="D103" i="98"/>
  <c r="E102" i="98"/>
  <c r="D102" i="98"/>
  <c r="E101" i="98"/>
  <c r="D101" i="98"/>
  <c r="E100" i="98"/>
  <c r="D100" i="98"/>
  <c r="E99" i="98"/>
  <c r="D99" i="98"/>
  <c r="E98" i="98"/>
  <c r="D98" i="98"/>
  <c r="E97" i="98"/>
  <c r="D97" i="98"/>
  <c r="E96" i="98"/>
  <c r="D96" i="98"/>
  <c r="E95" i="98"/>
  <c r="D95" i="98"/>
  <c r="E94" i="98"/>
  <c r="D94" i="98"/>
  <c r="E93" i="98"/>
  <c r="D93" i="98"/>
  <c r="E92" i="98"/>
  <c r="D92" i="98"/>
  <c r="E91" i="98"/>
  <c r="D91" i="98"/>
  <c r="E90" i="98"/>
  <c r="D90" i="98"/>
  <c r="E89" i="98"/>
  <c r="D89" i="98"/>
  <c r="E88" i="98"/>
  <c r="D88" i="98"/>
  <c r="E87" i="98"/>
  <c r="D87" i="98"/>
  <c r="E86" i="98"/>
  <c r="D86" i="98"/>
  <c r="E85" i="98"/>
  <c r="D85" i="98"/>
  <c r="E84" i="98"/>
  <c r="D84" i="98"/>
  <c r="E83" i="98"/>
  <c r="D83" i="98"/>
  <c r="E82" i="98"/>
  <c r="D82" i="98"/>
  <c r="E81" i="98"/>
  <c r="D81" i="98"/>
  <c r="E80" i="98"/>
  <c r="D80" i="98"/>
  <c r="E79" i="98"/>
  <c r="D79" i="98"/>
  <c r="E78" i="98"/>
  <c r="D78" i="98"/>
  <c r="E77" i="98"/>
  <c r="D77" i="98"/>
  <c r="E76" i="98"/>
  <c r="D76" i="98"/>
  <c r="E75" i="98"/>
  <c r="D75" i="98"/>
  <c r="E74" i="98"/>
  <c r="D74" i="98"/>
  <c r="E73" i="98"/>
  <c r="D73" i="98"/>
  <c r="E72" i="98"/>
  <c r="D72" i="98"/>
  <c r="E71" i="98"/>
  <c r="D71" i="98"/>
  <c r="E70" i="98"/>
  <c r="D70" i="98"/>
  <c r="E69" i="98"/>
  <c r="D69" i="98"/>
  <c r="E68" i="98"/>
  <c r="D68" i="98"/>
  <c r="E67" i="98"/>
  <c r="D67" i="98"/>
  <c r="E66" i="98"/>
  <c r="D66" i="98"/>
  <c r="E65" i="98"/>
  <c r="D65" i="98"/>
  <c r="E64" i="98"/>
  <c r="D64" i="98"/>
  <c r="E63" i="98"/>
  <c r="D63" i="98"/>
  <c r="E62" i="98"/>
  <c r="D62" i="98"/>
  <c r="E61" i="98"/>
  <c r="D61" i="98"/>
  <c r="E60" i="98"/>
  <c r="D60" i="98"/>
  <c r="E59" i="98"/>
  <c r="D59" i="98"/>
  <c r="E58" i="98"/>
  <c r="D58" i="98"/>
  <c r="E57" i="98"/>
  <c r="D57" i="98"/>
  <c r="E56" i="98"/>
  <c r="D56" i="98"/>
  <c r="E55" i="98"/>
  <c r="D55" i="98"/>
  <c r="E54" i="98"/>
  <c r="D54" i="98"/>
  <c r="E53" i="98"/>
  <c r="D53" i="98"/>
  <c r="E52" i="98"/>
  <c r="D52" i="98"/>
  <c r="E51" i="98"/>
  <c r="D51" i="98"/>
  <c r="E50" i="98"/>
  <c r="D50" i="98"/>
  <c r="E49" i="98"/>
  <c r="D49" i="98"/>
  <c r="E48" i="98"/>
  <c r="D48" i="98"/>
  <c r="E47" i="98"/>
  <c r="D47" i="98"/>
  <c r="E46" i="98"/>
  <c r="D46" i="98"/>
  <c r="E45" i="98"/>
  <c r="D45" i="98"/>
  <c r="E44" i="98"/>
  <c r="D44" i="98"/>
  <c r="E43" i="98"/>
  <c r="D43" i="98"/>
  <c r="E42" i="98"/>
  <c r="D42" i="98"/>
  <c r="E41" i="98"/>
  <c r="D41" i="98"/>
  <c r="E40" i="98"/>
  <c r="D40" i="98"/>
  <c r="E39" i="98"/>
  <c r="D39" i="98"/>
  <c r="E38" i="98"/>
  <c r="D38" i="98"/>
  <c r="E37" i="98"/>
  <c r="D37" i="98"/>
  <c r="E36" i="98"/>
  <c r="D36" i="98"/>
  <c r="E35" i="98"/>
  <c r="D35" i="98"/>
  <c r="E34" i="98"/>
  <c r="D34" i="98"/>
  <c r="E33" i="98"/>
  <c r="D33" i="98"/>
  <c r="E32" i="98"/>
  <c r="D32" i="98"/>
  <c r="E31" i="98"/>
  <c r="D31" i="98"/>
  <c r="E30" i="98"/>
  <c r="D30" i="98"/>
  <c r="E29" i="98"/>
  <c r="D29" i="98"/>
  <c r="E28" i="98"/>
  <c r="D28" i="98"/>
  <c r="E27" i="98"/>
  <c r="D27" i="98"/>
  <c r="E26" i="98"/>
  <c r="D26" i="98"/>
  <c r="E25" i="98"/>
  <c r="D25" i="98"/>
  <c r="E24" i="98"/>
  <c r="D24" i="98"/>
  <c r="E23" i="98"/>
  <c r="D23" i="98"/>
  <c r="E22" i="98"/>
  <c r="D22" i="98"/>
  <c r="E21" i="98"/>
  <c r="D21" i="98"/>
  <c r="E20" i="98"/>
  <c r="D20" i="98"/>
  <c r="E19" i="98"/>
  <c r="D19" i="98"/>
  <c r="E18" i="98"/>
  <c r="D18" i="98"/>
  <c r="BB15" i="99"/>
  <c r="BA15" i="99"/>
  <c r="AZ15" i="99"/>
  <c r="AY15" i="99"/>
  <c r="AX15" i="99"/>
  <c r="AW15" i="99"/>
  <c r="AV15" i="99"/>
  <c r="AU15" i="99"/>
  <c r="AT15" i="99"/>
  <c r="AS15" i="99"/>
  <c r="AR15" i="99"/>
  <c r="AQ15" i="99"/>
  <c r="AP15" i="99"/>
  <c r="AO15" i="99"/>
  <c r="AN15" i="99"/>
  <c r="AM15" i="99"/>
  <c r="AL15" i="99"/>
  <c r="AK15" i="99"/>
  <c r="AJ15" i="99"/>
  <c r="AI15" i="99"/>
  <c r="AH15" i="99"/>
  <c r="AG15" i="99"/>
  <c r="AF15" i="99"/>
  <c r="AE15" i="99"/>
  <c r="AD15" i="99"/>
  <c r="AC15" i="99"/>
  <c r="AB15" i="99"/>
  <c r="AA15" i="99"/>
  <c r="Z15" i="99"/>
  <c r="Y15" i="99"/>
  <c r="X15" i="99"/>
  <c r="W15" i="99"/>
  <c r="V15" i="99"/>
  <c r="U15" i="99"/>
  <c r="T15" i="99"/>
  <c r="S15" i="99"/>
  <c r="R15" i="99"/>
  <c r="Q15" i="99"/>
  <c r="BC15" i="99"/>
  <c r="BC200" i="99"/>
  <c r="BC199" i="99"/>
  <c r="BC198" i="99"/>
  <c r="BC197" i="99"/>
  <c r="BC196" i="99"/>
  <c r="BC195" i="99"/>
  <c r="BC194" i="99"/>
  <c r="BC193" i="99"/>
  <c r="BC192" i="99"/>
  <c r="BC191" i="99"/>
  <c r="BC190" i="99"/>
  <c r="BC189" i="99"/>
  <c r="BC188" i="99"/>
  <c r="BC187" i="99"/>
  <c r="BC186" i="99"/>
  <c r="BC185" i="99"/>
  <c r="BC184" i="99"/>
  <c r="BC183" i="99"/>
  <c r="BC182" i="99"/>
  <c r="BC181" i="99"/>
  <c r="BC180" i="99"/>
  <c r="BC179" i="99"/>
  <c r="BC178" i="99"/>
  <c r="BC177" i="99"/>
  <c r="BC176" i="99"/>
  <c r="BC175" i="99"/>
  <c r="BC174" i="99"/>
  <c r="BC173" i="99"/>
  <c r="BC172" i="99"/>
  <c r="BC171" i="99"/>
  <c r="BC170" i="99"/>
  <c r="BC169" i="99"/>
  <c r="BC168" i="99"/>
  <c r="BC167" i="99"/>
  <c r="BC166" i="99"/>
  <c r="BC165" i="99"/>
  <c r="BC164" i="99"/>
  <c r="BC163" i="99"/>
  <c r="BC162" i="99"/>
  <c r="BC161" i="99"/>
  <c r="BC160" i="99"/>
  <c r="BC159" i="99"/>
  <c r="BC158" i="99"/>
  <c r="BC157" i="99"/>
  <c r="BC156" i="99"/>
  <c r="BC155" i="99"/>
  <c r="BC154" i="99"/>
  <c r="BC153" i="99"/>
  <c r="BC152" i="99"/>
  <c r="BC151" i="99"/>
  <c r="BC150" i="99"/>
  <c r="BC149" i="99"/>
  <c r="BC148" i="99"/>
  <c r="BC147" i="99"/>
  <c r="BC146" i="99"/>
  <c r="BC145" i="99"/>
  <c r="BC144" i="99"/>
  <c r="BC143" i="99"/>
  <c r="BC142" i="99"/>
  <c r="BC141" i="99"/>
  <c r="BC140" i="99"/>
  <c r="BC139" i="99"/>
  <c r="BC138" i="99"/>
  <c r="BC137" i="99"/>
  <c r="BC136" i="99"/>
  <c r="BC135" i="99"/>
  <c r="BC134" i="99"/>
  <c r="BC133" i="99"/>
  <c r="BC132" i="99"/>
  <c r="BC131" i="99"/>
  <c r="BC130" i="99"/>
  <c r="BC129" i="99"/>
  <c r="BC128" i="99"/>
  <c r="BC127" i="99"/>
  <c r="BC126" i="99"/>
  <c r="BC125" i="99"/>
  <c r="BC124" i="99"/>
  <c r="BC123" i="99"/>
  <c r="BC122" i="99"/>
  <c r="BC121" i="99"/>
  <c r="BC120" i="99"/>
  <c r="BC119" i="99"/>
  <c r="BC118" i="99"/>
  <c r="BC117" i="99"/>
  <c r="BC116" i="99"/>
  <c r="BC115" i="99"/>
  <c r="BC114" i="99"/>
  <c r="BC113" i="99"/>
  <c r="BC112" i="99"/>
  <c r="BC111" i="99"/>
  <c r="BC110" i="99"/>
  <c r="BC109" i="99"/>
  <c r="BC108" i="99"/>
  <c r="BC107" i="99"/>
  <c r="BC106" i="99"/>
  <c r="BC105" i="99"/>
  <c r="BC104" i="99"/>
  <c r="BC103" i="99"/>
  <c r="BC102" i="99"/>
  <c r="BC101" i="99"/>
  <c r="BC100" i="99"/>
  <c r="BC99" i="99"/>
  <c r="BC98" i="99"/>
  <c r="BC97" i="99"/>
  <c r="BC96" i="99"/>
  <c r="BC95" i="99"/>
  <c r="BC94" i="99"/>
  <c r="BC93" i="99"/>
  <c r="BC92" i="99"/>
  <c r="BC91" i="99"/>
  <c r="BC90" i="99"/>
  <c r="BC89" i="99"/>
  <c r="BC88" i="99"/>
  <c r="BC87" i="99"/>
  <c r="BC86" i="99"/>
  <c r="BC85" i="99"/>
  <c r="BC84" i="99"/>
  <c r="BC83" i="99"/>
  <c r="BC82" i="99"/>
  <c r="BC81" i="99"/>
  <c r="BC80" i="99"/>
  <c r="BC79" i="99"/>
  <c r="BC78" i="99"/>
  <c r="BC77" i="99"/>
  <c r="BC76" i="99"/>
  <c r="BC75" i="99"/>
  <c r="BC74" i="99"/>
  <c r="BC73" i="99"/>
  <c r="BC72" i="99"/>
  <c r="BC71" i="99"/>
  <c r="BC70" i="99"/>
  <c r="BC69" i="99"/>
  <c r="BC68" i="99"/>
  <c r="BC67" i="99"/>
  <c r="BC66" i="99"/>
  <c r="BC65" i="99"/>
  <c r="BC64" i="99"/>
  <c r="BC63" i="99"/>
  <c r="BC62" i="99"/>
  <c r="BC61" i="99"/>
  <c r="BC60" i="99"/>
  <c r="BC59" i="99"/>
  <c r="BC58" i="99"/>
  <c r="BC57" i="99"/>
  <c r="BC56" i="99"/>
  <c r="BC55" i="99"/>
  <c r="BC54" i="99"/>
  <c r="BC53" i="99"/>
  <c r="BC52" i="99"/>
  <c r="BC51" i="99"/>
  <c r="BC50" i="99"/>
  <c r="BC49" i="99"/>
  <c r="BC48" i="99"/>
  <c r="BC47" i="99"/>
  <c r="BC46" i="99"/>
  <c r="BC45" i="99"/>
  <c r="BC44" i="99"/>
  <c r="BC43" i="99"/>
  <c r="BC42" i="99"/>
  <c r="BC41" i="99"/>
  <c r="BC40" i="99"/>
  <c r="BC39" i="99"/>
  <c r="BC38" i="99"/>
  <c r="BC37" i="99"/>
  <c r="BC36" i="99"/>
  <c r="BC35" i="99"/>
  <c r="BC34" i="99"/>
  <c r="BC33" i="99"/>
  <c r="BC32" i="99"/>
  <c r="BC31" i="99"/>
  <c r="BC30" i="99"/>
  <c r="BC29" i="99"/>
  <c r="BC28" i="99"/>
  <c r="BC27" i="99"/>
  <c r="BC26" i="99"/>
  <c r="BC25" i="99"/>
  <c r="BC24" i="99"/>
  <c r="BC23" i="99"/>
  <c r="BC22" i="99"/>
  <c r="BC21" i="99"/>
  <c r="BC20" i="99"/>
  <c r="BC19" i="99"/>
  <c r="BC18" i="99"/>
  <c r="BB200" i="99"/>
  <c r="BB199" i="99"/>
  <c r="BB198" i="99"/>
  <c r="BB197" i="99"/>
  <c r="BB196" i="99"/>
  <c r="BB195" i="99"/>
  <c r="BB194" i="99"/>
  <c r="BB193" i="99"/>
  <c r="BB192" i="99"/>
  <c r="BB191" i="99"/>
  <c r="BB190" i="99"/>
  <c r="BB189" i="99"/>
  <c r="BB188" i="99"/>
  <c r="BB187" i="99"/>
  <c r="BB186" i="99"/>
  <c r="BB185" i="99"/>
  <c r="BB184" i="99"/>
  <c r="BB183" i="99"/>
  <c r="BB182" i="99"/>
  <c r="BB181" i="99"/>
  <c r="BB180" i="99"/>
  <c r="BB179" i="99"/>
  <c r="BB178" i="99"/>
  <c r="BB177" i="99"/>
  <c r="BB176" i="99"/>
  <c r="BB175" i="99"/>
  <c r="BB174" i="99"/>
  <c r="BB173" i="99"/>
  <c r="BB172" i="99"/>
  <c r="BB171" i="99"/>
  <c r="BB170" i="99"/>
  <c r="BB169" i="99"/>
  <c r="BB168" i="99"/>
  <c r="BB167" i="99"/>
  <c r="BB166" i="99"/>
  <c r="BB165" i="99"/>
  <c r="BB164" i="99"/>
  <c r="BB163" i="99"/>
  <c r="BB162" i="99"/>
  <c r="BB161" i="99"/>
  <c r="BB160" i="99"/>
  <c r="BB159" i="99"/>
  <c r="BB158" i="99"/>
  <c r="BB157" i="99"/>
  <c r="BB156" i="99"/>
  <c r="BB155" i="99"/>
  <c r="BB154" i="99"/>
  <c r="BB153" i="99"/>
  <c r="BB152" i="99"/>
  <c r="BB151" i="99"/>
  <c r="BB150" i="99"/>
  <c r="BB149" i="99"/>
  <c r="BB148" i="99"/>
  <c r="BB147" i="99"/>
  <c r="BB146" i="99"/>
  <c r="BB145" i="99"/>
  <c r="BB144" i="99"/>
  <c r="BB143" i="99"/>
  <c r="BB142" i="99"/>
  <c r="BB141" i="99"/>
  <c r="BB140" i="99"/>
  <c r="BB139" i="99"/>
  <c r="BB138" i="99"/>
  <c r="BB137" i="99"/>
  <c r="BB136" i="99"/>
  <c r="BB135" i="99"/>
  <c r="BB134" i="99"/>
  <c r="BB133" i="99"/>
  <c r="BB132" i="99"/>
  <c r="BB131" i="99"/>
  <c r="BB130" i="99"/>
  <c r="BB129" i="99"/>
  <c r="BB128" i="99"/>
  <c r="BB127" i="99"/>
  <c r="BB126" i="99"/>
  <c r="BB125" i="99"/>
  <c r="BB124" i="99"/>
  <c r="BB123" i="99"/>
  <c r="BB122" i="99"/>
  <c r="BB121" i="99"/>
  <c r="BB120" i="99"/>
  <c r="BB119" i="99"/>
  <c r="BB118" i="99"/>
  <c r="BB117" i="99"/>
  <c r="BB116" i="99"/>
  <c r="BB115" i="99"/>
  <c r="BB114" i="99"/>
  <c r="BB113" i="99"/>
  <c r="BB112" i="99"/>
  <c r="BB111" i="99"/>
  <c r="BB110" i="99"/>
  <c r="BB109" i="99"/>
  <c r="BB108" i="99"/>
  <c r="BB107" i="99"/>
  <c r="BB106" i="99"/>
  <c r="BB105" i="99"/>
  <c r="BB104" i="99"/>
  <c r="BB103" i="99"/>
  <c r="BB102" i="99"/>
  <c r="BB101" i="99"/>
  <c r="BB100" i="99"/>
  <c r="BB99" i="99"/>
  <c r="BB98" i="99"/>
  <c r="BB97" i="99"/>
  <c r="BB96" i="99"/>
  <c r="BB95" i="99"/>
  <c r="BB94" i="99"/>
  <c r="BB93" i="99"/>
  <c r="BB92" i="99"/>
  <c r="BB91" i="99"/>
  <c r="BB90" i="99"/>
  <c r="BB89" i="99"/>
  <c r="BB88" i="99"/>
  <c r="BB87" i="99"/>
  <c r="BB86" i="99"/>
  <c r="BB85" i="99"/>
  <c r="BB84" i="99"/>
  <c r="BB83" i="99"/>
  <c r="BB82" i="99"/>
  <c r="BB81" i="99"/>
  <c r="BB80" i="99"/>
  <c r="BB79" i="99"/>
  <c r="BB78" i="99"/>
  <c r="BB77" i="99"/>
  <c r="BB76" i="99"/>
  <c r="BB75" i="99"/>
  <c r="BB74" i="99"/>
  <c r="BB73" i="99"/>
  <c r="BB72" i="99"/>
  <c r="BB71" i="99"/>
  <c r="BB70" i="99"/>
  <c r="BB69" i="99"/>
  <c r="BB68" i="99"/>
  <c r="BB67" i="99"/>
  <c r="BB66" i="99"/>
  <c r="BB65" i="99"/>
  <c r="BB64" i="99"/>
  <c r="BB63" i="99"/>
  <c r="BB62" i="99"/>
  <c r="BB61" i="99"/>
  <c r="BB60" i="99"/>
  <c r="BB59" i="99"/>
  <c r="BB58" i="99"/>
  <c r="BB57" i="99"/>
  <c r="BB56" i="99"/>
  <c r="BB55" i="99"/>
  <c r="BB54" i="99"/>
  <c r="BB53" i="99"/>
  <c r="BB52" i="99"/>
  <c r="BB51" i="99"/>
  <c r="BB50" i="99"/>
  <c r="BB49" i="99"/>
  <c r="BB48" i="99"/>
  <c r="BB47" i="99"/>
  <c r="BB46" i="99"/>
  <c r="BB45" i="99"/>
  <c r="BB44" i="99"/>
  <c r="BB43" i="99"/>
  <c r="BB42" i="99"/>
  <c r="BB41" i="99"/>
  <c r="BB40" i="99"/>
  <c r="BB39" i="99"/>
  <c r="BB38" i="99"/>
  <c r="BB37" i="99"/>
  <c r="BB36" i="99"/>
  <c r="BB35" i="99"/>
  <c r="BB34" i="99"/>
  <c r="BB33" i="99"/>
  <c r="BB32" i="99"/>
  <c r="BB31" i="99"/>
  <c r="BB30" i="99"/>
  <c r="BB29" i="99"/>
  <c r="BB28" i="99"/>
  <c r="BB27" i="99"/>
  <c r="BB26" i="99"/>
  <c r="BB25" i="99"/>
  <c r="BB24" i="99"/>
  <c r="BB23" i="99"/>
  <c r="BB22" i="99"/>
  <c r="BB21" i="99"/>
  <c r="BB20" i="99"/>
  <c r="BB19" i="99"/>
  <c r="BB18" i="99"/>
  <c r="AX200" i="99"/>
  <c r="AX199" i="99"/>
  <c r="AX198" i="99"/>
  <c r="AX197" i="99"/>
  <c r="AX196" i="99"/>
  <c r="AX195" i="99"/>
  <c r="AX194" i="99"/>
  <c r="AX193" i="99"/>
  <c r="AX192" i="99"/>
  <c r="AX191" i="99"/>
  <c r="AX190" i="99"/>
  <c r="AX189" i="99"/>
  <c r="AX188" i="99"/>
  <c r="AX187" i="99"/>
  <c r="AX186" i="99"/>
  <c r="AX185" i="99"/>
  <c r="AX184" i="99"/>
  <c r="AX183" i="99"/>
  <c r="AX182" i="99"/>
  <c r="AX181" i="99"/>
  <c r="AX180" i="99"/>
  <c r="AX179" i="99"/>
  <c r="AX178" i="99"/>
  <c r="AX177" i="99"/>
  <c r="AX176" i="99"/>
  <c r="AX175" i="99"/>
  <c r="AX174" i="99"/>
  <c r="AX173" i="99"/>
  <c r="AX172" i="99"/>
  <c r="AX171" i="99"/>
  <c r="AX170" i="99"/>
  <c r="AX169" i="99"/>
  <c r="AX168" i="99"/>
  <c r="AX167" i="99"/>
  <c r="AX166" i="99"/>
  <c r="AX165" i="99"/>
  <c r="AX164" i="99"/>
  <c r="AX163" i="99"/>
  <c r="AX162" i="99"/>
  <c r="AX161" i="99"/>
  <c r="AX160" i="99"/>
  <c r="AX159" i="99"/>
  <c r="AX158" i="99"/>
  <c r="AX157" i="99"/>
  <c r="AX156" i="99"/>
  <c r="AX155" i="99"/>
  <c r="AX154" i="99"/>
  <c r="AX153" i="99"/>
  <c r="AX152" i="99"/>
  <c r="AX151" i="99"/>
  <c r="AX150" i="99"/>
  <c r="AX149" i="99"/>
  <c r="AX148" i="99"/>
  <c r="AX147" i="99"/>
  <c r="AX146" i="99"/>
  <c r="AX145" i="99"/>
  <c r="AX144" i="99"/>
  <c r="AX143" i="99"/>
  <c r="AX142" i="99"/>
  <c r="AX141" i="99"/>
  <c r="AX140" i="99"/>
  <c r="AX139" i="99"/>
  <c r="AX138" i="99"/>
  <c r="AX137" i="99"/>
  <c r="AX136" i="99"/>
  <c r="AX135" i="99"/>
  <c r="AX134" i="99"/>
  <c r="AX133" i="99"/>
  <c r="AX132" i="99"/>
  <c r="AX131" i="99"/>
  <c r="AX130" i="99"/>
  <c r="AX129" i="99"/>
  <c r="AX128" i="99"/>
  <c r="AX127" i="99"/>
  <c r="AX126" i="99"/>
  <c r="AX125" i="99"/>
  <c r="AX124" i="99"/>
  <c r="AX123" i="99"/>
  <c r="AX122" i="99"/>
  <c r="AX121" i="99"/>
  <c r="AX120" i="99"/>
  <c r="AX119" i="99"/>
  <c r="AX118" i="99"/>
  <c r="AX117" i="99"/>
  <c r="AX116" i="99"/>
  <c r="AX115" i="99"/>
  <c r="AX114" i="99"/>
  <c r="AX113" i="99"/>
  <c r="AX112" i="99"/>
  <c r="AX111" i="99"/>
  <c r="AX110" i="99"/>
  <c r="AX109" i="99"/>
  <c r="AX108" i="99"/>
  <c r="AX107" i="99"/>
  <c r="AX106" i="99"/>
  <c r="AX105" i="99"/>
  <c r="AX104" i="99"/>
  <c r="AX103" i="99"/>
  <c r="AX102" i="99"/>
  <c r="AX101" i="99"/>
  <c r="AX100" i="99"/>
  <c r="AX99" i="99"/>
  <c r="AX98" i="99"/>
  <c r="AX97" i="99"/>
  <c r="AX96" i="99"/>
  <c r="AX95" i="99"/>
  <c r="AX94" i="99"/>
  <c r="AX93" i="99"/>
  <c r="AX92" i="99"/>
  <c r="AX91" i="99"/>
  <c r="AX90" i="99"/>
  <c r="AX89" i="99"/>
  <c r="AX88" i="99"/>
  <c r="AX87" i="99"/>
  <c r="AX86" i="99"/>
  <c r="AX85" i="99"/>
  <c r="AX84" i="99"/>
  <c r="AX83" i="99"/>
  <c r="AX82" i="99"/>
  <c r="AX81" i="99"/>
  <c r="AX80" i="99"/>
  <c r="AX79" i="99"/>
  <c r="AX78" i="99"/>
  <c r="AX77" i="99"/>
  <c r="AX76" i="99"/>
  <c r="AX75" i="99"/>
  <c r="AX74" i="99"/>
  <c r="AX73" i="99"/>
  <c r="AX72" i="99"/>
  <c r="AX71" i="99"/>
  <c r="AX70" i="99"/>
  <c r="AX69" i="99"/>
  <c r="AX68" i="99"/>
  <c r="AX67" i="99"/>
  <c r="AX66" i="99"/>
  <c r="AX65" i="99"/>
  <c r="AX64" i="99"/>
  <c r="AX63" i="99"/>
  <c r="AX62" i="99"/>
  <c r="AX61" i="99"/>
  <c r="AX60" i="99"/>
  <c r="AX59" i="99"/>
  <c r="AX58" i="99"/>
  <c r="AX57" i="99"/>
  <c r="AX56" i="99"/>
  <c r="AX55" i="99"/>
  <c r="AX54" i="99"/>
  <c r="AX53" i="99"/>
  <c r="AX52" i="99"/>
  <c r="AX51" i="99"/>
  <c r="AX50" i="99"/>
  <c r="AX49" i="99"/>
  <c r="AX48" i="99"/>
  <c r="AX47" i="99"/>
  <c r="AX46" i="99"/>
  <c r="AX45" i="99"/>
  <c r="AX44" i="99"/>
  <c r="AX43" i="99"/>
  <c r="AX42" i="99"/>
  <c r="AX41" i="99"/>
  <c r="AX40" i="99"/>
  <c r="AX39" i="99"/>
  <c r="AX38" i="99"/>
  <c r="AX37" i="99"/>
  <c r="AX36" i="99"/>
  <c r="AX35" i="99"/>
  <c r="AX34" i="99"/>
  <c r="AX33" i="99"/>
  <c r="AX32" i="99"/>
  <c r="AX31" i="99"/>
  <c r="AX30" i="99"/>
  <c r="AX29" i="99"/>
  <c r="AX28" i="99"/>
  <c r="AX27" i="99"/>
  <c r="AX26" i="99"/>
  <c r="AX25" i="99"/>
  <c r="AX24" i="99"/>
  <c r="AX23" i="99"/>
  <c r="AX22" i="99"/>
  <c r="AX21" i="99"/>
  <c r="AX20" i="99"/>
  <c r="AX19" i="99"/>
  <c r="AX18" i="99"/>
  <c r="AV200" i="99"/>
  <c r="AU200" i="99"/>
  <c r="AV199" i="99"/>
  <c r="AU199" i="99"/>
  <c r="AV198" i="99"/>
  <c r="AU198" i="99"/>
  <c r="AV197" i="99"/>
  <c r="AU197" i="99"/>
  <c r="AV196" i="99"/>
  <c r="AU196" i="99"/>
  <c r="AV195" i="99"/>
  <c r="AU195" i="99"/>
  <c r="AV194" i="99"/>
  <c r="AU194" i="99"/>
  <c r="AV193" i="99"/>
  <c r="AU193" i="99"/>
  <c r="AV192" i="99"/>
  <c r="AU192" i="99"/>
  <c r="AV191" i="99"/>
  <c r="AU191" i="99"/>
  <c r="AV190" i="99"/>
  <c r="AU190" i="99"/>
  <c r="AV189" i="99"/>
  <c r="AU189" i="99"/>
  <c r="AV188" i="99"/>
  <c r="AU188" i="99"/>
  <c r="AV187" i="99"/>
  <c r="AU187" i="99"/>
  <c r="AV186" i="99"/>
  <c r="AU186" i="99"/>
  <c r="AV185" i="99"/>
  <c r="AU185" i="99"/>
  <c r="AV184" i="99"/>
  <c r="AU184" i="99"/>
  <c r="AV183" i="99"/>
  <c r="AU183" i="99"/>
  <c r="AV182" i="99"/>
  <c r="AU182" i="99"/>
  <c r="AV181" i="99"/>
  <c r="AU181" i="99"/>
  <c r="AV180" i="99"/>
  <c r="AU180" i="99"/>
  <c r="AV179" i="99"/>
  <c r="AU179" i="99"/>
  <c r="AV178" i="99"/>
  <c r="AU178" i="99"/>
  <c r="AV177" i="99"/>
  <c r="AU177" i="99"/>
  <c r="AV176" i="99"/>
  <c r="AU176" i="99"/>
  <c r="AV175" i="99"/>
  <c r="AU175" i="99"/>
  <c r="AV174" i="99"/>
  <c r="AU174" i="99"/>
  <c r="AV173" i="99"/>
  <c r="AU173" i="99"/>
  <c r="AV172" i="99"/>
  <c r="AU172" i="99"/>
  <c r="AV171" i="99"/>
  <c r="AU171" i="99"/>
  <c r="AV170" i="99"/>
  <c r="AU170" i="99"/>
  <c r="AV169" i="99"/>
  <c r="AU169" i="99"/>
  <c r="AV168" i="99"/>
  <c r="AU168" i="99"/>
  <c r="AV167" i="99"/>
  <c r="AU167" i="99"/>
  <c r="AV166" i="99"/>
  <c r="AU166" i="99"/>
  <c r="AV165" i="99"/>
  <c r="AU165" i="99"/>
  <c r="AV164" i="99"/>
  <c r="AU164" i="99"/>
  <c r="AV163" i="99"/>
  <c r="AU163" i="99"/>
  <c r="AV162" i="99"/>
  <c r="AU162" i="99"/>
  <c r="AV161" i="99"/>
  <c r="AU161" i="99"/>
  <c r="AV160" i="99"/>
  <c r="AU160" i="99"/>
  <c r="AV159" i="99"/>
  <c r="AU159" i="99"/>
  <c r="AV158" i="99"/>
  <c r="AU158" i="99"/>
  <c r="AV157" i="99"/>
  <c r="AU157" i="99"/>
  <c r="AV156" i="99"/>
  <c r="AU156" i="99"/>
  <c r="AV155" i="99"/>
  <c r="AU155" i="99"/>
  <c r="AV154" i="99"/>
  <c r="AU154" i="99"/>
  <c r="AV153" i="99"/>
  <c r="AU153" i="99"/>
  <c r="AV152" i="99"/>
  <c r="AU152" i="99"/>
  <c r="AV151" i="99"/>
  <c r="AU151" i="99"/>
  <c r="AV150" i="99"/>
  <c r="AU150" i="99"/>
  <c r="AV149" i="99"/>
  <c r="AU149" i="99"/>
  <c r="AV148" i="99"/>
  <c r="AU148" i="99"/>
  <c r="AV147" i="99"/>
  <c r="AU147" i="99"/>
  <c r="AV146" i="99"/>
  <c r="AU146" i="99"/>
  <c r="AV145" i="99"/>
  <c r="AU145" i="99"/>
  <c r="AV144" i="99"/>
  <c r="AU144" i="99"/>
  <c r="AV143" i="99"/>
  <c r="AU143" i="99"/>
  <c r="AV142" i="99"/>
  <c r="AU142" i="99"/>
  <c r="AV141" i="99"/>
  <c r="AU141" i="99"/>
  <c r="AV140" i="99"/>
  <c r="AU140" i="99"/>
  <c r="AV139" i="99"/>
  <c r="AU139" i="99"/>
  <c r="AV138" i="99"/>
  <c r="AU138" i="99"/>
  <c r="AV137" i="99"/>
  <c r="AU137" i="99"/>
  <c r="AV136" i="99"/>
  <c r="AU136" i="99"/>
  <c r="AV135" i="99"/>
  <c r="AU135" i="99"/>
  <c r="AV134" i="99"/>
  <c r="AU134" i="99"/>
  <c r="AV133" i="99"/>
  <c r="AU133" i="99"/>
  <c r="AV132" i="99"/>
  <c r="AU132" i="99"/>
  <c r="AV131" i="99"/>
  <c r="AU131" i="99"/>
  <c r="AV130" i="99"/>
  <c r="AU130" i="99"/>
  <c r="AV129" i="99"/>
  <c r="AU129" i="99"/>
  <c r="AV128" i="99"/>
  <c r="AU128" i="99"/>
  <c r="AV127" i="99"/>
  <c r="AU127" i="99"/>
  <c r="AV126" i="99"/>
  <c r="AU126" i="99"/>
  <c r="AV125" i="99"/>
  <c r="AU125" i="99"/>
  <c r="AV124" i="99"/>
  <c r="AU124" i="99"/>
  <c r="AV123" i="99"/>
  <c r="AU123" i="99"/>
  <c r="AV122" i="99"/>
  <c r="AU122" i="99"/>
  <c r="AV121" i="99"/>
  <c r="AU121" i="99"/>
  <c r="AV120" i="99"/>
  <c r="AU120" i="99"/>
  <c r="AV119" i="99"/>
  <c r="AU119" i="99"/>
  <c r="AV118" i="99"/>
  <c r="AU118" i="99"/>
  <c r="AV117" i="99"/>
  <c r="AU117" i="99"/>
  <c r="AV116" i="99"/>
  <c r="AU116" i="99"/>
  <c r="AV115" i="99"/>
  <c r="AU115" i="99"/>
  <c r="AV114" i="99"/>
  <c r="AU114" i="99"/>
  <c r="AV113" i="99"/>
  <c r="AU113" i="99"/>
  <c r="AV112" i="99"/>
  <c r="AU112" i="99"/>
  <c r="AV111" i="99"/>
  <c r="AU111" i="99"/>
  <c r="AV110" i="99"/>
  <c r="AU110" i="99"/>
  <c r="AV109" i="99"/>
  <c r="AU109" i="99"/>
  <c r="AV108" i="99"/>
  <c r="AU108" i="99"/>
  <c r="AV107" i="99"/>
  <c r="AU107" i="99"/>
  <c r="AV106" i="99"/>
  <c r="AU106" i="99"/>
  <c r="AV105" i="99"/>
  <c r="AU105" i="99"/>
  <c r="AV104" i="99"/>
  <c r="AU104" i="99"/>
  <c r="AV103" i="99"/>
  <c r="AU103" i="99"/>
  <c r="AV102" i="99"/>
  <c r="AU102" i="99"/>
  <c r="AV101" i="99"/>
  <c r="AU101" i="99"/>
  <c r="AV100" i="99"/>
  <c r="AU100" i="99"/>
  <c r="AV99" i="99"/>
  <c r="AU99" i="99"/>
  <c r="AV98" i="99"/>
  <c r="AU98" i="99"/>
  <c r="AV97" i="99"/>
  <c r="AU97" i="99"/>
  <c r="AV96" i="99"/>
  <c r="AU96" i="99"/>
  <c r="AV95" i="99"/>
  <c r="AU95" i="99"/>
  <c r="AV94" i="99"/>
  <c r="AU94" i="99"/>
  <c r="AV93" i="99"/>
  <c r="AU93" i="99"/>
  <c r="AV92" i="99"/>
  <c r="AU92" i="99"/>
  <c r="AV91" i="99"/>
  <c r="AU91" i="99"/>
  <c r="AV90" i="99"/>
  <c r="AU90" i="99"/>
  <c r="AV89" i="99"/>
  <c r="AU89" i="99"/>
  <c r="AV88" i="99"/>
  <c r="AU88" i="99"/>
  <c r="AV87" i="99"/>
  <c r="AU87" i="99"/>
  <c r="AV86" i="99"/>
  <c r="AU86" i="99"/>
  <c r="AV85" i="99"/>
  <c r="AU85" i="99"/>
  <c r="AV84" i="99"/>
  <c r="AU84" i="99"/>
  <c r="AV83" i="99"/>
  <c r="AU83" i="99"/>
  <c r="AV82" i="99"/>
  <c r="AU82" i="99"/>
  <c r="AV81" i="99"/>
  <c r="AU81" i="99"/>
  <c r="AV80" i="99"/>
  <c r="AU80" i="99"/>
  <c r="AV79" i="99"/>
  <c r="AU79" i="99"/>
  <c r="AV78" i="99"/>
  <c r="AU78" i="99"/>
  <c r="AV77" i="99"/>
  <c r="AU77" i="99"/>
  <c r="AV76" i="99"/>
  <c r="AU76" i="99"/>
  <c r="AV75" i="99"/>
  <c r="AU75" i="99"/>
  <c r="AV74" i="99"/>
  <c r="AU74" i="99"/>
  <c r="AV73" i="99"/>
  <c r="AU73" i="99"/>
  <c r="AV72" i="99"/>
  <c r="AU72" i="99"/>
  <c r="AV71" i="99"/>
  <c r="AU71" i="99"/>
  <c r="AV70" i="99"/>
  <c r="AU70" i="99"/>
  <c r="AV69" i="99"/>
  <c r="AU69" i="99"/>
  <c r="AV68" i="99"/>
  <c r="AU68" i="99"/>
  <c r="AV67" i="99"/>
  <c r="AU67" i="99"/>
  <c r="AV66" i="99"/>
  <c r="AU66" i="99"/>
  <c r="AV65" i="99"/>
  <c r="AU65" i="99"/>
  <c r="AV64" i="99"/>
  <c r="AU64" i="99"/>
  <c r="AV63" i="99"/>
  <c r="AU63" i="99"/>
  <c r="AV62" i="99"/>
  <c r="AU62" i="99"/>
  <c r="AV61" i="99"/>
  <c r="AU61" i="99"/>
  <c r="AV60" i="99"/>
  <c r="AU60" i="99"/>
  <c r="AV59" i="99"/>
  <c r="AU59" i="99"/>
  <c r="AV58" i="99"/>
  <c r="AU58" i="99"/>
  <c r="AV57" i="99"/>
  <c r="AU57" i="99"/>
  <c r="AV56" i="99"/>
  <c r="AU56" i="99"/>
  <c r="AV55" i="99"/>
  <c r="AU55" i="99"/>
  <c r="AV54" i="99"/>
  <c r="AU54" i="99"/>
  <c r="AV53" i="99"/>
  <c r="AU53" i="99"/>
  <c r="AV52" i="99"/>
  <c r="AU52" i="99"/>
  <c r="AV51" i="99"/>
  <c r="AU51" i="99"/>
  <c r="AV50" i="99"/>
  <c r="AU50" i="99"/>
  <c r="AV49" i="99"/>
  <c r="AU49" i="99"/>
  <c r="AV48" i="99"/>
  <c r="AU48" i="99"/>
  <c r="AV47" i="99"/>
  <c r="AU47" i="99"/>
  <c r="AV46" i="99"/>
  <c r="AU46" i="99"/>
  <c r="AV45" i="99"/>
  <c r="AU45" i="99"/>
  <c r="AV44" i="99"/>
  <c r="AU44" i="99"/>
  <c r="AV43" i="99"/>
  <c r="AU43" i="99"/>
  <c r="AV42" i="99"/>
  <c r="AU42" i="99"/>
  <c r="AV41" i="99"/>
  <c r="AU41" i="99"/>
  <c r="AV40" i="99"/>
  <c r="AU40" i="99"/>
  <c r="AV39" i="99"/>
  <c r="AU39" i="99"/>
  <c r="AV38" i="99"/>
  <c r="AU38" i="99"/>
  <c r="AV37" i="99"/>
  <c r="AU37" i="99"/>
  <c r="AV36" i="99"/>
  <c r="AU36" i="99"/>
  <c r="AV35" i="99"/>
  <c r="AU35" i="99"/>
  <c r="AV34" i="99"/>
  <c r="AU34" i="99"/>
  <c r="AV33" i="99"/>
  <c r="AU33" i="99"/>
  <c r="AV32" i="99"/>
  <c r="AU32" i="99"/>
  <c r="AV31" i="99"/>
  <c r="AU31" i="99"/>
  <c r="AV30" i="99"/>
  <c r="AU30" i="99"/>
  <c r="AV29" i="99"/>
  <c r="AU29" i="99"/>
  <c r="AV28" i="99"/>
  <c r="AU28" i="99"/>
  <c r="AV27" i="99"/>
  <c r="AU27" i="99"/>
  <c r="AV26" i="99"/>
  <c r="AU26" i="99"/>
  <c r="AV25" i="99"/>
  <c r="AU25" i="99"/>
  <c r="AV24" i="99"/>
  <c r="AU24" i="99"/>
  <c r="AV23" i="99"/>
  <c r="AU23" i="99"/>
  <c r="AV22" i="99"/>
  <c r="AU22" i="99"/>
  <c r="AV21" i="99"/>
  <c r="AU21" i="99"/>
  <c r="AV20" i="99"/>
  <c r="AU20" i="99"/>
  <c r="AV19" i="99"/>
  <c r="AU19" i="99"/>
  <c r="AV18" i="99"/>
  <c r="AU18" i="99"/>
  <c r="W200" i="99"/>
  <c r="W199" i="99"/>
  <c r="W198" i="99"/>
  <c r="W197" i="99"/>
  <c r="W196" i="99"/>
  <c r="W195" i="99"/>
  <c r="W194" i="99"/>
  <c r="W193" i="99"/>
  <c r="W192" i="99"/>
  <c r="W191" i="99"/>
  <c r="W190" i="99"/>
  <c r="W189" i="99"/>
  <c r="W188" i="99"/>
  <c r="W187" i="99"/>
  <c r="W186" i="99"/>
  <c r="W185" i="99"/>
  <c r="W184" i="99"/>
  <c r="W183" i="99"/>
  <c r="W182" i="99"/>
  <c r="W181" i="99"/>
  <c r="W180" i="99"/>
  <c r="W179" i="99"/>
  <c r="W178" i="99"/>
  <c r="W177" i="99"/>
  <c r="W176" i="99"/>
  <c r="W175" i="99"/>
  <c r="W174" i="99"/>
  <c r="W173" i="99"/>
  <c r="W172" i="99"/>
  <c r="W171" i="99"/>
  <c r="W170" i="99"/>
  <c r="W169" i="99"/>
  <c r="W168" i="99"/>
  <c r="W167" i="99"/>
  <c r="W166" i="99"/>
  <c r="W165" i="99"/>
  <c r="W164" i="99"/>
  <c r="W163" i="99"/>
  <c r="W162" i="99"/>
  <c r="W161" i="99"/>
  <c r="W160" i="99"/>
  <c r="W159" i="99"/>
  <c r="W158" i="99"/>
  <c r="W157" i="99"/>
  <c r="W156" i="99"/>
  <c r="W155" i="99"/>
  <c r="W154" i="99"/>
  <c r="W153" i="99"/>
  <c r="W152" i="99"/>
  <c r="W151" i="99"/>
  <c r="W150" i="99"/>
  <c r="W149" i="99"/>
  <c r="W148" i="99"/>
  <c r="W147" i="99"/>
  <c r="W146" i="99"/>
  <c r="W145" i="99"/>
  <c r="W144" i="99"/>
  <c r="W143" i="99"/>
  <c r="W142" i="99"/>
  <c r="W141" i="99"/>
  <c r="W140" i="99"/>
  <c r="W139" i="99"/>
  <c r="W138" i="99"/>
  <c r="W137" i="99"/>
  <c r="W136" i="99"/>
  <c r="W135" i="99"/>
  <c r="W134" i="99"/>
  <c r="W133" i="99"/>
  <c r="W132" i="99"/>
  <c r="W131" i="99"/>
  <c r="W130" i="99"/>
  <c r="W129" i="99"/>
  <c r="W128" i="99"/>
  <c r="W127" i="99"/>
  <c r="W126" i="99"/>
  <c r="W125" i="99"/>
  <c r="W124" i="99"/>
  <c r="W123" i="99"/>
  <c r="W122" i="99"/>
  <c r="W121" i="99"/>
  <c r="W120" i="99"/>
  <c r="W119" i="99"/>
  <c r="W118" i="99"/>
  <c r="W117" i="99"/>
  <c r="W116" i="99"/>
  <c r="W115" i="99"/>
  <c r="W114" i="99"/>
  <c r="W113" i="99"/>
  <c r="W112" i="99"/>
  <c r="W111" i="99"/>
  <c r="W110" i="99"/>
  <c r="W109" i="99"/>
  <c r="W108" i="99"/>
  <c r="W107" i="99"/>
  <c r="W106" i="99"/>
  <c r="W105" i="99"/>
  <c r="W104" i="99"/>
  <c r="W103" i="99"/>
  <c r="W102" i="99"/>
  <c r="W101" i="99"/>
  <c r="W100" i="99"/>
  <c r="W99" i="99"/>
  <c r="W98" i="99"/>
  <c r="W97" i="99"/>
  <c r="W96" i="99"/>
  <c r="W95" i="99"/>
  <c r="W94" i="99"/>
  <c r="W93" i="99"/>
  <c r="W92" i="99"/>
  <c r="W91" i="99"/>
  <c r="W90" i="99"/>
  <c r="W89" i="99"/>
  <c r="W88" i="99"/>
  <c r="W87" i="99"/>
  <c r="W86" i="99"/>
  <c r="W85" i="99"/>
  <c r="W84" i="99"/>
  <c r="W83" i="99"/>
  <c r="W82" i="99"/>
  <c r="W81" i="99"/>
  <c r="W80" i="99"/>
  <c r="W79" i="99"/>
  <c r="W78" i="99"/>
  <c r="W77" i="99"/>
  <c r="W76" i="99"/>
  <c r="W75" i="99"/>
  <c r="W74" i="99"/>
  <c r="W73" i="99"/>
  <c r="W72" i="99"/>
  <c r="W71" i="99"/>
  <c r="W70" i="99"/>
  <c r="W69" i="99"/>
  <c r="W68" i="99"/>
  <c r="W67" i="99"/>
  <c r="W66" i="99"/>
  <c r="W65" i="99"/>
  <c r="W64" i="99"/>
  <c r="W63" i="99"/>
  <c r="W62" i="99"/>
  <c r="W61" i="99"/>
  <c r="W60" i="99"/>
  <c r="W59" i="99"/>
  <c r="W58" i="99"/>
  <c r="W57" i="99"/>
  <c r="W56" i="99"/>
  <c r="W55" i="99"/>
  <c r="W54" i="99"/>
  <c r="W53" i="99"/>
  <c r="W52" i="99"/>
  <c r="W51" i="99"/>
  <c r="W50" i="99"/>
  <c r="W49" i="99"/>
  <c r="W48" i="99"/>
  <c r="W47" i="99"/>
  <c r="W46" i="99"/>
  <c r="W45" i="99"/>
  <c r="W44" i="99"/>
  <c r="W43" i="99"/>
  <c r="W42" i="99"/>
  <c r="W41" i="99"/>
  <c r="W40" i="99"/>
  <c r="W39" i="99"/>
  <c r="W38" i="99"/>
  <c r="W37" i="99"/>
  <c r="W36" i="99"/>
  <c r="W35" i="99"/>
  <c r="W34" i="99"/>
  <c r="W33" i="99"/>
  <c r="W32" i="99"/>
  <c r="W31" i="99"/>
  <c r="W30" i="99"/>
  <c r="W29" i="99"/>
  <c r="W28" i="99"/>
  <c r="W27" i="99"/>
  <c r="W26" i="99"/>
  <c r="W25" i="99"/>
  <c r="W24" i="99"/>
  <c r="W23" i="99"/>
  <c r="W22" i="99"/>
  <c r="W21" i="99"/>
  <c r="W20" i="99"/>
  <c r="W19" i="99"/>
  <c r="W18" i="99"/>
  <c r="S200" i="99"/>
  <c r="S199" i="99"/>
  <c r="S198" i="99"/>
  <c r="S197" i="99"/>
  <c r="S196" i="99"/>
  <c r="S195" i="99"/>
  <c r="S194" i="99"/>
  <c r="S193" i="99"/>
  <c r="S192" i="99"/>
  <c r="S191" i="99"/>
  <c r="S190" i="99"/>
  <c r="S189" i="99"/>
  <c r="S188" i="99"/>
  <c r="S187" i="99"/>
  <c r="S186" i="99"/>
  <c r="S185" i="99"/>
  <c r="S184" i="99"/>
  <c r="S183" i="99"/>
  <c r="S182" i="99"/>
  <c r="S181" i="99"/>
  <c r="S180" i="99"/>
  <c r="S179" i="99"/>
  <c r="S178" i="99"/>
  <c r="S177" i="99"/>
  <c r="S176" i="99"/>
  <c r="S175" i="99"/>
  <c r="S174" i="99"/>
  <c r="S173" i="99"/>
  <c r="S172" i="99"/>
  <c r="S171" i="99"/>
  <c r="S170" i="99"/>
  <c r="S169" i="99"/>
  <c r="S168" i="99"/>
  <c r="S167" i="99"/>
  <c r="S166" i="99"/>
  <c r="S165" i="99"/>
  <c r="S164" i="99"/>
  <c r="S163" i="99"/>
  <c r="S162" i="99"/>
  <c r="S161" i="99"/>
  <c r="S160" i="99"/>
  <c r="S159" i="99"/>
  <c r="S158" i="99"/>
  <c r="S157" i="99"/>
  <c r="S156" i="99"/>
  <c r="S155" i="99"/>
  <c r="S154" i="99"/>
  <c r="S153" i="99"/>
  <c r="S152" i="99"/>
  <c r="S151" i="99"/>
  <c r="S150" i="99"/>
  <c r="S149" i="99"/>
  <c r="S148" i="99"/>
  <c r="S147" i="99"/>
  <c r="S146" i="99"/>
  <c r="S145" i="99"/>
  <c r="S144" i="99"/>
  <c r="S143" i="99"/>
  <c r="S142" i="99"/>
  <c r="S141" i="99"/>
  <c r="S140" i="99"/>
  <c r="S139" i="99"/>
  <c r="S138" i="99"/>
  <c r="S137" i="99"/>
  <c r="S136" i="99"/>
  <c r="S135" i="99"/>
  <c r="S134" i="99"/>
  <c r="S133" i="99"/>
  <c r="S132" i="99"/>
  <c r="S131" i="99"/>
  <c r="S130" i="99"/>
  <c r="S129" i="99"/>
  <c r="S128" i="99"/>
  <c r="S127" i="99"/>
  <c r="S126" i="99"/>
  <c r="S125" i="99"/>
  <c r="S124" i="99"/>
  <c r="S123" i="99"/>
  <c r="S122" i="99"/>
  <c r="S121" i="99"/>
  <c r="S120" i="99"/>
  <c r="S119" i="99"/>
  <c r="S118" i="99"/>
  <c r="S117" i="99"/>
  <c r="S116" i="99"/>
  <c r="S115" i="99"/>
  <c r="S114" i="99"/>
  <c r="S113" i="99"/>
  <c r="S112" i="99"/>
  <c r="S111" i="99"/>
  <c r="S110" i="99"/>
  <c r="S109" i="99"/>
  <c r="S108" i="99"/>
  <c r="S107" i="99"/>
  <c r="S106" i="99"/>
  <c r="S105" i="99"/>
  <c r="S104" i="99"/>
  <c r="S103" i="99"/>
  <c r="S102" i="99"/>
  <c r="S101" i="99"/>
  <c r="S100" i="99"/>
  <c r="S99" i="99"/>
  <c r="S98" i="99"/>
  <c r="S97" i="99"/>
  <c r="S96" i="99"/>
  <c r="S95" i="99"/>
  <c r="S94" i="99"/>
  <c r="S93" i="99"/>
  <c r="S92" i="99"/>
  <c r="S91" i="99"/>
  <c r="S90" i="99"/>
  <c r="S89" i="99"/>
  <c r="S88" i="99"/>
  <c r="S87" i="99"/>
  <c r="S86" i="99"/>
  <c r="S85" i="99"/>
  <c r="S84" i="99"/>
  <c r="S83" i="99"/>
  <c r="S82" i="99"/>
  <c r="S81" i="99"/>
  <c r="S80" i="99"/>
  <c r="S79" i="99"/>
  <c r="S78" i="99"/>
  <c r="S77" i="99"/>
  <c r="S76" i="99"/>
  <c r="S75" i="99"/>
  <c r="S74" i="99"/>
  <c r="S73" i="99"/>
  <c r="S72" i="99"/>
  <c r="S71" i="99"/>
  <c r="S70" i="99"/>
  <c r="S69" i="99"/>
  <c r="S68" i="99"/>
  <c r="S67" i="99"/>
  <c r="S66" i="99"/>
  <c r="S65" i="99"/>
  <c r="S64" i="99"/>
  <c r="S63" i="99"/>
  <c r="S62" i="99"/>
  <c r="S61" i="99"/>
  <c r="S60" i="99"/>
  <c r="S59" i="99"/>
  <c r="S58" i="99"/>
  <c r="S57" i="99"/>
  <c r="S56" i="99"/>
  <c r="S55" i="99"/>
  <c r="S54" i="99"/>
  <c r="S53" i="99"/>
  <c r="S52" i="99"/>
  <c r="S51" i="99"/>
  <c r="S50" i="99"/>
  <c r="S49" i="99"/>
  <c r="S48" i="99"/>
  <c r="S47" i="99"/>
  <c r="S46" i="99"/>
  <c r="S45" i="99"/>
  <c r="S44" i="99"/>
  <c r="S43" i="99"/>
  <c r="S42" i="99"/>
  <c r="S41" i="99"/>
  <c r="S40" i="99"/>
  <c r="S39" i="99"/>
  <c r="S38" i="99"/>
  <c r="S37" i="99"/>
  <c r="S36" i="99"/>
  <c r="S35" i="99"/>
  <c r="S34" i="99"/>
  <c r="S33" i="99"/>
  <c r="S32" i="99"/>
  <c r="S31" i="99"/>
  <c r="S30" i="99"/>
  <c r="S29" i="99"/>
  <c r="S28" i="99"/>
  <c r="S27" i="99"/>
  <c r="S26" i="99"/>
  <c r="S25" i="99"/>
  <c r="S24" i="99"/>
  <c r="S23" i="99"/>
  <c r="S22" i="99"/>
  <c r="S21" i="99"/>
  <c r="S20" i="99"/>
  <c r="S19" i="99"/>
  <c r="S18" i="99"/>
  <c r="G200" i="99"/>
  <c r="G199" i="99"/>
  <c r="G198" i="99"/>
  <c r="G197" i="99"/>
  <c r="G196" i="99"/>
  <c r="G195" i="99"/>
  <c r="G194" i="99"/>
  <c r="G193" i="99"/>
  <c r="G192" i="99"/>
  <c r="G191" i="99"/>
  <c r="G190" i="99"/>
  <c r="G189" i="99"/>
  <c r="G188" i="99"/>
  <c r="G187" i="99"/>
  <c r="G186" i="99"/>
  <c r="G185" i="99"/>
  <c r="G184" i="99"/>
  <c r="G183" i="99"/>
  <c r="G182" i="99"/>
  <c r="G181" i="99"/>
  <c r="G180" i="99"/>
  <c r="G179" i="99"/>
  <c r="G178" i="99"/>
  <c r="G177" i="99"/>
  <c r="G176" i="99"/>
  <c r="G175" i="99"/>
  <c r="G174" i="99"/>
  <c r="G173" i="99"/>
  <c r="G172" i="99"/>
  <c r="G171" i="99"/>
  <c r="G170" i="99"/>
  <c r="G169" i="99"/>
  <c r="G168" i="99"/>
  <c r="G167" i="99"/>
  <c r="G166" i="99"/>
  <c r="G165" i="99"/>
  <c r="G164" i="99"/>
  <c r="G163" i="99"/>
  <c r="G162" i="99"/>
  <c r="G161" i="99"/>
  <c r="G160" i="99"/>
  <c r="G159" i="99"/>
  <c r="G158" i="99"/>
  <c r="G157" i="99"/>
  <c r="G156" i="99"/>
  <c r="G155" i="99"/>
  <c r="G154" i="99"/>
  <c r="G153" i="99"/>
  <c r="G152" i="99"/>
  <c r="G151" i="99"/>
  <c r="G150" i="99"/>
  <c r="G149" i="99"/>
  <c r="G148" i="99"/>
  <c r="G147" i="99"/>
  <c r="G146" i="99"/>
  <c r="G145" i="99"/>
  <c r="G144" i="99"/>
  <c r="G143" i="99"/>
  <c r="G142" i="99"/>
  <c r="G141" i="99"/>
  <c r="G140" i="99"/>
  <c r="G139" i="99"/>
  <c r="G138" i="99"/>
  <c r="G137" i="99"/>
  <c r="G136" i="99"/>
  <c r="G135" i="99"/>
  <c r="G134" i="99"/>
  <c r="G133" i="99"/>
  <c r="G132" i="99"/>
  <c r="G131" i="99"/>
  <c r="G130" i="99"/>
  <c r="G129" i="99"/>
  <c r="G128" i="99"/>
  <c r="G127" i="99"/>
  <c r="G126" i="99"/>
  <c r="G125" i="99"/>
  <c r="G124" i="99"/>
  <c r="G123" i="99"/>
  <c r="G122" i="99"/>
  <c r="G121" i="99"/>
  <c r="G120" i="99"/>
  <c r="G119" i="99"/>
  <c r="G118" i="99"/>
  <c r="G117" i="99"/>
  <c r="G116" i="99"/>
  <c r="G115" i="99"/>
  <c r="G114" i="99"/>
  <c r="G113" i="99"/>
  <c r="G112" i="99"/>
  <c r="G111" i="99"/>
  <c r="G110" i="99"/>
  <c r="G109" i="99"/>
  <c r="G108" i="99"/>
  <c r="G107" i="99"/>
  <c r="G106" i="99"/>
  <c r="G105" i="99"/>
  <c r="G104" i="99"/>
  <c r="G103" i="99"/>
  <c r="G102" i="99"/>
  <c r="G101" i="99"/>
  <c r="G100" i="99"/>
  <c r="G99" i="99"/>
  <c r="G98" i="99"/>
  <c r="G97" i="99"/>
  <c r="G96" i="99"/>
  <c r="G95" i="99"/>
  <c r="G94" i="99"/>
  <c r="G93" i="99"/>
  <c r="G92" i="99"/>
  <c r="G91" i="99"/>
  <c r="G90" i="99"/>
  <c r="G89" i="99"/>
  <c r="G88" i="99"/>
  <c r="G87" i="99"/>
  <c r="G86" i="99"/>
  <c r="G85" i="99"/>
  <c r="G84" i="99"/>
  <c r="G83" i="99"/>
  <c r="G82" i="99"/>
  <c r="G81" i="99"/>
  <c r="G80" i="99"/>
  <c r="G79" i="99"/>
  <c r="G78" i="99"/>
  <c r="G77" i="99"/>
  <c r="G76" i="99"/>
  <c r="G75" i="99"/>
  <c r="G74" i="99"/>
  <c r="G73" i="99"/>
  <c r="G72" i="99"/>
  <c r="G71" i="99"/>
  <c r="G70" i="99"/>
  <c r="G69" i="99"/>
  <c r="G68" i="99"/>
  <c r="G67" i="99"/>
  <c r="G66" i="99"/>
  <c r="G65" i="99"/>
  <c r="G64" i="99"/>
  <c r="G63" i="99"/>
  <c r="G62" i="99"/>
  <c r="G61" i="99"/>
  <c r="G60" i="99"/>
  <c r="G59" i="99"/>
  <c r="G58" i="99"/>
  <c r="G57" i="99"/>
  <c r="G56" i="99"/>
  <c r="G55" i="99"/>
  <c r="G54" i="99"/>
  <c r="G53" i="99"/>
  <c r="G52" i="99"/>
  <c r="G51" i="99"/>
  <c r="G50" i="99"/>
  <c r="G49" i="99"/>
  <c r="G48" i="99"/>
  <c r="G47" i="99"/>
  <c r="G46" i="99"/>
  <c r="G45" i="99"/>
  <c r="G44" i="99"/>
  <c r="G43" i="99"/>
  <c r="G42" i="99"/>
  <c r="G41" i="99"/>
  <c r="G40" i="99"/>
  <c r="G39" i="99"/>
  <c r="G38" i="99"/>
  <c r="G37" i="99"/>
  <c r="G36" i="99"/>
  <c r="G35" i="99"/>
  <c r="G34" i="99"/>
  <c r="G33" i="99"/>
  <c r="G32" i="99"/>
  <c r="G31" i="99"/>
  <c r="G30" i="99"/>
  <c r="G29" i="99"/>
  <c r="G28" i="99"/>
  <c r="G27" i="99"/>
  <c r="G26" i="99"/>
  <c r="G25" i="99"/>
  <c r="G24" i="99"/>
  <c r="G23" i="99"/>
  <c r="G22" i="99"/>
  <c r="G21" i="99"/>
  <c r="G20" i="99"/>
  <c r="G19" i="99"/>
  <c r="G18" i="99"/>
  <c r="E200" i="99"/>
  <c r="D200" i="99"/>
  <c r="E199" i="99"/>
  <c r="D199" i="99"/>
  <c r="E198" i="99"/>
  <c r="D198" i="99"/>
  <c r="E197" i="99"/>
  <c r="D197" i="99"/>
  <c r="E196" i="99"/>
  <c r="D196" i="99"/>
  <c r="E195" i="99"/>
  <c r="D195" i="99"/>
  <c r="E194" i="99"/>
  <c r="D194" i="99"/>
  <c r="E193" i="99"/>
  <c r="D193" i="99"/>
  <c r="E192" i="99"/>
  <c r="D192" i="99"/>
  <c r="E191" i="99"/>
  <c r="D191" i="99"/>
  <c r="E190" i="99"/>
  <c r="D190" i="99"/>
  <c r="E189" i="99"/>
  <c r="D189" i="99"/>
  <c r="E188" i="99"/>
  <c r="D188" i="99"/>
  <c r="E187" i="99"/>
  <c r="D187" i="99"/>
  <c r="E186" i="99"/>
  <c r="D186" i="99"/>
  <c r="E185" i="99"/>
  <c r="D185" i="99"/>
  <c r="E184" i="99"/>
  <c r="D184" i="99"/>
  <c r="E183" i="99"/>
  <c r="D183" i="99"/>
  <c r="E182" i="99"/>
  <c r="D182" i="99"/>
  <c r="E181" i="99"/>
  <c r="D181" i="99"/>
  <c r="E180" i="99"/>
  <c r="D180" i="99"/>
  <c r="E179" i="99"/>
  <c r="D179" i="99"/>
  <c r="E178" i="99"/>
  <c r="D178" i="99"/>
  <c r="E177" i="99"/>
  <c r="D177" i="99"/>
  <c r="E176" i="99"/>
  <c r="D176" i="99"/>
  <c r="E175" i="99"/>
  <c r="D175" i="99"/>
  <c r="E174" i="99"/>
  <c r="D174" i="99"/>
  <c r="E173" i="99"/>
  <c r="D173" i="99"/>
  <c r="E172" i="99"/>
  <c r="D172" i="99"/>
  <c r="E171" i="99"/>
  <c r="D171" i="99"/>
  <c r="E170" i="99"/>
  <c r="D170" i="99"/>
  <c r="E169" i="99"/>
  <c r="D169" i="99"/>
  <c r="E168" i="99"/>
  <c r="D168" i="99"/>
  <c r="E167" i="99"/>
  <c r="D167" i="99"/>
  <c r="E166" i="99"/>
  <c r="D166" i="99"/>
  <c r="E165" i="99"/>
  <c r="D165" i="99"/>
  <c r="E164" i="99"/>
  <c r="D164" i="99"/>
  <c r="E163" i="99"/>
  <c r="D163" i="99"/>
  <c r="E162" i="99"/>
  <c r="D162" i="99"/>
  <c r="E161" i="99"/>
  <c r="D161" i="99"/>
  <c r="E160" i="99"/>
  <c r="D160" i="99"/>
  <c r="E159" i="99"/>
  <c r="D159" i="99"/>
  <c r="E158" i="99"/>
  <c r="D158" i="99"/>
  <c r="E157" i="99"/>
  <c r="D157" i="99"/>
  <c r="E156" i="99"/>
  <c r="D156" i="99"/>
  <c r="E155" i="99"/>
  <c r="D155" i="99"/>
  <c r="E154" i="99"/>
  <c r="D154" i="99"/>
  <c r="E153" i="99"/>
  <c r="D153" i="99"/>
  <c r="E152" i="99"/>
  <c r="D152" i="99"/>
  <c r="E151" i="99"/>
  <c r="D151" i="99"/>
  <c r="E150" i="99"/>
  <c r="D150" i="99"/>
  <c r="E149" i="99"/>
  <c r="D149" i="99"/>
  <c r="E148" i="99"/>
  <c r="D148" i="99"/>
  <c r="E147" i="99"/>
  <c r="D147" i="99"/>
  <c r="E146" i="99"/>
  <c r="D146" i="99"/>
  <c r="E145" i="99"/>
  <c r="D145" i="99"/>
  <c r="E144" i="99"/>
  <c r="D144" i="99"/>
  <c r="E143" i="99"/>
  <c r="D143" i="99"/>
  <c r="E142" i="99"/>
  <c r="D142" i="99"/>
  <c r="E141" i="99"/>
  <c r="D141" i="99"/>
  <c r="E140" i="99"/>
  <c r="D140" i="99"/>
  <c r="E139" i="99"/>
  <c r="D139" i="99"/>
  <c r="E138" i="99"/>
  <c r="D138" i="99"/>
  <c r="E137" i="99"/>
  <c r="D137" i="99"/>
  <c r="E136" i="99"/>
  <c r="D136" i="99"/>
  <c r="E135" i="99"/>
  <c r="D135" i="99"/>
  <c r="E134" i="99"/>
  <c r="D134" i="99"/>
  <c r="E133" i="99"/>
  <c r="D133" i="99"/>
  <c r="E132" i="99"/>
  <c r="D132" i="99"/>
  <c r="E131" i="99"/>
  <c r="D131" i="99"/>
  <c r="E130" i="99"/>
  <c r="D130" i="99"/>
  <c r="E129" i="99"/>
  <c r="D129" i="99"/>
  <c r="E128" i="99"/>
  <c r="D128" i="99"/>
  <c r="E127" i="99"/>
  <c r="D127" i="99"/>
  <c r="E126" i="99"/>
  <c r="D126" i="99"/>
  <c r="E125" i="99"/>
  <c r="D125" i="99"/>
  <c r="E124" i="99"/>
  <c r="D124" i="99"/>
  <c r="E123" i="99"/>
  <c r="D123" i="99"/>
  <c r="E122" i="99"/>
  <c r="D122" i="99"/>
  <c r="E121" i="99"/>
  <c r="D121" i="99"/>
  <c r="E120" i="99"/>
  <c r="D120" i="99"/>
  <c r="E119" i="99"/>
  <c r="D119" i="99"/>
  <c r="E118" i="99"/>
  <c r="D118" i="99"/>
  <c r="E117" i="99"/>
  <c r="D117" i="99"/>
  <c r="E116" i="99"/>
  <c r="D116" i="99"/>
  <c r="E115" i="99"/>
  <c r="D115" i="99"/>
  <c r="E114" i="99"/>
  <c r="D114" i="99"/>
  <c r="E113" i="99"/>
  <c r="D113" i="99"/>
  <c r="E112" i="99"/>
  <c r="D112" i="99"/>
  <c r="E111" i="99"/>
  <c r="D111" i="99"/>
  <c r="E110" i="99"/>
  <c r="D110" i="99"/>
  <c r="E109" i="99"/>
  <c r="D109" i="99"/>
  <c r="E108" i="99"/>
  <c r="D108" i="99"/>
  <c r="E107" i="99"/>
  <c r="D107" i="99"/>
  <c r="E106" i="99"/>
  <c r="D106" i="99"/>
  <c r="E105" i="99"/>
  <c r="D105" i="99"/>
  <c r="E104" i="99"/>
  <c r="D104" i="99"/>
  <c r="E103" i="99"/>
  <c r="D103" i="99"/>
  <c r="E102" i="99"/>
  <c r="D102" i="99"/>
  <c r="E101" i="99"/>
  <c r="D101" i="99"/>
  <c r="E100" i="99"/>
  <c r="D100" i="99"/>
  <c r="E99" i="99"/>
  <c r="D99" i="99"/>
  <c r="E98" i="99"/>
  <c r="D98" i="99"/>
  <c r="E97" i="99"/>
  <c r="D97" i="99"/>
  <c r="E96" i="99"/>
  <c r="D96" i="99"/>
  <c r="E95" i="99"/>
  <c r="D95" i="99"/>
  <c r="E94" i="99"/>
  <c r="D94" i="99"/>
  <c r="E93" i="99"/>
  <c r="D93" i="99"/>
  <c r="E92" i="99"/>
  <c r="D92" i="99"/>
  <c r="E91" i="99"/>
  <c r="D91" i="99"/>
  <c r="E90" i="99"/>
  <c r="D90" i="99"/>
  <c r="E89" i="99"/>
  <c r="D89" i="99"/>
  <c r="E88" i="99"/>
  <c r="D88" i="99"/>
  <c r="E87" i="99"/>
  <c r="D87" i="99"/>
  <c r="E86" i="99"/>
  <c r="D86" i="99"/>
  <c r="E85" i="99"/>
  <c r="D85" i="99"/>
  <c r="E84" i="99"/>
  <c r="D84" i="99"/>
  <c r="E83" i="99"/>
  <c r="D83" i="99"/>
  <c r="E82" i="99"/>
  <c r="D82" i="99"/>
  <c r="E81" i="99"/>
  <c r="D81" i="99"/>
  <c r="E80" i="99"/>
  <c r="D80" i="99"/>
  <c r="E79" i="99"/>
  <c r="D79" i="99"/>
  <c r="E78" i="99"/>
  <c r="D78" i="99"/>
  <c r="E77" i="99"/>
  <c r="D77" i="99"/>
  <c r="E76" i="99"/>
  <c r="D76" i="99"/>
  <c r="E75" i="99"/>
  <c r="D75" i="99"/>
  <c r="E74" i="99"/>
  <c r="D74" i="99"/>
  <c r="E73" i="99"/>
  <c r="D73" i="99"/>
  <c r="E72" i="99"/>
  <c r="D72" i="99"/>
  <c r="E71" i="99"/>
  <c r="D71" i="99"/>
  <c r="E70" i="99"/>
  <c r="D70" i="99"/>
  <c r="E69" i="99"/>
  <c r="D69" i="99"/>
  <c r="E68" i="99"/>
  <c r="D68" i="99"/>
  <c r="E67" i="99"/>
  <c r="D67" i="99"/>
  <c r="E66" i="99"/>
  <c r="D66" i="99"/>
  <c r="E65" i="99"/>
  <c r="D65" i="99"/>
  <c r="E64" i="99"/>
  <c r="D64" i="99"/>
  <c r="E63" i="99"/>
  <c r="D63" i="99"/>
  <c r="E62" i="99"/>
  <c r="D62" i="99"/>
  <c r="E61" i="99"/>
  <c r="D61" i="99"/>
  <c r="E60" i="99"/>
  <c r="D60" i="99"/>
  <c r="E59" i="99"/>
  <c r="D59" i="99"/>
  <c r="E58" i="99"/>
  <c r="D58" i="99"/>
  <c r="E57" i="99"/>
  <c r="D57" i="99"/>
  <c r="E56" i="99"/>
  <c r="D56" i="99"/>
  <c r="E55" i="99"/>
  <c r="D55" i="99"/>
  <c r="E54" i="99"/>
  <c r="D54" i="99"/>
  <c r="E53" i="99"/>
  <c r="D53" i="99"/>
  <c r="E52" i="99"/>
  <c r="D52" i="99"/>
  <c r="E51" i="99"/>
  <c r="D51" i="99"/>
  <c r="E50" i="99"/>
  <c r="D50" i="99"/>
  <c r="E49" i="99"/>
  <c r="D49" i="99"/>
  <c r="E48" i="99"/>
  <c r="D48" i="99"/>
  <c r="E47" i="99"/>
  <c r="D47" i="99"/>
  <c r="E46" i="99"/>
  <c r="D46" i="99"/>
  <c r="E45" i="99"/>
  <c r="D45" i="99"/>
  <c r="E44" i="99"/>
  <c r="D44" i="99"/>
  <c r="E43" i="99"/>
  <c r="D43" i="99"/>
  <c r="E42" i="99"/>
  <c r="D42" i="99"/>
  <c r="E41" i="99"/>
  <c r="D41" i="99"/>
  <c r="E40" i="99"/>
  <c r="D40" i="99"/>
  <c r="E39" i="99"/>
  <c r="D39" i="99"/>
  <c r="E38" i="99"/>
  <c r="D38" i="99"/>
  <c r="E37" i="99"/>
  <c r="D37" i="99"/>
  <c r="E36" i="99"/>
  <c r="D36" i="99"/>
  <c r="E35" i="99"/>
  <c r="D35" i="99"/>
  <c r="E34" i="99"/>
  <c r="D34" i="99"/>
  <c r="E33" i="99"/>
  <c r="D33" i="99"/>
  <c r="E32" i="99"/>
  <c r="D32" i="99"/>
  <c r="E31" i="99"/>
  <c r="D31" i="99"/>
  <c r="E30" i="99"/>
  <c r="D30" i="99"/>
  <c r="E29" i="99"/>
  <c r="D29" i="99"/>
  <c r="E28" i="99"/>
  <c r="D28" i="99"/>
  <c r="E27" i="99"/>
  <c r="D27" i="99"/>
  <c r="E26" i="99"/>
  <c r="D26" i="99"/>
  <c r="E25" i="99"/>
  <c r="D25" i="99"/>
  <c r="E24" i="99"/>
  <c r="D24" i="99"/>
  <c r="E23" i="99"/>
  <c r="D23" i="99"/>
  <c r="E22" i="99"/>
  <c r="D22" i="99"/>
  <c r="E21" i="99"/>
  <c r="D21" i="99"/>
  <c r="E20" i="99"/>
  <c r="D20" i="99"/>
  <c r="E19" i="99"/>
  <c r="D19" i="99"/>
  <c r="E18" i="99"/>
  <c r="D18" i="99"/>
  <c r="BB15" i="100"/>
  <c r="BA15" i="100"/>
  <c r="AZ15" i="100"/>
  <c r="AY15" i="100"/>
  <c r="AX15" i="100"/>
  <c r="AW15" i="100"/>
  <c r="AV15" i="100"/>
  <c r="AU15" i="100"/>
  <c r="AT15" i="100"/>
  <c r="AS15" i="100"/>
  <c r="AR15" i="100"/>
  <c r="AQ15" i="100"/>
  <c r="AP15" i="100"/>
  <c r="AO15" i="100"/>
  <c r="AN15" i="100"/>
  <c r="AM15" i="100"/>
  <c r="AL15" i="100"/>
  <c r="AK15" i="100"/>
  <c r="AJ15" i="100"/>
  <c r="AI15" i="100"/>
  <c r="AH15" i="100"/>
  <c r="AG15" i="100"/>
  <c r="AF15" i="100"/>
  <c r="AE15" i="100"/>
  <c r="AD15" i="100"/>
  <c r="AC15" i="100"/>
  <c r="AB15" i="100"/>
  <c r="AA15" i="100"/>
  <c r="Z15" i="100"/>
  <c r="Y15" i="100"/>
  <c r="X15" i="100"/>
  <c r="W15" i="100"/>
  <c r="V15" i="100"/>
  <c r="U15" i="100"/>
  <c r="T15" i="100"/>
  <c r="S15" i="100"/>
  <c r="R15" i="100"/>
  <c r="Q15" i="100"/>
  <c r="BC15" i="100"/>
  <c r="BC200" i="100"/>
  <c r="BC199" i="100"/>
  <c r="BC198" i="100"/>
  <c r="BC197" i="100"/>
  <c r="BC196" i="100"/>
  <c r="BC195" i="100"/>
  <c r="BC194" i="100"/>
  <c r="BC193" i="100"/>
  <c r="BC192" i="100"/>
  <c r="BC191" i="100"/>
  <c r="BC190" i="100"/>
  <c r="BC189" i="100"/>
  <c r="BC188" i="100"/>
  <c r="BC187" i="100"/>
  <c r="BC186" i="100"/>
  <c r="BC185" i="100"/>
  <c r="BC184" i="100"/>
  <c r="BC183" i="100"/>
  <c r="BC182" i="100"/>
  <c r="BC181" i="100"/>
  <c r="BC180" i="100"/>
  <c r="BC179" i="100"/>
  <c r="BC178" i="100"/>
  <c r="BC177" i="100"/>
  <c r="BC176" i="100"/>
  <c r="BC175" i="100"/>
  <c r="BC174" i="100"/>
  <c r="BC173" i="100"/>
  <c r="BC172" i="100"/>
  <c r="BC171" i="100"/>
  <c r="BC170" i="100"/>
  <c r="BC169" i="100"/>
  <c r="BC168" i="100"/>
  <c r="BC167" i="100"/>
  <c r="BC166" i="100"/>
  <c r="BC165" i="100"/>
  <c r="BC164" i="100"/>
  <c r="BC163" i="100"/>
  <c r="BC162" i="100"/>
  <c r="BC161" i="100"/>
  <c r="BC160" i="100"/>
  <c r="BC159" i="100"/>
  <c r="BC158" i="100"/>
  <c r="BC157" i="100"/>
  <c r="BC156" i="100"/>
  <c r="BC155" i="100"/>
  <c r="BC154" i="100"/>
  <c r="BC153" i="100"/>
  <c r="BC152" i="100"/>
  <c r="BC151" i="100"/>
  <c r="BC150" i="100"/>
  <c r="BC149" i="100"/>
  <c r="BC148" i="100"/>
  <c r="BC147" i="100"/>
  <c r="BC146" i="100"/>
  <c r="BC145" i="100"/>
  <c r="BC144" i="100"/>
  <c r="BC143" i="100"/>
  <c r="BC142" i="100"/>
  <c r="BC141" i="100"/>
  <c r="BC140" i="100"/>
  <c r="BC139" i="100"/>
  <c r="BC138" i="100"/>
  <c r="BC137" i="100"/>
  <c r="BC136" i="100"/>
  <c r="BC135" i="100"/>
  <c r="BC134" i="100"/>
  <c r="BC133" i="100"/>
  <c r="BC132" i="100"/>
  <c r="BC131" i="100"/>
  <c r="BC130" i="100"/>
  <c r="BC129" i="100"/>
  <c r="BC128" i="100"/>
  <c r="BC127" i="100"/>
  <c r="BC126" i="100"/>
  <c r="BC125" i="100"/>
  <c r="BC124" i="100"/>
  <c r="BC123" i="100"/>
  <c r="BC122" i="100"/>
  <c r="BC121" i="100"/>
  <c r="BC120" i="100"/>
  <c r="BC119" i="100"/>
  <c r="BC118" i="100"/>
  <c r="BC117" i="100"/>
  <c r="BC116" i="100"/>
  <c r="BC115" i="100"/>
  <c r="BC114" i="100"/>
  <c r="BC113" i="100"/>
  <c r="BC112" i="100"/>
  <c r="BC111" i="100"/>
  <c r="BC110" i="100"/>
  <c r="BC109" i="100"/>
  <c r="BC108" i="100"/>
  <c r="BC107" i="100"/>
  <c r="BC106" i="100"/>
  <c r="BC105" i="100"/>
  <c r="BC104" i="100"/>
  <c r="BC103" i="100"/>
  <c r="BC102" i="100"/>
  <c r="BC101" i="100"/>
  <c r="BC100" i="100"/>
  <c r="BC99" i="100"/>
  <c r="BC98" i="100"/>
  <c r="BC97" i="100"/>
  <c r="BC96" i="100"/>
  <c r="BC95" i="100"/>
  <c r="BC94" i="100"/>
  <c r="BC93" i="100"/>
  <c r="BC92" i="100"/>
  <c r="BC91" i="100"/>
  <c r="BC90" i="100"/>
  <c r="BC89" i="100"/>
  <c r="BC88" i="100"/>
  <c r="BC87" i="100"/>
  <c r="BC86" i="100"/>
  <c r="BC85" i="100"/>
  <c r="BC84" i="100"/>
  <c r="BC83" i="100"/>
  <c r="BC82" i="100"/>
  <c r="BC81" i="100"/>
  <c r="BC80" i="100"/>
  <c r="BC79" i="100"/>
  <c r="BC78" i="100"/>
  <c r="BC77" i="100"/>
  <c r="BC76" i="100"/>
  <c r="BC75" i="100"/>
  <c r="BC74" i="100"/>
  <c r="BC73" i="100"/>
  <c r="BC72" i="100"/>
  <c r="BC71" i="100"/>
  <c r="BC70" i="100"/>
  <c r="BC69" i="100"/>
  <c r="BC68" i="100"/>
  <c r="BC67" i="100"/>
  <c r="BC66" i="100"/>
  <c r="BC65" i="100"/>
  <c r="BC64" i="100"/>
  <c r="BC63" i="100"/>
  <c r="BC62" i="100"/>
  <c r="BC61" i="100"/>
  <c r="BC60" i="100"/>
  <c r="BC59" i="100"/>
  <c r="BC58" i="100"/>
  <c r="BC57" i="100"/>
  <c r="BC56" i="100"/>
  <c r="BC55" i="100"/>
  <c r="BC54" i="100"/>
  <c r="BC53" i="100"/>
  <c r="BC52" i="100"/>
  <c r="BC51" i="100"/>
  <c r="BC50" i="100"/>
  <c r="BC49" i="100"/>
  <c r="BC48" i="100"/>
  <c r="BC47" i="100"/>
  <c r="BC46" i="100"/>
  <c r="BC45" i="100"/>
  <c r="BC44" i="100"/>
  <c r="BC43" i="100"/>
  <c r="BC42" i="100"/>
  <c r="BC41" i="100"/>
  <c r="BC40" i="100"/>
  <c r="BC39" i="100"/>
  <c r="BC38" i="100"/>
  <c r="BC37" i="100"/>
  <c r="BC36" i="100"/>
  <c r="BC35" i="100"/>
  <c r="BC34" i="100"/>
  <c r="BC33" i="100"/>
  <c r="BC32" i="100"/>
  <c r="BC31" i="100"/>
  <c r="BC30" i="100"/>
  <c r="BC29" i="100"/>
  <c r="BC28" i="100"/>
  <c r="BC27" i="100"/>
  <c r="BC26" i="100"/>
  <c r="BC25" i="100"/>
  <c r="BC24" i="100"/>
  <c r="BC23" i="100"/>
  <c r="BC22" i="100"/>
  <c r="BC21" i="100"/>
  <c r="BC20" i="100"/>
  <c r="BC19" i="100"/>
  <c r="BC18" i="100"/>
  <c r="BB200" i="100"/>
  <c r="BB199" i="100"/>
  <c r="BB198" i="100"/>
  <c r="BB197" i="100"/>
  <c r="BB196" i="100"/>
  <c r="BB195" i="100"/>
  <c r="BB194" i="100"/>
  <c r="BB193" i="100"/>
  <c r="BB192" i="100"/>
  <c r="BB191" i="100"/>
  <c r="BB190" i="100"/>
  <c r="BB189" i="100"/>
  <c r="BB188" i="100"/>
  <c r="BB187" i="100"/>
  <c r="BB186" i="100"/>
  <c r="BB185" i="100"/>
  <c r="BB184" i="100"/>
  <c r="BB183" i="100"/>
  <c r="BB182" i="100"/>
  <c r="BB181" i="100"/>
  <c r="BB180" i="100"/>
  <c r="BB179" i="100"/>
  <c r="BB178" i="100"/>
  <c r="BB177" i="100"/>
  <c r="BB176" i="100"/>
  <c r="BB175" i="100"/>
  <c r="BB174" i="100"/>
  <c r="BB173" i="100"/>
  <c r="BB172" i="100"/>
  <c r="BB171" i="100"/>
  <c r="BB170" i="100"/>
  <c r="BB169" i="100"/>
  <c r="BB168" i="100"/>
  <c r="BB167" i="100"/>
  <c r="BB166" i="100"/>
  <c r="BB165" i="100"/>
  <c r="BB164" i="100"/>
  <c r="BB163" i="100"/>
  <c r="BB162" i="100"/>
  <c r="BB161" i="100"/>
  <c r="BB160" i="100"/>
  <c r="BB159" i="100"/>
  <c r="BB158" i="100"/>
  <c r="BB157" i="100"/>
  <c r="BB156" i="100"/>
  <c r="BB155" i="100"/>
  <c r="BB154" i="100"/>
  <c r="BB153" i="100"/>
  <c r="BB152" i="100"/>
  <c r="BB151" i="100"/>
  <c r="BB150" i="100"/>
  <c r="BB149" i="100"/>
  <c r="BB148" i="100"/>
  <c r="BB147" i="100"/>
  <c r="BB146" i="100"/>
  <c r="BB145" i="100"/>
  <c r="BB144" i="100"/>
  <c r="BB143" i="100"/>
  <c r="BB142" i="100"/>
  <c r="BB141" i="100"/>
  <c r="BB140" i="100"/>
  <c r="BB139" i="100"/>
  <c r="BB138" i="100"/>
  <c r="BB137" i="100"/>
  <c r="BB136" i="100"/>
  <c r="BB135" i="100"/>
  <c r="BB134" i="100"/>
  <c r="BB133" i="100"/>
  <c r="BB132" i="100"/>
  <c r="BB131" i="100"/>
  <c r="BB130" i="100"/>
  <c r="BB129" i="100"/>
  <c r="BB128" i="100"/>
  <c r="BB127" i="100"/>
  <c r="BB126" i="100"/>
  <c r="BB125" i="100"/>
  <c r="BB124" i="100"/>
  <c r="BB123" i="100"/>
  <c r="BB122" i="100"/>
  <c r="BB121" i="100"/>
  <c r="BB120" i="100"/>
  <c r="BB119" i="100"/>
  <c r="BB118" i="100"/>
  <c r="BB117" i="100"/>
  <c r="BB116" i="100"/>
  <c r="BB115" i="100"/>
  <c r="BB114" i="100"/>
  <c r="BB113" i="100"/>
  <c r="BB112" i="100"/>
  <c r="BB111" i="100"/>
  <c r="BB110" i="100"/>
  <c r="BB109" i="100"/>
  <c r="BB108" i="100"/>
  <c r="BB107" i="100"/>
  <c r="BB106" i="100"/>
  <c r="BB105" i="100"/>
  <c r="BB104" i="100"/>
  <c r="BB103" i="100"/>
  <c r="BB102" i="100"/>
  <c r="BB101" i="100"/>
  <c r="BB100" i="100"/>
  <c r="BB99" i="100"/>
  <c r="BB98" i="100"/>
  <c r="BB97" i="100"/>
  <c r="BB96" i="100"/>
  <c r="BB95" i="100"/>
  <c r="BB94" i="100"/>
  <c r="BB93" i="100"/>
  <c r="BB92" i="100"/>
  <c r="BB91" i="100"/>
  <c r="BB90" i="100"/>
  <c r="BB89" i="100"/>
  <c r="BB88" i="100"/>
  <c r="BB87" i="100"/>
  <c r="BB86" i="100"/>
  <c r="BB85" i="100"/>
  <c r="BB84" i="100"/>
  <c r="BB83" i="100"/>
  <c r="BB82" i="100"/>
  <c r="BB81" i="100"/>
  <c r="BB80" i="100"/>
  <c r="BB79" i="100"/>
  <c r="BB78" i="100"/>
  <c r="BB77" i="100"/>
  <c r="BB76" i="100"/>
  <c r="BB75" i="100"/>
  <c r="BB74" i="100"/>
  <c r="BB73" i="100"/>
  <c r="BB72" i="100"/>
  <c r="BB71" i="100"/>
  <c r="BB70" i="100"/>
  <c r="BB69" i="100"/>
  <c r="BB68" i="100"/>
  <c r="BB67" i="100"/>
  <c r="BB66" i="100"/>
  <c r="BB65" i="100"/>
  <c r="BB64" i="100"/>
  <c r="BB63" i="100"/>
  <c r="BB62" i="100"/>
  <c r="BB61" i="100"/>
  <c r="BB60" i="100"/>
  <c r="BB59" i="100"/>
  <c r="BB58" i="100"/>
  <c r="BB57" i="100"/>
  <c r="BB56" i="100"/>
  <c r="BB55" i="100"/>
  <c r="BB54" i="100"/>
  <c r="BB53" i="100"/>
  <c r="BB52" i="100"/>
  <c r="BB51" i="100"/>
  <c r="BB50" i="100"/>
  <c r="BB49" i="100"/>
  <c r="BB48" i="100"/>
  <c r="BB47" i="100"/>
  <c r="BB46" i="100"/>
  <c r="BB45" i="100"/>
  <c r="BB44" i="100"/>
  <c r="BB43" i="100"/>
  <c r="BB42" i="100"/>
  <c r="BB41" i="100"/>
  <c r="BB40" i="100"/>
  <c r="BB39" i="100"/>
  <c r="BB38" i="100"/>
  <c r="BB37" i="100"/>
  <c r="BB36" i="100"/>
  <c r="BB35" i="100"/>
  <c r="BB34" i="100"/>
  <c r="BB33" i="100"/>
  <c r="BB32" i="100"/>
  <c r="BB31" i="100"/>
  <c r="BB30" i="100"/>
  <c r="BB29" i="100"/>
  <c r="BB28" i="100"/>
  <c r="BB27" i="100"/>
  <c r="BB26" i="100"/>
  <c r="BB25" i="100"/>
  <c r="BB24" i="100"/>
  <c r="BB23" i="100"/>
  <c r="BB22" i="100"/>
  <c r="BB21" i="100"/>
  <c r="BB20" i="100"/>
  <c r="BB19" i="100"/>
  <c r="BB18" i="100"/>
  <c r="AX200" i="100"/>
  <c r="AX199" i="100"/>
  <c r="AX198" i="100"/>
  <c r="AX197" i="100"/>
  <c r="AX196" i="100"/>
  <c r="AX195" i="100"/>
  <c r="AX194" i="100"/>
  <c r="AX193" i="100"/>
  <c r="AX192" i="100"/>
  <c r="AX191" i="100"/>
  <c r="AX190" i="100"/>
  <c r="AX189" i="100"/>
  <c r="AX188" i="100"/>
  <c r="AX187" i="100"/>
  <c r="AX186" i="100"/>
  <c r="AX185" i="100"/>
  <c r="AX184" i="100"/>
  <c r="AX183" i="100"/>
  <c r="AX182" i="100"/>
  <c r="AX181" i="100"/>
  <c r="AX180" i="100"/>
  <c r="AX179" i="100"/>
  <c r="AX178" i="100"/>
  <c r="AX177" i="100"/>
  <c r="AX176" i="100"/>
  <c r="AX175" i="100"/>
  <c r="AX174" i="100"/>
  <c r="AX173" i="100"/>
  <c r="AX172" i="100"/>
  <c r="AX171" i="100"/>
  <c r="AX170" i="100"/>
  <c r="AX169" i="100"/>
  <c r="AX168" i="100"/>
  <c r="AX167" i="100"/>
  <c r="AX166" i="100"/>
  <c r="AX165" i="100"/>
  <c r="AX164" i="100"/>
  <c r="AX163" i="100"/>
  <c r="AX162" i="100"/>
  <c r="AX161" i="100"/>
  <c r="AX160" i="100"/>
  <c r="AX159" i="100"/>
  <c r="AX158" i="100"/>
  <c r="AX157" i="100"/>
  <c r="AX156" i="100"/>
  <c r="AX155" i="100"/>
  <c r="AX154" i="100"/>
  <c r="AX153" i="100"/>
  <c r="AX152" i="100"/>
  <c r="AX151" i="100"/>
  <c r="AX150" i="100"/>
  <c r="AX149" i="100"/>
  <c r="AX148" i="100"/>
  <c r="AX147" i="100"/>
  <c r="AX146" i="100"/>
  <c r="AX145" i="100"/>
  <c r="AX144" i="100"/>
  <c r="AX143" i="100"/>
  <c r="AX142" i="100"/>
  <c r="AX141" i="100"/>
  <c r="AX140" i="100"/>
  <c r="AX139" i="100"/>
  <c r="AX138" i="100"/>
  <c r="AX137" i="100"/>
  <c r="AX136" i="100"/>
  <c r="AX135" i="100"/>
  <c r="AX134" i="100"/>
  <c r="AX133" i="100"/>
  <c r="AX132" i="100"/>
  <c r="AX131" i="100"/>
  <c r="AX130" i="100"/>
  <c r="AX129" i="100"/>
  <c r="AX128" i="100"/>
  <c r="AX127" i="100"/>
  <c r="AX126" i="100"/>
  <c r="AX125" i="100"/>
  <c r="AX124" i="100"/>
  <c r="AX123" i="100"/>
  <c r="AX122" i="100"/>
  <c r="AX121" i="100"/>
  <c r="AX120" i="100"/>
  <c r="AX119" i="100"/>
  <c r="AX118" i="100"/>
  <c r="AX117" i="100"/>
  <c r="AX116" i="100"/>
  <c r="AX115" i="100"/>
  <c r="AX114" i="100"/>
  <c r="AX113" i="100"/>
  <c r="AX112" i="100"/>
  <c r="AX111" i="100"/>
  <c r="AX110" i="100"/>
  <c r="AX109" i="100"/>
  <c r="AX108" i="100"/>
  <c r="AX107" i="100"/>
  <c r="AX106" i="100"/>
  <c r="AX105" i="100"/>
  <c r="AX104" i="100"/>
  <c r="AX103" i="100"/>
  <c r="AX102" i="100"/>
  <c r="AX101" i="100"/>
  <c r="AX100" i="100"/>
  <c r="AX99" i="100"/>
  <c r="AX98" i="100"/>
  <c r="AX97" i="100"/>
  <c r="AX96" i="100"/>
  <c r="AX95" i="100"/>
  <c r="AX94" i="100"/>
  <c r="AX93" i="100"/>
  <c r="AX92" i="100"/>
  <c r="AX91" i="100"/>
  <c r="AX90" i="100"/>
  <c r="AX89" i="100"/>
  <c r="AX88" i="100"/>
  <c r="AX87" i="100"/>
  <c r="AX86" i="100"/>
  <c r="AX85" i="100"/>
  <c r="AX84" i="100"/>
  <c r="AX83" i="100"/>
  <c r="AX82" i="100"/>
  <c r="AX81" i="100"/>
  <c r="AX80" i="100"/>
  <c r="AX79" i="100"/>
  <c r="AX78" i="100"/>
  <c r="AX77" i="100"/>
  <c r="AX76" i="100"/>
  <c r="AX75" i="100"/>
  <c r="AX74" i="100"/>
  <c r="AX73" i="100"/>
  <c r="AX72" i="100"/>
  <c r="AX71" i="100"/>
  <c r="AX70" i="100"/>
  <c r="AX69" i="100"/>
  <c r="AX68" i="100"/>
  <c r="AX67" i="100"/>
  <c r="AX66" i="100"/>
  <c r="AX65" i="100"/>
  <c r="AX64" i="100"/>
  <c r="AX63" i="100"/>
  <c r="AX62" i="100"/>
  <c r="AX61" i="100"/>
  <c r="AX60" i="100"/>
  <c r="AX59" i="100"/>
  <c r="AX58" i="100"/>
  <c r="AX57" i="100"/>
  <c r="AX56" i="100"/>
  <c r="AX55" i="100"/>
  <c r="AX54" i="100"/>
  <c r="AX53" i="100"/>
  <c r="AX52" i="100"/>
  <c r="AX51" i="100"/>
  <c r="AX50" i="100"/>
  <c r="AX49" i="100"/>
  <c r="AX48" i="100"/>
  <c r="AX47" i="100"/>
  <c r="AX46" i="100"/>
  <c r="AX45" i="100"/>
  <c r="AX44" i="100"/>
  <c r="AX43" i="100"/>
  <c r="AX42" i="100"/>
  <c r="AX41" i="100"/>
  <c r="AX40" i="100"/>
  <c r="AX39" i="100"/>
  <c r="AX38" i="100"/>
  <c r="AX37" i="100"/>
  <c r="AX36" i="100"/>
  <c r="AX35" i="100"/>
  <c r="AX34" i="100"/>
  <c r="AX33" i="100"/>
  <c r="AX32" i="100"/>
  <c r="AX31" i="100"/>
  <c r="AX30" i="100"/>
  <c r="AX29" i="100"/>
  <c r="AX28" i="100"/>
  <c r="AX27" i="100"/>
  <c r="AX26" i="100"/>
  <c r="AX25" i="100"/>
  <c r="AX24" i="100"/>
  <c r="AX23" i="100"/>
  <c r="AX22" i="100"/>
  <c r="AX21" i="100"/>
  <c r="AX20" i="100"/>
  <c r="AX19" i="100"/>
  <c r="AX18" i="100"/>
  <c r="AV200" i="100"/>
  <c r="AU200" i="100"/>
  <c r="AV199" i="100"/>
  <c r="AU199" i="100"/>
  <c r="AV198" i="100"/>
  <c r="AU198" i="100"/>
  <c r="AV197" i="100"/>
  <c r="AU197" i="100"/>
  <c r="AV196" i="100"/>
  <c r="AU196" i="100"/>
  <c r="AV195" i="100"/>
  <c r="AU195" i="100"/>
  <c r="AV194" i="100"/>
  <c r="AU194" i="100"/>
  <c r="AV193" i="100"/>
  <c r="AU193" i="100"/>
  <c r="AV192" i="100"/>
  <c r="AU192" i="100"/>
  <c r="AV191" i="100"/>
  <c r="AU191" i="100"/>
  <c r="AV190" i="100"/>
  <c r="AU190" i="100"/>
  <c r="AV189" i="100"/>
  <c r="AU189" i="100"/>
  <c r="AV188" i="100"/>
  <c r="AU188" i="100"/>
  <c r="AV187" i="100"/>
  <c r="AU187" i="100"/>
  <c r="AV186" i="100"/>
  <c r="AU186" i="100"/>
  <c r="AV185" i="100"/>
  <c r="AU185" i="100"/>
  <c r="AV184" i="100"/>
  <c r="AU184" i="100"/>
  <c r="AV183" i="100"/>
  <c r="AU183" i="100"/>
  <c r="AV182" i="100"/>
  <c r="AU182" i="100"/>
  <c r="AV181" i="100"/>
  <c r="AU181" i="100"/>
  <c r="AV180" i="100"/>
  <c r="AU180" i="100"/>
  <c r="AV179" i="100"/>
  <c r="AU179" i="100"/>
  <c r="AV178" i="100"/>
  <c r="AU178" i="100"/>
  <c r="AV177" i="100"/>
  <c r="AU177" i="100"/>
  <c r="AV176" i="100"/>
  <c r="AU176" i="100"/>
  <c r="AV175" i="100"/>
  <c r="AU175" i="100"/>
  <c r="AV174" i="100"/>
  <c r="AU174" i="100"/>
  <c r="AV173" i="100"/>
  <c r="AU173" i="100"/>
  <c r="AV172" i="100"/>
  <c r="AU172" i="100"/>
  <c r="AV171" i="100"/>
  <c r="AU171" i="100"/>
  <c r="AV170" i="100"/>
  <c r="AU170" i="100"/>
  <c r="AV169" i="100"/>
  <c r="AU169" i="100"/>
  <c r="AV168" i="100"/>
  <c r="AU168" i="100"/>
  <c r="AV167" i="100"/>
  <c r="AU167" i="100"/>
  <c r="AV166" i="100"/>
  <c r="AU166" i="100"/>
  <c r="AV165" i="100"/>
  <c r="AU165" i="100"/>
  <c r="AV164" i="100"/>
  <c r="AU164" i="100"/>
  <c r="AV163" i="100"/>
  <c r="AU163" i="100"/>
  <c r="AV162" i="100"/>
  <c r="AU162" i="100"/>
  <c r="AV161" i="100"/>
  <c r="AU161" i="100"/>
  <c r="AV160" i="100"/>
  <c r="AU160" i="100"/>
  <c r="AV159" i="100"/>
  <c r="AU159" i="100"/>
  <c r="AV158" i="100"/>
  <c r="AU158" i="100"/>
  <c r="AV157" i="100"/>
  <c r="AU157" i="100"/>
  <c r="AV156" i="100"/>
  <c r="AU156" i="100"/>
  <c r="AV155" i="100"/>
  <c r="AU155" i="100"/>
  <c r="AV154" i="100"/>
  <c r="AU154" i="100"/>
  <c r="AV153" i="100"/>
  <c r="AU153" i="100"/>
  <c r="AV152" i="100"/>
  <c r="AU152" i="100"/>
  <c r="AV151" i="100"/>
  <c r="AU151" i="100"/>
  <c r="AV150" i="100"/>
  <c r="AU150" i="100"/>
  <c r="AV149" i="100"/>
  <c r="AU149" i="100"/>
  <c r="AV148" i="100"/>
  <c r="AU148" i="100"/>
  <c r="AV147" i="100"/>
  <c r="AU147" i="100"/>
  <c r="AV146" i="100"/>
  <c r="AU146" i="100"/>
  <c r="AV145" i="100"/>
  <c r="AU145" i="100"/>
  <c r="AV144" i="100"/>
  <c r="AU144" i="100"/>
  <c r="AV143" i="100"/>
  <c r="AU143" i="100"/>
  <c r="AV142" i="100"/>
  <c r="AU142" i="100"/>
  <c r="AV141" i="100"/>
  <c r="AU141" i="100"/>
  <c r="AV140" i="100"/>
  <c r="AU140" i="100"/>
  <c r="AV139" i="100"/>
  <c r="AU139" i="100"/>
  <c r="AV138" i="100"/>
  <c r="AU138" i="100"/>
  <c r="AV137" i="100"/>
  <c r="AU137" i="100"/>
  <c r="AV136" i="100"/>
  <c r="AU136" i="100"/>
  <c r="AV135" i="100"/>
  <c r="AU135" i="100"/>
  <c r="AV134" i="100"/>
  <c r="AU134" i="100"/>
  <c r="AV133" i="100"/>
  <c r="AU133" i="100"/>
  <c r="AV132" i="100"/>
  <c r="AU132" i="100"/>
  <c r="AV131" i="100"/>
  <c r="AU131" i="100"/>
  <c r="AV130" i="100"/>
  <c r="AU130" i="100"/>
  <c r="AV129" i="100"/>
  <c r="AU129" i="100"/>
  <c r="AV128" i="100"/>
  <c r="AU128" i="100"/>
  <c r="AV127" i="100"/>
  <c r="AU127" i="100"/>
  <c r="AV126" i="100"/>
  <c r="AU126" i="100"/>
  <c r="AV125" i="100"/>
  <c r="AU125" i="100"/>
  <c r="AV124" i="100"/>
  <c r="AU124" i="100"/>
  <c r="AV123" i="100"/>
  <c r="AU123" i="100"/>
  <c r="AV122" i="100"/>
  <c r="AU122" i="100"/>
  <c r="AV121" i="100"/>
  <c r="AU121" i="100"/>
  <c r="AV120" i="100"/>
  <c r="AU120" i="100"/>
  <c r="AV119" i="100"/>
  <c r="AU119" i="100"/>
  <c r="AV118" i="100"/>
  <c r="AU118" i="100"/>
  <c r="AV117" i="100"/>
  <c r="AU117" i="100"/>
  <c r="AV116" i="100"/>
  <c r="AU116" i="100"/>
  <c r="AV115" i="100"/>
  <c r="AU115" i="100"/>
  <c r="AV114" i="100"/>
  <c r="AU114" i="100"/>
  <c r="AV113" i="100"/>
  <c r="AU113" i="100"/>
  <c r="AV112" i="100"/>
  <c r="AU112" i="100"/>
  <c r="AV111" i="100"/>
  <c r="AU111" i="100"/>
  <c r="AV110" i="100"/>
  <c r="AU110" i="100"/>
  <c r="AV109" i="100"/>
  <c r="AU109" i="100"/>
  <c r="AV108" i="100"/>
  <c r="AU108" i="100"/>
  <c r="AV107" i="100"/>
  <c r="AU107" i="100"/>
  <c r="AV106" i="100"/>
  <c r="AU106" i="100"/>
  <c r="AV105" i="100"/>
  <c r="AU105" i="100"/>
  <c r="AV104" i="100"/>
  <c r="AU104" i="100"/>
  <c r="AV103" i="100"/>
  <c r="AU103" i="100"/>
  <c r="AV102" i="100"/>
  <c r="AU102" i="100"/>
  <c r="AV101" i="100"/>
  <c r="AU101" i="100"/>
  <c r="AV100" i="100"/>
  <c r="AU100" i="100"/>
  <c r="AV99" i="100"/>
  <c r="AU99" i="100"/>
  <c r="AV98" i="100"/>
  <c r="AU98" i="100"/>
  <c r="AV97" i="100"/>
  <c r="AU97" i="100"/>
  <c r="AV96" i="100"/>
  <c r="AU96" i="100"/>
  <c r="AV95" i="100"/>
  <c r="AU95" i="100"/>
  <c r="AV94" i="100"/>
  <c r="AU94" i="100"/>
  <c r="AV93" i="100"/>
  <c r="AU93" i="100"/>
  <c r="AV92" i="100"/>
  <c r="AU92" i="100"/>
  <c r="AV91" i="100"/>
  <c r="AU91" i="100"/>
  <c r="AV90" i="100"/>
  <c r="AU90" i="100"/>
  <c r="AV89" i="100"/>
  <c r="AU89" i="100"/>
  <c r="AV88" i="100"/>
  <c r="AU88" i="100"/>
  <c r="AV87" i="100"/>
  <c r="AU87" i="100"/>
  <c r="AV86" i="100"/>
  <c r="AU86" i="100"/>
  <c r="AV85" i="100"/>
  <c r="AU85" i="100"/>
  <c r="AV84" i="100"/>
  <c r="AU84" i="100"/>
  <c r="AV83" i="100"/>
  <c r="AU83" i="100"/>
  <c r="AV82" i="100"/>
  <c r="AU82" i="100"/>
  <c r="AV81" i="100"/>
  <c r="AU81" i="100"/>
  <c r="AV80" i="100"/>
  <c r="AU80" i="100"/>
  <c r="AV79" i="100"/>
  <c r="AU79" i="100"/>
  <c r="AV78" i="100"/>
  <c r="AU78" i="100"/>
  <c r="AV77" i="100"/>
  <c r="AU77" i="100"/>
  <c r="AV76" i="100"/>
  <c r="AU76" i="100"/>
  <c r="AV75" i="100"/>
  <c r="AU75" i="100"/>
  <c r="AV74" i="100"/>
  <c r="AU74" i="100"/>
  <c r="AV73" i="100"/>
  <c r="AU73" i="100"/>
  <c r="AV72" i="100"/>
  <c r="AU72" i="100"/>
  <c r="AV71" i="100"/>
  <c r="AU71" i="100"/>
  <c r="AV70" i="100"/>
  <c r="AU70" i="100"/>
  <c r="AV69" i="100"/>
  <c r="AU69" i="100"/>
  <c r="AV68" i="100"/>
  <c r="AU68" i="100"/>
  <c r="AV67" i="100"/>
  <c r="AU67" i="100"/>
  <c r="AV66" i="100"/>
  <c r="AU66" i="100"/>
  <c r="AV65" i="100"/>
  <c r="AU65" i="100"/>
  <c r="AV64" i="100"/>
  <c r="AU64" i="100"/>
  <c r="AV63" i="100"/>
  <c r="AU63" i="100"/>
  <c r="AV62" i="100"/>
  <c r="AU62" i="100"/>
  <c r="AV61" i="100"/>
  <c r="AU61" i="100"/>
  <c r="AV60" i="100"/>
  <c r="AU60" i="100"/>
  <c r="AV59" i="100"/>
  <c r="AU59" i="100"/>
  <c r="AV58" i="100"/>
  <c r="AU58" i="100"/>
  <c r="AV57" i="100"/>
  <c r="AU57" i="100"/>
  <c r="AV56" i="100"/>
  <c r="AU56" i="100"/>
  <c r="AV55" i="100"/>
  <c r="AU55" i="100"/>
  <c r="AV54" i="100"/>
  <c r="AU54" i="100"/>
  <c r="AV53" i="100"/>
  <c r="AU53" i="100"/>
  <c r="AV52" i="100"/>
  <c r="AU52" i="100"/>
  <c r="AV51" i="100"/>
  <c r="AU51" i="100"/>
  <c r="AV50" i="100"/>
  <c r="AU50" i="100"/>
  <c r="AV49" i="100"/>
  <c r="AU49" i="100"/>
  <c r="AV48" i="100"/>
  <c r="AU48" i="100"/>
  <c r="AV47" i="100"/>
  <c r="AU47" i="100"/>
  <c r="AV46" i="100"/>
  <c r="AU46" i="100"/>
  <c r="AV45" i="100"/>
  <c r="AU45" i="100"/>
  <c r="AV44" i="100"/>
  <c r="AU44" i="100"/>
  <c r="AV43" i="100"/>
  <c r="AU43" i="100"/>
  <c r="AV42" i="100"/>
  <c r="AU42" i="100"/>
  <c r="AV41" i="100"/>
  <c r="AU41" i="100"/>
  <c r="AV40" i="100"/>
  <c r="AU40" i="100"/>
  <c r="AV39" i="100"/>
  <c r="AU39" i="100"/>
  <c r="AV38" i="100"/>
  <c r="AU38" i="100"/>
  <c r="AV37" i="100"/>
  <c r="AU37" i="100"/>
  <c r="AV36" i="100"/>
  <c r="AU36" i="100"/>
  <c r="AV35" i="100"/>
  <c r="AU35" i="100"/>
  <c r="AV34" i="100"/>
  <c r="AU34" i="100"/>
  <c r="AV33" i="100"/>
  <c r="AU33" i="100"/>
  <c r="AV32" i="100"/>
  <c r="AU32" i="100"/>
  <c r="AV31" i="100"/>
  <c r="AU31" i="100"/>
  <c r="AV30" i="100"/>
  <c r="AU30" i="100"/>
  <c r="AV29" i="100"/>
  <c r="AU29" i="100"/>
  <c r="AV28" i="100"/>
  <c r="AU28" i="100"/>
  <c r="AV27" i="100"/>
  <c r="AU27" i="100"/>
  <c r="AV26" i="100"/>
  <c r="AU26" i="100"/>
  <c r="AV25" i="100"/>
  <c r="AU25" i="100"/>
  <c r="AV24" i="100"/>
  <c r="AU24" i="100"/>
  <c r="AV23" i="100"/>
  <c r="AU23" i="100"/>
  <c r="AV22" i="100"/>
  <c r="AU22" i="100"/>
  <c r="AV21" i="100"/>
  <c r="AU21" i="100"/>
  <c r="AV20" i="100"/>
  <c r="AU20" i="100"/>
  <c r="AV19" i="100"/>
  <c r="AU19" i="100"/>
  <c r="AV18" i="100"/>
  <c r="AU18" i="100"/>
  <c r="W200" i="100"/>
  <c r="W199" i="100"/>
  <c r="W198" i="100"/>
  <c r="W197" i="100"/>
  <c r="W196" i="100"/>
  <c r="W195" i="100"/>
  <c r="W194" i="100"/>
  <c r="W193" i="100"/>
  <c r="W192" i="100"/>
  <c r="W191" i="100"/>
  <c r="W190" i="100"/>
  <c r="W189" i="100"/>
  <c r="W188" i="100"/>
  <c r="W187" i="100"/>
  <c r="W186" i="100"/>
  <c r="W185" i="100"/>
  <c r="W184" i="100"/>
  <c r="W183" i="100"/>
  <c r="W182" i="100"/>
  <c r="W181" i="100"/>
  <c r="W180" i="100"/>
  <c r="W179" i="100"/>
  <c r="W178" i="100"/>
  <c r="W177" i="100"/>
  <c r="W176" i="100"/>
  <c r="W175" i="100"/>
  <c r="W174" i="100"/>
  <c r="W173" i="100"/>
  <c r="W172" i="100"/>
  <c r="W171" i="100"/>
  <c r="W170" i="100"/>
  <c r="W169" i="100"/>
  <c r="W168" i="100"/>
  <c r="W167" i="100"/>
  <c r="W166" i="100"/>
  <c r="W165" i="100"/>
  <c r="W164" i="100"/>
  <c r="W163" i="100"/>
  <c r="W162" i="100"/>
  <c r="W161" i="100"/>
  <c r="W160" i="100"/>
  <c r="W159" i="100"/>
  <c r="W158" i="100"/>
  <c r="W157" i="100"/>
  <c r="W156" i="100"/>
  <c r="W155" i="100"/>
  <c r="W154" i="100"/>
  <c r="W153" i="100"/>
  <c r="W152" i="100"/>
  <c r="W151" i="100"/>
  <c r="W150" i="100"/>
  <c r="W149" i="100"/>
  <c r="W148" i="100"/>
  <c r="W147" i="100"/>
  <c r="W146" i="100"/>
  <c r="W145" i="100"/>
  <c r="W144" i="100"/>
  <c r="W143" i="100"/>
  <c r="W142" i="100"/>
  <c r="W141" i="100"/>
  <c r="W140" i="100"/>
  <c r="W139" i="100"/>
  <c r="W138" i="100"/>
  <c r="W137" i="100"/>
  <c r="W136" i="100"/>
  <c r="W135" i="100"/>
  <c r="W134" i="100"/>
  <c r="W133" i="100"/>
  <c r="W132" i="100"/>
  <c r="W131" i="100"/>
  <c r="W130" i="100"/>
  <c r="W129" i="100"/>
  <c r="W128" i="100"/>
  <c r="W127" i="100"/>
  <c r="W126" i="100"/>
  <c r="W125" i="100"/>
  <c r="W124" i="100"/>
  <c r="W123" i="100"/>
  <c r="W122" i="100"/>
  <c r="W121" i="100"/>
  <c r="W120" i="100"/>
  <c r="W119" i="100"/>
  <c r="W118" i="100"/>
  <c r="W117" i="100"/>
  <c r="W116" i="100"/>
  <c r="W115" i="100"/>
  <c r="W114" i="100"/>
  <c r="W113" i="100"/>
  <c r="W112" i="100"/>
  <c r="W111" i="100"/>
  <c r="W110" i="100"/>
  <c r="W109" i="100"/>
  <c r="W108" i="100"/>
  <c r="W107" i="100"/>
  <c r="W106" i="100"/>
  <c r="W105" i="100"/>
  <c r="W104" i="100"/>
  <c r="W103" i="100"/>
  <c r="W102" i="100"/>
  <c r="W101" i="100"/>
  <c r="W100" i="100"/>
  <c r="W99" i="100"/>
  <c r="W98" i="100"/>
  <c r="W97" i="100"/>
  <c r="W96" i="100"/>
  <c r="W95" i="100"/>
  <c r="W94" i="100"/>
  <c r="W93" i="100"/>
  <c r="W92" i="100"/>
  <c r="W91" i="100"/>
  <c r="W90" i="100"/>
  <c r="W89" i="100"/>
  <c r="W88" i="100"/>
  <c r="W87" i="100"/>
  <c r="W86" i="100"/>
  <c r="W85" i="100"/>
  <c r="W84" i="100"/>
  <c r="W83" i="100"/>
  <c r="W82" i="100"/>
  <c r="W81" i="100"/>
  <c r="W80" i="100"/>
  <c r="W79" i="100"/>
  <c r="W78" i="100"/>
  <c r="W77" i="100"/>
  <c r="W76" i="100"/>
  <c r="W75" i="100"/>
  <c r="W74" i="100"/>
  <c r="W73" i="100"/>
  <c r="W72" i="100"/>
  <c r="W71" i="100"/>
  <c r="W70" i="100"/>
  <c r="W69" i="100"/>
  <c r="W68" i="100"/>
  <c r="W67" i="100"/>
  <c r="W66" i="100"/>
  <c r="W65" i="100"/>
  <c r="W64" i="100"/>
  <c r="W63" i="100"/>
  <c r="W62" i="100"/>
  <c r="W61" i="100"/>
  <c r="W60" i="100"/>
  <c r="W59" i="100"/>
  <c r="W58" i="100"/>
  <c r="W57" i="100"/>
  <c r="W56" i="100"/>
  <c r="W55" i="100"/>
  <c r="W54" i="100"/>
  <c r="W53" i="100"/>
  <c r="W52" i="100"/>
  <c r="W51" i="100"/>
  <c r="W50" i="100"/>
  <c r="W49" i="100"/>
  <c r="W48" i="100"/>
  <c r="W47" i="100"/>
  <c r="W46" i="100"/>
  <c r="W45" i="100"/>
  <c r="W44" i="100"/>
  <c r="W43" i="100"/>
  <c r="W42" i="100"/>
  <c r="W41" i="100"/>
  <c r="W40" i="100"/>
  <c r="W39" i="100"/>
  <c r="W38" i="100"/>
  <c r="W37" i="100"/>
  <c r="W36" i="100"/>
  <c r="W35" i="100"/>
  <c r="W34" i="100"/>
  <c r="W33" i="100"/>
  <c r="W32" i="100"/>
  <c r="W31" i="100"/>
  <c r="W30" i="100"/>
  <c r="W29" i="100"/>
  <c r="W28" i="100"/>
  <c r="W27" i="100"/>
  <c r="W26" i="100"/>
  <c r="W25" i="100"/>
  <c r="W24" i="100"/>
  <c r="W23" i="100"/>
  <c r="W22" i="100"/>
  <c r="W21" i="100"/>
  <c r="W20" i="100"/>
  <c r="W19" i="100"/>
  <c r="W18" i="100"/>
  <c r="S200" i="100"/>
  <c r="S199" i="100"/>
  <c r="S198" i="100"/>
  <c r="S197" i="100"/>
  <c r="S196" i="100"/>
  <c r="S195" i="100"/>
  <c r="S194" i="100"/>
  <c r="S193" i="100"/>
  <c r="S192" i="100"/>
  <c r="S191" i="100"/>
  <c r="S190" i="100"/>
  <c r="S189" i="100"/>
  <c r="S188" i="100"/>
  <c r="S187" i="100"/>
  <c r="S186" i="100"/>
  <c r="S185" i="100"/>
  <c r="S184" i="100"/>
  <c r="S183" i="100"/>
  <c r="S182" i="100"/>
  <c r="S181" i="100"/>
  <c r="S180" i="100"/>
  <c r="S179" i="100"/>
  <c r="S178" i="100"/>
  <c r="S177" i="100"/>
  <c r="S176" i="100"/>
  <c r="S175" i="100"/>
  <c r="S174" i="100"/>
  <c r="S173" i="100"/>
  <c r="S172" i="100"/>
  <c r="S171" i="100"/>
  <c r="S170" i="100"/>
  <c r="S169" i="100"/>
  <c r="S168" i="100"/>
  <c r="S167" i="100"/>
  <c r="S166" i="100"/>
  <c r="S165" i="100"/>
  <c r="S164" i="100"/>
  <c r="S163" i="100"/>
  <c r="S162" i="100"/>
  <c r="S161" i="100"/>
  <c r="S160" i="100"/>
  <c r="S159" i="100"/>
  <c r="S158" i="100"/>
  <c r="S157" i="100"/>
  <c r="S156" i="100"/>
  <c r="S155" i="100"/>
  <c r="S154" i="100"/>
  <c r="S153" i="100"/>
  <c r="S152" i="100"/>
  <c r="S151" i="100"/>
  <c r="S150" i="100"/>
  <c r="S149" i="100"/>
  <c r="S148" i="100"/>
  <c r="S147" i="100"/>
  <c r="S146" i="100"/>
  <c r="S145" i="100"/>
  <c r="S144" i="100"/>
  <c r="S143" i="100"/>
  <c r="S142" i="100"/>
  <c r="S141" i="100"/>
  <c r="S140" i="100"/>
  <c r="S139" i="100"/>
  <c r="S138" i="100"/>
  <c r="S137" i="100"/>
  <c r="S136" i="100"/>
  <c r="S135" i="100"/>
  <c r="S134" i="100"/>
  <c r="S133" i="100"/>
  <c r="S132" i="100"/>
  <c r="S131" i="100"/>
  <c r="S130" i="100"/>
  <c r="S129" i="100"/>
  <c r="S128" i="100"/>
  <c r="S127" i="100"/>
  <c r="S126" i="100"/>
  <c r="S125" i="100"/>
  <c r="S124" i="100"/>
  <c r="S123" i="100"/>
  <c r="S122" i="100"/>
  <c r="S121" i="100"/>
  <c r="S120" i="100"/>
  <c r="S119" i="100"/>
  <c r="S118" i="100"/>
  <c r="S117" i="100"/>
  <c r="S116" i="100"/>
  <c r="S115" i="100"/>
  <c r="S114" i="100"/>
  <c r="S113" i="100"/>
  <c r="S112" i="100"/>
  <c r="S111" i="100"/>
  <c r="S110" i="100"/>
  <c r="S109" i="100"/>
  <c r="S108" i="100"/>
  <c r="S107" i="100"/>
  <c r="S106" i="100"/>
  <c r="S105" i="100"/>
  <c r="S104" i="100"/>
  <c r="S103" i="100"/>
  <c r="S102" i="100"/>
  <c r="S101" i="100"/>
  <c r="S100" i="100"/>
  <c r="S99" i="100"/>
  <c r="S98" i="100"/>
  <c r="S97" i="100"/>
  <c r="S96" i="100"/>
  <c r="S95" i="100"/>
  <c r="S94" i="100"/>
  <c r="S93" i="100"/>
  <c r="S92" i="100"/>
  <c r="S91" i="100"/>
  <c r="S90" i="100"/>
  <c r="S89" i="100"/>
  <c r="S88" i="100"/>
  <c r="S87" i="100"/>
  <c r="S86" i="100"/>
  <c r="S85" i="100"/>
  <c r="S84" i="100"/>
  <c r="S83" i="100"/>
  <c r="S82" i="100"/>
  <c r="S81" i="100"/>
  <c r="S80" i="100"/>
  <c r="S79" i="100"/>
  <c r="S78" i="100"/>
  <c r="S77" i="100"/>
  <c r="S76" i="100"/>
  <c r="S75" i="100"/>
  <c r="S74" i="100"/>
  <c r="S73" i="100"/>
  <c r="S72" i="100"/>
  <c r="S71" i="100"/>
  <c r="S70" i="100"/>
  <c r="S69" i="100"/>
  <c r="S68" i="100"/>
  <c r="S67" i="100"/>
  <c r="S66" i="100"/>
  <c r="S65" i="100"/>
  <c r="S64" i="100"/>
  <c r="S63" i="100"/>
  <c r="S62" i="100"/>
  <c r="S61" i="100"/>
  <c r="S60" i="100"/>
  <c r="S59" i="100"/>
  <c r="S58" i="100"/>
  <c r="S57" i="100"/>
  <c r="S56" i="100"/>
  <c r="S55" i="100"/>
  <c r="S54" i="100"/>
  <c r="S53" i="100"/>
  <c r="S52" i="100"/>
  <c r="S51" i="100"/>
  <c r="S50" i="100"/>
  <c r="S49" i="100"/>
  <c r="S48" i="100"/>
  <c r="S47" i="100"/>
  <c r="S46" i="100"/>
  <c r="S45" i="100"/>
  <c r="S44" i="100"/>
  <c r="S43" i="100"/>
  <c r="S42" i="100"/>
  <c r="S41" i="100"/>
  <c r="S40" i="100"/>
  <c r="S39" i="100"/>
  <c r="S38" i="100"/>
  <c r="S37" i="100"/>
  <c r="S36" i="100"/>
  <c r="S35" i="100"/>
  <c r="S34" i="100"/>
  <c r="S33" i="100"/>
  <c r="S32" i="100"/>
  <c r="S31" i="100"/>
  <c r="S30" i="100"/>
  <c r="S29" i="100"/>
  <c r="S28" i="100"/>
  <c r="S27" i="100"/>
  <c r="S26" i="100"/>
  <c r="S25" i="100"/>
  <c r="S24" i="100"/>
  <c r="S23" i="100"/>
  <c r="S22" i="100"/>
  <c r="S21" i="100"/>
  <c r="S20" i="100"/>
  <c r="S19" i="100"/>
  <c r="S18" i="100"/>
  <c r="G200" i="100"/>
  <c r="G199" i="100"/>
  <c r="G198" i="100"/>
  <c r="G197" i="100"/>
  <c r="G196" i="100"/>
  <c r="G195" i="100"/>
  <c r="G194" i="100"/>
  <c r="G193" i="100"/>
  <c r="G192" i="100"/>
  <c r="G191" i="100"/>
  <c r="G190" i="100"/>
  <c r="G189" i="100"/>
  <c r="G188" i="100"/>
  <c r="G187" i="100"/>
  <c r="G186" i="100"/>
  <c r="G185" i="100"/>
  <c r="G184" i="100"/>
  <c r="G183" i="100"/>
  <c r="G182" i="100"/>
  <c r="G181" i="100"/>
  <c r="G180" i="100"/>
  <c r="G179" i="100"/>
  <c r="G178" i="100"/>
  <c r="G177" i="100"/>
  <c r="G176" i="100"/>
  <c r="G175" i="100"/>
  <c r="G174" i="100"/>
  <c r="G173" i="100"/>
  <c r="G172" i="100"/>
  <c r="G171" i="100"/>
  <c r="G170" i="100"/>
  <c r="G169" i="100"/>
  <c r="G168" i="100"/>
  <c r="G167" i="100"/>
  <c r="G166" i="100"/>
  <c r="G165" i="100"/>
  <c r="G164" i="100"/>
  <c r="G163" i="100"/>
  <c r="G162" i="100"/>
  <c r="G161" i="100"/>
  <c r="G160" i="100"/>
  <c r="G159" i="100"/>
  <c r="G158" i="100"/>
  <c r="G157" i="100"/>
  <c r="G156" i="100"/>
  <c r="G155" i="100"/>
  <c r="G154" i="100"/>
  <c r="G153" i="100"/>
  <c r="G152" i="100"/>
  <c r="G151" i="100"/>
  <c r="G150" i="100"/>
  <c r="G149" i="100"/>
  <c r="G148" i="100"/>
  <c r="G147" i="100"/>
  <c r="G146" i="100"/>
  <c r="G145" i="100"/>
  <c r="G144" i="100"/>
  <c r="G143" i="100"/>
  <c r="G142" i="100"/>
  <c r="G141" i="100"/>
  <c r="G140" i="100"/>
  <c r="G139" i="100"/>
  <c r="G138" i="100"/>
  <c r="G137" i="100"/>
  <c r="G136" i="100"/>
  <c r="G135" i="100"/>
  <c r="G134" i="100"/>
  <c r="G133" i="100"/>
  <c r="G132" i="100"/>
  <c r="G131" i="100"/>
  <c r="G130" i="100"/>
  <c r="G129" i="100"/>
  <c r="G128" i="100"/>
  <c r="G127" i="100"/>
  <c r="G126" i="100"/>
  <c r="G125" i="100"/>
  <c r="G124" i="100"/>
  <c r="G123" i="100"/>
  <c r="G122" i="100"/>
  <c r="G121" i="100"/>
  <c r="G120" i="100"/>
  <c r="G119" i="100"/>
  <c r="G118" i="100"/>
  <c r="G117" i="100"/>
  <c r="G116" i="100"/>
  <c r="G115" i="100"/>
  <c r="G114" i="100"/>
  <c r="G113" i="100"/>
  <c r="G112" i="100"/>
  <c r="G111" i="100"/>
  <c r="G110" i="100"/>
  <c r="G109" i="100"/>
  <c r="G108" i="100"/>
  <c r="G107" i="100"/>
  <c r="G106" i="100"/>
  <c r="G105" i="100"/>
  <c r="G104" i="100"/>
  <c r="G103" i="100"/>
  <c r="G102" i="100"/>
  <c r="G101" i="100"/>
  <c r="G100" i="100"/>
  <c r="G99" i="100"/>
  <c r="G98" i="100"/>
  <c r="G97" i="100"/>
  <c r="G96" i="100"/>
  <c r="G95" i="100"/>
  <c r="G94" i="100"/>
  <c r="G93" i="100"/>
  <c r="G92" i="100"/>
  <c r="G91" i="100"/>
  <c r="G90" i="100"/>
  <c r="G89" i="100"/>
  <c r="G88" i="100"/>
  <c r="G87" i="100"/>
  <c r="G86" i="100"/>
  <c r="G85" i="100"/>
  <c r="G84" i="100"/>
  <c r="G83" i="100"/>
  <c r="G82" i="100"/>
  <c r="G81" i="100"/>
  <c r="G80" i="100"/>
  <c r="G79" i="100"/>
  <c r="G78" i="100"/>
  <c r="G77" i="100"/>
  <c r="G76" i="100"/>
  <c r="G75" i="100"/>
  <c r="G74" i="100"/>
  <c r="G73" i="100"/>
  <c r="G72" i="100"/>
  <c r="G71" i="100"/>
  <c r="G70" i="100"/>
  <c r="G69" i="100"/>
  <c r="G68" i="100"/>
  <c r="G67" i="100"/>
  <c r="G66" i="100"/>
  <c r="G65" i="100"/>
  <c r="G64" i="100"/>
  <c r="G63" i="100"/>
  <c r="G62" i="100"/>
  <c r="G61" i="100"/>
  <c r="G60" i="100"/>
  <c r="G59" i="100"/>
  <c r="G58" i="100"/>
  <c r="G57" i="100"/>
  <c r="G56" i="100"/>
  <c r="G55" i="100"/>
  <c r="G54" i="100"/>
  <c r="G53" i="100"/>
  <c r="G52" i="100"/>
  <c r="G51" i="100"/>
  <c r="G50" i="100"/>
  <c r="G49" i="100"/>
  <c r="G48" i="100"/>
  <c r="G47" i="100"/>
  <c r="G46" i="100"/>
  <c r="G45" i="100"/>
  <c r="G44" i="100"/>
  <c r="G43" i="100"/>
  <c r="G42" i="100"/>
  <c r="G41" i="100"/>
  <c r="G40" i="100"/>
  <c r="G39" i="100"/>
  <c r="G38" i="100"/>
  <c r="G37" i="100"/>
  <c r="G36" i="100"/>
  <c r="G35" i="100"/>
  <c r="G34" i="100"/>
  <c r="G33" i="100"/>
  <c r="G32" i="100"/>
  <c r="G31" i="100"/>
  <c r="G30" i="100"/>
  <c r="G29" i="100"/>
  <c r="G28" i="100"/>
  <c r="G27" i="100"/>
  <c r="G26" i="100"/>
  <c r="G25" i="100"/>
  <c r="G24" i="100"/>
  <c r="G23" i="100"/>
  <c r="G22" i="100"/>
  <c r="G21" i="100"/>
  <c r="G20" i="100"/>
  <c r="G19" i="100"/>
  <c r="G18" i="100"/>
  <c r="E200" i="100"/>
  <c r="D200" i="100"/>
  <c r="E199" i="100"/>
  <c r="D199" i="100"/>
  <c r="E198" i="100"/>
  <c r="D198" i="100"/>
  <c r="E197" i="100"/>
  <c r="D197" i="100"/>
  <c r="E196" i="100"/>
  <c r="D196" i="100"/>
  <c r="E195" i="100"/>
  <c r="D195" i="100"/>
  <c r="E194" i="100"/>
  <c r="D194" i="100"/>
  <c r="E193" i="100"/>
  <c r="D193" i="100"/>
  <c r="E192" i="100"/>
  <c r="D192" i="100"/>
  <c r="E191" i="100"/>
  <c r="D191" i="100"/>
  <c r="E190" i="100"/>
  <c r="D190" i="100"/>
  <c r="E189" i="100"/>
  <c r="D189" i="100"/>
  <c r="E188" i="100"/>
  <c r="D188" i="100"/>
  <c r="E187" i="100"/>
  <c r="D187" i="100"/>
  <c r="E186" i="100"/>
  <c r="D186" i="100"/>
  <c r="E185" i="100"/>
  <c r="D185" i="100"/>
  <c r="E184" i="100"/>
  <c r="D184" i="100"/>
  <c r="E183" i="100"/>
  <c r="D183" i="100"/>
  <c r="E182" i="100"/>
  <c r="D182" i="100"/>
  <c r="E181" i="100"/>
  <c r="D181" i="100"/>
  <c r="E180" i="100"/>
  <c r="D180" i="100"/>
  <c r="E179" i="100"/>
  <c r="D179" i="100"/>
  <c r="E178" i="100"/>
  <c r="D178" i="100"/>
  <c r="E177" i="100"/>
  <c r="D177" i="100"/>
  <c r="E176" i="100"/>
  <c r="D176" i="100"/>
  <c r="E175" i="100"/>
  <c r="D175" i="100"/>
  <c r="E174" i="100"/>
  <c r="D174" i="100"/>
  <c r="E173" i="100"/>
  <c r="D173" i="100"/>
  <c r="E172" i="100"/>
  <c r="D172" i="100"/>
  <c r="E171" i="100"/>
  <c r="D171" i="100"/>
  <c r="E170" i="100"/>
  <c r="D170" i="100"/>
  <c r="E169" i="100"/>
  <c r="D169" i="100"/>
  <c r="E168" i="100"/>
  <c r="D168" i="100"/>
  <c r="E167" i="100"/>
  <c r="D167" i="100"/>
  <c r="E166" i="100"/>
  <c r="D166" i="100"/>
  <c r="E165" i="100"/>
  <c r="D165" i="100"/>
  <c r="E164" i="100"/>
  <c r="D164" i="100"/>
  <c r="E163" i="100"/>
  <c r="D163" i="100"/>
  <c r="E162" i="100"/>
  <c r="D162" i="100"/>
  <c r="E161" i="100"/>
  <c r="D161" i="100"/>
  <c r="E160" i="100"/>
  <c r="D160" i="100"/>
  <c r="E159" i="100"/>
  <c r="D159" i="100"/>
  <c r="E158" i="100"/>
  <c r="D158" i="100"/>
  <c r="E157" i="100"/>
  <c r="D157" i="100"/>
  <c r="E156" i="100"/>
  <c r="D156" i="100"/>
  <c r="E155" i="100"/>
  <c r="D155" i="100"/>
  <c r="E154" i="100"/>
  <c r="D154" i="100"/>
  <c r="E153" i="100"/>
  <c r="D153" i="100"/>
  <c r="E152" i="100"/>
  <c r="D152" i="100"/>
  <c r="E151" i="100"/>
  <c r="D151" i="100"/>
  <c r="E150" i="100"/>
  <c r="D150" i="100"/>
  <c r="E149" i="100"/>
  <c r="D149" i="100"/>
  <c r="E148" i="100"/>
  <c r="D148" i="100"/>
  <c r="E147" i="100"/>
  <c r="D147" i="100"/>
  <c r="E146" i="100"/>
  <c r="D146" i="100"/>
  <c r="E145" i="100"/>
  <c r="D145" i="100"/>
  <c r="E144" i="100"/>
  <c r="D144" i="100"/>
  <c r="E143" i="100"/>
  <c r="D143" i="100"/>
  <c r="E142" i="100"/>
  <c r="D142" i="100"/>
  <c r="E141" i="100"/>
  <c r="D141" i="100"/>
  <c r="E140" i="100"/>
  <c r="D140" i="100"/>
  <c r="E139" i="100"/>
  <c r="D139" i="100"/>
  <c r="E138" i="100"/>
  <c r="D138" i="100"/>
  <c r="E137" i="100"/>
  <c r="D137" i="100"/>
  <c r="E136" i="100"/>
  <c r="D136" i="100"/>
  <c r="E135" i="100"/>
  <c r="D135" i="100"/>
  <c r="E134" i="100"/>
  <c r="D134" i="100"/>
  <c r="E133" i="100"/>
  <c r="D133" i="100"/>
  <c r="E132" i="100"/>
  <c r="D132" i="100"/>
  <c r="E131" i="100"/>
  <c r="D131" i="100"/>
  <c r="E130" i="100"/>
  <c r="D130" i="100"/>
  <c r="E129" i="100"/>
  <c r="D129" i="100"/>
  <c r="E128" i="100"/>
  <c r="D128" i="100"/>
  <c r="E127" i="100"/>
  <c r="D127" i="100"/>
  <c r="E126" i="100"/>
  <c r="D126" i="100"/>
  <c r="E125" i="100"/>
  <c r="D125" i="100"/>
  <c r="E124" i="100"/>
  <c r="D124" i="100"/>
  <c r="E123" i="100"/>
  <c r="D123" i="100"/>
  <c r="E122" i="100"/>
  <c r="D122" i="100"/>
  <c r="E121" i="100"/>
  <c r="D121" i="100"/>
  <c r="E120" i="100"/>
  <c r="D120" i="100"/>
  <c r="E119" i="100"/>
  <c r="D119" i="100"/>
  <c r="E118" i="100"/>
  <c r="D118" i="100"/>
  <c r="E117" i="100"/>
  <c r="D117" i="100"/>
  <c r="E116" i="100"/>
  <c r="D116" i="100"/>
  <c r="E115" i="100"/>
  <c r="D115" i="100"/>
  <c r="E114" i="100"/>
  <c r="D114" i="100"/>
  <c r="E113" i="100"/>
  <c r="D113" i="100"/>
  <c r="E112" i="100"/>
  <c r="D112" i="100"/>
  <c r="E111" i="100"/>
  <c r="D111" i="100"/>
  <c r="E110" i="100"/>
  <c r="D110" i="100"/>
  <c r="E109" i="100"/>
  <c r="D109" i="100"/>
  <c r="E108" i="100"/>
  <c r="D108" i="100"/>
  <c r="E107" i="100"/>
  <c r="D107" i="100"/>
  <c r="E106" i="100"/>
  <c r="D106" i="100"/>
  <c r="E105" i="100"/>
  <c r="D105" i="100"/>
  <c r="E104" i="100"/>
  <c r="D104" i="100"/>
  <c r="E103" i="100"/>
  <c r="D103" i="100"/>
  <c r="E102" i="100"/>
  <c r="D102" i="100"/>
  <c r="E101" i="100"/>
  <c r="D101" i="100"/>
  <c r="E100" i="100"/>
  <c r="D100" i="100"/>
  <c r="E99" i="100"/>
  <c r="D99" i="100"/>
  <c r="E98" i="100"/>
  <c r="D98" i="100"/>
  <c r="E97" i="100"/>
  <c r="D97" i="100"/>
  <c r="E96" i="100"/>
  <c r="D96" i="100"/>
  <c r="E95" i="100"/>
  <c r="D95" i="100"/>
  <c r="E94" i="100"/>
  <c r="D94" i="100"/>
  <c r="E93" i="100"/>
  <c r="D93" i="100"/>
  <c r="E92" i="100"/>
  <c r="D92" i="100"/>
  <c r="E91" i="100"/>
  <c r="D91" i="100"/>
  <c r="E90" i="100"/>
  <c r="D90" i="100"/>
  <c r="E89" i="100"/>
  <c r="D89" i="100"/>
  <c r="E88" i="100"/>
  <c r="D88" i="100"/>
  <c r="E87" i="100"/>
  <c r="D87" i="100"/>
  <c r="E86" i="100"/>
  <c r="D86" i="100"/>
  <c r="E85" i="100"/>
  <c r="D85" i="100"/>
  <c r="E84" i="100"/>
  <c r="D84" i="100"/>
  <c r="E83" i="100"/>
  <c r="D83" i="100"/>
  <c r="E82" i="100"/>
  <c r="D82" i="100"/>
  <c r="E81" i="100"/>
  <c r="D81" i="100"/>
  <c r="E80" i="100"/>
  <c r="D80" i="100"/>
  <c r="E79" i="100"/>
  <c r="D79" i="100"/>
  <c r="E78" i="100"/>
  <c r="D78" i="100"/>
  <c r="E77" i="100"/>
  <c r="D77" i="100"/>
  <c r="E76" i="100"/>
  <c r="D76" i="100"/>
  <c r="E75" i="100"/>
  <c r="D75" i="100"/>
  <c r="E74" i="100"/>
  <c r="D74" i="100"/>
  <c r="E73" i="100"/>
  <c r="D73" i="100"/>
  <c r="E72" i="100"/>
  <c r="D72" i="100"/>
  <c r="E71" i="100"/>
  <c r="D71" i="100"/>
  <c r="E70" i="100"/>
  <c r="D70" i="100"/>
  <c r="E69" i="100"/>
  <c r="D69" i="100"/>
  <c r="E68" i="100"/>
  <c r="D68" i="100"/>
  <c r="E67" i="100"/>
  <c r="D67" i="100"/>
  <c r="E66" i="100"/>
  <c r="D66" i="100"/>
  <c r="E65" i="100"/>
  <c r="D65" i="100"/>
  <c r="E64" i="100"/>
  <c r="D64" i="100"/>
  <c r="E63" i="100"/>
  <c r="D63" i="100"/>
  <c r="E62" i="100"/>
  <c r="D62" i="100"/>
  <c r="E61" i="100"/>
  <c r="D61" i="100"/>
  <c r="E60" i="100"/>
  <c r="D60" i="100"/>
  <c r="E59" i="100"/>
  <c r="D59" i="100"/>
  <c r="E58" i="100"/>
  <c r="D58" i="100"/>
  <c r="E57" i="100"/>
  <c r="D57" i="100"/>
  <c r="E56" i="100"/>
  <c r="D56" i="100"/>
  <c r="E55" i="100"/>
  <c r="D55" i="100"/>
  <c r="E54" i="100"/>
  <c r="D54" i="100"/>
  <c r="E53" i="100"/>
  <c r="D53" i="100"/>
  <c r="E52" i="100"/>
  <c r="D52" i="100"/>
  <c r="E51" i="100"/>
  <c r="D51" i="100"/>
  <c r="E50" i="100"/>
  <c r="D50" i="100"/>
  <c r="E49" i="100"/>
  <c r="D49" i="100"/>
  <c r="E48" i="100"/>
  <c r="D48" i="100"/>
  <c r="E47" i="100"/>
  <c r="D47" i="100"/>
  <c r="E46" i="100"/>
  <c r="D46" i="100"/>
  <c r="E45" i="100"/>
  <c r="D45" i="100"/>
  <c r="E44" i="100"/>
  <c r="D44" i="100"/>
  <c r="E43" i="100"/>
  <c r="D43" i="100"/>
  <c r="E42" i="100"/>
  <c r="D42" i="100"/>
  <c r="E41" i="100"/>
  <c r="D41" i="100"/>
  <c r="E40" i="100"/>
  <c r="D40" i="100"/>
  <c r="E39" i="100"/>
  <c r="D39" i="100"/>
  <c r="E38" i="100"/>
  <c r="D38" i="100"/>
  <c r="E37" i="100"/>
  <c r="D37" i="100"/>
  <c r="E36" i="100"/>
  <c r="D36" i="100"/>
  <c r="E35" i="100"/>
  <c r="D35" i="100"/>
  <c r="E34" i="100"/>
  <c r="D34" i="100"/>
  <c r="E33" i="100"/>
  <c r="D33" i="100"/>
  <c r="E32" i="100"/>
  <c r="D32" i="100"/>
  <c r="E31" i="100"/>
  <c r="D31" i="100"/>
  <c r="E30" i="100"/>
  <c r="D30" i="100"/>
  <c r="E29" i="100"/>
  <c r="D29" i="100"/>
  <c r="E28" i="100"/>
  <c r="D28" i="100"/>
  <c r="E27" i="100"/>
  <c r="D27" i="100"/>
  <c r="E26" i="100"/>
  <c r="D26" i="100"/>
  <c r="E25" i="100"/>
  <c r="D25" i="100"/>
  <c r="E24" i="100"/>
  <c r="D24" i="100"/>
  <c r="E23" i="100"/>
  <c r="D23" i="100"/>
  <c r="E22" i="100"/>
  <c r="D22" i="100"/>
  <c r="E21" i="100"/>
  <c r="D21" i="100"/>
  <c r="E20" i="100"/>
  <c r="D20" i="100"/>
  <c r="E19" i="100"/>
  <c r="D19" i="100"/>
  <c r="E18" i="100"/>
  <c r="D18" i="100"/>
  <c r="BB15" i="97"/>
  <c r="BA15" i="97"/>
  <c r="AZ15" i="97"/>
  <c r="AY15" i="97"/>
  <c r="AX15" i="97"/>
  <c r="AW15" i="97"/>
  <c r="AV15" i="97"/>
  <c r="AU15" i="97"/>
  <c r="AT15" i="97"/>
  <c r="AS15" i="97"/>
  <c r="AR15" i="97"/>
  <c r="AQ15" i="97"/>
  <c r="AP15" i="97"/>
  <c r="AO15" i="97"/>
  <c r="AN15" i="97"/>
  <c r="AM15" i="97"/>
  <c r="AL15" i="97"/>
  <c r="AK15" i="97"/>
  <c r="AJ15" i="97"/>
  <c r="AI15" i="97"/>
  <c r="AH15" i="97"/>
  <c r="AG15" i="97"/>
  <c r="AF15" i="97"/>
  <c r="AE15" i="97"/>
  <c r="AD15" i="97"/>
  <c r="AC15" i="97"/>
  <c r="AB15" i="97"/>
  <c r="AA15" i="97"/>
  <c r="Z15" i="97"/>
  <c r="Y15" i="97"/>
  <c r="X15" i="97"/>
  <c r="W15" i="97"/>
  <c r="V15" i="97"/>
  <c r="U15" i="97"/>
  <c r="T15" i="97"/>
  <c r="S15" i="97"/>
  <c r="R15" i="97"/>
  <c r="Q15" i="97"/>
  <c r="BC15" i="97"/>
  <c r="BC200" i="97"/>
  <c r="BC199" i="97"/>
  <c r="BC198" i="97"/>
  <c r="BC197" i="97"/>
  <c r="BC196" i="97"/>
  <c r="BC195" i="97"/>
  <c r="BC194" i="97"/>
  <c r="BC193" i="97"/>
  <c r="BC192" i="97"/>
  <c r="BC191" i="97"/>
  <c r="BC190" i="97"/>
  <c r="BC189" i="97"/>
  <c r="BC188" i="97"/>
  <c r="BC187" i="97"/>
  <c r="BC186" i="97"/>
  <c r="BC185" i="97"/>
  <c r="BC184" i="97"/>
  <c r="BC183" i="97"/>
  <c r="BC182" i="97"/>
  <c r="BC181" i="97"/>
  <c r="BC180" i="97"/>
  <c r="BC179" i="97"/>
  <c r="BC178" i="97"/>
  <c r="BC177" i="97"/>
  <c r="BC176" i="97"/>
  <c r="BC175" i="97"/>
  <c r="BC174" i="97"/>
  <c r="BC173" i="97"/>
  <c r="BC172" i="97"/>
  <c r="BC171" i="97"/>
  <c r="BC170" i="97"/>
  <c r="BC169" i="97"/>
  <c r="BC168" i="97"/>
  <c r="BC167" i="97"/>
  <c r="BC166" i="97"/>
  <c r="BC165" i="97"/>
  <c r="BC164" i="97"/>
  <c r="BC163" i="97"/>
  <c r="BC162" i="97"/>
  <c r="BC161" i="97"/>
  <c r="BC160" i="97"/>
  <c r="BC159" i="97"/>
  <c r="BC158" i="97"/>
  <c r="BC157" i="97"/>
  <c r="BC156" i="97"/>
  <c r="BC155" i="97"/>
  <c r="BC154" i="97"/>
  <c r="BC153" i="97"/>
  <c r="BC152" i="97"/>
  <c r="BC151" i="97"/>
  <c r="BC150" i="97"/>
  <c r="BC149" i="97"/>
  <c r="BC148" i="97"/>
  <c r="BC147" i="97"/>
  <c r="BC146" i="97"/>
  <c r="BC145" i="97"/>
  <c r="BC144" i="97"/>
  <c r="BC143" i="97"/>
  <c r="BC142" i="97"/>
  <c r="BC141" i="97"/>
  <c r="BC140" i="97"/>
  <c r="BC139" i="97"/>
  <c r="BC138" i="97"/>
  <c r="BC137" i="97"/>
  <c r="BC136" i="97"/>
  <c r="BC135" i="97"/>
  <c r="BC134" i="97"/>
  <c r="BC133" i="97"/>
  <c r="BC132" i="97"/>
  <c r="BC131" i="97"/>
  <c r="BC130" i="97"/>
  <c r="BC129" i="97"/>
  <c r="BC128" i="97"/>
  <c r="BC127" i="97"/>
  <c r="BC126" i="97"/>
  <c r="BC125" i="97"/>
  <c r="BC124" i="97"/>
  <c r="BC123" i="97"/>
  <c r="BC122" i="97"/>
  <c r="BC121" i="97"/>
  <c r="BC120" i="97"/>
  <c r="BC119" i="97"/>
  <c r="BC118" i="97"/>
  <c r="BC117" i="97"/>
  <c r="BC116" i="97"/>
  <c r="BC115" i="97"/>
  <c r="BC114" i="97"/>
  <c r="BC113" i="97"/>
  <c r="BC112" i="97"/>
  <c r="BC111" i="97"/>
  <c r="BC110" i="97"/>
  <c r="BC109" i="97"/>
  <c r="BC108" i="97"/>
  <c r="BC107" i="97"/>
  <c r="BC106" i="97"/>
  <c r="BC105" i="97"/>
  <c r="BC104" i="97"/>
  <c r="BC103" i="97"/>
  <c r="BC102" i="97"/>
  <c r="BC101" i="97"/>
  <c r="BC100" i="97"/>
  <c r="BC99" i="97"/>
  <c r="BC98" i="97"/>
  <c r="BC97" i="97"/>
  <c r="BC96" i="97"/>
  <c r="BC95" i="97"/>
  <c r="BC94" i="97"/>
  <c r="BC93" i="97"/>
  <c r="BC92" i="97"/>
  <c r="BC91" i="97"/>
  <c r="BC90" i="97"/>
  <c r="BC89" i="97"/>
  <c r="BC88" i="97"/>
  <c r="BC87" i="97"/>
  <c r="BC86" i="97"/>
  <c r="BC85" i="97"/>
  <c r="BC84" i="97"/>
  <c r="BC83" i="97"/>
  <c r="BC82" i="97"/>
  <c r="BC81" i="97"/>
  <c r="BC80" i="97"/>
  <c r="BC79" i="97"/>
  <c r="BC78" i="97"/>
  <c r="BC77" i="97"/>
  <c r="BC76" i="97"/>
  <c r="BC75" i="97"/>
  <c r="BC74" i="97"/>
  <c r="BC73" i="97"/>
  <c r="BC72" i="97"/>
  <c r="BC71" i="97"/>
  <c r="BC70" i="97"/>
  <c r="BC69" i="97"/>
  <c r="BC68" i="97"/>
  <c r="BC67" i="97"/>
  <c r="BC66" i="97"/>
  <c r="BC65" i="97"/>
  <c r="BC64" i="97"/>
  <c r="BC63" i="97"/>
  <c r="BC62" i="97"/>
  <c r="BC61" i="97"/>
  <c r="BC60" i="97"/>
  <c r="BC59" i="97"/>
  <c r="BC58" i="97"/>
  <c r="BC57" i="97"/>
  <c r="BC56" i="97"/>
  <c r="BC55" i="97"/>
  <c r="BC54" i="97"/>
  <c r="BC53" i="97"/>
  <c r="BC52" i="97"/>
  <c r="BC51" i="97"/>
  <c r="BC50" i="97"/>
  <c r="BC49" i="97"/>
  <c r="BC48" i="97"/>
  <c r="BC47" i="97"/>
  <c r="BC46" i="97"/>
  <c r="BC45" i="97"/>
  <c r="BC44" i="97"/>
  <c r="BC43" i="97"/>
  <c r="BC42" i="97"/>
  <c r="BC41" i="97"/>
  <c r="BC40" i="97"/>
  <c r="BC39" i="97"/>
  <c r="BC38" i="97"/>
  <c r="BC37" i="97"/>
  <c r="BC36" i="97"/>
  <c r="BC35" i="97"/>
  <c r="BC34" i="97"/>
  <c r="BC33" i="97"/>
  <c r="BC32" i="97"/>
  <c r="BC31" i="97"/>
  <c r="BC30" i="97"/>
  <c r="BC29" i="97"/>
  <c r="BC28" i="97"/>
  <c r="BC27" i="97"/>
  <c r="BC26" i="97"/>
  <c r="BC25" i="97"/>
  <c r="BC24" i="97"/>
  <c r="BC23" i="97"/>
  <c r="BC22" i="97"/>
  <c r="BC21" i="97"/>
  <c r="BC20" i="97"/>
  <c r="BC19" i="97"/>
  <c r="BC18" i="97"/>
  <c r="BB200" i="97"/>
  <c r="BB199" i="97"/>
  <c r="BB198" i="97"/>
  <c r="BB197" i="97"/>
  <c r="BB196" i="97"/>
  <c r="BB195" i="97"/>
  <c r="BB194" i="97"/>
  <c r="BB193" i="97"/>
  <c r="BB192" i="97"/>
  <c r="BB191" i="97"/>
  <c r="BB190" i="97"/>
  <c r="BB189" i="97"/>
  <c r="BB188" i="97"/>
  <c r="BB187" i="97"/>
  <c r="BB186" i="97"/>
  <c r="BB185" i="97"/>
  <c r="BB184" i="97"/>
  <c r="BB183" i="97"/>
  <c r="BB182" i="97"/>
  <c r="BB181" i="97"/>
  <c r="BB180" i="97"/>
  <c r="BB179" i="97"/>
  <c r="BB178" i="97"/>
  <c r="BB177" i="97"/>
  <c r="BB176" i="97"/>
  <c r="BB175" i="97"/>
  <c r="BB174" i="97"/>
  <c r="BB173" i="97"/>
  <c r="BB172" i="97"/>
  <c r="BB171" i="97"/>
  <c r="BB170" i="97"/>
  <c r="BB169" i="97"/>
  <c r="BB168" i="97"/>
  <c r="BB167" i="97"/>
  <c r="BB166" i="97"/>
  <c r="BB165" i="97"/>
  <c r="BB164" i="97"/>
  <c r="BB163" i="97"/>
  <c r="BB162" i="97"/>
  <c r="BB161" i="97"/>
  <c r="BB160" i="97"/>
  <c r="BB159" i="97"/>
  <c r="BB158" i="97"/>
  <c r="BB157" i="97"/>
  <c r="BB156" i="97"/>
  <c r="BB155" i="97"/>
  <c r="BB154" i="97"/>
  <c r="BB153" i="97"/>
  <c r="BB152" i="97"/>
  <c r="BB151" i="97"/>
  <c r="BB150" i="97"/>
  <c r="BB149" i="97"/>
  <c r="BB148" i="97"/>
  <c r="BB147" i="97"/>
  <c r="BB146" i="97"/>
  <c r="BB145" i="97"/>
  <c r="BB144" i="97"/>
  <c r="BB143" i="97"/>
  <c r="BB142" i="97"/>
  <c r="BB141" i="97"/>
  <c r="BB140" i="97"/>
  <c r="BB139" i="97"/>
  <c r="BB138" i="97"/>
  <c r="BB137" i="97"/>
  <c r="BB136" i="97"/>
  <c r="BB135" i="97"/>
  <c r="BB134" i="97"/>
  <c r="BB133" i="97"/>
  <c r="BB132" i="97"/>
  <c r="BB131" i="97"/>
  <c r="BB130" i="97"/>
  <c r="BB129" i="97"/>
  <c r="BB128" i="97"/>
  <c r="BB127" i="97"/>
  <c r="BB126" i="97"/>
  <c r="BB125" i="97"/>
  <c r="BB124" i="97"/>
  <c r="BB123" i="97"/>
  <c r="BB122" i="97"/>
  <c r="BB121" i="97"/>
  <c r="BB120" i="97"/>
  <c r="BB119" i="97"/>
  <c r="BB118" i="97"/>
  <c r="BB117" i="97"/>
  <c r="BB116" i="97"/>
  <c r="BB115" i="97"/>
  <c r="BB114" i="97"/>
  <c r="BB113" i="97"/>
  <c r="BB112" i="97"/>
  <c r="BB111" i="97"/>
  <c r="BB110" i="97"/>
  <c r="BB109" i="97"/>
  <c r="BB108" i="97"/>
  <c r="BB107" i="97"/>
  <c r="BB106" i="97"/>
  <c r="BB105" i="97"/>
  <c r="BB104" i="97"/>
  <c r="BB103" i="97"/>
  <c r="BB102" i="97"/>
  <c r="BB101" i="97"/>
  <c r="BB100" i="97"/>
  <c r="BB99" i="97"/>
  <c r="BB98" i="97"/>
  <c r="BB97" i="97"/>
  <c r="BB96" i="97"/>
  <c r="BB95" i="97"/>
  <c r="BB94" i="97"/>
  <c r="BB93" i="97"/>
  <c r="BB92" i="97"/>
  <c r="BB91" i="97"/>
  <c r="BB90" i="97"/>
  <c r="BB89" i="97"/>
  <c r="BB88" i="97"/>
  <c r="BB87" i="97"/>
  <c r="BB86" i="97"/>
  <c r="BB85" i="97"/>
  <c r="BB84" i="97"/>
  <c r="BB83" i="97"/>
  <c r="BB82" i="97"/>
  <c r="BB81" i="97"/>
  <c r="BB80" i="97"/>
  <c r="BB79" i="97"/>
  <c r="BB78" i="97"/>
  <c r="BB77" i="97"/>
  <c r="BB76" i="97"/>
  <c r="BB75" i="97"/>
  <c r="BB74" i="97"/>
  <c r="BB73" i="97"/>
  <c r="BB72" i="97"/>
  <c r="BB71" i="97"/>
  <c r="BB70" i="97"/>
  <c r="BB69" i="97"/>
  <c r="BB68" i="97"/>
  <c r="BB67" i="97"/>
  <c r="BB66" i="97"/>
  <c r="BB65" i="97"/>
  <c r="BB64" i="97"/>
  <c r="BB63" i="97"/>
  <c r="BB62" i="97"/>
  <c r="BB61" i="97"/>
  <c r="BB60" i="97"/>
  <c r="BB59" i="97"/>
  <c r="BB58" i="97"/>
  <c r="BB57" i="97"/>
  <c r="BB56" i="97"/>
  <c r="BB55" i="97"/>
  <c r="BB54" i="97"/>
  <c r="BB53" i="97"/>
  <c r="BB52" i="97"/>
  <c r="BB51" i="97"/>
  <c r="BB50" i="97"/>
  <c r="BB49" i="97"/>
  <c r="BB48" i="97"/>
  <c r="BB47" i="97"/>
  <c r="BB46" i="97"/>
  <c r="BB45" i="97"/>
  <c r="BB44" i="97"/>
  <c r="BB43" i="97"/>
  <c r="BB42" i="97"/>
  <c r="BB41" i="97"/>
  <c r="BB40" i="97"/>
  <c r="BB39" i="97"/>
  <c r="BB38" i="97"/>
  <c r="BB37" i="97"/>
  <c r="BB36" i="97"/>
  <c r="BB35" i="97"/>
  <c r="BB34" i="97"/>
  <c r="BB33" i="97"/>
  <c r="BB32" i="97"/>
  <c r="BB31" i="97"/>
  <c r="BB30" i="97"/>
  <c r="BB29" i="97"/>
  <c r="BB28" i="97"/>
  <c r="BB27" i="97"/>
  <c r="BB26" i="97"/>
  <c r="BB25" i="97"/>
  <c r="BB24" i="97"/>
  <c r="BB23" i="97"/>
  <c r="BB22" i="97"/>
  <c r="BB21" i="97"/>
  <c r="BB20" i="97"/>
  <c r="BB19" i="97"/>
  <c r="BB18" i="97"/>
  <c r="AX200" i="97"/>
  <c r="AX199" i="97"/>
  <c r="AX198" i="97"/>
  <c r="AX197" i="97"/>
  <c r="AX196" i="97"/>
  <c r="AX195" i="97"/>
  <c r="AX194" i="97"/>
  <c r="AX193" i="97"/>
  <c r="AX192" i="97"/>
  <c r="AX191" i="97"/>
  <c r="AX190" i="97"/>
  <c r="AX189" i="97"/>
  <c r="AX188" i="97"/>
  <c r="AX187" i="97"/>
  <c r="AX186" i="97"/>
  <c r="AX185" i="97"/>
  <c r="AX184" i="97"/>
  <c r="AX183" i="97"/>
  <c r="AX182" i="97"/>
  <c r="AX181" i="97"/>
  <c r="AX180" i="97"/>
  <c r="AX179" i="97"/>
  <c r="AX178" i="97"/>
  <c r="AX177" i="97"/>
  <c r="AX176" i="97"/>
  <c r="AX175" i="97"/>
  <c r="AX174" i="97"/>
  <c r="AX173" i="97"/>
  <c r="AX172" i="97"/>
  <c r="AX171" i="97"/>
  <c r="AX170" i="97"/>
  <c r="AX169" i="97"/>
  <c r="AX168" i="97"/>
  <c r="AX167" i="97"/>
  <c r="AX166" i="97"/>
  <c r="AX165" i="97"/>
  <c r="AX164" i="97"/>
  <c r="AX163" i="97"/>
  <c r="AX162" i="97"/>
  <c r="AX161" i="97"/>
  <c r="AX160" i="97"/>
  <c r="AX159" i="97"/>
  <c r="AX158" i="97"/>
  <c r="AX157" i="97"/>
  <c r="AX156" i="97"/>
  <c r="AX155" i="97"/>
  <c r="AX154" i="97"/>
  <c r="AX153" i="97"/>
  <c r="AX152" i="97"/>
  <c r="AX151" i="97"/>
  <c r="AX150" i="97"/>
  <c r="AX149" i="97"/>
  <c r="AX148" i="97"/>
  <c r="AX147" i="97"/>
  <c r="AX146" i="97"/>
  <c r="AX145" i="97"/>
  <c r="AX144" i="97"/>
  <c r="AX143" i="97"/>
  <c r="AX142" i="97"/>
  <c r="AX141" i="97"/>
  <c r="AX140" i="97"/>
  <c r="AX139" i="97"/>
  <c r="AX138" i="97"/>
  <c r="AX137" i="97"/>
  <c r="AX136" i="97"/>
  <c r="AX135" i="97"/>
  <c r="AX134" i="97"/>
  <c r="AX133" i="97"/>
  <c r="AX132" i="97"/>
  <c r="AX131" i="97"/>
  <c r="AX130" i="97"/>
  <c r="AX129" i="97"/>
  <c r="AX128" i="97"/>
  <c r="AX127" i="97"/>
  <c r="AX126" i="97"/>
  <c r="AX125" i="97"/>
  <c r="AX124" i="97"/>
  <c r="AX123" i="97"/>
  <c r="AX122" i="97"/>
  <c r="AX121" i="97"/>
  <c r="AX120" i="97"/>
  <c r="AX119" i="97"/>
  <c r="AX118" i="97"/>
  <c r="AX117" i="97"/>
  <c r="AX116" i="97"/>
  <c r="AX115" i="97"/>
  <c r="AX114" i="97"/>
  <c r="AX113" i="97"/>
  <c r="AX112" i="97"/>
  <c r="AX111" i="97"/>
  <c r="AX110" i="97"/>
  <c r="AX109" i="97"/>
  <c r="AX108" i="97"/>
  <c r="AX107" i="97"/>
  <c r="AX106" i="97"/>
  <c r="AX105" i="97"/>
  <c r="AX104" i="97"/>
  <c r="AX103" i="97"/>
  <c r="AX102" i="97"/>
  <c r="AX101" i="97"/>
  <c r="AX100" i="97"/>
  <c r="AX99" i="97"/>
  <c r="AX98" i="97"/>
  <c r="AX97" i="97"/>
  <c r="AX96" i="97"/>
  <c r="AX95" i="97"/>
  <c r="AX94" i="97"/>
  <c r="AX93" i="97"/>
  <c r="AX92" i="97"/>
  <c r="AX91" i="97"/>
  <c r="AX90" i="97"/>
  <c r="AX89" i="97"/>
  <c r="AX88" i="97"/>
  <c r="AX87" i="97"/>
  <c r="AX86" i="97"/>
  <c r="AX85" i="97"/>
  <c r="AX84" i="97"/>
  <c r="AX83" i="97"/>
  <c r="AX82" i="97"/>
  <c r="AX81" i="97"/>
  <c r="AX80" i="97"/>
  <c r="AX79" i="97"/>
  <c r="AX78" i="97"/>
  <c r="AX77" i="97"/>
  <c r="AX76" i="97"/>
  <c r="AX75" i="97"/>
  <c r="AX74" i="97"/>
  <c r="AX73" i="97"/>
  <c r="AX72" i="97"/>
  <c r="AX71" i="97"/>
  <c r="AX70" i="97"/>
  <c r="AX69" i="97"/>
  <c r="AX68" i="97"/>
  <c r="AX67" i="97"/>
  <c r="AX66" i="97"/>
  <c r="AX65" i="97"/>
  <c r="AX64" i="97"/>
  <c r="AX63" i="97"/>
  <c r="AX62" i="97"/>
  <c r="AX61" i="97"/>
  <c r="AX60" i="97"/>
  <c r="AX59" i="97"/>
  <c r="AX58" i="97"/>
  <c r="AX57" i="97"/>
  <c r="AX56" i="97"/>
  <c r="AX55" i="97"/>
  <c r="AX54" i="97"/>
  <c r="AX53" i="97"/>
  <c r="AX52" i="97"/>
  <c r="AX51" i="97"/>
  <c r="AX50" i="97"/>
  <c r="AX49" i="97"/>
  <c r="AX48" i="97"/>
  <c r="AX47" i="97"/>
  <c r="AX46" i="97"/>
  <c r="AX45" i="97"/>
  <c r="AX44" i="97"/>
  <c r="AX43" i="97"/>
  <c r="AX42" i="97"/>
  <c r="AX41" i="97"/>
  <c r="AX40" i="97"/>
  <c r="AX39" i="97"/>
  <c r="AX38" i="97"/>
  <c r="AX37" i="97"/>
  <c r="AX36" i="97"/>
  <c r="AX35" i="97"/>
  <c r="AX34" i="97"/>
  <c r="AX33" i="97"/>
  <c r="AX32" i="97"/>
  <c r="AX31" i="97"/>
  <c r="AX30" i="97"/>
  <c r="AX29" i="97"/>
  <c r="AX28" i="97"/>
  <c r="AX27" i="97"/>
  <c r="AX26" i="97"/>
  <c r="AX25" i="97"/>
  <c r="AX24" i="97"/>
  <c r="AX23" i="97"/>
  <c r="AX22" i="97"/>
  <c r="AX21" i="97"/>
  <c r="AX20" i="97"/>
  <c r="AX19" i="97"/>
  <c r="AX18" i="97"/>
  <c r="AV200" i="97"/>
  <c r="AU200" i="97"/>
  <c r="AV199" i="97"/>
  <c r="AU199" i="97"/>
  <c r="AV198" i="97"/>
  <c r="AU198" i="97"/>
  <c r="AV197" i="97"/>
  <c r="AU197" i="97"/>
  <c r="AV196" i="97"/>
  <c r="AU196" i="97"/>
  <c r="AV195" i="97"/>
  <c r="AU195" i="97"/>
  <c r="AV194" i="97"/>
  <c r="AU194" i="97"/>
  <c r="AV193" i="97"/>
  <c r="AU193" i="97"/>
  <c r="AV192" i="97"/>
  <c r="AU192" i="97"/>
  <c r="AV191" i="97"/>
  <c r="AU191" i="97"/>
  <c r="AV190" i="97"/>
  <c r="AU190" i="97"/>
  <c r="AV189" i="97"/>
  <c r="AU189" i="97"/>
  <c r="AV188" i="97"/>
  <c r="AU188" i="97"/>
  <c r="AV187" i="97"/>
  <c r="AU187" i="97"/>
  <c r="AV186" i="97"/>
  <c r="AU186" i="97"/>
  <c r="AV185" i="97"/>
  <c r="AU185" i="97"/>
  <c r="AV184" i="97"/>
  <c r="AU184" i="97"/>
  <c r="AV183" i="97"/>
  <c r="AU183" i="97"/>
  <c r="AV182" i="97"/>
  <c r="AU182" i="97"/>
  <c r="AV181" i="97"/>
  <c r="AU181" i="97"/>
  <c r="AV180" i="97"/>
  <c r="AU180" i="97"/>
  <c r="AV179" i="97"/>
  <c r="AU179" i="97"/>
  <c r="AV178" i="97"/>
  <c r="AU178" i="97"/>
  <c r="AV177" i="97"/>
  <c r="AU177" i="97"/>
  <c r="AV176" i="97"/>
  <c r="AU176" i="97"/>
  <c r="AV175" i="97"/>
  <c r="AU175" i="97"/>
  <c r="AV174" i="97"/>
  <c r="AU174" i="97"/>
  <c r="AV173" i="97"/>
  <c r="AU173" i="97"/>
  <c r="AV172" i="97"/>
  <c r="AU172" i="97"/>
  <c r="AV171" i="97"/>
  <c r="AU171" i="97"/>
  <c r="AV170" i="97"/>
  <c r="AU170" i="97"/>
  <c r="AV169" i="97"/>
  <c r="AU169" i="97"/>
  <c r="AV168" i="97"/>
  <c r="AU168" i="97"/>
  <c r="AV167" i="97"/>
  <c r="AU167" i="97"/>
  <c r="AV166" i="97"/>
  <c r="AU166" i="97"/>
  <c r="AV165" i="97"/>
  <c r="AU165" i="97"/>
  <c r="AV164" i="97"/>
  <c r="AU164" i="97"/>
  <c r="AV163" i="97"/>
  <c r="AU163" i="97"/>
  <c r="AV162" i="97"/>
  <c r="AU162" i="97"/>
  <c r="AV161" i="97"/>
  <c r="AU161" i="97"/>
  <c r="AV160" i="97"/>
  <c r="AU160" i="97"/>
  <c r="AV159" i="97"/>
  <c r="AU159" i="97"/>
  <c r="AV158" i="97"/>
  <c r="AU158" i="97"/>
  <c r="AV157" i="97"/>
  <c r="AU157" i="97"/>
  <c r="AV156" i="97"/>
  <c r="AU156" i="97"/>
  <c r="AV155" i="97"/>
  <c r="AU155" i="97"/>
  <c r="AV154" i="97"/>
  <c r="AU154" i="97"/>
  <c r="AV153" i="97"/>
  <c r="AU153" i="97"/>
  <c r="AV152" i="97"/>
  <c r="AU152" i="97"/>
  <c r="AV151" i="97"/>
  <c r="AU151" i="97"/>
  <c r="AV150" i="97"/>
  <c r="AU150" i="97"/>
  <c r="AV149" i="97"/>
  <c r="AU149" i="97"/>
  <c r="AV148" i="97"/>
  <c r="AU148" i="97"/>
  <c r="AV147" i="97"/>
  <c r="AU147" i="97"/>
  <c r="AV146" i="97"/>
  <c r="AU146" i="97"/>
  <c r="AV145" i="97"/>
  <c r="AU145" i="97"/>
  <c r="AV144" i="97"/>
  <c r="AU144" i="97"/>
  <c r="AV143" i="97"/>
  <c r="AU143" i="97"/>
  <c r="AV142" i="97"/>
  <c r="AU142" i="97"/>
  <c r="AV141" i="97"/>
  <c r="AU141" i="97"/>
  <c r="AV140" i="97"/>
  <c r="AU140" i="97"/>
  <c r="AV139" i="97"/>
  <c r="AU139" i="97"/>
  <c r="AV138" i="97"/>
  <c r="AU138" i="97"/>
  <c r="AV137" i="97"/>
  <c r="AU137" i="97"/>
  <c r="AV136" i="97"/>
  <c r="AU136" i="97"/>
  <c r="AV135" i="97"/>
  <c r="AU135" i="97"/>
  <c r="AV134" i="97"/>
  <c r="AU134" i="97"/>
  <c r="AV133" i="97"/>
  <c r="AU133" i="97"/>
  <c r="AV132" i="97"/>
  <c r="AU132" i="97"/>
  <c r="AV131" i="97"/>
  <c r="AU131" i="97"/>
  <c r="AV130" i="97"/>
  <c r="AU130" i="97"/>
  <c r="AV129" i="97"/>
  <c r="AU129" i="97"/>
  <c r="AV128" i="97"/>
  <c r="AU128" i="97"/>
  <c r="AV127" i="97"/>
  <c r="AU127" i="97"/>
  <c r="AV126" i="97"/>
  <c r="AU126" i="97"/>
  <c r="AV125" i="97"/>
  <c r="AU125" i="97"/>
  <c r="AV124" i="97"/>
  <c r="AU124" i="97"/>
  <c r="AV123" i="97"/>
  <c r="AU123" i="97"/>
  <c r="AV122" i="97"/>
  <c r="AU122" i="97"/>
  <c r="AV121" i="97"/>
  <c r="AU121" i="97"/>
  <c r="AV120" i="97"/>
  <c r="AU120" i="97"/>
  <c r="AV119" i="97"/>
  <c r="AU119" i="97"/>
  <c r="AV118" i="97"/>
  <c r="AU118" i="97"/>
  <c r="AV117" i="97"/>
  <c r="AU117" i="97"/>
  <c r="AV116" i="97"/>
  <c r="AU116" i="97"/>
  <c r="AV115" i="97"/>
  <c r="AU115" i="97"/>
  <c r="AV114" i="97"/>
  <c r="AU114" i="97"/>
  <c r="AV113" i="97"/>
  <c r="AU113" i="97"/>
  <c r="AV112" i="97"/>
  <c r="AU112" i="97"/>
  <c r="AV111" i="97"/>
  <c r="AU111" i="97"/>
  <c r="AV110" i="97"/>
  <c r="AU110" i="97"/>
  <c r="AV109" i="97"/>
  <c r="AU109" i="97"/>
  <c r="AV108" i="97"/>
  <c r="AU108" i="97"/>
  <c r="AV107" i="97"/>
  <c r="AU107" i="97"/>
  <c r="AV106" i="97"/>
  <c r="AU106" i="97"/>
  <c r="AV105" i="97"/>
  <c r="AU105" i="97"/>
  <c r="AV104" i="97"/>
  <c r="AU104" i="97"/>
  <c r="AV103" i="97"/>
  <c r="AU103" i="97"/>
  <c r="AV102" i="97"/>
  <c r="AU102" i="97"/>
  <c r="AV101" i="97"/>
  <c r="AU101" i="97"/>
  <c r="AV100" i="97"/>
  <c r="AU100" i="97"/>
  <c r="AV99" i="97"/>
  <c r="AU99" i="97"/>
  <c r="AV98" i="97"/>
  <c r="AU98" i="97"/>
  <c r="AV97" i="97"/>
  <c r="AU97" i="97"/>
  <c r="AV96" i="97"/>
  <c r="AU96" i="97"/>
  <c r="AV95" i="97"/>
  <c r="AU95" i="97"/>
  <c r="AV94" i="97"/>
  <c r="AU94" i="97"/>
  <c r="AV93" i="97"/>
  <c r="AU93" i="97"/>
  <c r="AV92" i="97"/>
  <c r="AU92" i="97"/>
  <c r="AV91" i="97"/>
  <c r="AU91" i="97"/>
  <c r="AV90" i="97"/>
  <c r="AU90" i="97"/>
  <c r="AV89" i="97"/>
  <c r="AU89" i="97"/>
  <c r="AV88" i="97"/>
  <c r="AU88" i="97"/>
  <c r="AV87" i="97"/>
  <c r="AU87" i="97"/>
  <c r="AV86" i="97"/>
  <c r="AU86" i="97"/>
  <c r="AV85" i="97"/>
  <c r="AU85" i="97"/>
  <c r="AV84" i="97"/>
  <c r="AU84" i="97"/>
  <c r="AV83" i="97"/>
  <c r="AU83" i="97"/>
  <c r="AV82" i="97"/>
  <c r="AU82" i="97"/>
  <c r="AV81" i="97"/>
  <c r="AU81" i="97"/>
  <c r="AV80" i="97"/>
  <c r="AU80" i="97"/>
  <c r="AV79" i="97"/>
  <c r="AU79" i="97"/>
  <c r="AV78" i="97"/>
  <c r="AU78" i="97"/>
  <c r="AV77" i="97"/>
  <c r="AU77" i="97"/>
  <c r="AV76" i="97"/>
  <c r="AU76" i="97"/>
  <c r="AV75" i="97"/>
  <c r="AU75" i="97"/>
  <c r="AV74" i="97"/>
  <c r="AU74" i="97"/>
  <c r="AV73" i="97"/>
  <c r="AU73" i="97"/>
  <c r="AV72" i="97"/>
  <c r="AU72" i="97"/>
  <c r="AV71" i="97"/>
  <c r="AU71" i="97"/>
  <c r="AV70" i="97"/>
  <c r="AU70" i="97"/>
  <c r="AV69" i="97"/>
  <c r="AU69" i="97"/>
  <c r="AV68" i="97"/>
  <c r="AU68" i="97"/>
  <c r="AV67" i="97"/>
  <c r="AU67" i="97"/>
  <c r="AV66" i="97"/>
  <c r="AU66" i="97"/>
  <c r="AV65" i="97"/>
  <c r="AU65" i="97"/>
  <c r="AV64" i="97"/>
  <c r="AU64" i="97"/>
  <c r="AV63" i="97"/>
  <c r="AU63" i="97"/>
  <c r="AV62" i="97"/>
  <c r="AU62" i="97"/>
  <c r="AV61" i="97"/>
  <c r="AU61" i="97"/>
  <c r="AV60" i="97"/>
  <c r="AU60" i="97"/>
  <c r="AV59" i="97"/>
  <c r="AU59" i="97"/>
  <c r="AV58" i="97"/>
  <c r="AU58" i="97"/>
  <c r="AV57" i="97"/>
  <c r="AU57" i="97"/>
  <c r="AV56" i="97"/>
  <c r="AU56" i="97"/>
  <c r="AV55" i="97"/>
  <c r="AU55" i="97"/>
  <c r="AV54" i="97"/>
  <c r="AU54" i="97"/>
  <c r="AV53" i="97"/>
  <c r="AU53" i="97"/>
  <c r="AV52" i="97"/>
  <c r="AU52" i="97"/>
  <c r="AV51" i="97"/>
  <c r="AU51" i="97"/>
  <c r="AV50" i="97"/>
  <c r="AU50" i="97"/>
  <c r="AV49" i="97"/>
  <c r="AU49" i="97"/>
  <c r="AV48" i="97"/>
  <c r="AU48" i="97"/>
  <c r="AV47" i="97"/>
  <c r="AU47" i="97"/>
  <c r="AV46" i="97"/>
  <c r="AU46" i="97"/>
  <c r="AV45" i="97"/>
  <c r="AU45" i="97"/>
  <c r="AV44" i="97"/>
  <c r="AU44" i="97"/>
  <c r="AV43" i="97"/>
  <c r="AU43" i="97"/>
  <c r="AV42" i="97"/>
  <c r="AU42" i="97"/>
  <c r="AV41" i="97"/>
  <c r="AU41" i="97"/>
  <c r="AV40" i="97"/>
  <c r="AU40" i="97"/>
  <c r="AV39" i="97"/>
  <c r="AU39" i="97"/>
  <c r="AV38" i="97"/>
  <c r="AU38" i="97"/>
  <c r="AV37" i="97"/>
  <c r="AU37" i="97"/>
  <c r="AV36" i="97"/>
  <c r="AU36" i="97"/>
  <c r="AV35" i="97"/>
  <c r="AU35" i="97"/>
  <c r="AV34" i="97"/>
  <c r="AU34" i="97"/>
  <c r="AV33" i="97"/>
  <c r="AU33" i="97"/>
  <c r="AV32" i="97"/>
  <c r="AU32" i="97"/>
  <c r="AV31" i="97"/>
  <c r="AU31" i="97"/>
  <c r="AV30" i="97"/>
  <c r="AU30" i="97"/>
  <c r="AV29" i="97"/>
  <c r="AU29" i="97"/>
  <c r="AV28" i="97"/>
  <c r="AU28" i="97"/>
  <c r="AV27" i="97"/>
  <c r="AU27" i="97"/>
  <c r="AV26" i="97"/>
  <c r="AU26" i="97"/>
  <c r="AV25" i="97"/>
  <c r="AU25" i="97"/>
  <c r="AV24" i="97"/>
  <c r="AU24" i="97"/>
  <c r="AV23" i="97"/>
  <c r="AU23" i="97"/>
  <c r="AV22" i="97"/>
  <c r="AU22" i="97"/>
  <c r="AV21" i="97"/>
  <c r="AU21" i="97"/>
  <c r="AV20" i="97"/>
  <c r="AU20" i="97"/>
  <c r="AV19" i="97"/>
  <c r="AU19" i="97"/>
  <c r="AV18" i="97"/>
  <c r="AU18" i="97"/>
  <c r="W200" i="97"/>
  <c r="W199" i="97"/>
  <c r="W198" i="97"/>
  <c r="W197" i="97"/>
  <c r="W196" i="97"/>
  <c r="W195" i="97"/>
  <c r="W194" i="97"/>
  <c r="W193" i="97"/>
  <c r="W192" i="97"/>
  <c r="W191" i="97"/>
  <c r="W190" i="97"/>
  <c r="W189" i="97"/>
  <c r="W188" i="97"/>
  <c r="W187" i="97"/>
  <c r="W186" i="97"/>
  <c r="W185" i="97"/>
  <c r="W184" i="97"/>
  <c r="W183" i="97"/>
  <c r="W182" i="97"/>
  <c r="W181" i="97"/>
  <c r="W180" i="97"/>
  <c r="W179" i="97"/>
  <c r="W178" i="97"/>
  <c r="W177" i="97"/>
  <c r="W176" i="97"/>
  <c r="W175" i="97"/>
  <c r="W174" i="97"/>
  <c r="W173" i="97"/>
  <c r="W172" i="97"/>
  <c r="W171" i="97"/>
  <c r="W170" i="97"/>
  <c r="W169" i="97"/>
  <c r="W168" i="97"/>
  <c r="W167" i="97"/>
  <c r="W166" i="97"/>
  <c r="W165" i="97"/>
  <c r="W164" i="97"/>
  <c r="W163" i="97"/>
  <c r="W162" i="97"/>
  <c r="W161" i="97"/>
  <c r="W160" i="97"/>
  <c r="W159" i="97"/>
  <c r="W158" i="97"/>
  <c r="W157" i="97"/>
  <c r="W156" i="97"/>
  <c r="W155" i="97"/>
  <c r="W154" i="97"/>
  <c r="W153" i="97"/>
  <c r="W152" i="97"/>
  <c r="W151" i="97"/>
  <c r="W150" i="97"/>
  <c r="W149" i="97"/>
  <c r="W148" i="97"/>
  <c r="W147" i="97"/>
  <c r="W146" i="97"/>
  <c r="W145" i="97"/>
  <c r="W144" i="97"/>
  <c r="W143" i="97"/>
  <c r="W142" i="97"/>
  <c r="W141" i="97"/>
  <c r="W140" i="97"/>
  <c r="W139" i="97"/>
  <c r="W138" i="97"/>
  <c r="W137" i="97"/>
  <c r="W136" i="97"/>
  <c r="W135" i="97"/>
  <c r="W134" i="97"/>
  <c r="W133" i="97"/>
  <c r="W132" i="97"/>
  <c r="W131" i="97"/>
  <c r="W130" i="97"/>
  <c r="W129" i="97"/>
  <c r="W128" i="97"/>
  <c r="W127" i="97"/>
  <c r="W126" i="97"/>
  <c r="W125" i="97"/>
  <c r="W124" i="97"/>
  <c r="W123" i="97"/>
  <c r="W122" i="97"/>
  <c r="W121" i="97"/>
  <c r="W120" i="97"/>
  <c r="W119" i="97"/>
  <c r="W118" i="97"/>
  <c r="W117" i="97"/>
  <c r="W116" i="97"/>
  <c r="W115" i="97"/>
  <c r="W114" i="97"/>
  <c r="W113" i="97"/>
  <c r="W112" i="97"/>
  <c r="W111" i="97"/>
  <c r="W110" i="97"/>
  <c r="W109" i="97"/>
  <c r="W108" i="97"/>
  <c r="W107" i="97"/>
  <c r="W106" i="97"/>
  <c r="W105" i="97"/>
  <c r="W104" i="97"/>
  <c r="W103" i="97"/>
  <c r="W102" i="97"/>
  <c r="W101" i="97"/>
  <c r="W100" i="97"/>
  <c r="W99" i="97"/>
  <c r="W98" i="97"/>
  <c r="W97" i="97"/>
  <c r="W96" i="97"/>
  <c r="W95" i="97"/>
  <c r="W94" i="97"/>
  <c r="W93" i="97"/>
  <c r="W92" i="97"/>
  <c r="W91" i="97"/>
  <c r="W90" i="97"/>
  <c r="W89" i="97"/>
  <c r="W88" i="97"/>
  <c r="W87" i="97"/>
  <c r="W86" i="97"/>
  <c r="W85" i="97"/>
  <c r="W84" i="97"/>
  <c r="W83" i="97"/>
  <c r="W82" i="97"/>
  <c r="W81" i="97"/>
  <c r="W80" i="97"/>
  <c r="W79" i="97"/>
  <c r="W78" i="97"/>
  <c r="W77" i="97"/>
  <c r="W76" i="97"/>
  <c r="W75" i="97"/>
  <c r="W74" i="97"/>
  <c r="W73" i="97"/>
  <c r="W72" i="97"/>
  <c r="W71" i="97"/>
  <c r="W70" i="97"/>
  <c r="W69" i="97"/>
  <c r="W68" i="97"/>
  <c r="W67" i="97"/>
  <c r="W66" i="97"/>
  <c r="W65" i="97"/>
  <c r="W64" i="97"/>
  <c r="W63" i="97"/>
  <c r="W62" i="97"/>
  <c r="W61" i="97"/>
  <c r="W60" i="97"/>
  <c r="W59" i="97"/>
  <c r="W58" i="97"/>
  <c r="W57" i="97"/>
  <c r="W56" i="97"/>
  <c r="W55" i="97"/>
  <c r="W54" i="97"/>
  <c r="W53" i="97"/>
  <c r="W52" i="97"/>
  <c r="W51" i="97"/>
  <c r="W50" i="97"/>
  <c r="W49" i="97"/>
  <c r="W48" i="97"/>
  <c r="W47" i="97"/>
  <c r="W46" i="97"/>
  <c r="W45" i="97"/>
  <c r="W44" i="97"/>
  <c r="W43" i="97"/>
  <c r="W42" i="97"/>
  <c r="W41" i="97"/>
  <c r="W40" i="97"/>
  <c r="W39" i="97"/>
  <c r="W38" i="97"/>
  <c r="W37" i="97"/>
  <c r="W36" i="97"/>
  <c r="W35" i="97"/>
  <c r="W34" i="97"/>
  <c r="W33" i="97"/>
  <c r="W32" i="97"/>
  <c r="W31" i="97"/>
  <c r="W30" i="97"/>
  <c r="W29" i="97"/>
  <c r="W28" i="97"/>
  <c r="W27" i="97"/>
  <c r="W26" i="97"/>
  <c r="W25" i="97"/>
  <c r="W24" i="97"/>
  <c r="W23" i="97"/>
  <c r="W22" i="97"/>
  <c r="W21" i="97"/>
  <c r="W20" i="97"/>
  <c r="W19" i="97"/>
  <c r="W18" i="97"/>
  <c r="S200" i="97"/>
  <c r="S199" i="97"/>
  <c r="S198" i="97"/>
  <c r="S197" i="97"/>
  <c r="S196" i="97"/>
  <c r="S195" i="97"/>
  <c r="S194" i="97"/>
  <c r="S193" i="97"/>
  <c r="S192" i="97"/>
  <c r="S191" i="97"/>
  <c r="S190" i="97"/>
  <c r="S189" i="97"/>
  <c r="S188" i="97"/>
  <c r="S187" i="97"/>
  <c r="S186" i="97"/>
  <c r="S185" i="97"/>
  <c r="S184" i="97"/>
  <c r="S183" i="97"/>
  <c r="S182" i="97"/>
  <c r="S181" i="97"/>
  <c r="S180" i="97"/>
  <c r="S179" i="97"/>
  <c r="S178" i="97"/>
  <c r="S177" i="97"/>
  <c r="S176" i="97"/>
  <c r="S175" i="97"/>
  <c r="S174" i="97"/>
  <c r="S173" i="97"/>
  <c r="S172" i="97"/>
  <c r="S171" i="97"/>
  <c r="S170" i="97"/>
  <c r="S169" i="97"/>
  <c r="S168" i="97"/>
  <c r="S167" i="97"/>
  <c r="S166" i="97"/>
  <c r="S165" i="97"/>
  <c r="S164" i="97"/>
  <c r="S163" i="97"/>
  <c r="S162" i="97"/>
  <c r="S161" i="97"/>
  <c r="S160" i="97"/>
  <c r="S159" i="97"/>
  <c r="S158" i="97"/>
  <c r="S157" i="97"/>
  <c r="S156" i="97"/>
  <c r="S155" i="97"/>
  <c r="S154" i="97"/>
  <c r="S153" i="97"/>
  <c r="S152" i="97"/>
  <c r="S151" i="97"/>
  <c r="S150" i="97"/>
  <c r="S149" i="97"/>
  <c r="S148" i="97"/>
  <c r="S147" i="97"/>
  <c r="S146" i="97"/>
  <c r="S145" i="97"/>
  <c r="S144" i="97"/>
  <c r="S143" i="97"/>
  <c r="S142" i="97"/>
  <c r="S141" i="97"/>
  <c r="S140" i="97"/>
  <c r="S139" i="97"/>
  <c r="S138" i="97"/>
  <c r="S137" i="97"/>
  <c r="S136" i="97"/>
  <c r="S135" i="97"/>
  <c r="S134" i="97"/>
  <c r="S133" i="97"/>
  <c r="S132" i="97"/>
  <c r="S131" i="97"/>
  <c r="S130" i="97"/>
  <c r="S129" i="97"/>
  <c r="S128" i="97"/>
  <c r="S127" i="97"/>
  <c r="S126" i="97"/>
  <c r="S125" i="97"/>
  <c r="S124" i="97"/>
  <c r="S123" i="97"/>
  <c r="S122" i="97"/>
  <c r="S121" i="97"/>
  <c r="S120" i="97"/>
  <c r="S119" i="97"/>
  <c r="S118" i="97"/>
  <c r="S117" i="97"/>
  <c r="S116" i="97"/>
  <c r="S115" i="97"/>
  <c r="S114" i="97"/>
  <c r="S113" i="97"/>
  <c r="S112" i="97"/>
  <c r="S111" i="97"/>
  <c r="S110" i="97"/>
  <c r="S109" i="97"/>
  <c r="S108" i="97"/>
  <c r="S107" i="97"/>
  <c r="S106" i="97"/>
  <c r="S105" i="97"/>
  <c r="S104" i="97"/>
  <c r="S103" i="97"/>
  <c r="S102" i="97"/>
  <c r="S101" i="97"/>
  <c r="S100" i="97"/>
  <c r="S99" i="97"/>
  <c r="S98" i="97"/>
  <c r="S97" i="97"/>
  <c r="S96" i="97"/>
  <c r="S95" i="97"/>
  <c r="S94" i="97"/>
  <c r="S93" i="97"/>
  <c r="S92" i="97"/>
  <c r="S91" i="97"/>
  <c r="S90" i="97"/>
  <c r="S89" i="97"/>
  <c r="S88" i="97"/>
  <c r="S87" i="97"/>
  <c r="S86" i="97"/>
  <c r="S85" i="97"/>
  <c r="S84" i="97"/>
  <c r="S83" i="97"/>
  <c r="S82" i="97"/>
  <c r="S81" i="97"/>
  <c r="S80" i="97"/>
  <c r="S79" i="97"/>
  <c r="S78" i="97"/>
  <c r="S77" i="97"/>
  <c r="S76" i="97"/>
  <c r="S75" i="97"/>
  <c r="S74" i="97"/>
  <c r="S73" i="97"/>
  <c r="S72" i="97"/>
  <c r="S71" i="97"/>
  <c r="S70" i="97"/>
  <c r="S69" i="97"/>
  <c r="S68" i="97"/>
  <c r="S67" i="97"/>
  <c r="S66" i="97"/>
  <c r="S65" i="97"/>
  <c r="S64" i="97"/>
  <c r="S63" i="97"/>
  <c r="S62" i="97"/>
  <c r="S61" i="97"/>
  <c r="S60" i="97"/>
  <c r="S59" i="97"/>
  <c r="S58" i="97"/>
  <c r="S57" i="97"/>
  <c r="S56" i="97"/>
  <c r="S55" i="97"/>
  <c r="S54" i="97"/>
  <c r="S53" i="97"/>
  <c r="S52" i="97"/>
  <c r="S51" i="97"/>
  <c r="S50" i="97"/>
  <c r="S49" i="97"/>
  <c r="S48" i="97"/>
  <c r="S47" i="97"/>
  <c r="S46" i="97"/>
  <c r="S45" i="97"/>
  <c r="S44" i="97"/>
  <c r="S43" i="97"/>
  <c r="S42" i="97"/>
  <c r="S41" i="97"/>
  <c r="S40" i="97"/>
  <c r="S39" i="97"/>
  <c r="S38" i="97"/>
  <c r="S37" i="97"/>
  <c r="S36" i="97"/>
  <c r="S35" i="97"/>
  <c r="S34" i="97"/>
  <c r="S33" i="97"/>
  <c r="S32" i="97"/>
  <c r="S31" i="97"/>
  <c r="S30" i="97"/>
  <c r="S29" i="97"/>
  <c r="S28" i="97"/>
  <c r="S27" i="97"/>
  <c r="S26" i="97"/>
  <c r="S25" i="97"/>
  <c r="S24" i="97"/>
  <c r="S23" i="97"/>
  <c r="S22" i="97"/>
  <c r="S21" i="97"/>
  <c r="S20" i="97"/>
  <c r="S19" i="97"/>
  <c r="S18" i="97"/>
  <c r="G200" i="97"/>
  <c r="G199" i="97"/>
  <c r="G198" i="97"/>
  <c r="G197" i="97"/>
  <c r="G196" i="97"/>
  <c r="G195" i="97"/>
  <c r="G194" i="97"/>
  <c r="G193" i="97"/>
  <c r="G192" i="97"/>
  <c r="G191" i="97"/>
  <c r="G190" i="97"/>
  <c r="G189" i="97"/>
  <c r="G188" i="97"/>
  <c r="G187" i="97"/>
  <c r="G186" i="97"/>
  <c r="G185" i="97"/>
  <c r="G184" i="97"/>
  <c r="G183" i="97"/>
  <c r="G182" i="97"/>
  <c r="G181" i="97"/>
  <c r="G180" i="97"/>
  <c r="G179" i="97"/>
  <c r="G178" i="97"/>
  <c r="G177" i="97"/>
  <c r="G176" i="97"/>
  <c r="G175" i="97"/>
  <c r="G174" i="97"/>
  <c r="G173" i="97"/>
  <c r="G172" i="97"/>
  <c r="G171" i="97"/>
  <c r="G170" i="97"/>
  <c r="G169" i="97"/>
  <c r="G168" i="97"/>
  <c r="G167" i="97"/>
  <c r="G166" i="97"/>
  <c r="G165" i="97"/>
  <c r="G164" i="97"/>
  <c r="G163" i="97"/>
  <c r="G162" i="97"/>
  <c r="G161" i="97"/>
  <c r="G160" i="97"/>
  <c r="G159" i="97"/>
  <c r="G158" i="97"/>
  <c r="G157" i="97"/>
  <c r="G156" i="97"/>
  <c r="G155" i="97"/>
  <c r="G154" i="97"/>
  <c r="G153" i="97"/>
  <c r="G152" i="97"/>
  <c r="G151" i="97"/>
  <c r="G150" i="97"/>
  <c r="G149" i="97"/>
  <c r="G148" i="97"/>
  <c r="G147" i="97"/>
  <c r="G146" i="97"/>
  <c r="G145" i="97"/>
  <c r="G144" i="97"/>
  <c r="G143" i="97"/>
  <c r="G142" i="97"/>
  <c r="G141" i="97"/>
  <c r="G140" i="97"/>
  <c r="G139" i="97"/>
  <c r="G138" i="97"/>
  <c r="G137" i="97"/>
  <c r="G136" i="97"/>
  <c r="G135" i="97"/>
  <c r="G134" i="97"/>
  <c r="G133" i="97"/>
  <c r="G132" i="97"/>
  <c r="G131" i="97"/>
  <c r="G130" i="97"/>
  <c r="G129" i="97"/>
  <c r="G128" i="97"/>
  <c r="G127" i="97"/>
  <c r="G126" i="97"/>
  <c r="G125" i="97"/>
  <c r="G124" i="97"/>
  <c r="G123" i="97"/>
  <c r="G122" i="97"/>
  <c r="G121" i="97"/>
  <c r="G120" i="97"/>
  <c r="G119" i="97"/>
  <c r="G118" i="97"/>
  <c r="G117" i="97"/>
  <c r="G116" i="97"/>
  <c r="G115" i="97"/>
  <c r="G114" i="97"/>
  <c r="G113" i="97"/>
  <c r="G112" i="97"/>
  <c r="G111" i="97"/>
  <c r="G110" i="97"/>
  <c r="G109" i="97"/>
  <c r="G108" i="97"/>
  <c r="G107" i="97"/>
  <c r="G106" i="97"/>
  <c r="G105" i="97"/>
  <c r="G104" i="97"/>
  <c r="G103" i="97"/>
  <c r="G102" i="97"/>
  <c r="G101" i="97"/>
  <c r="G100" i="97"/>
  <c r="G99" i="97"/>
  <c r="G98" i="97"/>
  <c r="G97" i="97"/>
  <c r="G96" i="97"/>
  <c r="G95" i="97"/>
  <c r="G94" i="97"/>
  <c r="G93" i="97"/>
  <c r="G92" i="97"/>
  <c r="G91" i="97"/>
  <c r="G90" i="97"/>
  <c r="G89" i="97"/>
  <c r="G88" i="97"/>
  <c r="G87" i="97"/>
  <c r="G86" i="97"/>
  <c r="G85" i="97"/>
  <c r="G84" i="97"/>
  <c r="G83" i="97"/>
  <c r="G82" i="97"/>
  <c r="G81" i="97"/>
  <c r="G80" i="97"/>
  <c r="G79" i="97"/>
  <c r="G78" i="97"/>
  <c r="G77" i="97"/>
  <c r="G76" i="97"/>
  <c r="G75" i="97"/>
  <c r="G74" i="97"/>
  <c r="G73" i="97"/>
  <c r="G72" i="97"/>
  <c r="G71" i="97"/>
  <c r="G70" i="97"/>
  <c r="G69" i="97"/>
  <c r="G68" i="97"/>
  <c r="G67" i="97"/>
  <c r="G66" i="97"/>
  <c r="G65" i="97"/>
  <c r="G64" i="97"/>
  <c r="G63" i="97"/>
  <c r="G62" i="97"/>
  <c r="G61" i="97"/>
  <c r="G60" i="97"/>
  <c r="G59" i="97"/>
  <c r="G58" i="97"/>
  <c r="G57" i="97"/>
  <c r="G56" i="97"/>
  <c r="G55" i="97"/>
  <c r="G54" i="97"/>
  <c r="G53" i="97"/>
  <c r="G52" i="97"/>
  <c r="G51" i="97"/>
  <c r="G50" i="97"/>
  <c r="G49" i="97"/>
  <c r="G48" i="97"/>
  <c r="G47" i="97"/>
  <c r="G46" i="97"/>
  <c r="G45" i="97"/>
  <c r="G44" i="97"/>
  <c r="G43" i="97"/>
  <c r="G42" i="97"/>
  <c r="G41" i="97"/>
  <c r="G40" i="97"/>
  <c r="G39" i="97"/>
  <c r="G38" i="97"/>
  <c r="G37" i="97"/>
  <c r="G36" i="97"/>
  <c r="G35" i="97"/>
  <c r="G34" i="97"/>
  <c r="G33" i="97"/>
  <c r="G32" i="97"/>
  <c r="G31" i="97"/>
  <c r="G30" i="97"/>
  <c r="G29" i="97"/>
  <c r="G28" i="97"/>
  <c r="G27" i="97"/>
  <c r="G26" i="97"/>
  <c r="G25" i="97"/>
  <c r="G24" i="97"/>
  <c r="G23" i="97"/>
  <c r="G22" i="97"/>
  <c r="G21" i="97"/>
  <c r="G20" i="97"/>
  <c r="G19" i="97"/>
  <c r="G18" i="97"/>
  <c r="E200" i="97"/>
  <c r="D200" i="97"/>
  <c r="E199" i="97"/>
  <c r="D199" i="97"/>
  <c r="E198" i="97"/>
  <c r="D198" i="97"/>
  <c r="E197" i="97"/>
  <c r="D197" i="97"/>
  <c r="E196" i="97"/>
  <c r="D196" i="97"/>
  <c r="E195" i="97"/>
  <c r="D195" i="97"/>
  <c r="E194" i="97"/>
  <c r="D194" i="97"/>
  <c r="E193" i="97"/>
  <c r="D193" i="97"/>
  <c r="E192" i="97"/>
  <c r="D192" i="97"/>
  <c r="E191" i="97"/>
  <c r="D191" i="97"/>
  <c r="E190" i="97"/>
  <c r="D190" i="97"/>
  <c r="E189" i="97"/>
  <c r="D189" i="97"/>
  <c r="E188" i="97"/>
  <c r="D188" i="97"/>
  <c r="E187" i="97"/>
  <c r="D187" i="97"/>
  <c r="E186" i="97"/>
  <c r="D186" i="97"/>
  <c r="E185" i="97"/>
  <c r="D185" i="97"/>
  <c r="E184" i="97"/>
  <c r="D184" i="97"/>
  <c r="E183" i="97"/>
  <c r="D183" i="97"/>
  <c r="E182" i="97"/>
  <c r="D182" i="97"/>
  <c r="E181" i="97"/>
  <c r="D181" i="97"/>
  <c r="E180" i="97"/>
  <c r="D180" i="97"/>
  <c r="E179" i="97"/>
  <c r="D179" i="97"/>
  <c r="E178" i="97"/>
  <c r="D178" i="97"/>
  <c r="E177" i="97"/>
  <c r="D177" i="97"/>
  <c r="E176" i="97"/>
  <c r="D176" i="97"/>
  <c r="E175" i="97"/>
  <c r="D175" i="97"/>
  <c r="E174" i="97"/>
  <c r="D174" i="97"/>
  <c r="E173" i="97"/>
  <c r="D173" i="97"/>
  <c r="E172" i="97"/>
  <c r="D172" i="97"/>
  <c r="E171" i="97"/>
  <c r="D171" i="97"/>
  <c r="E170" i="97"/>
  <c r="D170" i="97"/>
  <c r="E169" i="97"/>
  <c r="D169" i="97"/>
  <c r="E168" i="97"/>
  <c r="D168" i="97"/>
  <c r="E167" i="97"/>
  <c r="D167" i="97"/>
  <c r="E166" i="97"/>
  <c r="D166" i="97"/>
  <c r="E165" i="97"/>
  <c r="D165" i="97"/>
  <c r="E164" i="97"/>
  <c r="D164" i="97"/>
  <c r="E163" i="97"/>
  <c r="D163" i="97"/>
  <c r="E162" i="97"/>
  <c r="D162" i="97"/>
  <c r="E161" i="97"/>
  <c r="D161" i="97"/>
  <c r="E160" i="97"/>
  <c r="D160" i="97"/>
  <c r="E159" i="97"/>
  <c r="D159" i="97"/>
  <c r="E158" i="97"/>
  <c r="D158" i="97"/>
  <c r="E157" i="97"/>
  <c r="D157" i="97"/>
  <c r="E156" i="97"/>
  <c r="D156" i="97"/>
  <c r="E155" i="97"/>
  <c r="D155" i="97"/>
  <c r="E154" i="97"/>
  <c r="D154" i="97"/>
  <c r="E153" i="97"/>
  <c r="D153" i="97"/>
  <c r="E152" i="97"/>
  <c r="D152" i="97"/>
  <c r="E151" i="97"/>
  <c r="D151" i="97"/>
  <c r="E150" i="97"/>
  <c r="D150" i="97"/>
  <c r="E149" i="97"/>
  <c r="D149" i="97"/>
  <c r="E148" i="97"/>
  <c r="D148" i="97"/>
  <c r="E147" i="97"/>
  <c r="D147" i="97"/>
  <c r="E146" i="97"/>
  <c r="D146" i="97"/>
  <c r="E145" i="97"/>
  <c r="D145" i="97"/>
  <c r="E144" i="97"/>
  <c r="D144" i="97"/>
  <c r="E143" i="97"/>
  <c r="D143" i="97"/>
  <c r="E142" i="97"/>
  <c r="D142" i="97"/>
  <c r="E141" i="97"/>
  <c r="D141" i="97"/>
  <c r="E140" i="97"/>
  <c r="D140" i="97"/>
  <c r="E139" i="97"/>
  <c r="D139" i="97"/>
  <c r="E138" i="97"/>
  <c r="D138" i="97"/>
  <c r="E137" i="97"/>
  <c r="D137" i="97"/>
  <c r="E136" i="97"/>
  <c r="D136" i="97"/>
  <c r="E135" i="97"/>
  <c r="D135" i="97"/>
  <c r="E134" i="97"/>
  <c r="D134" i="97"/>
  <c r="E133" i="97"/>
  <c r="D133" i="97"/>
  <c r="E132" i="97"/>
  <c r="D132" i="97"/>
  <c r="E131" i="97"/>
  <c r="D131" i="97"/>
  <c r="E130" i="97"/>
  <c r="D130" i="97"/>
  <c r="E129" i="97"/>
  <c r="D129" i="97"/>
  <c r="E128" i="97"/>
  <c r="D128" i="97"/>
  <c r="E127" i="97"/>
  <c r="D127" i="97"/>
  <c r="E126" i="97"/>
  <c r="D126" i="97"/>
  <c r="E125" i="97"/>
  <c r="D125" i="97"/>
  <c r="E124" i="97"/>
  <c r="D124" i="97"/>
  <c r="E123" i="97"/>
  <c r="D123" i="97"/>
  <c r="E122" i="97"/>
  <c r="D122" i="97"/>
  <c r="E121" i="97"/>
  <c r="D121" i="97"/>
  <c r="E120" i="97"/>
  <c r="D120" i="97"/>
  <c r="E119" i="97"/>
  <c r="D119" i="97"/>
  <c r="E118" i="97"/>
  <c r="D118" i="97"/>
  <c r="E117" i="97"/>
  <c r="D117" i="97"/>
  <c r="E116" i="97"/>
  <c r="D116" i="97"/>
  <c r="E115" i="97"/>
  <c r="D115" i="97"/>
  <c r="E114" i="97"/>
  <c r="D114" i="97"/>
  <c r="E113" i="97"/>
  <c r="D113" i="97"/>
  <c r="E112" i="97"/>
  <c r="D112" i="97"/>
  <c r="E111" i="97"/>
  <c r="D111" i="97"/>
  <c r="E110" i="97"/>
  <c r="D110" i="97"/>
  <c r="E109" i="97"/>
  <c r="D109" i="97"/>
  <c r="E108" i="97"/>
  <c r="D108" i="97"/>
  <c r="E107" i="97"/>
  <c r="D107" i="97"/>
  <c r="E106" i="97"/>
  <c r="D106" i="97"/>
  <c r="E105" i="97"/>
  <c r="D105" i="97"/>
  <c r="E104" i="97"/>
  <c r="D104" i="97"/>
  <c r="E103" i="97"/>
  <c r="D103" i="97"/>
  <c r="E102" i="97"/>
  <c r="D102" i="97"/>
  <c r="E101" i="97"/>
  <c r="D101" i="97"/>
  <c r="E100" i="97"/>
  <c r="D100" i="97"/>
  <c r="E99" i="97"/>
  <c r="D99" i="97"/>
  <c r="E98" i="97"/>
  <c r="D98" i="97"/>
  <c r="E97" i="97"/>
  <c r="D97" i="97"/>
  <c r="E96" i="97"/>
  <c r="D96" i="97"/>
  <c r="E95" i="97"/>
  <c r="D95" i="97"/>
  <c r="E94" i="97"/>
  <c r="D94" i="97"/>
  <c r="E93" i="97"/>
  <c r="D93" i="97"/>
  <c r="E92" i="97"/>
  <c r="D92" i="97"/>
  <c r="E91" i="97"/>
  <c r="D91" i="97"/>
  <c r="E90" i="97"/>
  <c r="D90" i="97"/>
  <c r="E89" i="97"/>
  <c r="D89" i="97"/>
  <c r="E88" i="97"/>
  <c r="D88" i="97"/>
  <c r="E87" i="97"/>
  <c r="D87" i="97"/>
  <c r="E86" i="97"/>
  <c r="D86" i="97"/>
  <c r="E85" i="97"/>
  <c r="D85" i="97"/>
  <c r="E84" i="97"/>
  <c r="D84" i="97"/>
  <c r="E83" i="97"/>
  <c r="D83" i="97"/>
  <c r="E82" i="97"/>
  <c r="D82" i="97"/>
  <c r="E81" i="97"/>
  <c r="D81" i="97"/>
  <c r="E80" i="97"/>
  <c r="D80" i="97"/>
  <c r="E79" i="97"/>
  <c r="D79" i="97"/>
  <c r="E78" i="97"/>
  <c r="D78" i="97"/>
  <c r="E77" i="97"/>
  <c r="D77" i="97"/>
  <c r="E76" i="97"/>
  <c r="D76" i="97"/>
  <c r="E75" i="97"/>
  <c r="D75" i="97"/>
  <c r="E74" i="97"/>
  <c r="D74" i="97"/>
  <c r="E73" i="97"/>
  <c r="D73" i="97"/>
  <c r="E72" i="97"/>
  <c r="D72" i="97"/>
  <c r="E71" i="97"/>
  <c r="D71" i="97"/>
  <c r="E70" i="97"/>
  <c r="D70" i="97"/>
  <c r="E69" i="97"/>
  <c r="D69" i="97"/>
  <c r="E68" i="97"/>
  <c r="D68" i="97"/>
  <c r="E67" i="97"/>
  <c r="D67" i="97"/>
  <c r="E66" i="97"/>
  <c r="D66" i="97"/>
  <c r="E65" i="97"/>
  <c r="D65" i="97"/>
  <c r="E64" i="97"/>
  <c r="D64" i="97"/>
  <c r="E63" i="97"/>
  <c r="D63" i="97"/>
  <c r="E62" i="97"/>
  <c r="D62" i="97"/>
  <c r="E61" i="97"/>
  <c r="D61" i="97"/>
  <c r="E60" i="97"/>
  <c r="D60" i="97"/>
  <c r="E59" i="97"/>
  <c r="D59" i="97"/>
  <c r="E58" i="97"/>
  <c r="D58" i="97"/>
  <c r="E57" i="97"/>
  <c r="D57" i="97"/>
  <c r="E56" i="97"/>
  <c r="D56" i="97"/>
  <c r="E55" i="97"/>
  <c r="D55" i="97"/>
  <c r="E54" i="97"/>
  <c r="D54" i="97"/>
  <c r="E53" i="97"/>
  <c r="D53" i="97"/>
  <c r="E52" i="97"/>
  <c r="D52" i="97"/>
  <c r="E51" i="97"/>
  <c r="D51" i="97"/>
  <c r="E50" i="97"/>
  <c r="D50" i="97"/>
  <c r="E49" i="97"/>
  <c r="D49" i="97"/>
  <c r="E48" i="97"/>
  <c r="D48" i="97"/>
  <c r="E47" i="97"/>
  <c r="D47" i="97"/>
  <c r="E46" i="97"/>
  <c r="D46" i="97"/>
  <c r="E45" i="97"/>
  <c r="D45" i="97"/>
  <c r="E44" i="97"/>
  <c r="D44" i="97"/>
  <c r="E43" i="97"/>
  <c r="D43" i="97"/>
  <c r="E42" i="97"/>
  <c r="D42" i="97"/>
  <c r="E41" i="97"/>
  <c r="D41" i="97"/>
  <c r="E40" i="97"/>
  <c r="D40" i="97"/>
  <c r="E39" i="97"/>
  <c r="D39" i="97"/>
  <c r="E38" i="97"/>
  <c r="D38" i="97"/>
  <c r="E37" i="97"/>
  <c r="D37" i="97"/>
  <c r="E36" i="97"/>
  <c r="D36" i="97"/>
  <c r="E35" i="97"/>
  <c r="D35" i="97"/>
  <c r="E34" i="97"/>
  <c r="D34" i="97"/>
  <c r="E33" i="97"/>
  <c r="D33" i="97"/>
  <c r="E32" i="97"/>
  <c r="D32" i="97"/>
  <c r="E31" i="97"/>
  <c r="D31" i="97"/>
  <c r="E30" i="97"/>
  <c r="D30" i="97"/>
  <c r="E29" i="97"/>
  <c r="D29" i="97"/>
  <c r="E28" i="97"/>
  <c r="D28" i="97"/>
  <c r="E27" i="97"/>
  <c r="D27" i="97"/>
  <c r="E26" i="97"/>
  <c r="D26" i="97"/>
  <c r="E25" i="97"/>
  <c r="D25" i="97"/>
  <c r="E24" i="97"/>
  <c r="D24" i="97"/>
  <c r="E23" i="97"/>
  <c r="D23" i="97"/>
  <c r="E22" i="97"/>
  <c r="D22" i="97"/>
  <c r="E21" i="97"/>
  <c r="D21" i="97"/>
  <c r="E20" i="97"/>
  <c r="D20" i="97"/>
  <c r="E19" i="97"/>
  <c r="D19" i="97"/>
  <c r="E18" i="97"/>
  <c r="D18" i="97"/>
  <c r="BB15" i="95"/>
  <c r="BA15" i="95"/>
  <c r="AZ15" i="95"/>
  <c r="AY15" i="95"/>
  <c r="AX15" i="95"/>
  <c r="AW15" i="95"/>
  <c r="AV15" i="95"/>
  <c r="AU15" i="95"/>
  <c r="AT15" i="95"/>
  <c r="AS15" i="95"/>
  <c r="AR15" i="95"/>
  <c r="AQ15" i="95"/>
  <c r="AP15" i="95"/>
  <c r="AO15" i="95"/>
  <c r="AN15" i="95"/>
  <c r="AM15" i="95"/>
  <c r="AL15" i="95"/>
  <c r="AK15" i="95"/>
  <c r="AJ15" i="95"/>
  <c r="AI15" i="95"/>
  <c r="AH15" i="95"/>
  <c r="AG15" i="95"/>
  <c r="AF15" i="95"/>
  <c r="AE15" i="95"/>
  <c r="AD15" i="95"/>
  <c r="AC15" i="95"/>
  <c r="AB15" i="95"/>
  <c r="AA15" i="95"/>
  <c r="Z15" i="95"/>
  <c r="Y15" i="95"/>
  <c r="X15" i="95"/>
  <c r="W15" i="95"/>
  <c r="V15" i="95"/>
  <c r="U15" i="95"/>
  <c r="T15" i="95"/>
  <c r="S15" i="95"/>
  <c r="R15" i="95"/>
  <c r="Q15" i="95"/>
  <c r="BC15" i="95"/>
  <c r="BC200" i="95"/>
  <c r="BC199" i="95"/>
  <c r="BC198" i="95"/>
  <c r="BC197" i="95"/>
  <c r="BC196" i="95"/>
  <c r="BC195" i="95"/>
  <c r="BC194" i="95"/>
  <c r="BC193" i="95"/>
  <c r="BC192" i="95"/>
  <c r="BC191" i="95"/>
  <c r="BC190" i="95"/>
  <c r="BC189" i="95"/>
  <c r="BC188" i="95"/>
  <c r="BC187" i="95"/>
  <c r="BC186" i="95"/>
  <c r="BC185" i="95"/>
  <c r="BC184" i="95"/>
  <c r="BC183" i="95"/>
  <c r="BC182" i="95"/>
  <c r="BC181" i="95"/>
  <c r="BC180" i="95"/>
  <c r="BC179" i="95"/>
  <c r="BC178" i="95"/>
  <c r="BC177" i="95"/>
  <c r="BC176" i="95"/>
  <c r="BC175" i="95"/>
  <c r="BC174" i="95"/>
  <c r="BC173" i="95"/>
  <c r="BC172" i="95"/>
  <c r="BC171" i="95"/>
  <c r="BC170" i="95"/>
  <c r="BC169" i="95"/>
  <c r="BC168" i="95"/>
  <c r="BC167" i="95"/>
  <c r="BC166" i="95"/>
  <c r="BC165" i="95"/>
  <c r="BC164" i="95"/>
  <c r="BC163" i="95"/>
  <c r="BC162" i="95"/>
  <c r="BC161" i="95"/>
  <c r="BC160" i="95"/>
  <c r="BC159" i="95"/>
  <c r="BC158" i="95"/>
  <c r="BC157" i="95"/>
  <c r="BC156" i="95"/>
  <c r="BC155" i="95"/>
  <c r="BC154" i="95"/>
  <c r="BC153" i="95"/>
  <c r="BC152" i="95"/>
  <c r="BC151" i="95"/>
  <c r="BC150" i="95"/>
  <c r="BC149" i="95"/>
  <c r="BC148" i="95"/>
  <c r="BC147" i="95"/>
  <c r="BC146" i="95"/>
  <c r="BC145" i="95"/>
  <c r="BC144" i="95"/>
  <c r="BC143" i="95"/>
  <c r="BC142" i="95"/>
  <c r="BC141" i="95"/>
  <c r="BC140" i="95"/>
  <c r="BC139" i="95"/>
  <c r="BC138" i="95"/>
  <c r="BC137" i="95"/>
  <c r="BC136" i="95"/>
  <c r="BC135" i="95"/>
  <c r="BC134" i="95"/>
  <c r="BC133" i="95"/>
  <c r="BC132" i="95"/>
  <c r="BC131" i="95"/>
  <c r="BC130" i="95"/>
  <c r="BC129" i="95"/>
  <c r="BC128" i="95"/>
  <c r="BC127" i="95"/>
  <c r="BC126" i="95"/>
  <c r="BC125" i="95"/>
  <c r="BC124" i="95"/>
  <c r="BC123" i="95"/>
  <c r="BC122" i="95"/>
  <c r="BC121" i="95"/>
  <c r="BC120" i="95"/>
  <c r="BC119" i="95"/>
  <c r="BC118" i="95"/>
  <c r="BC117" i="95"/>
  <c r="BC116" i="95"/>
  <c r="BC115" i="95"/>
  <c r="BC114" i="95"/>
  <c r="BC113" i="95"/>
  <c r="BC112" i="95"/>
  <c r="BC111" i="95"/>
  <c r="BC110" i="95"/>
  <c r="BC109" i="95"/>
  <c r="BC108" i="95"/>
  <c r="BC107" i="95"/>
  <c r="BC106" i="95"/>
  <c r="BC105" i="95"/>
  <c r="BC104" i="95"/>
  <c r="BC103" i="95"/>
  <c r="BC102" i="95"/>
  <c r="BC101" i="95"/>
  <c r="BC100" i="95"/>
  <c r="BC99" i="95"/>
  <c r="BC98" i="95"/>
  <c r="BC97" i="95"/>
  <c r="BC96" i="95"/>
  <c r="BC95" i="95"/>
  <c r="BC94" i="95"/>
  <c r="BC93" i="95"/>
  <c r="BC92" i="95"/>
  <c r="BC91" i="95"/>
  <c r="BC90" i="95"/>
  <c r="BC89" i="95"/>
  <c r="BC88" i="95"/>
  <c r="BC87" i="95"/>
  <c r="BC86" i="95"/>
  <c r="BC85" i="95"/>
  <c r="BC84" i="95"/>
  <c r="BC83" i="95"/>
  <c r="BC82" i="95"/>
  <c r="BC81" i="95"/>
  <c r="BC80" i="95"/>
  <c r="BC79" i="95"/>
  <c r="BC78" i="95"/>
  <c r="BC77" i="95"/>
  <c r="BC76" i="95"/>
  <c r="BC75" i="95"/>
  <c r="BC74" i="95"/>
  <c r="BC73" i="95"/>
  <c r="BC72" i="95"/>
  <c r="BC71" i="95"/>
  <c r="BC70" i="95"/>
  <c r="BC69" i="95"/>
  <c r="BC68" i="95"/>
  <c r="BC67" i="95"/>
  <c r="BC66" i="95"/>
  <c r="BC65" i="95"/>
  <c r="BC64" i="95"/>
  <c r="BC63" i="95"/>
  <c r="BC62" i="95"/>
  <c r="BC61" i="95"/>
  <c r="BC60" i="95"/>
  <c r="BC59" i="95"/>
  <c r="BC58" i="95"/>
  <c r="BC57" i="95"/>
  <c r="BC56" i="95"/>
  <c r="BC55" i="95"/>
  <c r="BC54" i="95"/>
  <c r="BC53" i="95"/>
  <c r="BC52" i="95"/>
  <c r="BC51" i="95"/>
  <c r="BC50" i="95"/>
  <c r="BC49" i="95"/>
  <c r="BC48" i="95"/>
  <c r="BC47" i="95"/>
  <c r="BC46" i="95"/>
  <c r="BC45" i="95"/>
  <c r="BC44" i="95"/>
  <c r="BC43" i="95"/>
  <c r="BC42" i="95"/>
  <c r="BC41" i="95"/>
  <c r="BC40" i="95"/>
  <c r="BC39" i="95"/>
  <c r="BC38" i="95"/>
  <c r="BC37" i="95"/>
  <c r="BC36" i="95"/>
  <c r="BC35" i="95"/>
  <c r="BC34" i="95"/>
  <c r="BC33" i="95"/>
  <c r="BC32" i="95"/>
  <c r="BC31" i="95"/>
  <c r="BC30" i="95"/>
  <c r="BC29" i="95"/>
  <c r="BC28" i="95"/>
  <c r="BC27" i="95"/>
  <c r="BC26" i="95"/>
  <c r="BC25" i="95"/>
  <c r="BC24" i="95"/>
  <c r="BC23" i="95"/>
  <c r="BC22" i="95"/>
  <c r="BC21" i="95"/>
  <c r="BC20" i="95"/>
  <c r="BC19" i="95"/>
  <c r="BC18" i="95"/>
  <c r="BB200" i="95"/>
  <c r="BB199" i="95"/>
  <c r="BB198" i="95"/>
  <c r="BB197" i="95"/>
  <c r="BB196" i="95"/>
  <c r="BB195" i="95"/>
  <c r="BB194" i="95"/>
  <c r="BB193" i="95"/>
  <c r="BB192" i="95"/>
  <c r="BB191" i="95"/>
  <c r="BB190" i="95"/>
  <c r="BB189" i="95"/>
  <c r="BB188" i="95"/>
  <c r="BB187" i="95"/>
  <c r="BB186" i="95"/>
  <c r="BB185" i="95"/>
  <c r="BB184" i="95"/>
  <c r="BB183" i="95"/>
  <c r="BB182" i="95"/>
  <c r="BB181" i="95"/>
  <c r="BB180" i="95"/>
  <c r="BB179" i="95"/>
  <c r="BB178" i="95"/>
  <c r="BB177" i="95"/>
  <c r="BB176" i="95"/>
  <c r="BB175" i="95"/>
  <c r="BB174" i="95"/>
  <c r="BB173" i="95"/>
  <c r="BB172" i="95"/>
  <c r="BB171" i="95"/>
  <c r="BB170" i="95"/>
  <c r="BB169" i="95"/>
  <c r="BB168" i="95"/>
  <c r="BB167" i="95"/>
  <c r="BB166" i="95"/>
  <c r="BB165" i="95"/>
  <c r="BB164" i="95"/>
  <c r="BB163" i="95"/>
  <c r="BB162" i="95"/>
  <c r="BB161" i="95"/>
  <c r="BB160" i="95"/>
  <c r="BB159" i="95"/>
  <c r="BB158" i="95"/>
  <c r="BB157" i="95"/>
  <c r="BB156" i="95"/>
  <c r="BB155" i="95"/>
  <c r="BB154" i="95"/>
  <c r="BB153" i="95"/>
  <c r="BB152" i="95"/>
  <c r="BB151" i="95"/>
  <c r="BB150" i="95"/>
  <c r="BB149" i="95"/>
  <c r="BB148" i="95"/>
  <c r="BB147" i="95"/>
  <c r="BB146" i="95"/>
  <c r="BB145" i="95"/>
  <c r="BB144" i="95"/>
  <c r="BB143" i="95"/>
  <c r="BB142" i="95"/>
  <c r="BB141" i="95"/>
  <c r="BB140" i="95"/>
  <c r="BB139" i="95"/>
  <c r="BB138" i="95"/>
  <c r="BB137" i="95"/>
  <c r="BB136" i="95"/>
  <c r="BB135" i="95"/>
  <c r="BB134" i="95"/>
  <c r="BB133" i="95"/>
  <c r="BB132" i="95"/>
  <c r="BB131" i="95"/>
  <c r="BB130" i="95"/>
  <c r="BB129" i="95"/>
  <c r="BB128" i="95"/>
  <c r="BB127" i="95"/>
  <c r="BB126" i="95"/>
  <c r="BB125" i="95"/>
  <c r="BB124" i="95"/>
  <c r="BB123" i="95"/>
  <c r="BB122" i="95"/>
  <c r="BB121" i="95"/>
  <c r="BB120" i="95"/>
  <c r="BB119" i="95"/>
  <c r="BB118" i="95"/>
  <c r="BB117" i="95"/>
  <c r="BB116" i="95"/>
  <c r="BB115" i="95"/>
  <c r="BB114" i="95"/>
  <c r="BB113" i="95"/>
  <c r="BB112" i="95"/>
  <c r="BB111" i="95"/>
  <c r="BB110" i="95"/>
  <c r="BB109" i="95"/>
  <c r="BB108" i="95"/>
  <c r="BB107" i="95"/>
  <c r="BB106" i="95"/>
  <c r="BB105" i="95"/>
  <c r="BB104" i="95"/>
  <c r="BB103" i="95"/>
  <c r="BB102" i="95"/>
  <c r="BB101" i="95"/>
  <c r="BB100" i="95"/>
  <c r="BB99" i="95"/>
  <c r="BB98" i="95"/>
  <c r="BB97" i="95"/>
  <c r="BB96" i="95"/>
  <c r="BB95" i="95"/>
  <c r="BB94" i="95"/>
  <c r="BB93" i="95"/>
  <c r="BB92" i="95"/>
  <c r="BB91" i="95"/>
  <c r="BB90" i="95"/>
  <c r="BB89" i="95"/>
  <c r="BB88" i="95"/>
  <c r="BB87" i="95"/>
  <c r="BB86" i="95"/>
  <c r="BB85" i="95"/>
  <c r="BB84" i="95"/>
  <c r="BB83" i="95"/>
  <c r="BB82" i="95"/>
  <c r="BB81" i="95"/>
  <c r="BB80" i="95"/>
  <c r="BB79" i="95"/>
  <c r="BB78" i="95"/>
  <c r="BB77" i="95"/>
  <c r="BB76" i="95"/>
  <c r="BB75" i="95"/>
  <c r="BB74" i="95"/>
  <c r="BB73" i="95"/>
  <c r="BB72" i="95"/>
  <c r="BB71" i="95"/>
  <c r="BB70" i="95"/>
  <c r="BB69" i="95"/>
  <c r="BB68" i="95"/>
  <c r="BB67" i="95"/>
  <c r="BB66" i="95"/>
  <c r="BB65" i="95"/>
  <c r="BB64" i="95"/>
  <c r="BB63" i="95"/>
  <c r="BB62" i="95"/>
  <c r="BB61" i="95"/>
  <c r="BB60" i="95"/>
  <c r="BB59" i="95"/>
  <c r="BB58" i="95"/>
  <c r="BB57" i="95"/>
  <c r="BB56" i="95"/>
  <c r="BB55" i="95"/>
  <c r="BB54" i="95"/>
  <c r="BB53" i="95"/>
  <c r="BB52" i="95"/>
  <c r="BB51" i="95"/>
  <c r="BB50" i="95"/>
  <c r="BB49" i="95"/>
  <c r="BB48" i="95"/>
  <c r="BB47" i="95"/>
  <c r="BB46" i="95"/>
  <c r="BB45" i="95"/>
  <c r="BB44" i="95"/>
  <c r="BB43" i="95"/>
  <c r="BB42" i="95"/>
  <c r="BB41" i="95"/>
  <c r="BB40" i="95"/>
  <c r="BB39" i="95"/>
  <c r="BB38" i="95"/>
  <c r="BB37" i="95"/>
  <c r="BB36" i="95"/>
  <c r="BB35" i="95"/>
  <c r="BB34" i="95"/>
  <c r="BB33" i="95"/>
  <c r="BB32" i="95"/>
  <c r="BB31" i="95"/>
  <c r="BB30" i="95"/>
  <c r="BB29" i="95"/>
  <c r="BB28" i="95"/>
  <c r="BB27" i="95"/>
  <c r="BB26" i="95"/>
  <c r="BB25" i="95"/>
  <c r="BB24" i="95"/>
  <c r="BB23" i="95"/>
  <c r="BB22" i="95"/>
  <c r="BB21" i="95"/>
  <c r="BB20" i="95"/>
  <c r="BB19" i="95"/>
  <c r="BB18" i="95"/>
  <c r="AX200" i="95"/>
  <c r="AX199" i="95"/>
  <c r="AX198" i="95"/>
  <c r="AX197" i="95"/>
  <c r="AX196" i="95"/>
  <c r="AX195" i="95"/>
  <c r="AX194" i="95"/>
  <c r="AX193" i="95"/>
  <c r="AX192" i="95"/>
  <c r="AX191" i="95"/>
  <c r="AX190" i="95"/>
  <c r="AX189" i="95"/>
  <c r="AX188" i="95"/>
  <c r="AX187" i="95"/>
  <c r="AX186" i="95"/>
  <c r="AX185" i="95"/>
  <c r="AX184" i="95"/>
  <c r="AX183" i="95"/>
  <c r="AX182" i="95"/>
  <c r="AX181" i="95"/>
  <c r="AX180" i="95"/>
  <c r="AX179" i="95"/>
  <c r="AX178" i="95"/>
  <c r="AX177" i="95"/>
  <c r="AX176" i="95"/>
  <c r="AX175" i="95"/>
  <c r="AX174" i="95"/>
  <c r="AX173" i="95"/>
  <c r="AX172" i="95"/>
  <c r="AX171" i="95"/>
  <c r="AX170" i="95"/>
  <c r="AX169" i="95"/>
  <c r="AX168" i="95"/>
  <c r="AX167" i="95"/>
  <c r="AX166" i="95"/>
  <c r="AX165" i="95"/>
  <c r="AX164" i="95"/>
  <c r="AX163" i="95"/>
  <c r="AX162" i="95"/>
  <c r="AX161" i="95"/>
  <c r="AX160" i="95"/>
  <c r="AX159" i="95"/>
  <c r="AX158" i="95"/>
  <c r="AX157" i="95"/>
  <c r="AX156" i="95"/>
  <c r="AX155" i="95"/>
  <c r="AX154" i="95"/>
  <c r="AX153" i="95"/>
  <c r="AX152" i="95"/>
  <c r="AX151" i="95"/>
  <c r="AX150" i="95"/>
  <c r="AX149" i="95"/>
  <c r="AX148" i="95"/>
  <c r="AX147" i="95"/>
  <c r="AX146" i="95"/>
  <c r="AX145" i="95"/>
  <c r="AX144" i="95"/>
  <c r="AX143" i="95"/>
  <c r="AX142" i="95"/>
  <c r="AX141" i="95"/>
  <c r="AX140" i="95"/>
  <c r="AX139" i="95"/>
  <c r="AX138" i="95"/>
  <c r="AX137" i="95"/>
  <c r="AX136" i="95"/>
  <c r="AX135" i="95"/>
  <c r="AX134" i="95"/>
  <c r="AX133" i="95"/>
  <c r="AX132" i="95"/>
  <c r="AX131" i="95"/>
  <c r="AX130" i="95"/>
  <c r="AX129" i="95"/>
  <c r="AX128" i="95"/>
  <c r="AX127" i="95"/>
  <c r="AX126" i="95"/>
  <c r="AX125" i="95"/>
  <c r="AX124" i="95"/>
  <c r="AX123" i="95"/>
  <c r="AX122" i="95"/>
  <c r="AX121" i="95"/>
  <c r="AX120" i="95"/>
  <c r="AX119" i="95"/>
  <c r="AX118" i="95"/>
  <c r="AX117" i="95"/>
  <c r="AX116" i="95"/>
  <c r="AX115" i="95"/>
  <c r="AX114" i="95"/>
  <c r="AX113" i="95"/>
  <c r="AX112" i="95"/>
  <c r="AX111" i="95"/>
  <c r="AX110" i="95"/>
  <c r="AX109" i="95"/>
  <c r="AX108" i="95"/>
  <c r="AX107" i="95"/>
  <c r="AX106" i="95"/>
  <c r="AX105" i="95"/>
  <c r="AX104" i="95"/>
  <c r="AX103" i="95"/>
  <c r="AX102" i="95"/>
  <c r="AX101" i="95"/>
  <c r="AX100" i="95"/>
  <c r="AX99" i="95"/>
  <c r="AX98" i="95"/>
  <c r="AX97" i="95"/>
  <c r="AX96" i="95"/>
  <c r="AX95" i="95"/>
  <c r="AX94" i="95"/>
  <c r="AX93" i="95"/>
  <c r="AX92" i="95"/>
  <c r="AX91" i="95"/>
  <c r="AX90" i="95"/>
  <c r="AX89" i="95"/>
  <c r="AX88" i="95"/>
  <c r="AX87" i="95"/>
  <c r="AX86" i="95"/>
  <c r="AX85" i="95"/>
  <c r="AX84" i="95"/>
  <c r="AX83" i="95"/>
  <c r="AX82" i="95"/>
  <c r="AX81" i="95"/>
  <c r="AX80" i="95"/>
  <c r="AX79" i="95"/>
  <c r="AX78" i="95"/>
  <c r="AX77" i="95"/>
  <c r="AX76" i="95"/>
  <c r="AX75" i="95"/>
  <c r="AX74" i="95"/>
  <c r="AX73" i="95"/>
  <c r="AX72" i="95"/>
  <c r="AX71" i="95"/>
  <c r="AX70" i="95"/>
  <c r="AX69" i="95"/>
  <c r="AX68" i="95"/>
  <c r="AX67" i="95"/>
  <c r="AX66" i="95"/>
  <c r="AX65" i="95"/>
  <c r="AX64" i="95"/>
  <c r="AX63" i="95"/>
  <c r="AX62" i="95"/>
  <c r="AX61" i="95"/>
  <c r="AX60" i="95"/>
  <c r="AX59" i="95"/>
  <c r="AX58" i="95"/>
  <c r="AX57" i="95"/>
  <c r="AX56" i="95"/>
  <c r="AX55" i="95"/>
  <c r="AX54" i="95"/>
  <c r="AX53" i="95"/>
  <c r="AX52" i="95"/>
  <c r="AX51" i="95"/>
  <c r="AX50" i="95"/>
  <c r="AX49" i="95"/>
  <c r="AX48" i="95"/>
  <c r="AX47" i="95"/>
  <c r="AX46" i="95"/>
  <c r="AX45" i="95"/>
  <c r="AX44" i="95"/>
  <c r="AX43" i="95"/>
  <c r="AX42" i="95"/>
  <c r="AX41" i="95"/>
  <c r="AX40" i="95"/>
  <c r="AX39" i="95"/>
  <c r="AX38" i="95"/>
  <c r="AX37" i="95"/>
  <c r="AX36" i="95"/>
  <c r="AX35" i="95"/>
  <c r="AX34" i="95"/>
  <c r="AX33" i="95"/>
  <c r="AX32" i="95"/>
  <c r="AX31" i="95"/>
  <c r="AX30" i="95"/>
  <c r="AX29" i="95"/>
  <c r="AX28" i="95"/>
  <c r="AX27" i="95"/>
  <c r="AX26" i="95"/>
  <c r="AX25" i="95"/>
  <c r="AX24" i="95"/>
  <c r="AX23" i="95"/>
  <c r="AX22" i="95"/>
  <c r="AX21" i="95"/>
  <c r="AX20" i="95"/>
  <c r="AX19" i="95"/>
  <c r="AX18" i="95"/>
  <c r="AV200" i="95"/>
  <c r="AU200" i="95"/>
  <c r="AV199" i="95"/>
  <c r="AU199" i="95"/>
  <c r="AV198" i="95"/>
  <c r="AU198" i="95"/>
  <c r="AV197" i="95"/>
  <c r="AU197" i="95"/>
  <c r="AV196" i="95"/>
  <c r="AU196" i="95"/>
  <c r="AV195" i="95"/>
  <c r="AU195" i="95"/>
  <c r="AV194" i="95"/>
  <c r="AU194" i="95"/>
  <c r="AV193" i="95"/>
  <c r="AU193" i="95"/>
  <c r="AV192" i="95"/>
  <c r="AU192" i="95"/>
  <c r="AV191" i="95"/>
  <c r="AU191" i="95"/>
  <c r="AV190" i="95"/>
  <c r="AU190" i="95"/>
  <c r="AV189" i="95"/>
  <c r="AU189" i="95"/>
  <c r="AV188" i="95"/>
  <c r="AU188" i="95"/>
  <c r="AV187" i="95"/>
  <c r="AU187" i="95"/>
  <c r="AV186" i="95"/>
  <c r="AU186" i="95"/>
  <c r="AV185" i="95"/>
  <c r="AU185" i="95"/>
  <c r="AV184" i="95"/>
  <c r="AU184" i="95"/>
  <c r="AV183" i="95"/>
  <c r="AU183" i="95"/>
  <c r="AV182" i="95"/>
  <c r="AU182" i="95"/>
  <c r="AV181" i="95"/>
  <c r="AU181" i="95"/>
  <c r="AV180" i="95"/>
  <c r="AU180" i="95"/>
  <c r="AV179" i="95"/>
  <c r="AU179" i="95"/>
  <c r="AV178" i="95"/>
  <c r="AU178" i="95"/>
  <c r="AV177" i="95"/>
  <c r="AU177" i="95"/>
  <c r="AV176" i="95"/>
  <c r="AU176" i="95"/>
  <c r="AV175" i="95"/>
  <c r="AU175" i="95"/>
  <c r="AV174" i="95"/>
  <c r="AU174" i="95"/>
  <c r="AV173" i="95"/>
  <c r="AU173" i="95"/>
  <c r="AV172" i="95"/>
  <c r="AU172" i="95"/>
  <c r="AV171" i="95"/>
  <c r="AU171" i="95"/>
  <c r="AV170" i="95"/>
  <c r="AU170" i="95"/>
  <c r="AV169" i="95"/>
  <c r="AU169" i="95"/>
  <c r="AV168" i="95"/>
  <c r="AU168" i="95"/>
  <c r="AV167" i="95"/>
  <c r="AU167" i="95"/>
  <c r="AV166" i="95"/>
  <c r="AU166" i="95"/>
  <c r="AV165" i="95"/>
  <c r="AU165" i="95"/>
  <c r="AV164" i="95"/>
  <c r="AU164" i="95"/>
  <c r="AV163" i="95"/>
  <c r="AU163" i="95"/>
  <c r="AV162" i="95"/>
  <c r="AU162" i="95"/>
  <c r="AV161" i="95"/>
  <c r="AU161" i="95"/>
  <c r="AV160" i="95"/>
  <c r="AU160" i="95"/>
  <c r="AV159" i="95"/>
  <c r="AU159" i="95"/>
  <c r="AV158" i="95"/>
  <c r="AU158" i="95"/>
  <c r="AV157" i="95"/>
  <c r="AU157" i="95"/>
  <c r="AV156" i="95"/>
  <c r="AU156" i="95"/>
  <c r="AV155" i="95"/>
  <c r="AU155" i="95"/>
  <c r="AV154" i="95"/>
  <c r="AU154" i="95"/>
  <c r="AV153" i="95"/>
  <c r="AU153" i="95"/>
  <c r="AV152" i="95"/>
  <c r="AU152" i="95"/>
  <c r="AV151" i="95"/>
  <c r="AU151" i="95"/>
  <c r="AV150" i="95"/>
  <c r="AU150" i="95"/>
  <c r="AV149" i="95"/>
  <c r="AU149" i="95"/>
  <c r="AV148" i="95"/>
  <c r="AU148" i="95"/>
  <c r="AV147" i="95"/>
  <c r="AU147" i="95"/>
  <c r="AV146" i="95"/>
  <c r="AU146" i="95"/>
  <c r="AV145" i="95"/>
  <c r="AU145" i="95"/>
  <c r="AV144" i="95"/>
  <c r="AU144" i="95"/>
  <c r="AV143" i="95"/>
  <c r="AU143" i="95"/>
  <c r="AV142" i="95"/>
  <c r="AU142" i="95"/>
  <c r="AV141" i="95"/>
  <c r="AU141" i="95"/>
  <c r="AV140" i="95"/>
  <c r="AU140" i="95"/>
  <c r="AV139" i="95"/>
  <c r="AU139" i="95"/>
  <c r="AV138" i="95"/>
  <c r="AU138" i="95"/>
  <c r="AV137" i="95"/>
  <c r="AU137" i="95"/>
  <c r="AV136" i="95"/>
  <c r="AU136" i="95"/>
  <c r="AV135" i="95"/>
  <c r="AU135" i="95"/>
  <c r="AV134" i="95"/>
  <c r="AU134" i="95"/>
  <c r="AV133" i="95"/>
  <c r="AU133" i="95"/>
  <c r="AV132" i="95"/>
  <c r="AU132" i="95"/>
  <c r="AV131" i="95"/>
  <c r="AU131" i="95"/>
  <c r="AV130" i="95"/>
  <c r="AU130" i="95"/>
  <c r="AV129" i="95"/>
  <c r="AU129" i="95"/>
  <c r="AV128" i="95"/>
  <c r="AU128" i="95"/>
  <c r="AV127" i="95"/>
  <c r="AU127" i="95"/>
  <c r="AV126" i="95"/>
  <c r="AU126" i="95"/>
  <c r="AV125" i="95"/>
  <c r="AU125" i="95"/>
  <c r="AV124" i="95"/>
  <c r="AU124" i="95"/>
  <c r="AV123" i="95"/>
  <c r="AU123" i="95"/>
  <c r="AV122" i="95"/>
  <c r="AU122" i="95"/>
  <c r="AV121" i="95"/>
  <c r="AU121" i="95"/>
  <c r="AV120" i="95"/>
  <c r="AU120" i="95"/>
  <c r="AV119" i="95"/>
  <c r="AU119" i="95"/>
  <c r="AV118" i="95"/>
  <c r="AU118" i="95"/>
  <c r="AV117" i="95"/>
  <c r="AU117" i="95"/>
  <c r="AV116" i="95"/>
  <c r="AU116" i="95"/>
  <c r="AV115" i="95"/>
  <c r="AU115" i="95"/>
  <c r="AV114" i="95"/>
  <c r="AU114" i="95"/>
  <c r="AV113" i="95"/>
  <c r="AU113" i="95"/>
  <c r="AV112" i="95"/>
  <c r="AU112" i="95"/>
  <c r="AV111" i="95"/>
  <c r="AU111" i="95"/>
  <c r="AV110" i="95"/>
  <c r="AU110" i="95"/>
  <c r="AV109" i="95"/>
  <c r="AU109" i="95"/>
  <c r="AV108" i="95"/>
  <c r="AU108" i="95"/>
  <c r="AV107" i="95"/>
  <c r="AU107" i="95"/>
  <c r="AV106" i="95"/>
  <c r="AU106" i="95"/>
  <c r="AV105" i="95"/>
  <c r="AU105" i="95"/>
  <c r="AV104" i="95"/>
  <c r="AU104" i="95"/>
  <c r="AV103" i="95"/>
  <c r="AU103" i="95"/>
  <c r="AV102" i="95"/>
  <c r="AU102" i="95"/>
  <c r="AV101" i="95"/>
  <c r="AU101" i="95"/>
  <c r="AV100" i="95"/>
  <c r="AU100" i="95"/>
  <c r="AV99" i="95"/>
  <c r="AU99" i="95"/>
  <c r="AV98" i="95"/>
  <c r="AU98" i="95"/>
  <c r="AV97" i="95"/>
  <c r="AU97" i="95"/>
  <c r="AV96" i="95"/>
  <c r="AU96" i="95"/>
  <c r="AV95" i="95"/>
  <c r="AU95" i="95"/>
  <c r="AV94" i="95"/>
  <c r="AU94" i="95"/>
  <c r="AV93" i="95"/>
  <c r="AU93" i="95"/>
  <c r="AV92" i="95"/>
  <c r="AU92" i="95"/>
  <c r="AV91" i="95"/>
  <c r="AU91" i="95"/>
  <c r="AV90" i="95"/>
  <c r="AU90" i="95"/>
  <c r="AV89" i="95"/>
  <c r="AU89" i="95"/>
  <c r="AV88" i="95"/>
  <c r="AU88" i="95"/>
  <c r="AV87" i="95"/>
  <c r="AU87" i="95"/>
  <c r="AV86" i="95"/>
  <c r="AU86" i="95"/>
  <c r="AV85" i="95"/>
  <c r="AU85" i="95"/>
  <c r="AV84" i="95"/>
  <c r="AU84" i="95"/>
  <c r="AV83" i="95"/>
  <c r="AU83" i="95"/>
  <c r="AV82" i="95"/>
  <c r="AU82" i="95"/>
  <c r="AV81" i="95"/>
  <c r="AU81" i="95"/>
  <c r="AV80" i="95"/>
  <c r="AU80" i="95"/>
  <c r="AV79" i="95"/>
  <c r="AU79" i="95"/>
  <c r="AV78" i="95"/>
  <c r="AU78" i="95"/>
  <c r="AV77" i="95"/>
  <c r="AU77" i="95"/>
  <c r="AV76" i="95"/>
  <c r="AU76" i="95"/>
  <c r="AV75" i="95"/>
  <c r="AU75" i="95"/>
  <c r="AV74" i="95"/>
  <c r="AU74" i="95"/>
  <c r="AV73" i="95"/>
  <c r="AU73" i="95"/>
  <c r="AV72" i="95"/>
  <c r="AU72" i="95"/>
  <c r="AV71" i="95"/>
  <c r="AU71" i="95"/>
  <c r="AV70" i="95"/>
  <c r="AU70" i="95"/>
  <c r="AV69" i="95"/>
  <c r="AU69" i="95"/>
  <c r="AV68" i="95"/>
  <c r="AU68" i="95"/>
  <c r="AV67" i="95"/>
  <c r="AU67" i="95"/>
  <c r="AV66" i="95"/>
  <c r="AU66" i="95"/>
  <c r="AV65" i="95"/>
  <c r="AU65" i="95"/>
  <c r="AV64" i="95"/>
  <c r="AU64" i="95"/>
  <c r="AV63" i="95"/>
  <c r="AU63" i="95"/>
  <c r="AV62" i="95"/>
  <c r="AU62" i="95"/>
  <c r="AV61" i="95"/>
  <c r="AU61" i="95"/>
  <c r="AV60" i="95"/>
  <c r="AU60" i="95"/>
  <c r="AV59" i="95"/>
  <c r="AU59" i="95"/>
  <c r="AV58" i="95"/>
  <c r="AU58" i="95"/>
  <c r="AV57" i="95"/>
  <c r="AU57" i="95"/>
  <c r="AV56" i="95"/>
  <c r="AU56" i="95"/>
  <c r="AV55" i="95"/>
  <c r="AU55" i="95"/>
  <c r="AV54" i="95"/>
  <c r="AU54" i="95"/>
  <c r="AV53" i="95"/>
  <c r="AU53" i="95"/>
  <c r="AV52" i="95"/>
  <c r="AU52" i="95"/>
  <c r="AV51" i="95"/>
  <c r="AU51" i="95"/>
  <c r="AV50" i="95"/>
  <c r="AU50" i="95"/>
  <c r="AV49" i="95"/>
  <c r="AU49" i="95"/>
  <c r="AV48" i="95"/>
  <c r="AU48" i="95"/>
  <c r="AV47" i="95"/>
  <c r="AU47" i="95"/>
  <c r="AV46" i="95"/>
  <c r="AU46" i="95"/>
  <c r="AV45" i="95"/>
  <c r="AU45" i="95"/>
  <c r="AV44" i="95"/>
  <c r="AU44" i="95"/>
  <c r="AV43" i="95"/>
  <c r="AU43" i="95"/>
  <c r="AV42" i="95"/>
  <c r="AU42" i="95"/>
  <c r="AV41" i="95"/>
  <c r="AU41" i="95"/>
  <c r="AV40" i="95"/>
  <c r="AU40" i="95"/>
  <c r="AV39" i="95"/>
  <c r="AU39" i="95"/>
  <c r="AV38" i="95"/>
  <c r="AU38" i="95"/>
  <c r="AV37" i="95"/>
  <c r="AU37" i="95"/>
  <c r="AV36" i="95"/>
  <c r="AU36" i="95"/>
  <c r="AV35" i="95"/>
  <c r="AU35" i="95"/>
  <c r="AV34" i="95"/>
  <c r="AU34" i="95"/>
  <c r="AV33" i="95"/>
  <c r="AU33" i="95"/>
  <c r="AV32" i="95"/>
  <c r="AU32" i="95"/>
  <c r="AV31" i="95"/>
  <c r="AU31" i="95"/>
  <c r="AV30" i="95"/>
  <c r="AU30" i="95"/>
  <c r="AV29" i="95"/>
  <c r="AU29" i="95"/>
  <c r="AV28" i="95"/>
  <c r="AU28" i="95"/>
  <c r="AV27" i="95"/>
  <c r="AU27" i="95"/>
  <c r="AV26" i="95"/>
  <c r="AU26" i="95"/>
  <c r="AV25" i="95"/>
  <c r="AU25" i="95"/>
  <c r="AV24" i="95"/>
  <c r="AU24" i="95"/>
  <c r="AV23" i="95"/>
  <c r="AU23" i="95"/>
  <c r="AV22" i="95"/>
  <c r="AU22" i="95"/>
  <c r="AV21" i="95"/>
  <c r="AU21" i="95"/>
  <c r="AV20" i="95"/>
  <c r="AU20" i="95"/>
  <c r="AV19" i="95"/>
  <c r="AU19" i="95"/>
  <c r="AV18" i="95"/>
  <c r="AU18" i="95"/>
  <c r="W200" i="95"/>
  <c r="W199" i="95"/>
  <c r="W198" i="95"/>
  <c r="W197" i="95"/>
  <c r="W196" i="95"/>
  <c r="W195" i="95"/>
  <c r="W194" i="95"/>
  <c r="W193" i="95"/>
  <c r="W192" i="95"/>
  <c r="W191" i="95"/>
  <c r="W190" i="95"/>
  <c r="W189" i="95"/>
  <c r="W188" i="95"/>
  <c r="W187" i="95"/>
  <c r="W186" i="95"/>
  <c r="W185" i="95"/>
  <c r="W184" i="95"/>
  <c r="W183" i="95"/>
  <c r="W182" i="95"/>
  <c r="W181" i="95"/>
  <c r="W180" i="95"/>
  <c r="W179" i="95"/>
  <c r="W178" i="95"/>
  <c r="W177" i="95"/>
  <c r="W176" i="95"/>
  <c r="W175" i="95"/>
  <c r="W174" i="95"/>
  <c r="W173" i="95"/>
  <c r="W172" i="95"/>
  <c r="W171" i="95"/>
  <c r="W170" i="95"/>
  <c r="W169" i="95"/>
  <c r="W168" i="95"/>
  <c r="W167" i="95"/>
  <c r="W166" i="95"/>
  <c r="W165" i="95"/>
  <c r="W164" i="95"/>
  <c r="W163" i="95"/>
  <c r="W162" i="95"/>
  <c r="W161" i="95"/>
  <c r="W160" i="95"/>
  <c r="W159" i="95"/>
  <c r="W158" i="95"/>
  <c r="W157" i="95"/>
  <c r="W156" i="95"/>
  <c r="W155" i="95"/>
  <c r="W154" i="95"/>
  <c r="W153" i="95"/>
  <c r="W152" i="95"/>
  <c r="W151" i="95"/>
  <c r="W150" i="95"/>
  <c r="W149" i="95"/>
  <c r="W148" i="95"/>
  <c r="W147" i="95"/>
  <c r="W146" i="95"/>
  <c r="W145" i="95"/>
  <c r="W144" i="95"/>
  <c r="W143" i="95"/>
  <c r="W142" i="95"/>
  <c r="W141" i="95"/>
  <c r="W140" i="95"/>
  <c r="W139" i="95"/>
  <c r="W138" i="95"/>
  <c r="W137" i="95"/>
  <c r="W136" i="95"/>
  <c r="W135" i="95"/>
  <c r="W134" i="95"/>
  <c r="W133" i="95"/>
  <c r="W132" i="95"/>
  <c r="W131" i="95"/>
  <c r="W130" i="95"/>
  <c r="W129" i="95"/>
  <c r="W128" i="95"/>
  <c r="W127" i="95"/>
  <c r="W126" i="95"/>
  <c r="W125" i="95"/>
  <c r="W124" i="95"/>
  <c r="W123" i="95"/>
  <c r="W122" i="95"/>
  <c r="W121" i="95"/>
  <c r="W120" i="95"/>
  <c r="W119" i="95"/>
  <c r="W118" i="95"/>
  <c r="W117" i="95"/>
  <c r="W116" i="95"/>
  <c r="W115" i="95"/>
  <c r="W114" i="95"/>
  <c r="W113" i="95"/>
  <c r="W112" i="95"/>
  <c r="W111" i="95"/>
  <c r="W110" i="95"/>
  <c r="W109" i="95"/>
  <c r="W108" i="95"/>
  <c r="W107" i="95"/>
  <c r="W106" i="95"/>
  <c r="W105" i="95"/>
  <c r="W104" i="95"/>
  <c r="W103" i="95"/>
  <c r="W102" i="95"/>
  <c r="W101" i="95"/>
  <c r="W100" i="95"/>
  <c r="W99" i="95"/>
  <c r="W98" i="95"/>
  <c r="W97" i="95"/>
  <c r="W96" i="95"/>
  <c r="W95" i="95"/>
  <c r="W94" i="95"/>
  <c r="W93" i="95"/>
  <c r="W92" i="95"/>
  <c r="W91" i="95"/>
  <c r="W90" i="95"/>
  <c r="W89" i="95"/>
  <c r="W88" i="95"/>
  <c r="W87" i="95"/>
  <c r="W86" i="95"/>
  <c r="W85" i="95"/>
  <c r="W84" i="95"/>
  <c r="W83" i="95"/>
  <c r="W82" i="95"/>
  <c r="W81" i="95"/>
  <c r="W80" i="95"/>
  <c r="W79" i="95"/>
  <c r="W78" i="95"/>
  <c r="W77" i="95"/>
  <c r="W76" i="95"/>
  <c r="W75" i="95"/>
  <c r="W74" i="95"/>
  <c r="W73" i="95"/>
  <c r="W72" i="95"/>
  <c r="W71" i="95"/>
  <c r="W70" i="95"/>
  <c r="W69" i="95"/>
  <c r="W68" i="95"/>
  <c r="W67" i="95"/>
  <c r="W66" i="95"/>
  <c r="W65" i="95"/>
  <c r="W64" i="95"/>
  <c r="W63" i="95"/>
  <c r="W62" i="95"/>
  <c r="W61" i="95"/>
  <c r="W60" i="95"/>
  <c r="W59" i="95"/>
  <c r="W58" i="95"/>
  <c r="W57" i="95"/>
  <c r="W56" i="95"/>
  <c r="W55" i="95"/>
  <c r="W54" i="95"/>
  <c r="W53" i="95"/>
  <c r="W52" i="95"/>
  <c r="W51" i="95"/>
  <c r="W50" i="95"/>
  <c r="W49" i="95"/>
  <c r="W48" i="95"/>
  <c r="W47" i="95"/>
  <c r="W46" i="95"/>
  <c r="W45" i="95"/>
  <c r="W44" i="95"/>
  <c r="W43" i="95"/>
  <c r="W42" i="95"/>
  <c r="W41" i="95"/>
  <c r="W40" i="95"/>
  <c r="W39" i="95"/>
  <c r="W38" i="95"/>
  <c r="W37" i="95"/>
  <c r="W36" i="95"/>
  <c r="W35" i="95"/>
  <c r="W34" i="95"/>
  <c r="W33" i="95"/>
  <c r="W32" i="95"/>
  <c r="W31" i="95"/>
  <c r="W30" i="95"/>
  <c r="W29" i="95"/>
  <c r="W28" i="95"/>
  <c r="W27" i="95"/>
  <c r="W26" i="95"/>
  <c r="W25" i="95"/>
  <c r="W24" i="95"/>
  <c r="W23" i="95"/>
  <c r="W22" i="95"/>
  <c r="W21" i="95"/>
  <c r="W20" i="95"/>
  <c r="W19" i="95"/>
  <c r="W18" i="95"/>
  <c r="S200" i="95"/>
  <c r="S199" i="95"/>
  <c r="S198" i="95"/>
  <c r="S197" i="95"/>
  <c r="S196" i="95"/>
  <c r="S195" i="95"/>
  <c r="S194" i="95"/>
  <c r="S193" i="95"/>
  <c r="S192" i="95"/>
  <c r="S191" i="95"/>
  <c r="S190" i="95"/>
  <c r="S189" i="95"/>
  <c r="S188" i="95"/>
  <c r="S187" i="95"/>
  <c r="S186" i="95"/>
  <c r="S185" i="95"/>
  <c r="S184" i="95"/>
  <c r="S183" i="95"/>
  <c r="S182" i="95"/>
  <c r="S181" i="95"/>
  <c r="S180" i="95"/>
  <c r="S179" i="95"/>
  <c r="S178" i="95"/>
  <c r="S177" i="95"/>
  <c r="S176" i="95"/>
  <c r="S175" i="95"/>
  <c r="S174" i="95"/>
  <c r="S173" i="95"/>
  <c r="S172" i="95"/>
  <c r="S171" i="95"/>
  <c r="S170" i="95"/>
  <c r="S169" i="95"/>
  <c r="S168" i="95"/>
  <c r="S167" i="95"/>
  <c r="S166" i="95"/>
  <c r="S165" i="95"/>
  <c r="S164" i="95"/>
  <c r="S163" i="95"/>
  <c r="S162" i="95"/>
  <c r="S161" i="95"/>
  <c r="S160" i="95"/>
  <c r="S159" i="95"/>
  <c r="S158" i="95"/>
  <c r="S157" i="95"/>
  <c r="S156" i="95"/>
  <c r="S155" i="95"/>
  <c r="S154" i="95"/>
  <c r="S153" i="95"/>
  <c r="S152" i="95"/>
  <c r="S151" i="95"/>
  <c r="S150" i="95"/>
  <c r="S149" i="95"/>
  <c r="S148" i="95"/>
  <c r="S147" i="95"/>
  <c r="S146" i="95"/>
  <c r="S145" i="95"/>
  <c r="S144" i="95"/>
  <c r="S143" i="95"/>
  <c r="S142" i="95"/>
  <c r="S141" i="95"/>
  <c r="S140" i="95"/>
  <c r="S139" i="95"/>
  <c r="S138" i="95"/>
  <c r="S137" i="95"/>
  <c r="S136" i="95"/>
  <c r="S135" i="95"/>
  <c r="S134" i="95"/>
  <c r="S133" i="95"/>
  <c r="S132" i="95"/>
  <c r="S131" i="95"/>
  <c r="S130" i="95"/>
  <c r="S129" i="95"/>
  <c r="S128" i="95"/>
  <c r="S127" i="95"/>
  <c r="S126" i="95"/>
  <c r="S125" i="95"/>
  <c r="S124" i="95"/>
  <c r="S123" i="95"/>
  <c r="S122" i="95"/>
  <c r="S121" i="95"/>
  <c r="S120" i="95"/>
  <c r="S119" i="95"/>
  <c r="S118" i="95"/>
  <c r="S117" i="95"/>
  <c r="S116" i="95"/>
  <c r="S115" i="95"/>
  <c r="S114" i="95"/>
  <c r="S113" i="95"/>
  <c r="S112" i="95"/>
  <c r="S111" i="95"/>
  <c r="S110" i="95"/>
  <c r="S109" i="95"/>
  <c r="S108" i="95"/>
  <c r="S107" i="95"/>
  <c r="S106" i="95"/>
  <c r="S105" i="95"/>
  <c r="S104" i="95"/>
  <c r="S103" i="95"/>
  <c r="S102" i="95"/>
  <c r="S101" i="95"/>
  <c r="S100" i="95"/>
  <c r="S99" i="95"/>
  <c r="S98" i="95"/>
  <c r="S97" i="95"/>
  <c r="S96" i="95"/>
  <c r="S95" i="95"/>
  <c r="S94" i="95"/>
  <c r="S93" i="95"/>
  <c r="S92" i="95"/>
  <c r="S91" i="95"/>
  <c r="S90" i="95"/>
  <c r="S89" i="95"/>
  <c r="S88" i="95"/>
  <c r="S87" i="95"/>
  <c r="S86" i="95"/>
  <c r="S85" i="95"/>
  <c r="S84" i="95"/>
  <c r="S83" i="95"/>
  <c r="S82" i="95"/>
  <c r="S81" i="95"/>
  <c r="S80" i="95"/>
  <c r="S79" i="95"/>
  <c r="S78" i="95"/>
  <c r="S77" i="95"/>
  <c r="S76" i="95"/>
  <c r="S75" i="95"/>
  <c r="S74" i="95"/>
  <c r="S73" i="95"/>
  <c r="S72" i="95"/>
  <c r="S71" i="95"/>
  <c r="S70" i="95"/>
  <c r="S69" i="95"/>
  <c r="S68" i="95"/>
  <c r="S67" i="95"/>
  <c r="S66" i="95"/>
  <c r="S65" i="95"/>
  <c r="S64" i="95"/>
  <c r="S63" i="95"/>
  <c r="S62" i="95"/>
  <c r="S61" i="95"/>
  <c r="S60" i="95"/>
  <c r="S59" i="95"/>
  <c r="S58" i="95"/>
  <c r="S57" i="95"/>
  <c r="S56" i="95"/>
  <c r="S55" i="95"/>
  <c r="S54" i="95"/>
  <c r="S53" i="95"/>
  <c r="S52" i="95"/>
  <c r="S51" i="95"/>
  <c r="S50" i="95"/>
  <c r="S49" i="95"/>
  <c r="S48" i="95"/>
  <c r="S47" i="95"/>
  <c r="S46" i="95"/>
  <c r="S45" i="95"/>
  <c r="S44" i="95"/>
  <c r="S43" i="95"/>
  <c r="S42" i="95"/>
  <c r="S41" i="95"/>
  <c r="S40" i="95"/>
  <c r="S39" i="95"/>
  <c r="S38" i="95"/>
  <c r="S37" i="95"/>
  <c r="S36" i="95"/>
  <c r="S35" i="95"/>
  <c r="S34" i="95"/>
  <c r="S33" i="95"/>
  <c r="S32" i="95"/>
  <c r="S31" i="95"/>
  <c r="S30" i="95"/>
  <c r="S29" i="95"/>
  <c r="S28" i="95"/>
  <c r="S27" i="95"/>
  <c r="S26" i="95"/>
  <c r="S25" i="95"/>
  <c r="S24" i="95"/>
  <c r="S23" i="95"/>
  <c r="S22" i="95"/>
  <c r="S21" i="95"/>
  <c r="S20" i="95"/>
  <c r="S19" i="95"/>
  <c r="S18" i="95"/>
  <c r="G200" i="95"/>
  <c r="G199" i="95"/>
  <c r="G198" i="95"/>
  <c r="G197" i="95"/>
  <c r="G196" i="95"/>
  <c r="G195" i="95"/>
  <c r="G194" i="95"/>
  <c r="G193" i="95"/>
  <c r="G192" i="95"/>
  <c r="G191" i="95"/>
  <c r="G190" i="95"/>
  <c r="G189" i="95"/>
  <c r="G188" i="95"/>
  <c r="G187" i="95"/>
  <c r="G186" i="95"/>
  <c r="G185" i="95"/>
  <c r="G184" i="95"/>
  <c r="G183" i="95"/>
  <c r="G182" i="95"/>
  <c r="G181" i="95"/>
  <c r="G180" i="95"/>
  <c r="G179" i="95"/>
  <c r="G178" i="95"/>
  <c r="G177" i="95"/>
  <c r="G176" i="95"/>
  <c r="G175" i="95"/>
  <c r="G174" i="95"/>
  <c r="G173" i="95"/>
  <c r="G172" i="95"/>
  <c r="G171" i="95"/>
  <c r="G170" i="95"/>
  <c r="G169" i="95"/>
  <c r="G168" i="95"/>
  <c r="G167" i="95"/>
  <c r="G166" i="95"/>
  <c r="G165" i="95"/>
  <c r="G164" i="95"/>
  <c r="G163" i="95"/>
  <c r="G162" i="95"/>
  <c r="G161" i="95"/>
  <c r="G160" i="95"/>
  <c r="G159" i="95"/>
  <c r="G158" i="95"/>
  <c r="G157" i="95"/>
  <c r="G156" i="95"/>
  <c r="G155" i="95"/>
  <c r="G154" i="95"/>
  <c r="G153" i="95"/>
  <c r="G152" i="95"/>
  <c r="G151" i="95"/>
  <c r="G150" i="95"/>
  <c r="G149" i="95"/>
  <c r="G148" i="95"/>
  <c r="G147" i="95"/>
  <c r="G146" i="95"/>
  <c r="G145" i="95"/>
  <c r="G144" i="95"/>
  <c r="G143" i="95"/>
  <c r="G142" i="95"/>
  <c r="G141" i="95"/>
  <c r="G140" i="95"/>
  <c r="G139" i="95"/>
  <c r="G138" i="95"/>
  <c r="G137" i="95"/>
  <c r="G136" i="95"/>
  <c r="G135" i="95"/>
  <c r="G134" i="95"/>
  <c r="G133" i="95"/>
  <c r="G132" i="95"/>
  <c r="G131" i="95"/>
  <c r="G130" i="95"/>
  <c r="G129" i="95"/>
  <c r="G128" i="95"/>
  <c r="G127" i="95"/>
  <c r="G126" i="95"/>
  <c r="G125" i="95"/>
  <c r="G124" i="95"/>
  <c r="G123" i="95"/>
  <c r="G122" i="95"/>
  <c r="G121" i="95"/>
  <c r="G120" i="95"/>
  <c r="G119" i="95"/>
  <c r="G118" i="95"/>
  <c r="G117" i="95"/>
  <c r="G116" i="95"/>
  <c r="G115" i="95"/>
  <c r="G114" i="95"/>
  <c r="G113" i="95"/>
  <c r="G112" i="95"/>
  <c r="G111" i="95"/>
  <c r="G110" i="95"/>
  <c r="G109" i="95"/>
  <c r="G108" i="95"/>
  <c r="G107" i="95"/>
  <c r="G106" i="95"/>
  <c r="G105" i="95"/>
  <c r="G104" i="95"/>
  <c r="G103" i="95"/>
  <c r="G102" i="95"/>
  <c r="G101" i="95"/>
  <c r="G100" i="95"/>
  <c r="G99" i="95"/>
  <c r="G98" i="95"/>
  <c r="G97" i="95"/>
  <c r="G96" i="95"/>
  <c r="G95" i="95"/>
  <c r="G94" i="95"/>
  <c r="G93" i="95"/>
  <c r="G92" i="95"/>
  <c r="G91" i="95"/>
  <c r="G90" i="95"/>
  <c r="G89" i="95"/>
  <c r="G88" i="95"/>
  <c r="G87" i="95"/>
  <c r="G86" i="95"/>
  <c r="G85" i="95"/>
  <c r="G84" i="95"/>
  <c r="G83" i="95"/>
  <c r="G82" i="95"/>
  <c r="G81" i="95"/>
  <c r="G80" i="95"/>
  <c r="G79" i="95"/>
  <c r="G78" i="95"/>
  <c r="G77" i="95"/>
  <c r="G76" i="95"/>
  <c r="G75" i="95"/>
  <c r="G74" i="95"/>
  <c r="G73" i="95"/>
  <c r="G72" i="95"/>
  <c r="G71" i="95"/>
  <c r="G70" i="95"/>
  <c r="G69" i="95"/>
  <c r="G68" i="95"/>
  <c r="G67" i="95"/>
  <c r="G66" i="95"/>
  <c r="G65" i="95"/>
  <c r="G64" i="95"/>
  <c r="G63" i="95"/>
  <c r="G62" i="95"/>
  <c r="G61" i="95"/>
  <c r="G60" i="95"/>
  <c r="G59" i="95"/>
  <c r="G58" i="95"/>
  <c r="G57" i="95"/>
  <c r="G56" i="95"/>
  <c r="G55" i="95"/>
  <c r="G54" i="95"/>
  <c r="G53" i="95"/>
  <c r="G52" i="95"/>
  <c r="G51" i="95"/>
  <c r="G50" i="95"/>
  <c r="G49" i="95"/>
  <c r="G48" i="95"/>
  <c r="G47" i="95"/>
  <c r="G46" i="95"/>
  <c r="G45" i="95"/>
  <c r="G44" i="95"/>
  <c r="G43" i="95"/>
  <c r="G42" i="95"/>
  <c r="G41" i="95"/>
  <c r="G40" i="95"/>
  <c r="G39" i="95"/>
  <c r="G38" i="95"/>
  <c r="G37" i="95"/>
  <c r="G36" i="95"/>
  <c r="G35" i="95"/>
  <c r="G34" i="95"/>
  <c r="G33" i="95"/>
  <c r="G32" i="95"/>
  <c r="G31" i="95"/>
  <c r="G30" i="95"/>
  <c r="G29" i="95"/>
  <c r="G28" i="95"/>
  <c r="G27" i="95"/>
  <c r="G26" i="95"/>
  <c r="G25" i="95"/>
  <c r="G24" i="95"/>
  <c r="G23" i="95"/>
  <c r="G22" i="95"/>
  <c r="G21" i="95"/>
  <c r="G20" i="95"/>
  <c r="G19" i="95"/>
  <c r="G18" i="95"/>
  <c r="E200" i="95"/>
  <c r="D200" i="95"/>
  <c r="E199" i="95"/>
  <c r="D199" i="95"/>
  <c r="E198" i="95"/>
  <c r="D198" i="95"/>
  <c r="E197" i="95"/>
  <c r="D197" i="95"/>
  <c r="E196" i="95"/>
  <c r="D196" i="95"/>
  <c r="E195" i="95"/>
  <c r="D195" i="95"/>
  <c r="E194" i="95"/>
  <c r="D194" i="95"/>
  <c r="E193" i="95"/>
  <c r="D193" i="95"/>
  <c r="E192" i="95"/>
  <c r="D192" i="95"/>
  <c r="E191" i="95"/>
  <c r="D191" i="95"/>
  <c r="E190" i="95"/>
  <c r="D190" i="95"/>
  <c r="E189" i="95"/>
  <c r="D189" i="95"/>
  <c r="E188" i="95"/>
  <c r="D188" i="95"/>
  <c r="E187" i="95"/>
  <c r="D187" i="95"/>
  <c r="E186" i="95"/>
  <c r="D186" i="95"/>
  <c r="E185" i="95"/>
  <c r="D185" i="95"/>
  <c r="E184" i="95"/>
  <c r="D184" i="95"/>
  <c r="E183" i="95"/>
  <c r="D183" i="95"/>
  <c r="E182" i="95"/>
  <c r="D182" i="95"/>
  <c r="E181" i="95"/>
  <c r="D181" i="95"/>
  <c r="E180" i="95"/>
  <c r="D180" i="95"/>
  <c r="E179" i="95"/>
  <c r="D179" i="95"/>
  <c r="E178" i="95"/>
  <c r="D178" i="95"/>
  <c r="E177" i="95"/>
  <c r="D177" i="95"/>
  <c r="E176" i="95"/>
  <c r="D176" i="95"/>
  <c r="E175" i="95"/>
  <c r="D175" i="95"/>
  <c r="E174" i="95"/>
  <c r="D174" i="95"/>
  <c r="E173" i="95"/>
  <c r="D173" i="95"/>
  <c r="E172" i="95"/>
  <c r="D172" i="95"/>
  <c r="E171" i="95"/>
  <c r="D171" i="95"/>
  <c r="E170" i="95"/>
  <c r="D170" i="95"/>
  <c r="E169" i="95"/>
  <c r="D169" i="95"/>
  <c r="E168" i="95"/>
  <c r="D168" i="95"/>
  <c r="E167" i="95"/>
  <c r="D167" i="95"/>
  <c r="E166" i="95"/>
  <c r="D166" i="95"/>
  <c r="E165" i="95"/>
  <c r="D165" i="95"/>
  <c r="E164" i="95"/>
  <c r="D164" i="95"/>
  <c r="E163" i="95"/>
  <c r="D163" i="95"/>
  <c r="E162" i="95"/>
  <c r="D162" i="95"/>
  <c r="E161" i="95"/>
  <c r="D161" i="95"/>
  <c r="E160" i="95"/>
  <c r="D160" i="95"/>
  <c r="E159" i="95"/>
  <c r="D159" i="95"/>
  <c r="E158" i="95"/>
  <c r="D158" i="95"/>
  <c r="E157" i="95"/>
  <c r="D157" i="95"/>
  <c r="E156" i="95"/>
  <c r="D156" i="95"/>
  <c r="E155" i="95"/>
  <c r="D155" i="95"/>
  <c r="E154" i="95"/>
  <c r="D154" i="95"/>
  <c r="E153" i="95"/>
  <c r="D153" i="95"/>
  <c r="E152" i="95"/>
  <c r="D152" i="95"/>
  <c r="E151" i="95"/>
  <c r="D151" i="95"/>
  <c r="E150" i="95"/>
  <c r="D150" i="95"/>
  <c r="E149" i="95"/>
  <c r="D149" i="95"/>
  <c r="E148" i="95"/>
  <c r="D148" i="95"/>
  <c r="E147" i="95"/>
  <c r="D147" i="95"/>
  <c r="E146" i="95"/>
  <c r="D146" i="95"/>
  <c r="E145" i="95"/>
  <c r="D145" i="95"/>
  <c r="E144" i="95"/>
  <c r="D144" i="95"/>
  <c r="E143" i="95"/>
  <c r="D143" i="95"/>
  <c r="E142" i="95"/>
  <c r="D142" i="95"/>
  <c r="E141" i="95"/>
  <c r="D141" i="95"/>
  <c r="E140" i="95"/>
  <c r="D140" i="95"/>
  <c r="E139" i="95"/>
  <c r="D139" i="95"/>
  <c r="E138" i="95"/>
  <c r="D138" i="95"/>
  <c r="E137" i="95"/>
  <c r="D137" i="95"/>
  <c r="E136" i="95"/>
  <c r="D136" i="95"/>
  <c r="E135" i="95"/>
  <c r="D135" i="95"/>
  <c r="E134" i="95"/>
  <c r="D134" i="95"/>
  <c r="E133" i="95"/>
  <c r="D133" i="95"/>
  <c r="E132" i="95"/>
  <c r="D132" i="95"/>
  <c r="E131" i="95"/>
  <c r="D131" i="95"/>
  <c r="E130" i="95"/>
  <c r="D130" i="95"/>
  <c r="E129" i="95"/>
  <c r="D129" i="95"/>
  <c r="E128" i="95"/>
  <c r="D128" i="95"/>
  <c r="E127" i="95"/>
  <c r="D127" i="95"/>
  <c r="E126" i="95"/>
  <c r="D126" i="95"/>
  <c r="E125" i="95"/>
  <c r="D125" i="95"/>
  <c r="E124" i="95"/>
  <c r="D124" i="95"/>
  <c r="E123" i="95"/>
  <c r="D123" i="95"/>
  <c r="E122" i="95"/>
  <c r="D122" i="95"/>
  <c r="E121" i="95"/>
  <c r="D121" i="95"/>
  <c r="E120" i="95"/>
  <c r="D120" i="95"/>
  <c r="E119" i="95"/>
  <c r="D119" i="95"/>
  <c r="E118" i="95"/>
  <c r="D118" i="95"/>
  <c r="E117" i="95"/>
  <c r="D117" i="95"/>
  <c r="E116" i="95"/>
  <c r="D116" i="95"/>
  <c r="E115" i="95"/>
  <c r="D115" i="95"/>
  <c r="E114" i="95"/>
  <c r="D114" i="95"/>
  <c r="E113" i="95"/>
  <c r="D113" i="95"/>
  <c r="E112" i="95"/>
  <c r="D112" i="95"/>
  <c r="E111" i="95"/>
  <c r="D111" i="95"/>
  <c r="E110" i="95"/>
  <c r="D110" i="95"/>
  <c r="E109" i="95"/>
  <c r="D109" i="95"/>
  <c r="E108" i="95"/>
  <c r="D108" i="95"/>
  <c r="E107" i="95"/>
  <c r="D107" i="95"/>
  <c r="E106" i="95"/>
  <c r="D106" i="95"/>
  <c r="E105" i="95"/>
  <c r="D105" i="95"/>
  <c r="E104" i="95"/>
  <c r="D104" i="95"/>
  <c r="E103" i="95"/>
  <c r="D103" i="95"/>
  <c r="E102" i="95"/>
  <c r="D102" i="95"/>
  <c r="E101" i="95"/>
  <c r="D101" i="95"/>
  <c r="E100" i="95"/>
  <c r="D100" i="95"/>
  <c r="E99" i="95"/>
  <c r="D99" i="95"/>
  <c r="E98" i="95"/>
  <c r="D98" i="95"/>
  <c r="E97" i="95"/>
  <c r="D97" i="95"/>
  <c r="E96" i="95"/>
  <c r="D96" i="95"/>
  <c r="E95" i="95"/>
  <c r="D95" i="95"/>
  <c r="E94" i="95"/>
  <c r="D94" i="95"/>
  <c r="E93" i="95"/>
  <c r="D93" i="95"/>
  <c r="E92" i="95"/>
  <c r="D92" i="95"/>
  <c r="E91" i="95"/>
  <c r="D91" i="95"/>
  <c r="E90" i="95"/>
  <c r="D90" i="95"/>
  <c r="E89" i="95"/>
  <c r="D89" i="95"/>
  <c r="E88" i="95"/>
  <c r="D88" i="95"/>
  <c r="E87" i="95"/>
  <c r="D87" i="95"/>
  <c r="E86" i="95"/>
  <c r="D86" i="95"/>
  <c r="E85" i="95"/>
  <c r="D85" i="95"/>
  <c r="E84" i="95"/>
  <c r="D84" i="95"/>
  <c r="E83" i="95"/>
  <c r="D83" i="95"/>
  <c r="E82" i="95"/>
  <c r="D82" i="95"/>
  <c r="E81" i="95"/>
  <c r="D81" i="95"/>
  <c r="E80" i="95"/>
  <c r="D80" i="95"/>
  <c r="E79" i="95"/>
  <c r="D79" i="95"/>
  <c r="E78" i="95"/>
  <c r="D78" i="95"/>
  <c r="E77" i="95"/>
  <c r="D77" i="95"/>
  <c r="E76" i="95"/>
  <c r="D76" i="95"/>
  <c r="E75" i="95"/>
  <c r="D75" i="95"/>
  <c r="E74" i="95"/>
  <c r="D74" i="95"/>
  <c r="E73" i="95"/>
  <c r="D73" i="95"/>
  <c r="E72" i="95"/>
  <c r="D72" i="95"/>
  <c r="E71" i="95"/>
  <c r="D71" i="95"/>
  <c r="E70" i="95"/>
  <c r="D70" i="95"/>
  <c r="E69" i="95"/>
  <c r="D69" i="95"/>
  <c r="E68" i="95"/>
  <c r="D68" i="95"/>
  <c r="E67" i="95"/>
  <c r="D67" i="95"/>
  <c r="E66" i="95"/>
  <c r="D66" i="95"/>
  <c r="E65" i="95"/>
  <c r="D65" i="95"/>
  <c r="E64" i="95"/>
  <c r="D64" i="95"/>
  <c r="E63" i="95"/>
  <c r="D63" i="95"/>
  <c r="E62" i="95"/>
  <c r="D62" i="95"/>
  <c r="E61" i="95"/>
  <c r="D61" i="95"/>
  <c r="E60" i="95"/>
  <c r="D60" i="95"/>
  <c r="E59" i="95"/>
  <c r="D59" i="95"/>
  <c r="E58" i="95"/>
  <c r="D58" i="95"/>
  <c r="E57" i="95"/>
  <c r="D57" i="95"/>
  <c r="E56" i="95"/>
  <c r="D56" i="95"/>
  <c r="E55" i="95"/>
  <c r="D55" i="95"/>
  <c r="E54" i="95"/>
  <c r="D54" i="95"/>
  <c r="E53" i="95"/>
  <c r="D53" i="95"/>
  <c r="E52" i="95"/>
  <c r="D52" i="95"/>
  <c r="E51" i="95"/>
  <c r="D51" i="95"/>
  <c r="E50" i="95"/>
  <c r="D50" i="95"/>
  <c r="E49" i="95"/>
  <c r="D49" i="95"/>
  <c r="E48" i="95"/>
  <c r="D48" i="95"/>
  <c r="E47" i="95"/>
  <c r="D47" i="95"/>
  <c r="E46" i="95"/>
  <c r="D46" i="95"/>
  <c r="E45" i="95"/>
  <c r="D45" i="95"/>
  <c r="E44" i="95"/>
  <c r="D44" i="95"/>
  <c r="E43" i="95"/>
  <c r="D43" i="95"/>
  <c r="E42" i="95"/>
  <c r="D42" i="95"/>
  <c r="E41" i="95"/>
  <c r="D41" i="95"/>
  <c r="E40" i="95"/>
  <c r="D40" i="95"/>
  <c r="E39" i="95"/>
  <c r="D39" i="95"/>
  <c r="E38" i="95"/>
  <c r="D38" i="95"/>
  <c r="E37" i="95"/>
  <c r="D37" i="95"/>
  <c r="E36" i="95"/>
  <c r="D36" i="95"/>
  <c r="E35" i="95"/>
  <c r="D35" i="95"/>
  <c r="E34" i="95"/>
  <c r="D34" i="95"/>
  <c r="E33" i="95"/>
  <c r="D33" i="95"/>
  <c r="E32" i="95"/>
  <c r="D32" i="95"/>
  <c r="E31" i="95"/>
  <c r="D31" i="95"/>
  <c r="E30" i="95"/>
  <c r="D30" i="95"/>
  <c r="E29" i="95"/>
  <c r="D29" i="95"/>
  <c r="E28" i="95"/>
  <c r="D28" i="95"/>
  <c r="E27" i="95"/>
  <c r="D27" i="95"/>
  <c r="E26" i="95"/>
  <c r="D26" i="95"/>
  <c r="E25" i="95"/>
  <c r="D25" i="95"/>
  <c r="E24" i="95"/>
  <c r="D24" i="95"/>
  <c r="E23" i="95"/>
  <c r="D23" i="95"/>
  <c r="E22" i="95"/>
  <c r="D22" i="95"/>
  <c r="E21" i="95"/>
  <c r="D21" i="95"/>
  <c r="E20" i="95"/>
  <c r="D20" i="95"/>
  <c r="E19" i="95"/>
  <c r="D19" i="95"/>
  <c r="E18" i="95"/>
  <c r="D18" i="95"/>
  <c r="BB15" i="94"/>
  <c r="BA15" i="94"/>
  <c r="AZ15" i="94"/>
  <c r="AY15" i="94"/>
  <c r="AX15" i="94"/>
  <c r="AW15" i="94"/>
  <c r="AV15" i="94"/>
  <c r="AU15" i="94"/>
  <c r="AT15" i="94"/>
  <c r="AS15" i="94"/>
  <c r="AR15" i="94"/>
  <c r="AQ15" i="94"/>
  <c r="AP15" i="94"/>
  <c r="AO15" i="94"/>
  <c r="AN15" i="94"/>
  <c r="AM15" i="94"/>
  <c r="AL15" i="94"/>
  <c r="AK15" i="94"/>
  <c r="AJ15" i="94"/>
  <c r="AI15" i="94"/>
  <c r="AH15" i="94"/>
  <c r="AG15" i="94"/>
  <c r="AF15" i="94"/>
  <c r="AE15" i="94"/>
  <c r="AD15" i="94"/>
  <c r="AC15" i="94"/>
  <c r="AB15" i="94"/>
  <c r="AA15" i="94"/>
  <c r="Z15" i="94"/>
  <c r="Y15" i="94"/>
  <c r="X15" i="94"/>
  <c r="W15" i="94"/>
  <c r="V15" i="94"/>
  <c r="U15" i="94"/>
  <c r="T15" i="94"/>
  <c r="S15" i="94"/>
  <c r="R15" i="94"/>
  <c r="Q15" i="94"/>
  <c r="BC15" i="94"/>
  <c r="BC200" i="94"/>
  <c r="BC199" i="94"/>
  <c r="BC198" i="94"/>
  <c r="BC197" i="94"/>
  <c r="BC196" i="94"/>
  <c r="BC195" i="94"/>
  <c r="BC194" i="94"/>
  <c r="BC193" i="94"/>
  <c r="BC192" i="94"/>
  <c r="BC191" i="94"/>
  <c r="BC190" i="94"/>
  <c r="BC189" i="94"/>
  <c r="BC188" i="94"/>
  <c r="BC187" i="94"/>
  <c r="BC186" i="94"/>
  <c r="BC185" i="94"/>
  <c r="BC184" i="94"/>
  <c r="BC183" i="94"/>
  <c r="BC182" i="94"/>
  <c r="BC181" i="94"/>
  <c r="BC180" i="94"/>
  <c r="BC179" i="94"/>
  <c r="BC178" i="94"/>
  <c r="BC177" i="94"/>
  <c r="BC176" i="94"/>
  <c r="BC175" i="94"/>
  <c r="BC174" i="94"/>
  <c r="BC173" i="94"/>
  <c r="BC172" i="94"/>
  <c r="BC171" i="94"/>
  <c r="BC170" i="94"/>
  <c r="BC169" i="94"/>
  <c r="BC168" i="94"/>
  <c r="BC167" i="94"/>
  <c r="BC166" i="94"/>
  <c r="BC165" i="94"/>
  <c r="BC164" i="94"/>
  <c r="BC163" i="94"/>
  <c r="BC162" i="94"/>
  <c r="BC161" i="94"/>
  <c r="BC160" i="94"/>
  <c r="BC159" i="94"/>
  <c r="BC158" i="94"/>
  <c r="BC157" i="94"/>
  <c r="BC156" i="94"/>
  <c r="BC155" i="94"/>
  <c r="BC154" i="94"/>
  <c r="BC153" i="94"/>
  <c r="BC152" i="94"/>
  <c r="BC151" i="94"/>
  <c r="BC150" i="94"/>
  <c r="BC149" i="94"/>
  <c r="BC148" i="94"/>
  <c r="BC147" i="94"/>
  <c r="BC146" i="94"/>
  <c r="BC145" i="94"/>
  <c r="BC144" i="94"/>
  <c r="BC143" i="94"/>
  <c r="BC142" i="94"/>
  <c r="BC141" i="94"/>
  <c r="BC140" i="94"/>
  <c r="BC139" i="94"/>
  <c r="BC138" i="94"/>
  <c r="BC137" i="94"/>
  <c r="BC136" i="94"/>
  <c r="BC135" i="94"/>
  <c r="BC134" i="94"/>
  <c r="BC133" i="94"/>
  <c r="BC132" i="94"/>
  <c r="BC131" i="94"/>
  <c r="BC130" i="94"/>
  <c r="BC129" i="94"/>
  <c r="BC128" i="94"/>
  <c r="BC127" i="94"/>
  <c r="BC126" i="94"/>
  <c r="BC125" i="94"/>
  <c r="BC124" i="94"/>
  <c r="BC123" i="94"/>
  <c r="BC122" i="94"/>
  <c r="BC121" i="94"/>
  <c r="BC120" i="94"/>
  <c r="BC119" i="94"/>
  <c r="BC118" i="94"/>
  <c r="BC117" i="94"/>
  <c r="BC116" i="94"/>
  <c r="BC115" i="94"/>
  <c r="BC114" i="94"/>
  <c r="BC113" i="94"/>
  <c r="BC112" i="94"/>
  <c r="BC111" i="94"/>
  <c r="BC110" i="94"/>
  <c r="BC109" i="94"/>
  <c r="BC108" i="94"/>
  <c r="BC107" i="94"/>
  <c r="BC106" i="94"/>
  <c r="BC105" i="94"/>
  <c r="BC104" i="94"/>
  <c r="BC103" i="94"/>
  <c r="BC102" i="94"/>
  <c r="BC101" i="94"/>
  <c r="BC100" i="94"/>
  <c r="BC99" i="94"/>
  <c r="BC98" i="94"/>
  <c r="BC97" i="94"/>
  <c r="BC96" i="94"/>
  <c r="BC95" i="94"/>
  <c r="BC94" i="94"/>
  <c r="BC93" i="94"/>
  <c r="BC92" i="94"/>
  <c r="BC91" i="94"/>
  <c r="BC90" i="94"/>
  <c r="BC89" i="94"/>
  <c r="BC88" i="94"/>
  <c r="BC87" i="94"/>
  <c r="BC86" i="94"/>
  <c r="BC85" i="94"/>
  <c r="BC84" i="94"/>
  <c r="BC83" i="94"/>
  <c r="BC82" i="94"/>
  <c r="BC81" i="94"/>
  <c r="BC80" i="94"/>
  <c r="BC79" i="94"/>
  <c r="BC78" i="94"/>
  <c r="BC77" i="94"/>
  <c r="BC76" i="94"/>
  <c r="BC75" i="94"/>
  <c r="BC74" i="94"/>
  <c r="BC73" i="94"/>
  <c r="BC72" i="94"/>
  <c r="BC71" i="94"/>
  <c r="BC70" i="94"/>
  <c r="BC69" i="94"/>
  <c r="BC68" i="94"/>
  <c r="BC67" i="94"/>
  <c r="BC66" i="94"/>
  <c r="BC65" i="94"/>
  <c r="BC64" i="94"/>
  <c r="BC63" i="94"/>
  <c r="BC62" i="94"/>
  <c r="BC61" i="94"/>
  <c r="BC60" i="94"/>
  <c r="BC59" i="94"/>
  <c r="BC58" i="94"/>
  <c r="BC57" i="94"/>
  <c r="BC56" i="94"/>
  <c r="BC55" i="94"/>
  <c r="BC54" i="94"/>
  <c r="BC53" i="94"/>
  <c r="BC52" i="94"/>
  <c r="BC51" i="94"/>
  <c r="BC50" i="94"/>
  <c r="BC49" i="94"/>
  <c r="BC48" i="94"/>
  <c r="BC47" i="94"/>
  <c r="BC46" i="94"/>
  <c r="BC45" i="94"/>
  <c r="BC44" i="94"/>
  <c r="BC43" i="94"/>
  <c r="BC42" i="94"/>
  <c r="BC41" i="94"/>
  <c r="BC40" i="94"/>
  <c r="BC39" i="94"/>
  <c r="BC38" i="94"/>
  <c r="BC37" i="94"/>
  <c r="BC36" i="94"/>
  <c r="BC35" i="94"/>
  <c r="BC34" i="94"/>
  <c r="BC33" i="94"/>
  <c r="BC32" i="94"/>
  <c r="BC31" i="94"/>
  <c r="BC30" i="94"/>
  <c r="BC29" i="94"/>
  <c r="BC28" i="94"/>
  <c r="BC27" i="94"/>
  <c r="BC26" i="94"/>
  <c r="BC25" i="94"/>
  <c r="BC24" i="94"/>
  <c r="BC23" i="94"/>
  <c r="BC22" i="94"/>
  <c r="BC21" i="94"/>
  <c r="BC20" i="94"/>
  <c r="BC19" i="94"/>
  <c r="BC18" i="94"/>
  <c r="BB200" i="94"/>
  <c r="BB199" i="94"/>
  <c r="BB198" i="94"/>
  <c r="BB197" i="94"/>
  <c r="BB196" i="94"/>
  <c r="BB195" i="94"/>
  <c r="BB194" i="94"/>
  <c r="BB193" i="94"/>
  <c r="BB192" i="94"/>
  <c r="BB191" i="94"/>
  <c r="BB190" i="94"/>
  <c r="BB189" i="94"/>
  <c r="BB188" i="94"/>
  <c r="BB187" i="94"/>
  <c r="BB186" i="94"/>
  <c r="BB185" i="94"/>
  <c r="BB184" i="94"/>
  <c r="BB183" i="94"/>
  <c r="BB182" i="94"/>
  <c r="BB181" i="94"/>
  <c r="BB180" i="94"/>
  <c r="BB179" i="94"/>
  <c r="BB178" i="94"/>
  <c r="BB177" i="94"/>
  <c r="BB176" i="94"/>
  <c r="BB175" i="94"/>
  <c r="BB174" i="94"/>
  <c r="BB173" i="94"/>
  <c r="BB172" i="94"/>
  <c r="BB171" i="94"/>
  <c r="BB170" i="94"/>
  <c r="BB169" i="94"/>
  <c r="BB168" i="94"/>
  <c r="BB167" i="94"/>
  <c r="BB166" i="94"/>
  <c r="BB165" i="94"/>
  <c r="BB164" i="94"/>
  <c r="BB163" i="94"/>
  <c r="BB162" i="94"/>
  <c r="BB161" i="94"/>
  <c r="BB160" i="94"/>
  <c r="BB159" i="94"/>
  <c r="BB158" i="94"/>
  <c r="BB157" i="94"/>
  <c r="BB156" i="94"/>
  <c r="BB155" i="94"/>
  <c r="BB154" i="94"/>
  <c r="BB153" i="94"/>
  <c r="BB152" i="94"/>
  <c r="BB151" i="94"/>
  <c r="BB150" i="94"/>
  <c r="BB149" i="94"/>
  <c r="BB148" i="94"/>
  <c r="BB147" i="94"/>
  <c r="BB146" i="94"/>
  <c r="BB145" i="94"/>
  <c r="BB144" i="94"/>
  <c r="BB143" i="94"/>
  <c r="BB142" i="94"/>
  <c r="BB141" i="94"/>
  <c r="BB140" i="94"/>
  <c r="BB139" i="94"/>
  <c r="BB138" i="94"/>
  <c r="BB137" i="94"/>
  <c r="BB136" i="94"/>
  <c r="BB135" i="94"/>
  <c r="BB134" i="94"/>
  <c r="BB133" i="94"/>
  <c r="BB132" i="94"/>
  <c r="BB131" i="94"/>
  <c r="BB130" i="94"/>
  <c r="BB129" i="94"/>
  <c r="BB128" i="94"/>
  <c r="BB127" i="94"/>
  <c r="BB126" i="94"/>
  <c r="BB125" i="94"/>
  <c r="BB124" i="94"/>
  <c r="BB123" i="94"/>
  <c r="BB122" i="94"/>
  <c r="BB121" i="94"/>
  <c r="BB120" i="94"/>
  <c r="BB119" i="94"/>
  <c r="BB118" i="94"/>
  <c r="BB117" i="94"/>
  <c r="BB116" i="94"/>
  <c r="BB115" i="94"/>
  <c r="BB114" i="94"/>
  <c r="BB113" i="94"/>
  <c r="BB112" i="94"/>
  <c r="BB111" i="94"/>
  <c r="BB110" i="94"/>
  <c r="BB109" i="94"/>
  <c r="BB108" i="94"/>
  <c r="BB107" i="94"/>
  <c r="BB106" i="94"/>
  <c r="BB105" i="94"/>
  <c r="BB104" i="94"/>
  <c r="BB103" i="94"/>
  <c r="BB102" i="94"/>
  <c r="BB101" i="94"/>
  <c r="BB100" i="94"/>
  <c r="BB99" i="94"/>
  <c r="BB98" i="94"/>
  <c r="BB97" i="94"/>
  <c r="BB96" i="94"/>
  <c r="BB95" i="94"/>
  <c r="BB94" i="94"/>
  <c r="BB93" i="94"/>
  <c r="BB92" i="94"/>
  <c r="BB91" i="94"/>
  <c r="BB90" i="94"/>
  <c r="BB89" i="94"/>
  <c r="BB88" i="94"/>
  <c r="BB87" i="94"/>
  <c r="BB86" i="94"/>
  <c r="BB85" i="94"/>
  <c r="BB84" i="94"/>
  <c r="BB83" i="94"/>
  <c r="BB82" i="94"/>
  <c r="BB81" i="94"/>
  <c r="BB80" i="94"/>
  <c r="BB79" i="94"/>
  <c r="BB78" i="94"/>
  <c r="BB77" i="94"/>
  <c r="BB76" i="94"/>
  <c r="BB75" i="94"/>
  <c r="BB74" i="94"/>
  <c r="BB73" i="94"/>
  <c r="BB72" i="94"/>
  <c r="BB71" i="94"/>
  <c r="BB70" i="94"/>
  <c r="BB69" i="94"/>
  <c r="BB68" i="94"/>
  <c r="BB67" i="94"/>
  <c r="BB66" i="94"/>
  <c r="BB65" i="94"/>
  <c r="BB64" i="94"/>
  <c r="BB63" i="94"/>
  <c r="BB62" i="94"/>
  <c r="BB61" i="94"/>
  <c r="BB60" i="94"/>
  <c r="BB59" i="94"/>
  <c r="BB58" i="94"/>
  <c r="BB57" i="94"/>
  <c r="BB56" i="94"/>
  <c r="BB55" i="94"/>
  <c r="BB54" i="94"/>
  <c r="BB53" i="94"/>
  <c r="BB52" i="94"/>
  <c r="BB51" i="94"/>
  <c r="BB50" i="94"/>
  <c r="BB49" i="94"/>
  <c r="BB48" i="94"/>
  <c r="BB47" i="94"/>
  <c r="BB46" i="94"/>
  <c r="BB45" i="94"/>
  <c r="BB44" i="94"/>
  <c r="BB43" i="94"/>
  <c r="BB42" i="94"/>
  <c r="BB41" i="94"/>
  <c r="BB40" i="94"/>
  <c r="BB39" i="94"/>
  <c r="BB38" i="94"/>
  <c r="BB37" i="94"/>
  <c r="BB36" i="94"/>
  <c r="BB35" i="94"/>
  <c r="BB34" i="94"/>
  <c r="BB33" i="94"/>
  <c r="BB32" i="94"/>
  <c r="BB31" i="94"/>
  <c r="BB30" i="94"/>
  <c r="BB29" i="94"/>
  <c r="BB28" i="94"/>
  <c r="BB27" i="94"/>
  <c r="BB26" i="94"/>
  <c r="BB25" i="94"/>
  <c r="BB24" i="94"/>
  <c r="BB23" i="94"/>
  <c r="BB22" i="94"/>
  <c r="BB21" i="94"/>
  <c r="BB20" i="94"/>
  <c r="BB19" i="94"/>
  <c r="BB18" i="94"/>
  <c r="AX200" i="94"/>
  <c r="AX199" i="94"/>
  <c r="AX198" i="94"/>
  <c r="AX197" i="94"/>
  <c r="AX196" i="94"/>
  <c r="AX195" i="94"/>
  <c r="AX194" i="94"/>
  <c r="AX193" i="94"/>
  <c r="AX192" i="94"/>
  <c r="AX191" i="94"/>
  <c r="AX190" i="94"/>
  <c r="AX189" i="94"/>
  <c r="AX188" i="94"/>
  <c r="AX187" i="94"/>
  <c r="AX186" i="94"/>
  <c r="AX185" i="94"/>
  <c r="AX184" i="94"/>
  <c r="AX183" i="94"/>
  <c r="AX182" i="94"/>
  <c r="AX181" i="94"/>
  <c r="AX180" i="94"/>
  <c r="AX179" i="94"/>
  <c r="AX178" i="94"/>
  <c r="AX177" i="94"/>
  <c r="AX176" i="94"/>
  <c r="AX175" i="94"/>
  <c r="AX174" i="94"/>
  <c r="AX173" i="94"/>
  <c r="AX172" i="94"/>
  <c r="AX171" i="94"/>
  <c r="AX170" i="94"/>
  <c r="AX169" i="94"/>
  <c r="AX168" i="94"/>
  <c r="AX167" i="94"/>
  <c r="AX166" i="94"/>
  <c r="AX165" i="94"/>
  <c r="AX164" i="94"/>
  <c r="AX163" i="94"/>
  <c r="AX162" i="94"/>
  <c r="AX161" i="94"/>
  <c r="AX160" i="94"/>
  <c r="AX159" i="94"/>
  <c r="AX158" i="94"/>
  <c r="AX157" i="94"/>
  <c r="AX156" i="94"/>
  <c r="AX155" i="94"/>
  <c r="AX154" i="94"/>
  <c r="AX153" i="94"/>
  <c r="AX152" i="94"/>
  <c r="AX151" i="94"/>
  <c r="AX150" i="94"/>
  <c r="AX149" i="94"/>
  <c r="AX148" i="94"/>
  <c r="AX147" i="94"/>
  <c r="AX146" i="94"/>
  <c r="AX145" i="94"/>
  <c r="AX144" i="94"/>
  <c r="AX143" i="94"/>
  <c r="AX142" i="94"/>
  <c r="AX141" i="94"/>
  <c r="AX140" i="94"/>
  <c r="AX139" i="94"/>
  <c r="AX138" i="94"/>
  <c r="AX137" i="94"/>
  <c r="AX136" i="94"/>
  <c r="AX135" i="94"/>
  <c r="AX134" i="94"/>
  <c r="AX133" i="94"/>
  <c r="AX132" i="94"/>
  <c r="AX131" i="94"/>
  <c r="AX130" i="94"/>
  <c r="AX129" i="94"/>
  <c r="AX128" i="94"/>
  <c r="AX127" i="94"/>
  <c r="AX126" i="94"/>
  <c r="AX125" i="94"/>
  <c r="AX124" i="94"/>
  <c r="AX123" i="94"/>
  <c r="AX122" i="94"/>
  <c r="AX121" i="94"/>
  <c r="AX120" i="94"/>
  <c r="AX119" i="94"/>
  <c r="AX118" i="94"/>
  <c r="AX117" i="94"/>
  <c r="AX116" i="94"/>
  <c r="AX115" i="94"/>
  <c r="AX114" i="94"/>
  <c r="AX113" i="94"/>
  <c r="AX112" i="94"/>
  <c r="AX111" i="94"/>
  <c r="AX110" i="94"/>
  <c r="AX109" i="94"/>
  <c r="AX108" i="94"/>
  <c r="AX107" i="94"/>
  <c r="AX106" i="94"/>
  <c r="AX105" i="94"/>
  <c r="AX104" i="94"/>
  <c r="AX103" i="94"/>
  <c r="AX102" i="94"/>
  <c r="AX101" i="94"/>
  <c r="AX100" i="94"/>
  <c r="AX99" i="94"/>
  <c r="AX98" i="94"/>
  <c r="AX97" i="94"/>
  <c r="AX96" i="94"/>
  <c r="AX95" i="94"/>
  <c r="AX94" i="94"/>
  <c r="AX93" i="94"/>
  <c r="AX92" i="94"/>
  <c r="AX91" i="94"/>
  <c r="AX90" i="94"/>
  <c r="AX89" i="94"/>
  <c r="AX88" i="94"/>
  <c r="AX87" i="94"/>
  <c r="AX86" i="94"/>
  <c r="AX85" i="94"/>
  <c r="AX84" i="94"/>
  <c r="AX83" i="94"/>
  <c r="AX82" i="94"/>
  <c r="AX81" i="94"/>
  <c r="AX80" i="94"/>
  <c r="AX79" i="94"/>
  <c r="AX78" i="94"/>
  <c r="AX77" i="94"/>
  <c r="AX76" i="94"/>
  <c r="AX75" i="94"/>
  <c r="AX74" i="94"/>
  <c r="AX73" i="94"/>
  <c r="AX72" i="94"/>
  <c r="AX71" i="94"/>
  <c r="AX70" i="94"/>
  <c r="AX69" i="94"/>
  <c r="AX68" i="94"/>
  <c r="AX67" i="94"/>
  <c r="AX66" i="94"/>
  <c r="AX65" i="94"/>
  <c r="AX64" i="94"/>
  <c r="AX63" i="94"/>
  <c r="AX62" i="94"/>
  <c r="AX61" i="94"/>
  <c r="AX60" i="94"/>
  <c r="AX59" i="94"/>
  <c r="AX58" i="94"/>
  <c r="AX57" i="94"/>
  <c r="AX56" i="94"/>
  <c r="AX55" i="94"/>
  <c r="AX54" i="94"/>
  <c r="AX53" i="94"/>
  <c r="AX52" i="94"/>
  <c r="AX51" i="94"/>
  <c r="AX50" i="94"/>
  <c r="AX49" i="94"/>
  <c r="AX48" i="94"/>
  <c r="AX47" i="94"/>
  <c r="AX46" i="94"/>
  <c r="AX45" i="94"/>
  <c r="AX44" i="94"/>
  <c r="AX43" i="94"/>
  <c r="AX42" i="94"/>
  <c r="AX41" i="94"/>
  <c r="AX40" i="94"/>
  <c r="AX39" i="94"/>
  <c r="AX38" i="94"/>
  <c r="AX37" i="94"/>
  <c r="AX36" i="94"/>
  <c r="AX35" i="94"/>
  <c r="AX34" i="94"/>
  <c r="AX33" i="94"/>
  <c r="AX32" i="94"/>
  <c r="AX31" i="94"/>
  <c r="AX30" i="94"/>
  <c r="AX29" i="94"/>
  <c r="AX28" i="94"/>
  <c r="AX27" i="94"/>
  <c r="AX26" i="94"/>
  <c r="AX25" i="94"/>
  <c r="AX24" i="94"/>
  <c r="AX23" i="94"/>
  <c r="AX22" i="94"/>
  <c r="AX21" i="94"/>
  <c r="AX20" i="94"/>
  <c r="AX19" i="94"/>
  <c r="AX18" i="94"/>
  <c r="AV200" i="94"/>
  <c r="AU200" i="94"/>
  <c r="AV199" i="94"/>
  <c r="AU199" i="94"/>
  <c r="AV198" i="94"/>
  <c r="AU198" i="94"/>
  <c r="AV197" i="94"/>
  <c r="AU197" i="94"/>
  <c r="AV196" i="94"/>
  <c r="AU196" i="94"/>
  <c r="AV195" i="94"/>
  <c r="AU195" i="94"/>
  <c r="AV194" i="94"/>
  <c r="AU194" i="94"/>
  <c r="AV193" i="94"/>
  <c r="AU193" i="94"/>
  <c r="AV192" i="94"/>
  <c r="AU192" i="94"/>
  <c r="AV191" i="94"/>
  <c r="AU191" i="94"/>
  <c r="AV190" i="94"/>
  <c r="AU190" i="94"/>
  <c r="AV189" i="94"/>
  <c r="AU189" i="94"/>
  <c r="AV188" i="94"/>
  <c r="AU188" i="94"/>
  <c r="AV187" i="94"/>
  <c r="AU187" i="94"/>
  <c r="AV186" i="94"/>
  <c r="AU186" i="94"/>
  <c r="AV185" i="94"/>
  <c r="AU185" i="94"/>
  <c r="AV184" i="94"/>
  <c r="AU184" i="94"/>
  <c r="AV183" i="94"/>
  <c r="AU183" i="94"/>
  <c r="AV182" i="94"/>
  <c r="AU182" i="94"/>
  <c r="AV181" i="94"/>
  <c r="AU181" i="94"/>
  <c r="AV180" i="94"/>
  <c r="AU180" i="94"/>
  <c r="AV179" i="94"/>
  <c r="AU179" i="94"/>
  <c r="AV178" i="94"/>
  <c r="AU178" i="94"/>
  <c r="AV177" i="94"/>
  <c r="AU177" i="94"/>
  <c r="AV176" i="94"/>
  <c r="AU176" i="94"/>
  <c r="AV175" i="94"/>
  <c r="AU175" i="94"/>
  <c r="AV174" i="94"/>
  <c r="AU174" i="94"/>
  <c r="AV173" i="94"/>
  <c r="AU173" i="94"/>
  <c r="AV172" i="94"/>
  <c r="AU172" i="94"/>
  <c r="AV171" i="94"/>
  <c r="AU171" i="94"/>
  <c r="AV170" i="94"/>
  <c r="AU170" i="94"/>
  <c r="AV169" i="94"/>
  <c r="AU169" i="94"/>
  <c r="AV168" i="94"/>
  <c r="AU168" i="94"/>
  <c r="AV167" i="94"/>
  <c r="AU167" i="94"/>
  <c r="AV166" i="94"/>
  <c r="AU166" i="94"/>
  <c r="AV165" i="94"/>
  <c r="AU165" i="94"/>
  <c r="AV164" i="94"/>
  <c r="AU164" i="94"/>
  <c r="AV163" i="94"/>
  <c r="AU163" i="94"/>
  <c r="AV162" i="94"/>
  <c r="AU162" i="94"/>
  <c r="AV161" i="94"/>
  <c r="AU161" i="94"/>
  <c r="AV160" i="94"/>
  <c r="AU160" i="94"/>
  <c r="AV159" i="94"/>
  <c r="AU159" i="94"/>
  <c r="AV158" i="94"/>
  <c r="AU158" i="94"/>
  <c r="AV157" i="94"/>
  <c r="AU157" i="94"/>
  <c r="AV156" i="94"/>
  <c r="AU156" i="94"/>
  <c r="AV155" i="94"/>
  <c r="AU155" i="94"/>
  <c r="AV154" i="94"/>
  <c r="AU154" i="94"/>
  <c r="AV153" i="94"/>
  <c r="AU153" i="94"/>
  <c r="AV152" i="94"/>
  <c r="AU152" i="94"/>
  <c r="AV151" i="94"/>
  <c r="AU151" i="94"/>
  <c r="AV150" i="94"/>
  <c r="AU150" i="94"/>
  <c r="AV149" i="94"/>
  <c r="AU149" i="94"/>
  <c r="AV148" i="94"/>
  <c r="AU148" i="94"/>
  <c r="AV147" i="94"/>
  <c r="AU147" i="94"/>
  <c r="AV146" i="94"/>
  <c r="AU146" i="94"/>
  <c r="AV145" i="94"/>
  <c r="AU145" i="94"/>
  <c r="AV144" i="94"/>
  <c r="AU144" i="94"/>
  <c r="AV143" i="94"/>
  <c r="AU143" i="94"/>
  <c r="AV142" i="94"/>
  <c r="AU142" i="94"/>
  <c r="AV141" i="94"/>
  <c r="AU141" i="94"/>
  <c r="AV140" i="94"/>
  <c r="AU140" i="94"/>
  <c r="AV139" i="94"/>
  <c r="AU139" i="94"/>
  <c r="AV138" i="94"/>
  <c r="AU138" i="94"/>
  <c r="AV137" i="94"/>
  <c r="AU137" i="94"/>
  <c r="AV136" i="94"/>
  <c r="AU136" i="94"/>
  <c r="AV135" i="94"/>
  <c r="AU135" i="94"/>
  <c r="AV134" i="94"/>
  <c r="AU134" i="94"/>
  <c r="AV133" i="94"/>
  <c r="AU133" i="94"/>
  <c r="AV132" i="94"/>
  <c r="AU132" i="94"/>
  <c r="AV131" i="94"/>
  <c r="AU131" i="94"/>
  <c r="AV130" i="94"/>
  <c r="AU130" i="94"/>
  <c r="AV129" i="94"/>
  <c r="AU129" i="94"/>
  <c r="AV128" i="94"/>
  <c r="AU128" i="94"/>
  <c r="AV127" i="94"/>
  <c r="AU127" i="94"/>
  <c r="AV126" i="94"/>
  <c r="AU126" i="94"/>
  <c r="AV125" i="94"/>
  <c r="AU125" i="94"/>
  <c r="AV124" i="94"/>
  <c r="AU124" i="94"/>
  <c r="AV123" i="94"/>
  <c r="AU123" i="94"/>
  <c r="AV122" i="94"/>
  <c r="AU122" i="94"/>
  <c r="AV121" i="94"/>
  <c r="AU121" i="94"/>
  <c r="AV120" i="94"/>
  <c r="AU120" i="94"/>
  <c r="AV119" i="94"/>
  <c r="AU119" i="94"/>
  <c r="AV118" i="94"/>
  <c r="AU118" i="94"/>
  <c r="AV117" i="94"/>
  <c r="AU117" i="94"/>
  <c r="AV116" i="94"/>
  <c r="AU116" i="94"/>
  <c r="AV115" i="94"/>
  <c r="AU115" i="94"/>
  <c r="AV114" i="94"/>
  <c r="AU114" i="94"/>
  <c r="AV113" i="94"/>
  <c r="AU113" i="94"/>
  <c r="AV112" i="94"/>
  <c r="AU112" i="94"/>
  <c r="AV111" i="94"/>
  <c r="AU111" i="94"/>
  <c r="AV110" i="94"/>
  <c r="AU110" i="94"/>
  <c r="AV109" i="94"/>
  <c r="AU109" i="94"/>
  <c r="AV108" i="94"/>
  <c r="AU108" i="94"/>
  <c r="AV107" i="94"/>
  <c r="AU107" i="94"/>
  <c r="AV106" i="94"/>
  <c r="AU106" i="94"/>
  <c r="AV105" i="94"/>
  <c r="AU105" i="94"/>
  <c r="AV104" i="94"/>
  <c r="AU104" i="94"/>
  <c r="AV103" i="94"/>
  <c r="AU103" i="94"/>
  <c r="AV102" i="94"/>
  <c r="AU102" i="94"/>
  <c r="AV101" i="94"/>
  <c r="AU101" i="94"/>
  <c r="AV100" i="94"/>
  <c r="AU100" i="94"/>
  <c r="AV99" i="94"/>
  <c r="AU99" i="94"/>
  <c r="AV98" i="94"/>
  <c r="AU98" i="94"/>
  <c r="AV97" i="94"/>
  <c r="AU97" i="94"/>
  <c r="AV96" i="94"/>
  <c r="AU96" i="94"/>
  <c r="AV95" i="94"/>
  <c r="AU95" i="94"/>
  <c r="AV94" i="94"/>
  <c r="AU94" i="94"/>
  <c r="AV93" i="94"/>
  <c r="AU93" i="94"/>
  <c r="AV92" i="94"/>
  <c r="AU92" i="94"/>
  <c r="AV91" i="94"/>
  <c r="AU91" i="94"/>
  <c r="AV90" i="94"/>
  <c r="AU90" i="94"/>
  <c r="AV89" i="94"/>
  <c r="AU89" i="94"/>
  <c r="AV88" i="94"/>
  <c r="AU88" i="94"/>
  <c r="AV87" i="94"/>
  <c r="AU87" i="94"/>
  <c r="AV86" i="94"/>
  <c r="AU86" i="94"/>
  <c r="AV85" i="94"/>
  <c r="AU85" i="94"/>
  <c r="AV84" i="94"/>
  <c r="AU84" i="94"/>
  <c r="AV83" i="94"/>
  <c r="AU83" i="94"/>
  <c r="AV82" i="94"/>
  <c r="AU82" i="94"/>
  <c r="AV81" i="94"/>
  <c r="AU81" i="94"/>
  <c r="AV80" i="94"/>
  <c r="AU80" i="94"/>
  <c r="AV79" i="94"/>
  <c r="AU79" i="94"/>
  <c r="AV78" i="94"/>
  <c r="AU78" i="94"/>
  <c r="AV77" i="94"/>
  <c r="AU77" i="94"/>
  <c r="AV76" i="94"/>
  <c r="AU76" i="94"/>
  <c r="AV75" i="94"/>
  <c r="AU75" i="94"/>
  <c r="AV74" i="94"/>
  <c r="AU74" i="94"/>
  <c r="AV73" i="94"/>
  <c r="AU73" i="94"/>
  <c r="AV72" i="94"/>
  <c r="AU72" i="94"/>
  <c r="AV71" i="94"/>
  <c r="AU71" i="94"/>
  <c r="AV70" i="94"/>
  <c r="AU70" i="94"/>
  <c r="AV69" i="94"/>
  <c r="AU69" i="94"/>
  <c r="AV68" i="94"/>
  <c r="AU68" i="94"/>
  <c r="AV67" i="94"/>
  <c r="AU67" i="94"/>
  <c r="AV66" i="94"/>
  <c r="AU66" i="94"/>
  <c r="AV65" i="94"/>
  <c r="AU65" i="94"/>
  <c r="AV64" i="94"/>
  <c r="AU64" i="94"/>
  <c r="AV63" i="94"/>
  <c r="AU63" i="94"/>
  <c r="AV62" i="94"/>
  <c r="AU62" i="94"/>
  <c r="AV61" i="94"/>
  <c r="AU61" i="94"/>
  <c r="AV60" i="94"/>
  <c r="AU60" i="94"/>
  <c r="AV59" i="94"/>
  <c r="AU59" i="94"/>
  <c r="AV58" i="94"/>
  <c r="AU58" i="94"/>
  <c r="AV57" i="94"/>
  <c r="AU57" i="94"/>
  <c r="AV56" i="94"/>
  <c r="AU56" i="94"/>
  <c r="AV55" i="94"/>
  <c r="AU55" i="94"/>
  <c r="AV54" i="94"/>
  <c r="AU54" i="94"/>
  <c r="AV53" i="94"/>
  <c r="AU53" i="94"/>
  <c r="AV52" i="94"/>
  <c r="AU52" i="94"/>
  <c r="AV51" i="94"/>
  <c r="AU51" i="94"/>
  <c r="AV50" i="94"/>
  <c r="AU50" i="94"/>
  <c r="AV49" i="94"/>
  <c r="AU49" i="94"/>
  <c r="AV48" i="94"/>
  <c r="AU48" i="94"/>
  <c r="AV47" i="94"/>
  <c r="AU47" i="94"/>
  <c r="AV46" i="94"/>
  <c r="AU46" i="94"/>
  <c r="AV45" i="94"/>
  <c r="AU45" i="94"/>
  <c r="AV44" i="94"/>
  <c r="AU44" i="94"/>
  <c r="AV43" i="94"/>
  <c r="AU43" i="94"/>
  <c r="AV42" i="94"/>
  <c r="AU42" i="94"/>
  <c r="AV41" i="94"/>
  <c r="AU41" i="94"/>
  <c r="AV40" i="94"/>
  <c r="AU40" i="94"/>
  <c r="AV39" i="94"/>
  <c r="AU39" i="94"/>
  <c r="AV38" i="94"/>
  <c r="AU38" i="94"/>
  <c r="AV37" i="94"/>
  <c r="AU37" i="94"/>
  <c r="AV36" i="94"/>
  <c r="AU36" i="94"/>
  <c r="AV35" i="94"/>
  <c r="AU35" i="94"/>
  <c r="AV34" i="94"/>
  <c r="AU34" i="94"/>
  <c r="AV33" i="94"/>
  <c r="AU33" i="94"/>
  <c r="AV32" i="94"/>
  <c r="AU32" i="94"/>
  <c r="AV31" i="94"/>
  <c r="AU31" i="94"/>
  <c r="AV30" i="94"/>
  <c r="AU30" i="94"/>
  <c r="AV29" i="94"/>
  <c r="AU29" i="94"/>
  <c r="AV28" i="94"/>
  <c r="AU28" i="94"/>
  <c r="AV27" i="94"/>
  <c r="AU27" i="94"/>
  <c r="AV26" i="94"/>
  <c r="AU26" i="94"/>
  <c r="AV25" i="94"/>
  <c r="AU25" i="94"/>
  <c r="AV24" i="94"/>
  <c r="AU24" i="94"/>
  <c r="AV23" i="94"/>
  <c r="AU23" i="94"/>
  <c r="AV22" i="94"/>
  <c r="AU22" i="94"/>
  <c r="AV21" i="94"/>
  <c r="AU21" i="94"/>
  <c r="AV20" i="94"/>
  <c r="AU20" i="94"/>
  <c r="AV19" i="94"/>
  <c r="AU19" i="94"/>
  <c r="AV18" i="94"/>
  <c r="AU18" i="94"/>
  <c r="W200" i="94"/>
  <c r="W199" i="94"/>
  <c r="W198" i="94"/>
  <c r="W197" i="94"/>
  <c r="W196" i="94"/>
  <c r="W195" i="94"/>
  <c r="W194" i="94"/>
  <c r="W193" i="94"/>
  <c r="W192" i="94"/>
  <c r="W191" i="94"/>
  <c r="W190" i="94"/>
  <c r="W189" i="94"/>
  <c r="W188" i="94"/>
  <c r="W187" i="94"/>
  <c r="W186" i="94"/>
  <c r="W185" i="94"/>
  <c r="W184" i="94"/>
  <c r="W183" i="94"/>
  <c r="W182" i="94"/>
  <c r="W181" i="94"/>
  <c r="W180" i="94"/>
  <c r="W179" i="94"/>
  <c r="W178" i="94"/>
  <c r="W177" i="94"/>
  <c r="W176" i="94"/>
  <c r="W175" i="94"/>
  <c r="W174" i="94"/>
  <c r="W173" i="94"/>
  <c r="W172" i="94"/>
  <c r="W171" i="94"/>
  <c r="W170" i="94"/>
  <c r="W169" i="94"/>
  <c r="W168" i="94"/>
  <c r="W167" i="94"/>
  <c r="W166" i="94"/>
  <c r="W165" i="94"/>
  <c r="W164" i="94"/>
  <c r="W163" i="94"/>
  <c r="W162" i="94"/>
  <c r="W161" i="94"/>
  <c r="W160" i="94"/>
  <c r="W159" i="94"/>
  <c r="W158" i="94"/>
  <c r="W157" i="94"/>
  <c r="W156" i="94"/>
  <c r="W155" i="94"/>
  <c r="W154" i="94"/>
  <c r="W153" i="94"/>
  <c r="W152" i="94"/>
  <c r="W151" i="94"/>
  <c r="W150" i="94"/>
  <c r="W149" i="94"/>
  <c r="W148" i="94"/>
  <c r="W147" i="94"/>
  <c r="W146" i="94"/>
  <c r="W145" i="94"/>
  <c r="W144" i="94"/>
  <c r="W143" i="94"/>
  <c r="W142" i="94"/>
  <c r="W141" i="94"/>
  <c r="W140" i="94"/>
  <c r="W139" i="94"/>
  <c r="W138" i="94"/>
  <c r="W137" i="94"/>
  <c r="W136" i="94"/>
  <c r="W135" i="94"/>
  <c r="W134" i="94"/>
  <c r="W133" i="94"/>
  <c r="W132" i="94"/>
  <c r="W131" i="94"/>
  <c r="W130" i="94"/>
  <c r="W129" i="94"/>
  <c r="W128" i="94"/>
  <c r="W127" i="94"/>
  <c r="W126" i="94"/>
  <c r="W125" i="94"/>
  <c r="W124" i="94"/>
  <c r="W123" i="94"/>
  <c r="W122" i="94"/>
  <c r="W121" i="94"/>
  <c r="W120" i="94"/>
  <c r="W119" i="94"/>
  <c r="W118" i="94"/>
  <c r="W117" i="94"/>
  <c r="W116" i="94"/>
  <c r="W115" i="94"/>
  <c r="W114" i="94"/>
  <c r="W113" i="94"/>
  <c r="W112" i="94"/>
  <c r="W111" i="94"/>
  <c r="W110" i="94"/>
  <c r="W109" i="94"/>
  <c r="W108" i="94"/>
  <c r="W107" i="94"/>
  <c r="W106" i="94"/>
  <c r="W105" i="94"/>
  <c r="W104" i="94"/>
  <c r="W103" i="94"/>
  <c r="W102" i="94"/>
  <c r="W101" i="94"/>
  <c r="W100" i="94"/>
  <c r="W99" i="94"/>
  <c r="W98" i="94"/>
  <c r="W97" i="94"/>
  <c r="W96" i="94"/>
  <c r="W95" i="94"/>
  <c r="W94" i="94"/>
  <c r="W93" i="94"/>
  <c r="W92" i="94"/>
  <c r="W91" i="94"/>
  <c r="W90" i="94"/>
  <c r="W89" i="94"/>
  <c r="W88" i="94"/>
  <c r="W87" i="94"/>
  <c r="W86" i="94"/>
  <c r="W85" i="94"/>
  <c r="W84" i="94"/>
  <c r="W83" i="94"/>
  <c r="W82" i="94"/>
  <c r="W81" i="94"/>
  <c r="W80" i="94"/>
  <c r="W79" i="94"/>
  <c r="W78" i="94"/>
  <c r="W77" i="94"/>
  <c r="W76" i="94"/>
  <c r="W75" i="94"/>
  <c r="W74" i="94"/>
  <c r="W73" i="94"/>
  <c r="W72" i="94"/>
  <c r="W71" i="94"/>
  <c r="W70" i="94"/>
  <c r="W69" i="94"/>
  <c r="W68" i="94"/>
  <c r="W67" i="94"/>
  <c r="W66" i="94"/>
  <c r="W65" i="94"/>
  <c r="W64" i="94"/>
  <c r="W63" i="94"/>
  <c r="W62" i="94"/>
  <c r="W61" i="94"/>
  <c r="W60" i="94"/>
  <c r="W59" i="94"/>
  <c r="W58" i="94"/>
  <c r="W57" i="94"/>
  <c r="W56" i="94"/>
  <c r="W55" i="94"/>
  <c r="W54" i="94"/>
  <c r="W53" i="94"/>
  <c r="W52" i="94"/>
  <c r="W51" i="94"/>
  <c r="W50" i="94"/>
  <c r="W49" i="94"/>
  <c r="W48" i="94"/>
  <c r="W47" i="94"/>
  <c r="W46" i="94"/>
  <c r="W45" i="94"/>
  <c r="W44" i="94"/>
  <c r="W43" i="94"/>
  <c r="W42" i="94"/>
  <c r="W41" i="94"/>
  <c r="W40" i="94"/>
  <c r="W39" i="94"/>
  <c r="W38" i="94"/>
  <c r="W37" i="94"/>
  <c r="W36" i="94"/>
  <c r="W35" i="94"/>
  <c r="W34" i="94"/>
  <c r="W33" i="94"/>
  <c r="W32" i="94"/>
  <c r="W31" i="94"/>
  <c r="W30" i="94"/>
  <c r="W29" i="94"/>
  <c r="W28" i="94"/>
  <c r="W27" i="94"/>
  <c r="W26" i="94"/>
  <c r="W25" i="94"/>
  <c r="W24" i="94"/>
  <c r="W23" i="94"/>
  <c r="W22" i="94"/>
  <c r="W21" i="94"/>
  <c r="W20" i="94"/>
  <c r="W19" i="94"/>
  <c r="W18" i="94"/>
  <c r="S200" i="94"/>
  <c r="S199" i="94"/>
  <c r="S198" i="94"/>
  <c r="S197" i="94"/>
  <c r="S196" i="94"/>
  <c r="S195" i="94"/>
  <c r="S194" i="94"/>
  <c r="S193" i="94"/>
  <c r="S192" i="94"/>
  <c r="S191" i="94"/>
  <c r="S190" i="94"/>
  <c r="S189" i="94"/>
  <c r="S188" i="94"/>
  <c r="S187" i="94"/>
  <c r="S186" i="94"/>
  <c r="S185" i="94"/>
  <c r="S184" i="94"/>
  <c r="S183" i="94"/>
  <c r="S182" i="94"/>
  <c r="S181" i="94"/>
  <c r="S180" i="94"/>
  <c r="S179" i="94"/>
  <c r="S178" i="94"/>
  <c r="S177" i="94"/>
  <c r="S176" i="94"/>
  <c r="S175" i="94"/>
  <c r="S174" i="94"/>
  <c r="S173" i="94"/>
  <c r="S172" i="94"/>
  <c r="S171" i="94"/>
  <c r="S170" i="94"/>
  <c r="S169" i="94"/>
  <c r="S168" i="94"/>
  <c r="S167" i="94"/>
  <c r="S166" i="94"/>
  <c r="S165" i="94"/>
  <c r="S164" i="94"/>
  <c r="S163" i="94"/>
  <c r="S162" i="94"/>
  <c r="S161" i="94"/>
  <c r="S160" i="94"/>
  <c r="S159" i="94"/>
  <c r="S158" i="94"/>
  <c r="S157" i="94"/>
  <c r="S156" i="94"/>
  <c r="S155" i="94"/>
  <c r="S154" i="94"/>
  <c r="S153" i="94"/>
  <c r="S152" i="94"/>
  <c r="S151" i="94"/>
  <c r="S150" i="94"/>
  <c r="S149" i="94"/>
  <c r="S148" i="94"/>
  <c r="S147" i="94"/>
  <c r="S146" i="94"/>
  <c r="S145" i="94"/>
  <c r="S144" i="94"/>
  <c r="S143" i="94"/>
  <c r="S142" i="94"/>
  <c r="S141" i="94"/>
  <c r="S140" i="94"/>
  <c r="S139" i="94"/>
  <c r="S138" i="94"/>
  <c r="S137" i="94"/>
  <c r="S136" i="94"/>
  <c r="S135" i="94"/>
  <c r="S134" i="94"/>
  <c r="S133" i="94"/>
  <c r="S132" i="94"/>
  <c r="S131" i="94"/>
  <c r="S130" i="94"/>
  <c r="S129" i="94"/>
  <c r="S128" i="94"/>
  <c r="S127" i="94"/>
  <c r="S126" i="94"/>
  <c r="S125" i="94"/>
  <c r="S124" i="94"/>
  <c r="S123" i="94"/>
  <c r="S122" i="94"/>
  <c r="S121" i="94"/>
  <c r="S120" i="94"/>
  <c r="S119" i="94"/>
  <c r="S118" i="94"/>
  <c r="S117" i="94"/>
  <c r="S116" i="94"/>
  <c r="S115" i="94"/>
  <c r="S114" i="94"/>
  <c r="S113" i="94"/>
  <c r="S112" i="94"/>
  <c r="S111" i="94"/>
  <c r="S110" i="94"/>
  <c r="S109" i="94"/>
  <c r="S108" i="94"/>
  <c r="S107" i="94"/>
  <c r="S106" i="94"/>
  <c r="S105" i="94"/>
  <c r="S104" i="94"/>
  <c r="S103" i="94"/>
  <c r="S102" i="94"/>
  <c r="S101" i="94"/>
  <c r="S100" i="94"/>
  <c r="S99" i="94"/>
  <c r="S98" i="94"/>
  <c r="S97" i="94"/>
  <c r="S96" i="94"/>
  <c r="S95" i="94"/>
  <c r="S94" i="94"/>
  <c r="S93" i="94"/>
  <c r="S92" i="94"/>
  <c r="S91" i="94"/>
  <c r="S90" i="94"/>
  <c r="S89" i="94"/>
  <c r="S88" i="94"/>
  <c r="S87" i="94"/>
  <c r="S86" i="94"/>
  <c r="S85" i="94"/>
  <c r="S84" i="94"/>
  <c r="S83" i="94"/>
  <c r="S82" i="94"/>
  <c r="S81" i="94"/>
  <c r="S80" i="94"/>
  <c r="S79" i="94"/>
  <c r="S78" i="94"/>
  <c r="S77" i="94"/>
  <c r="S76" i="94"/>
  <c r="S75" i="94"/>
  <c r="S74" i="94"/>
  <c r="S73" i="94"/>
  <c r="S72" i="94"/>
  <c r="S71" i="94"/>
  <c r="S70" i="94"/>
  <c r="S69" i="94"/>
  <c r="S68" i="94"/>
  <c r="S67" i="94"/>
  <c r="S66" i="94"/>
  <c r="S65" i="94"/>
  <c r="S64" i="94"/>
  <c r="S63" i="94"/>
  <c r="S62" i="94"/>
  <c r="S61" i="94"/>
  <c r="S60" i="94"/>
  <c r="S59" i="94"/>
  <c r="S58" i="94"/>
  <c r="S57" i="94"/>
  <c r="S56" i="94"/>
  <c r="S55" i="94"/>
  <c r="S54" i="94"/>
  <c r="S53" i="94"/>
  <c r="S52" i="94"/>
  <c r="S51" i="94"/>
  <c r="S50" i="94"/>
  <c r="S49" i="94"/>
  <c r="S48" i="94"/>
  <c r="S47" i="94"/>
  <c r="S46" i="94"/>
  <c r="S45" i="94"/>
  <c r="S44" i="94"/>
  <c r="S43" i="94"/>
  <c r="S42" i="94"/>
  <c r="S41" i="94"/>
  <c r="S40" i="94"/>
  <c r="S39" i="94"/>
  <c r="S38" i="94"/>
  <c r="S37" i="94"/>
  <c r="S36" i="94"/>
  <c r="S35" i="94"/>
  <c r="S34" i="94"/>
  <c r="S33" i="94"/>
  <c r="S32" i="94"/>
  <c r="S31" i="94"/>
  <c r="S30" i="94"/>
  <c r="S29" i="94"/>
  <c r="S28" i="94"/>
  <c r="S27" i="94"/>
  <c r="S26" i="94"/>
  <c r="S25" i="94"/>
  <c r="S24" i="94"/>
  <c r="S23" i="94"/>
  <c r="S22" i="94"/>
  <c r="S21" i="94"/>
  <c r="S20" i="94"/>
  <c r="S19" i="94"/>
  <c r="S18" i="94"/>
  <c r="G200" i="94"/>
  <c r="G199" i="94"/>
  <c r="G198" i="94"/>
  <c r="G197" i="94"/>
  <c r="G196" i="94"/>
  <c r="G195" i="94"/>
  <c r="G194" i="94"/>
  <c r="G193" i="94"/>
  <c r="G192" i="94"/>
  <c r="G191" i="94"/>
  <c r="G190" i="94"/>
  <c r="G189" i="94"/>
  <c r="G188" i="94"/>
  <c r="G187" i="94"/>
  <c r="G186" i="94"/>
  <c r="G185" i="94"/>
  <c r="G184" i="94"/>
  <c r="G183" i="94"/>
  <c r="G182" i="94"/>
  <c r="G181" i="94"/>
  <c r="G180" i="94"/>
  <c r="G179" i="94"/>
  <c r="G178" i="94"/>
  <c r="G177" i="94"/>
  <c r="G176" i="94"/>
  <c r="G175" i="94"/>
  <c r="G174" i="94"/>
  <c r="G173" i="94"/>
  <c r="G172" i="94"/>
  <c r="G171" i="94"/>
  <c r="G170" i="94"/>
  <c r="G169" i="94"/>
  <c r="G168" i="94"/>
  <c r="G167" i="94"/>
  <c r="G166" i="94"/>
  <c r="G165" i="94"/>
  <c r="G164" i="94"/>
  <c r="G163" i="94"/>
  <c r="G162" i="94"/>
  <c r="G161" i="94"/>
  <c r="G160" i="94"/>
  <c r="G159" i="94"/>
  <c r="G158" i="94"/>
  <c r="G157" i="94"/>
  <c r="G156" i="94"/>
  <c r="G155" i="94"/>
  <c r="G154" i="94"/>
  <c r="G153" i="94"/>
  <c r="G152" i="94"/>
  <c r="G151" i="94"/>
  <c r="G150" i="94"/>
  <c r="G149" i="94"/>
  <c r="G148" i="94"/>
  <c r="G147" i="94"/>
  <c r="G146" i="94"/>
  <c r="G145" i="94"/>
  <c r="G144" i="94"/>
  <c r="G143" i="94"/>
  <c r="G142" i="94"/>
  <c r="G141" i="94"/>
  <c r="G140" i="94"/>
  <c r="G139" i="94"/>
  <c r="G138" i="94"/>
  <c r="G137" i="94"/>
  <c r="G136" i="94"/>
  <c r="G135" i="94"/>
  <c r="G134" i="94"/>
  <c r="G133" i="94"/>
  <c r="G132" i="94"/>
  <c r="G131" i="94"/>
  <c r="G130" i="94"/>
  <c r="G129" i="94"/>
  <c r="G128" i="94"/>
  <c r="G127" i="94"/>
  <c r="G126" i="94"/>
  <c r="G125" i="94"/>
  <c r="G124" i="94"/>
  <c r="G123" i="94"/>
  <c r="G122" i="94"/>
  <c r="G121" i="94"/>
  <c r="G120" i="94"/>
  <c r="G119" i="94"/>
  <c r="G118" i="94"/>
  <c r="G117" i="94"/>
  <c r="G116" i="94"/>
  <c r="G115" i="94"/>
  <c r="G114" i="94"/>
  <c r="G113" i="94"/>
  <c r="G112" i="94"/>
  <c r="G111" i="94"/>
  <c r="G110" i="94"/>
  <c r="G109" i="94"/>
  <c r="G108" i="94"/>
  <c r="G107" i="94"/>
  <c r="G106" i="94"/>
  <c r="G105" i="94"/>
  <c r="G104" i="94"/>
  <c r="G103" i="94"/>
  <c r="G102" i="94"/>
  <c r="G101" i="94"/>
  <c r="G100" i="94"/>
  <c r="G99" i="94"/>
  <c r="G98" i="94"/>
  <c r="G97" i="94"/>
  <c r="G96" i="94"/>
  <c r="G95" i="94"/>
  <c r="G94" i="94"/>
  <c r="G93" i="94"/>
  <c r="G92" i="94"/>
  <c r="G91" i="94"/>
  <c r="G90" i="94"/>
  <c r="G89" i="94"/>
  <c r="G88" i="94"/>
  <c r="G87" i="94"/>
  <c r="G86" i="94"/>
  <c r="G85" i="94"/>
  <c r="G84" i="94"/>
  <c r="G83" i="94"/>
  <c r="G82" i="94"/>
  <c r="G81" i="94"/>
  <c r="G80" i="94"/>
  <c r="G79" i="94"/>
  <c r="G78" i="94"/>
  <c r="G77" i="94"/>
  <c r="G76" i="94"/>
  <c r="G75" i="94"/>
  <c r="G74" i="94"/>
  <c r="G73" i="94"/>
  <c r="G72" i="94"/>
  <c r="G71" i="94"/>
  <c r="G70" i="94"/>
  <c r="G69" i="94"/>
  <c r="G68" i="94"/>
  <c r="G67" i="94"/>
  <c r="G66" i="94"/>
  <c r="G65" i="94"/>
  <c r="G64" i="94"/>
  <c r="G63" i="94"/>
  <c r="G62" i="94"/>
  <c r="G61" i="94"/>
  <c r="G60" i="94"/>
  <c r="G59" i="94"/>
  <c r="G58" i="94"/>
  <c r="G57" i="94"/>
  <c r="G56" i="94"/>
  <c r="G55" i="94"/>
  <c r="G54" i="94"/>
  <c r="G53" i="94"/>
  <c r="G52" i="94"/>
  <c r="G51" i="94"/>
  <c r="G50" i="94"/>
  <c r="G49" i="94"/>
  <c r="G48" i="94"/>
  <c r="G47" i="94"/>
  <c r="G46" i="94"/>
  <c r="G45" i="94"/>
  <c r="G44" i="94"/>
  <c r="G43" i="94"/>
  <c r="G42" i="94"/>
  <c r="G41" i="94"/>
  <c r="G40" i="94"/>
  <c r="G39" i="94"/>
  <c r="G38" i="94"/>
  <c r="G37" i="94"/>
  <c r="G36" i="94"/>
  <c r="G35" i="94"/>
  <c r="G34" i="94"/>
  <c r="G33" i="94"/>
  <c r="G32" i="94"/>
  <c r="G31" i="94"/>
  <c r="G30" i="94"/>
  <c r="G29" i="94"/>
  <c r="G28" i="94"/>
  <c r="G27" i="94"/>
  <c r="G26" i="94"/>
  <c r="G25" i="94"/>
  <c r="G24" i="94"/>
  <c r="G23" i="94"/>
  <c r="G22" i="94"/>
  <c r="G21" i="94"/>
  <c r="G20" i="94"/>
  <c r="G19" i="94"/>
  <c r="G18" i="94"/>
  <c r="E200" i="94"/>
  <c r="D200" i="94"/>
  <c r="E199" i="94"/>
  <c r="D199" i="94"/>
  <c r="E198" i="94"/>
  <c r="D198" i="94"/>
  <c r="E197" i="94"/>
  <c r="D197" i="94"/>
  <c r="E196" i="94"/>
  <c r="D196" i="94"/>
  <c r="E195" i="94"/>
  <c r="D195" i="94"/>
  <c r="E194" i="94"/>
  <c r="D194" i="94"/>
  <c r="E193" i="94"/>
  <c r="D193" i="94"/>
  <c r="E192" i="94"/>
  <c r="D192" i="94"/>
  <c r="E191" i="94"/>
  <c r="D191" i="94"/>
  <c r="E190" i="94"/>
  <c r="D190" i="94"/>
  <c r="E189" i="94"/>
  <c r="D189" i="94"/>
  <c r="E188" i="94"/>
  <c r="D188" i="94"/>
  <c r="E187" i="94"/>
  <c r="D187" i="94"/>
  <c r="E186" i="94"/>
  <c r="D186" i="94"/>
  <c r="E185" i="94"/>
  <c r="D185" i="94"/>
  <c r="E184" i="94"/>
  <c r="D184" i="94"/>
  <c r="E183" i="94"/>
  <c r="D183" i="94"/>
  <c r="E182" i="94"/>
  <c r="D182" i="94"/>
  <c r="E181" i="94"/>
  <c r="D181" i="94"/>
  <c r="E180" i="94"/>
  <c r="D180" i="94"/>
  <c r="E179" i="94"/>
  <c r="D179" i="94"/>
  <c r="E178" i="94"/>
  <c r="D178" i="94"/>
  <c r="E177" i="94"/>
  <c r="D177" i="94"/>
  <c r="E176" i="94"/>
  <c r="D176" i="94"/>
  <c r="E175" i="94"/>
  <c r="D175" i="94"/>
  <c r="E174" i="94"/>
  <c r="D174" i="94"/>
  <c r="E173" i="94"/>
  <c r="D173" i="94"/>
  <c r="E172" i="94"/>
  <c r="D172" i="94"/>
  <c r="E171" i="94"/>
  <c r="D171" i="94"/>
  <c r="E170" i="94"/>
  <c r="D170" i="94"/>
  <c r="E169" i="94"/>
  <c r="D169" i="94"/>
  <c r="E168" i="94"/>
  <c r="D168" i="94"/>
  <c r="E167" i="94"/>
  <c r="D167" i="94"/>
  <c r="E166" i="94"/>
  <c r="D166" i="94"/>
  <c r="E165" i="94"/>
  <c r="D165" i="94"/>
  <c r="E164" i="94"/>
  <c r="D164" i="94"/>
  <c r="E163" i="94"/>
  <c r="D163" i="94"/>
  <c r="E162" i="94"/>
  <c r="D162" i="94"/>
  <c r="E161" i="94"/>
  <c r="D161" i="94"/>
  <c r="E160" i="94"/>
  <c r="D160" i="94"/>
  <c r="E159" i="94"/>
  <c r="D159" i="94"/>
  <c r="E158" i="94"/>
  <c r="D158" i="94"/>
  <c r="E157" i="94"/>
  <c r="D157" i="94"/>
  <c r="E156" i="94"/>
  <c r="D156" i="94"/>
  <c r="E155" i="94"/>
  <c r="D155" i="94"/>
  <c r="E154" i="94"/>
  <c r="D154" i="94"/>
  <c r="E153" i="94"/>
  <c r="D153" i="94"/>
  <c r="E152" i="94"/>
  <c r="D152" i="94"/>
  <c r="E151" i="94"/>
  <c r="D151" i="94"/>
  <c r="E150" i="94"/>
  <c r="D150" i="94"/>
  <c r="E149" i="94"/>
  <c r="D149" i="94"/>
  <c r="E148" i="94"/>
  <c r="D148" i="94"/>
  <c r="E147" i="94"/>
  <c r="D147" i="94"/>
  <c r="E146" i="94"/>
  <c r="D146" i="94"/>
  <c r="E145" i="94"/>
  <c r="D145" i="94"/>
  <c r="E144" i="94"/>
  <c r="D144" i="94"/>
  <c r="E143" i="94"/>
  <c r="D143" i="94"/>
  <c r="E142" i="94"/>
  <c r="D142" i="94"/>
  <c r="E141" i="94"/>
  <c r="D141" i="94"/>
  <c r="E140" i="94"/>
  <c r="D140" i="94"/>
  <c r="E139" i="94"/>
  <c r="D139" i="94"/>
  <c r="E138" i="94"/>
  <c r="D138" i="94"/>
  <c r="E137" i="94"/>
  <c r="D137" i="94"/>
  <c r="E136" i="94"/>
  <c r="D136" i="94"/>
  <c r="E135" i="94"/>
  <c r="D135" i="94"/>
  <c r="E134" i="94"/>
  <c r="D134" i="94"/>
  <c r="E133" i="94"/>
  <c r="D133" i="94"/>
  <c r="E132" i="94"/>
  <c r="D132" i="94"/>
  <c r="E131" i="94"/>
  <c r="D131" i="94"/>
  <c r="E130" i="94"/>
  <c r="D130" i="94"/>
  <c r="E129" i="94"/>
  <c r="D129" i="94"/>
  <c r="E128" i="94"/>
  <c r="D128" i="94"/>
  <c r="E127" i="94"/>
  <c r="D127" i="94"/>
  <c r="E126" i="94"/>
  <c r="D126" i="94"/>
  <c r="E125" i="94"/>
  <c r="D125" i="94"/>
  <c r="E124" i="94"/>
  <c r="D124" i="94"/>
  <c r="E123" i="94"/>
  <c r="D123" i="94"/>
  <c r="E122" i="94"/>
  <c r="D122" i="94"/>
  <c r="E121" i="94"/>
  <c r="D121" i="94"/>
  <c r="E120" i="94"/>
  <c r="D120" i="94"/>
  <c r="E119" i="94"/>
  <c r="D119" i="94"/>
  <c r="E118" i="94"/>
  <c r="D118" i="94"/>
  <c r="E117" i="94"/>
  <c r="D117" i="94"/>
  <c r="E116" i="94"/>
  <c r="D116" i="94"/>
  <c r="E115" i="94"/>
  <c r="D115" i="94"/>
  <c r="E114" i="94"/>
  <c r="D114" i="94"/>
  <c r="E113" i="94"/>
  <c r="D113" i="94"/>
  <c r="E112" i="94"/>
  <c r="D112" i="94"/>
  <c r="E111" i="94"/>
  <c r="D111" i="94"/>
  <c r="E110" i="94"/>
  <c r="D110" i="94"/>
  <c r="E109" i="94"/>
  <c r="D109" i="94"/>
  <c r="E108" i="94"/>
  <c r="D108" i="94"/>
  <c r="E107" i="94"/>
  <c r="D107" i="94"/>
  <c r="E106" i="94"/>
  <c r="D106" i="94"/>
  <c r="E105" i="94"/>
  <c r="D105" i="94"/>
  <c r="E104" i="94"/>
  <c r="D104" i="94"/>
  <c r="E103" i="94"/>
  <c r="D103" i="94"/>
  <c r="E102" i="94"/>
  <c r="D102" i="94"/>
  <c r="E101" i="94"/>
  <c r="D101" i="94"/>
  <c r="E100" i="94"/>
  <c r="D100" i="94"/>
  <c r="E99" i="94"/>
  <c r="D99" i="94"/>
  <c r="E98" i="94"/>
  <c r="D98" i="94"/>
  <c r="E97" i="94"/>
  <c r="D97" i="94"/>
  <c r="E96" i="94"/>
  <c r="D96" i="94"/>
  <c r="E95" i="94"/>
  <c r="D95" i="94"/>
  <c r="E94" i="94"/>
  <c r="D94" i="94"/>
  <c r="E93" i="94"/>
  <c r="D93" i="94"/>
  <c r="E92" i="94"/>
  <c r="D92" i="94"/>
  <c r="E91" i="94"/>
  <c r="D91" i="94"/>
  <c r="E90" i="94"/>
  <c r="D90" i="94"/>
  <c r="E89" i="94"/>
  <c r="D89" i="94"/>
  <c r="E88" i="94"/>
  <c r="D88" i="94"/>
  <c r="E87" i="94"/>
  <c r="D87" i="94"/>
  <c r="E86" i="94"/>
  <c r="D86" i="94"/>
  <c r="E85" i="94"/>
  <c r="D85" i="94"/>
  <c r="E84" i="94"/>
  <c r="D84" i="94"/>
  <c r="E83" i="94"/>
  <c r="D83" i="94"/>
  <c r="E82" i="94"/>
  <c r="D82" i="94"/>
  <c r="E81" i="94"/>
  <c r="D81" i="94"/>
  <c r="E80" i="94"/>
  <c r="D80" i="94"/>
  <c r="E79" i="94"/>
  <c r="D79" i="94"/>
  <c r="E78" i="94"/>
  <c r="D78" i="94"/>
  <c r="E77" i="94"/>
  <c r="D77" i="94"/>
  <c r="E76" i="94"/>
  <c r="D76" i="94"/>
  <c r="E75" i="94"/>
  <c r="D75" i="94"/>
  <c r="E74" i="94"/>
  <c r="D74" i="94"/>
  <c r="E73" i="94"/>
  <c r="D73" i="94"/>
  <c r="E72" i="94"/>
  <c r="D72" i="94"/>
  <c r="E71" i="94"/>
  <c r="D71" i="94"/>
  <c r="E70" i="94"/>
  <c r="D70" i="94"/>
  <c r="E69" i="94"/>
  <c r="D69" i="94"/>
  <c r="E68" i="94"/>
  <c r="D68" i="94"/>
  <c r="E67" i="94"/>
  <c r="D67" i="94"/>
  <c r="E66" i="94"/>
  <c r="D66" i="94"/>
  <c r="E65" i="94"/>
  <c r="D65" i="94"/>
  <c r="E64" i="94"/>
  <c r="D64" i="94"/>
  <c r="E63" i="94"/>
  <c r="D63" i="94"/>
  <c r="E62" i="94"/>
  <c r="D62" i="94"/>
  <c r="E61" i="94"/>
  <c r="D61" i="94"/>
  <c r="E60" i="94"/>
  <c r="D60" i="94"/>
  <c r="E59" i="94"/>
  <c r="D59" i="94"/>
  <c r="E58" i="94"/>
  <c r="D58" i="94"/>
  <c r="E57" i="94"/>
  <c r="D57" i="94"/>
  <c r="E56" i="94"/>
  <c r="D56" i="94"/>
  <c r="E55" i="94"/>
  <c r="D55" i="94"/>
  <c r="E54" i="94"/>
  <c r="D54" i="94"/>
  <c r="E53" i="94"/>
  <c r="D53" i="94"/>
  <c r="E52" i="94"/>
  <c r="D52" i="94"/>
  <c r="E51" i="94"/>
  <c r="D51" i="94"/>
  <c r="E50" i="94"/>
  <c r="D50" i="94"/>
  <c r="E49" i="94"/>
  <c r="D49" i="94"/>
  <c r="E48" i="94"/>
  <c r="D48" i="94"/>
  <c r="E47" i="94"/>
  <c r="D47" i="94"/>
  <c r="E46" i="94"/>
  <c r="D46" i="94"/>
  <c r="E45" i="94"/>
  <c r="D45" i="94"/>
  <c r="E44" i="94"/>
  <c r="D44" i="94"/>
  <c r="E43" i="94"/>
  <c r="D43" i="94"/>
  <c r="E42" i="94"/>
  <c r="D42" i="94"/>
  <c r="E41" i="94"/>
  <c r="D41" i="94"/>
  <c r="E40" i="94"/>
  <c r="D40" i="94"/>
  <c r="E39" i="94"/>
  <c r="D39" i="94"/>
  <c r="E38" i="94"/>
  <c r="D38" i="94"/>
  <c r="E37" i="94"/>
  <c r="D37" i="94"/>
  <c r="E36" i="94"/>
  <c r="D36" i="94"/>
  <c r="E35" i="94"/>
  <c r="D35" i="94"/>
  <c r="E34" i="94"/>
  <c r="D34" i="94"/>
  <c r="E33" i="94"/>
  <c r="D33" i="94"/>
  <c r="E32" i="94"/>
  <c r="D32" i="94"/>
  <c r="E31" i="94"/>
  <c r="D31" i="94"/>
  <c r="E30" i="94"/>
  <c r="D30" i="94"/>
  <c r="E29" i="94"/>
  <c r="D29" i="94"/>
  <c r="E28" i="94"/>
  <c r="D28" i="94"/>
  <c r="E27" i="94"/>
  <c r="D27" i="94"/>
  <c r="E26" i="94"/>
  <c r="D26" i="94"/>
  <c r="E25" i="94"/>
  <c r="D25" i="94"/>
  <c r="E24" i="94"/>
  <c r="D24" i="94"/>
  <c r="E23" i="94"/>
  <c r="D23" i="94"/>
  <c r="E22" i="94"/>
  <c r="D22" i="94"/>
  <c r="E21" i="94"/>
  <c r="D21" i="94"/>
  <c r="E20" i="94"/>
  <c r="D20" i="94"/>
  <c r="E19" i="94"/>
  <c r="D19" i="94"/>
  <c r="E18" i="94"/>
  <c r="D18" i="94"/>
  <c r="BB15" i="93"/>
  <c r="BA15" i="93"/>
  <c r="AZ15" i="93"/>
  <c r="AY15" i="93"/>
  <c r="AX15" i="93"/>
  <c r="AW15" i="93"/>
  <c r="AV15" i="93"/>
  <c r="AU15" i="93"/>
  <c r="AT15" i="93"/>
  <c r="AS15" i="93"/>
  <c r="AR15" i="93"/>
  <c r="AQ15" i="93"/>
  <c r="AP15" i="93"/>
  <c r="AO15" i="93"/>
  <c r="AN15" i="93"/>
  <c r="AM15" i="93"/>
  <c r="AL15" i="93"/>
  <c r="AK15" i="93"/>
  <c r="AJ15" i="93"/>
  <c r="AI15" i="93"/>
  <c r="AH15" i="93"/>
  <c r="AG15" i="93"/>
  <c r="AF15" i="93"/>
  <c r="AE15" i="93"/>
  <c r="AD15" i="93"/>
  <c r="AC15" i="93"/>
  <c r="AB15" i="93"/>
  <c r="AA15" i="93"/>
  <c r="Z15" i="93"/>
  <c r="Y15" i="93"/>
  <c r="X15" i="93"/>
  <c r="W15" i="93"/>
  <c r="V15" i="93"/>
  <c r="U15" i="93"/>
  <c r="T15" i="93"/>
  <c r="S15" i="93"/>
  <c r="R15" i="93"/>
  <c r="Q15" i="93"/>
  <c r="BC15" i="93"/>
  <c r="BC200" i="93"/>
  <c r="BC199" i="93"/>
  <c r="BC198" i="93"/>
  <c r="BC197" i="93"/>
  <c r="BC196" i="93"/>
  <c r="BC195" i="93"/>
  <c r="BC194" i="93"/>
  <c r="BC193" i="93"/>
  <c r="BC192" i="93"/>
  <c r="BC191" i="93"/>
  <c r="BC190" i="93"/>
  <c r="BC189" i="93"/>
  <c r="BC188" i="93"/>
  <c r="BC187" i="93"/>
  <c r="BC186" i="93"/>
  <c r="BC185" i="93"/>
  <c r="BC184" i="93"/>
  <c r="BC183" i="93"/>
  <c r="BC182" i="93"/>
  <c r="BC181" i="93"/>
  <c r="BC180" i="93"/>
  <c r="BC179" i="93"/>
  <c r="BC178" i="93"/>
  <c r="BC177" i="93"/>
  <c r="BC176" i="93"/>
  <c r="BC175" i="93"/>
  <c r="BC174" i="93"/>
  <c r="BC173" i="93"/>
  <c r="BC172" i="93"/>
  <c r="BC171" i="93"/>
  <c r="BC170" i="93"/>
  <c r="BC169" i="93"/>
  <c r="BC168" i="93"/>
  <c r="BC167" i="93"/>
  <c r="BC166" i="93"/>
  <c r="BC165" i="93"/>
  <c r="BC164" i="93"/>
  <c r="BC163" i="93"/>
  <c r="BC162" i="93"/>
  <c r="BC161" i="93"/>
  <c r="BC160" i="93"/>
  <c r="BC159" i="93"/>
  <c r="BC158" i="93"/>
  <c r="BC157" i="93"/>
  <c r="BC156" i="93"/>
  <c r="BC155" i="93"/>
  <c r="BC154" i="93"/>
  <c r="BC153" i="93"/>
  <c r="BC152" i="93"/>
  <c r="BC151" i="93"/>
  <c r="BC150" i="93"/>
  <c r="BC149" i="93"/>
  <c r="BC148" i="93"/>
  <c r="BC147" i="93"/>
  <c r="BC146" i="93"/>
  <c r="BC145" i="93"/>
  <c r="BC144" i="93"/>
  <c r="BC143" i="93"/>
  <c r="BC142" i="93"/>
  <c r="BC141" i="93"/>
  <c r="BC140" i="93"/>
  <c r="BC139" i="93"/>
  <c r="BC138" i="93"/>
  <c r="BC137" i="93"/>
  <c r="BC136" i="93"/>
  <c r="BC135" i="93"/>
  <c r="BC134" i="93"/>
  <c r="BC133" i="93"/>
  <c r="BC132" i="93"/>
  <c r="BC131" i="93"/>
  <c r="BC130" i="93"/>
  <c r="BC129" i="93"/>
  <c r="BC128" i="93"/>
  <c r="BC127" i="93"/>
  <c r="BC126" i="93"/>
  <c r="BC125" i="93"/>
  <c r="BC124" i="93"/>
  <c r="BC123" i="93"/>
  <c r="BC122" i="93"/>
  <c r="BC121" i="93"/>
  <c r="BC120" i="93"/>
  <c r="BC119" i="93"/>
  <c r="BC118" i="93"/>
  <c r="BC117" i="93"/>
  <c r="BC116" i="93"/>
  <c r="BC115" i="93"/>
  <c r="BC114" i="93"/>
  <c r="BC113" i="93"/>
  <c r="BC112" i="93"/>
  <c r="BC111" i="93"/>
  <c r="BC110" i="93"/>
  <c r="BC109" i="93"/>
  <c r="BC108" i="93"/>
  <c r="BC107" i="93"/>
  <c r="BC106" i="93"/>
  <c r="BC105" i="93"/>
  <c r="BC104" i="93"/>
  <c r="BC103" i="93"/>
  <c r="BC102" i="93"/>
  <c r="BC101" i="93"/>
  <c r="BC100" i="93"/>
  <c r="BC99" i="93"/>
  <c r="BC98" i="93"/>
  <c r="BC97" i="93"/>
  <c r="BC96" i="93"/>
  <c r="BC95" i="93"/>
  <c r="BC94" i="93"/>
  <c r="BC93" i="93"/>
  <c r="BC92" i="93"/>
  <c r="BC91" i="93"/>
  <c r="BC90" i="93"/>
  <c r="BC89" i="93"/>
  <c r="BC88" i="93"/>
  <c r="BC87" i="93"/>
  <c r="BC86" i="93"/>
  <c r="BC85" i="93"/>
  <c r="BC84" i="93"/>
  <c r="BC83" i="93"/>
  <c r="BC82" i="93"/>
  <c r="BC81" i="93"/>
  <c r="BC80" i="93"/>
  <c r="BC79" i="93"/>
  <c r="BC78" i="93"/>
  <c r="BC77" i="93"/>
  <c r="BC76" i="93"/>
  <c r="BC75" i="93"/>
  <c r="BC74" i="93"/>
  <c r="BC73" i="93"/>
  <c r="BC72" i="93"/>
  <c r="BC71" i="93"/>
  <c r="BC70" i="93"/>
  <c r="BC69" i="93"/>
  <c r="BC68" i="93"/>
  <c r="BC67" i="93"/>
  <c r="BC66" i="93"/>
  <c r="BC65" i="93"/>
  <c r="BC64" i="93"/>
  <c r="BC63" i="93"/>
  <c r="BC62" i="93"/>
  <c r="BC61" i="93"/>
  <c r="BC60" i="93"/>
  <c r="BC59" i="93"/>
  <c r="BC58" i="93"/>
  <c r="BC57" i="93"/>
  <c r="BC56" i="93"/>
  <c r="BC55" i="93"/>
  <c r="BC54" i="93"/>
  <c r="BC53" i="93"/>
  <c r="BC52" i="93"/>
  <c r="BC51" i="93"/>
  <c r="BC50" i="93"/>
  <c r="BC49" i="93"/>
  <c r="BC48" i="93"/>
  <c r="BC47" i="93"/>
  <c r="BC46" i="93"/>
  <c r="BC45" i="93"/>
  <c r="BC44" i="93"/>
  <c r="BC43" i="93"/>
  <c r="BC42" i="93"/>
  <c r="BC41" i="93"/>
  <c r="BC40" i="93"/>
  <c r="BC39" i="93"/>
  <c r="BC38" i="93"/>
  <c r="BC37" i="93"/>
  <c r="BC36" i="93"/>
  <c r="BC35" i="93"/>
  <c r="BC34" i="93"/>
  <c r="BC33" i="93"/>
  <c r="BC32" i="93"/>
  <c r="BC31" i="93"/>
  <c r="BC30" i="93"/>
  <c r="BC29" i="93"/>
  <c r="BC28" i="93"/>
  <c r="BC27" i="93"/>
  <c r="BC26" i="93"/>
  <c r="BC25" i="93"/>
  <c r="BC24" i="93"/>
  <c r="BC23" i="93"/>
  <c r="BC22" i="93"/>
  <c r="BC21" i="93"/>
  <c r="BC20" i="93"/>
  <c r="BC19" i="93"/>
  <c r="BC18" i="93"/>
  <c r="BB200" i="93"/>
  <c r="BB199" i="93"/>
  <c r="BB198" i="93"/>
  <c r="BB197" i="93"/>
  <c r="BB196" i="93"/>
  <c r="BB195" i="93"/>
  <c r="BB194" i="93"/>
  <c r="BB193" i="93"/>
  <c r="BB192" i="93"/>
  <c r="BB191" i="93"/>
  <c r="BB190" i="93"/>
  <c r="BB189" i="93"/>
  <c r="BB188" i="93"/>
  <c r="BB187" i="93"/>
  <c r="BB186" i="93"/>
  <c r="BB185" i="93"/>
  <c r="BB184" i="93"/>
  <c r="BB183" i="93"/>
  <c r="BB182" i="93"/>
  <c r="BB181" i="93"/>
  <c r="BB180" i="93"/>
  <c r="BB179" i="93"/>
  <c r="BB178" i="93"/>
  <c r="BB177" i="93"/>
  <c r="BB176" i="93"/>
  <c r="BB175" i="93"/>
  <c r="BB174" i="93"/>
  <c r="BB173" i="93"/>
  <c r="BB172" i="93"/>
  <c r="BB171" i="93"/>
  <c r="BB170" i="93"/>
  <c r="BB169" i="93"/>
  <c r="BB168" i="93"/>
  <c r="BB167" i="93"/>
  <c r="BB166" i="93"/>
  <c r="BB165" i="93"/>
  <c r="BB164" i="93"/>
  <c r="BB163" i="93"/>
  <c r="BB162" i="93"/>
  <c r="BB161" i="93"/>
  <c r="BB160" i="93"/>
  <c r="BB159" i="93"/>
  <c r="BB158" i="93"/>
  <c r="BB157" i="93"/>
  <c r="BB156" i="93"/>
  <c r="BB155" i="93"/>
  <c r="BB154" i="93"/>
  <c r="BB153" i="93"/>
  <c r="BB152" i="93"/>
  <c r="BB151" i="93"/>
  <c r="BB150" i="93"/>
  <c r="BB149" i="93"/>
  <c r="BB148" i="93"/>
  <c r="BB147" i="93"/>
  <c r="BB146" i="93"/>
  <c r="BB145" i="93"/>
  <c r="BB144" i="93"/>
  <c r="BB143" i="93"/>
  <c r="BB142" i="93"/>
  <c r="BB141" i="93"/>
  <c r="BB140" i="93"/>
  <c r="BB139" i="93"/>
  <c r="BB138" i="93"/>
  <c r="BB137" i="93"/>
  <c r="BB136" i="93"/>
  <c r="BB135" i="93"/>
  <c r="BB134" i="93"/>
  <c r="BB133" i="93"/>
  <c r="BB132" i="93"/>
  <c r="BB131" i="93"/>
  <c r="BB130" i="93"/>
  <c r="BB129" i="93"/>
  <c r="BB128" i="93"/>
  <c r="BB127" i="93"/>
  <c r="BB126" i="93"/>
  <c r="BB125" i="93"/>
  <c r="BB124" i="93"/>
  <c r="BB123" i="93"/>
  <c r="BB122" i="93"/>
  <c r="BB121" i="93"/>
  <c r="BB120" i="93"/>
  <c r="BB119" i="93"/>
  <c r="BB118" i="93"/>
  <c r="BB117" i="93"/>
  <c r="BB116" i="93"/>
  <c r="BB115" i="93"/>
  <c r="BB114" i="93"/>
  <c r="BB113" i="93"/>
  <c r="BB112" i="93"/>
  <c r="BB111" i="93"/>
  <c r="BB110" i="93"/>
  <c r="BB109" i="93"/>
  <c r="BB108" i="93"/>
  <c r="BB107" i="93"/>
  <c r="BB106" i="93"/>
  <c r="BB105" i="93"/>
  <c r="BB104" i="93"/>
  <c r="BB103" i="93"/>
  <c r="BB102" i="93"/>
  <c r="BB101" i="93"/>
  <c r="BB100" i="93"/>
  <c r="BB99" i="93"/>
  <c r="BB98" i="93"/>
  <c r="BB97" i="93"/>
  <c r="BB96" i="93"/>
  <c r="BB95" i="93"/>
  <c r="BB94" i="93"/>
  <c r="BB93" i="93"/>
  <c r="BB92" i="93"/>
  <c r="BB91" i="93"/>
  <c r="BB90" i="93"/>
  <c r="BB89" i="93"/>
  <c r="BB88" i="93"/>
  <c r="BB87" i="93"/>
  <c r="BB86" i="93"/>
  <c r="BB85" i="93"/>
  <c r="BB84" i="93"/>
  <c r="BB83" i="93"/>
  <c r="BB82" i="93"/>
  <c r="BB81" i="93"/>
  <c r="BB80" i="93"/>
  <c r="BB79" i="93"/>
  <c r="BB78" i="93"/>
  <c r="BB77" i="93"/>
  <c r="BB76" i="93"/>
  <c r="BB75" i="93"/>
  <c r="BB74" i="93"/>
  <c r="BB73" i="93"/>
  <c r="BB72" i="93"/>
  <c r="BB71" i="93"/>
  <c r="BB70" i="93"/>
  <c r="BB69" i="93"/>
  <c r="BB68" i="93"/>
  <c r="BB67" i="93"/>
  <c r="BB66" i="93"/>
  <c r="BB65" i="93"/>
  <c r="BB64" i="93"/>
  <c r="BB63" i="93"/>
  <c r="BB62" i="93"/>
  <c r="BB61" i="93"/>
  <c r="BB60" i="93"/>
  <c r="BB59" i="93"/>
  <c r="BB58" i="93"/>
  <c r="BB57" i="93"/>
  <c r="BB56" i="93"/>
  <c r="BB55" i="93"/>
  <c r="BB54" i="93"/>
  <c r="BB53" i="93"/>
  <c r="BB52" i="93"/>
  <c r="BB51" i="93"/>
  <c r="BB50" i="93"/>
  <c r="BB49" i="93"/>
  <c r="BB48" i="93"/>
  <c r="BB47" i="93"/>
  <c r="BB46" i="93"/>
  <c r="BB45" i="93"/>
  <c r="BB44" i="93"/>
  <c r="BB43" i="93"/>
  <c r="BB42" i="93"/>
  <c r="BB41" i="93"/>
  <c r="BB40" i="93"/>
  <c r="BB39" i="93"/>
  <c r="BB38" i="93"/>
  <c r="BB37" i="93"/>
  <c r="BB36" i="93"/>
  <c r="BB35" i="93"/>
  <c r="BB34" i="93"/>
  <c r="BB33" i="93"/>
  <c r="BB32" i="93"/>
  <c r="BB31" i="93"/>
  <c r="BB30" i="93"/>
  <c r="BB29" i="93"/>
  <c r="BB28" i="93"/>
  <c r="BB27" i="93"/>
  <c r="BB26" i="93"/>
  <c r="BB25" i="93"/>
  <c r="BB24" i="93"/>
  <c r="BB23" i="93"/>
  <c r="BB22" i="93"/>
  <c r="BB21" i="93"/>
  <c r="BB20" i="93"/>
  <c r="BB19" i="93"/>
  <c r="BB18" i="93"/>
  <c r="AX200" i="93"/>
  <c r="AX199" i="93"/>
  <c r="AX198" i="93"/>
  <c r="AX197" i="93"/>
  <c r="AX196" i="93"/>
  <c r="AX195" i="93"/>
  <c r="AX194" i="93"/>
  <c r="AX193" i="93"/>
  <c r="AX192" i="93"/>
  <c r="AX191" i="93"/>
  <c r="AX190" i="93"/>
  <c r="AX189" i="93"/>
  <c r="AX188" i="93"/>
  <c r="AX187" i="93"/>
  <c r="AX186" i="93"/>
  <c r="AX185" i="93"/>
  <c r="AX184" i="93"/>
  <c r="AX183" i="93"/>
  <c r="AX182" i="93"/>
  <c r="AX181" i="93"/>
  <c r="AX180" i="93"/>
  <c r="AX179" i="93"/>
  <c r="AX178" i="93"/>
  <c r="AX177" i="93"/>
  <c r="AX176" i="93"/>
  <c r="AX175" i="93"/>
  <c r="AX174" i="93"/>
  <c r="AX173" i="93"/>
  <c r="AX172" i="93"/>
  <c r="AX171" i="93"/>
  <c r="AX170" i="93"/>
  <c r="AX169" i="93"/>
  <c r="AX168" i="93"/>
  <c r="AX167" i="93"/>
  <c r="AX166" i="93"/>
  <c r="AX165" i="93"/>
  <c r="AX164" i="93"/>
  <c r="AX163" i="93"/>
  <c r="AX162" i="93"/>
  <c r="AX161" i="93"/>
  <c r="AX160" i="93"/>
  <c r="AX159" i="93"/>
  <c r="AX158" i="93"/>
  <c r="AX157" i="93"/>
  <c r="AX156" i="93"/>
  <c r="AX155" i="93"/>
  <c r="AX154" i="93"/>
  <c r="AX153" i="93"/>
  <c r="AX152" i="93"/>
  <c r="AX151" i="93"/>
  <c r="AX150" i="93"/>
  <c r="AX149" i="93"/>
  <c r="AX148" i="93"/>
  <c r="AX147" i="93"/>
  <c r="AX146" i="93"/>
  <c r="AX145" i="93"/>
  <c r="AX144" i="93"/>
  <c r="AX143" i="93"/>
  <c r="AX142" i="93"/>
  <c r="AX141" i="93"/>
  <c r="AX140" i="93"/>
  <c r="AX139" i="93"/>
  <c r="AX138" i="93"/>
  <c r="AX137" i="93"/>
  <c r="AX136" i="93"/>
  <c r="AX135" i="93"/>
  <c r="AX134" i="93"/>
  <c r="AX133" i="93"/>
  <c r="AX132" i="93"/>
  <c r="AX131" i="93"/>
  <c r="AX130" i="93"/>
  <c r="AX129" i="93"/>
  <c r="AX128" i="93"/>
  <c r="AX127" i="93"/>
  <c r="AX126" i="93"/>
  <c r="AX125" i="93"/>
  <c r="AX124" i="93"/>
  <c r="AX123" i="93"/>
  <c r="AX122" i="93"/>
  <c r="AX121" i="93"/>
  <c r="AX120" i="93"/>
  <c r="AX119" i="93"/>
  <c r="AX118" i="93"/>
  <c r="AX117" i="93"/>
  <c r="AX116" i="93"/>
  <c r="AX115" i="93"/>
  <c r="AX114" i="93"/>
  <c r="AX113" i="93"/>
  <c r="AX112" i="93"/>
  <c r="AX111" i="93"/>
  <c r="AX110" i="93"/>
  <c r="AX109" i="93"/>
  <c r="AX108" i="93"/>
  <c r="AX107" i="93"/>
  <c r="AX106" i="93"/>
  <c r="AX105" i="93"/>
  <c r="AX104" i="93"/>
  <c r="AX103" i="93"/>
  <c r="AX102" i="93"/>
  <c r="AX101" i="93"/>
  <c r="AX100" i="93"/>
  <c r="AX99" i="93"/>
  <c r="AX98" i="93"/>
  <c r="AX97" i="93"/>
  <c r="AX96" i="93"/>
  <c r="AX95" i="93"/>
  <c r="AX94" i="93"/>
  <c r="AX93" i="93"/>
  <c r="AX92" i="93"/>
  <c r="AX91" i="93"/>
  <c r="AX90" i="93"/>
  <c r="AX89" i="93"/>
  <c r="AX88" i="93"/>
  <c r="AX87" i="93"/>
  <c r="AX86" i="93"/>
  <c r="AX85" i="93"/>
  <c r="AX84" i="93"/>
  <c r="AX83" i="93"/>
  <c r="AX82" i="93"/>
  <c r="AX81" i="93"/>
  <c r="AX80" i="93"/>
  <c r="AX79" i="93"/>
  <c r="AX78" i="93"/>
  <c r="AX77" i="93"/>
  <c r="AX76" i="93"/>
  <c r="AX75" i="93"/>
  <c r="AX74" i="93"/>
  <c r="AX73" i="93"/>
  <c r="AX72" i="93"/>
  <c r="AX71" i="93"/>
  <c r="AX70" i="93"/>
  <c r="AX69" i="93"/>
  <c r="AX68" i="93"/>
  <c r="AX67" i="93"/>
  <c r="AX66" i="93"/>
  <c r="AX65" i="93"/>
  <c r="AX64" i="93"/>
  <c r="AX63" i="93"/>
  <c r="AX62" i="93"/>
  <c r="AX61" i="93"/>
  <c r="AX60" i="93"/>
  <c r="AX59" i="93"/>
  <c r="AX58" i="93"/>
  <c r="AX57" i="93"/>
  <c r="AX56" i="93"/>
  <c r="AX55" i="93"/>
  <c r="AX54" i="93"/>
  <c r="AX53" i="93"/>
  <c r="AX52" i="93"/>
  <c r="AX51" i="93"/>
  <c r="AX50" i="93"/>
  <c r="AX49" i="93"/>
  <c r="AX48" i="93"/>
  <c r="AX47" i="93"/>
  <c r="AX46" i="93"/>
  <c r="AX45" i="93"/>
  <c r="AX44" i="93"/>
  <c r="AX43" i="93"/>
  <c r="AX42" i="93"/>
  <c r="AX41" i="93"/>
  <c r="AX40" i="93"/>
  <c r="AX39" i="93"/>
  <c r="AX38" i="93"/>
  <c r="AX37" i="93"/>
  <c r="AX36" i="93"/>
  <c r="AX35" i="93"/>
  <c r="AX34" i="93"/>
  <c r="AX33" i="93"/>
  <c r="AX32" i="93"/>
  <c r="AX31" i="93"/>
  <c r="AX30" i="93"/>
  <c r="AX29" i="93"/>
  <c r="AX28" i="93"/>
  <c r="AX27" i="93"/>
  <c r="AX26" i="93"/>
  <c r="AX25" i="93"/>
  <c r="AX24" i="93"/>
  <c r="AX23" i="93"/>
  <c r="AX22" i="93"/>
  <c r="AX21" i="93"/>
  <c r="AX20" i="93"/>
  <c r="AX19" i="93"/>
  <c r="AX18" i="93"/>
  <c r="AV200" i="93"/>
  <c r="AU200" i="93"/>
  <c r="AV199" i="93"/>
  <c r="AU199" i="93"/>
  <c r="AV198" i="93"/>
  <c r="AU198" i="93"/>
  <c r="AV197" i="93"/>
  <c r="AU197" i="93"/>
  <c r="AV196" i="93"/>
  <c r="AU196" i="93"/>
  <c r="AV195" i="93"/>
  <c r="AU195" i="93"/>
  <c r="AV194" i="93"/>
  <c r="AU194" i="93"/>
  <c r="AV193" i="93"/>
  <c r="AU193" i="93"/>
  <c r="AV192" i="93"/>
  <c r="AU192" i="93"/>
  <c r="AV191" i="93"/>
  <c r="AU191" i="93"/>
  <c r="AV190" i="93"/>
  <c r="AU190" i="93"/>
  <c r="AV189" i="93"/>
  <c r="AU189" i="93"/>
  <c r="AV188" i="93"/>
  <c r="AU188" i="93"/>
  <c r="AV187" i="93"/>
  <c r="AU187" i="93"/>
  <c r="AV186" i="93"/>
  <c r="AU186" i="93"/>
  <c r="AV185" i="93"/>
  <c r="AU185" i="93"/>
  <c r="AV184" i="93"/>
  <c r="AU184" i="93"/>
  <c r="AV183" i="93"/>
  <c r="AU183" i="93"/>
  <c r="AV182" i="93"/>
  <c r="AU182" i="93"/>
  <c r="AV181" i="93"/>
  <c r="AU181" i="93"/>
  <c r="AV180" i="93"/>
  <c r="AU180" i="93"/>
  <c r="AV179" i="93"/>
  <c r="AU179" i="93"/>
  <c r="AV178" i="93"/>
  <c r="AU178" i="93"/>
  <c r="AV177" i="93"/>
  <c r="AU177" i="93"/>
  <c r="AV176" i="93"/>
  <c r="AU176" i="93"/>
  <c r="AV175" i="93"/>
  <c r="AU175" i="93"/>
  <c r="AV174" i="93"/>
  <c r="AU174" i="93"/>
  <c r="AV173" i="93"/>
  <c r="AU173" i="93"/>
  <c r="AV172" i="93"/>
  <c r="AU172" i="93"/>
  <c r="AV171" i="93"/>
  <c r="AU171" i="93"/>
  <c r="AV170" i="93"/>
  <c r="AU170" i="93"/>
  <c r="AV169" i="93"/>
  <c r="AU169" i="93"/>
  <c r="AV168" i="93"/>
  <c r="AU168" i="93"/>
  <c r="AV167" i="93"/>
  <c r="AU167" i="93"/>
  <c r="AV166" i="93"/>
  <c r="AU166" i="93"/>
  <c r="AV165" i="93"/>
  <c r="AU165" i="93"/>
  <c r="AV164" i="93"/>
  <c r="AU164" i="93"/>
  <c r="AV163" i="93"/>
  <c r="AU163" i="93"/>
  <c r="AV162" i="93"/>
  <c r="AU162" i="93"/>
  <c r="AV161" i="93"/>
  <c r="AU161" i="93"/>
  <c r="AV160" i="93"/>
  <c r="AU160" i="93"/>
  <c r="AV159" i="93"/>
  <c r="AU159" i="93"/>
  <c r="AV158" i="93"/>
  <c r="AU158" i="93"/>
  <c r="AV157" i="93"/>
  <c r="AU157" i="93"/>
  <c r="AV156" i="93"/>
  <c r="AU156" i="93"/>
  <c r="AV155" i="93"/>
  <c r="AU155" i="93"/>
  <c r="AV154" i="93"/>
  <c r="AU154" i="93"/>
  <c r="AV153" i="93"/>
  <c r="AU153" i="93"/>
  <c r="AV152" i="93"/>
  <c r="AU152" i="93"/>
  <c r="AV151" i="93"/>
  <c r="AU151" i="93"/>
  <c r="AV150" i="93"/>
  <c r="AU150" i="93"/>
  <c r="AV149" i="93"/>
  <c r="AU149" i="93"/>
  <c r="AV148" i="93"/>
  <c r="AU148" i="93"/>
  <c r="AV147" i="93"/>
  <c r="AU147" i="93"/>
  <c r="AV146" i="93"/>
  <c r="AU146" i="93"/>
  <c r="AV145" i="93"/>
  <c r="AU145" i="93"/>
  <c r="AV144" i="93"/>
  <c r="AU144" i="93"/>
  <c r="AV143" i="93"/>
  <c r="AU143" i="93"/>
  <c r="AV142" i="93"/>
  <c r="AU142" i="93"/>
  <c r="AV141" i="93"/>
  <c r="AU141" i="93"/>
  <c r="AV140" i="93"/>
  <c r="AU140" i="93"/>
  <c r="AV139" i="93"/>
  <c r="AU139" i="93"/>
  <c r="AV138" i="93"/>
  <c r="AU138" i="93"/>
  <c r="AV137" i="93"/>
  <c r="AU137" i="93"/>
  <c r="AV136" i="93"/>
  <c r="AU136" i="93"/>
  <c r="AV135" i="93"/>
  <c r="AU135" i="93"/>
  <c r="AV134" i="93"/>
  <c r="AU134" i="93"/>
  <c r="AV133" i="93"/>
  <c r="AU133" i="93"/>
  <c r="AV132" i="93"/>
  <c r="AU132" i="93"/>
  <c r="AV131" i="93"/>
  <c r="AU131" i="93"/>
  <c r="AV130" i="93"/>
  <c r="AU130" i="93"/>
  <c r="AV129" i="93"/>
  <c r="AU129" i="93"/>
  <c r="AV128" i="93"/>
  <c r="AU128" i="93"/>
  <c r="AV127" i="93"/>
  <c r="AU127" i="93"/>
  <c r="AV126" i="93"/>
  <c r="AU126" i="93"/>
  <c r="AV125" i="93"/>
  <c r="AU125" i="93"/>
  <c r="AV124" i="93"/>
  <c r="AU124" i="93"/>
  <c r="AV123" i="93"/>
  <c r="AU123" i="93"/>
  <c r="AV122" i="93"/>
  <c r="AU122" i="93"/>
  <c r="AV121" i="93"/>
  <c r="AU121" i="93"/>
  <c r="AV120" i="93"/>
  <c r="AU120" i="93"/>
  <c r="AV119" i="93"/>
  <c r="AU119" i="93"/>
  <c r="AV118" i="93"/>
  <c r="AU118" i="93"/>
  <c r="AV117" i="93"/>
  <c r="AU117" i="93"/>
  <c r="AV116" i="93"/>
  <c r="AU116" i="93"/>
  <c r="AV115" i="93"/>
  <c r="AU115" i="93"/>
  <c r="AV114" i="93"/>
  <c r="AU114" i="93"/>
  <c r="AV113" i="93"/>
  <c r="AU113" i="93"/>
  <c r="AV112" i="93"/>
  <c r="AU112" i="93"/>
  <c r="AV111" i="93"/>
  <c r="AU111" i="93"/>
  <c r="AV110" i="93"/>
  <c r="AU110" i="93"/>
  <c r="AV109" i="93"/>
  <c r="AU109" i="93"/>
  <c r="AV108" i="93"/>
  <c r="AU108" i="93"/>
  <c r="AV107" i="93"/>
  <c r="AU107" i="93"/>
  <c r="AV106" i="93"/>
  <c r="AU106" i="93"/>
  <c r="AV105" i="93"/>
  <c r="AU105" i="93"/>
  <c r="AV104" i="93"/>
  <c r="AU104" i="93"/>
  <c r="AV103" i="93"/>
  <c r="AU103" i="93"/>
  <c r="AV102" i="93"/>
  <c r="AU102" i="93"/>
  <c r="AV101" i="93"/>
  <c r="AU101" i="93"/>
  <c r="AV100" i="93"/>
  <c r="AU100" i="93"/>
  <c r="AV99" i="93"/>
  <c r="AU99" i="93"/>
  <c r="AV98" i="93"/>
  <c r="AU98" i="93"/>
  <c r="AV97" i="93"/>
  <c r="AU97" i="93"/>
  <c r="AV96" i="93"/>
  <c r="AU96" i="93"/>
  <c r="AV95" i="93"/>
  <c r="AU95" i="93"/>
  <c r="AV94" i="93"/>
  <c r="AU94" i="93"/>
  <c r="AV93" i="93"/>
  <c r="AU93" i="93"/>
  <c r="AV92" i="93"/>
  <c r="AU92" i="93"/>
  <c r="AV91" i="93"/>
  <c r="AU91" i="93"/>
  <c r="AV90" i="93"/>
  <c r="AU90" i="93"/>
  <c r="AV89" i="93"/>
  <c r="AU89" i="93"/>
  <c r="AV88" i="93"/>
  <c r="AU88" i="93"/>
  <c r="AV87" i="93"/>
  <c r="AU87" i="93"/>
  <c r="AV86" i="93"/>
  <c r="AU86" i="93"/>
  <c r="AV85" i="93"/>
  <c r="AU85" i="93"/>
  <c r="AV84" i="93"/>
  <c r="AU84" i="93"/>
  <c r="AV83" i="93"/>
  <c r="AU83" i="93"/>
  <c r="AV82" i="93"/>
  <c r="AU82" i="93"/>
  <c r="AV81" i="93"/>
  <c r="AU81" i="93"/>
  <c r="AV80" i="93"/>
  <c r="AU80" i="93"/>
  <c r="AV79" i="93"/>
  <c r="AU79" i="93"/>
  <c r="AV78" i="93"/>
  <c r="AU78" i="93"/>
  <c r="AV77" i="93"/>
  <c r="AU77" i="93"/>
  <c r="AV76" i="93"/>
  <c r="AU76" i="93"/>
  <c r="AV75" i="93"/>
  <c r="AU75" i="93"/>
  <c r="AV74" i="93"/>
  <c r="AU74" i="93"/>
  <c r="AV73" i="93"/>
  <c r="AU73" i="93"/>
  <c r="AV72" i="93"/>
  <c r="AU72" i="93"/>
  <c r="AV71" i="93"/>
  <c r="AU71" i="93"/>
  <c r="AV70" i="93"/>
  <c r="AU70" i="93"/>
  <c r="AV69" i="93"/>
  <c r="AU69" i="93"/>
  <c r="AV68" i="93"/>
  <c r="AU68" i="93"/>
  <c r="AV67" i="93"/>
  <c r="AU67" i="93"/>
  <c r="AV66" i="93"/>
  <c r="AU66" i="93"/>
  <c r="AV65" i="93"/>
  <c r="AU65" i="93"/>
  <c r="AV64" i="93"/>
  <c r="AU64" i="93"/>
  <c r="AV63" i="93"/>
  <c r="AU63" i="93"/>
  <c r="AV62" i="93"/>
  <c r="AU62" i="93"/>
  <c r="AV61" i="93"/>
  <c r="AU61" i="93"/>
  <c r="AV60" i="93"/>
  <c r="AU60" i="93"/>
  <c r="AV59" i="93"/>
  <c r="AU59" i="93"/>
  <c r="AV58" i="93"/>
  <c r="AU58" i="93"/>
  <c r="AV57" i="93"/>
  <c r="AU57" i="93"/>
  <c r="AV56" i="93"/>
  <c r="AU56" i="93"/>
  <c r="AV55" i="93"/>
  <c r="AU55" i="93"/>
  <c r="AV54" i="93"/>
  <c r="AU54" i="93"/>
  <c r="AV53" i="93"/>
  <c r="AU53" i="93"/>
  <c r="AV52" i="93"/>
  <c r="AU52" i="93"/>
  <c r="AV51" i="93"/>
  <c r="AU51" i="93"/>
  <c r="AV50" i="93"/>
  <c r="AU50" i="93"/>
  <c r="AV49" i="93"/>
  <c r="AU49" i="93"/>
  <c r="AV48" i="93"/>
  <c r="AU48" i="93"/>
  <c r="AV47" i="93"/>
  <c r="AU47" i="93"/>
  <c r="AV46" i="93"/>
  <c r="AU46" i="93"/>
  <c r="AV45" i="93"/>
  <c r="AU45" i="93"/>
  <c r="AV44" i="93"/>
  <c r="AU44" i="93"/>
  <c r="AV43" i="93"/>
  <c r="AU43" i="93"/>
  <c r="AV42" i="93"/>
  <c r="AU42" i="93"/>
  <c r="AV41" i="93"/>
  <c r="AU41" i="93"/>
  <c r="AV40" i="93"/>
  <c r="AU40" i="93"/>
  <c r="AV39" i="93"/>
  <c r="AU39" i="93"/>
  <c r="AV38" i="93"/>
  <c r="AU38" i="93"/>
  <c r="AV37" i="93"/>
  <c r="AU37" i="93"/>
  <c r="AV36" i="93"/>
  <c r="AU36" i="93"/>
  <c r="AV35" i="93"/>
  <c r="AU35" i="93"/>
  <c r="AV34" i="93"/>
  <c r="AU34" i="93"/>
  <c r="AV33" i="93"/>
  <c r="AU33" i="93"/>
  <c r="AV32" i="93"/>
  <c r="AU32" i="93"/>
  <c r="AV31" i="93"/>
  <c r="AU31" i="93"/>
  <c r="AV30" i="93"/>
  <c r="AU30" i="93"/>
  <c r="AV29" i="93"/>
  <c r="AU29" i="93"/>
  <c r="AV28" i="93"/>
  <c r="AU28" i="93"/>
  <c r="AV27" i="93"/>
  <c r="AU27" i="93"/>
  <c r="AV26" i="93"/>
  <c r="AU26" i="93"/>
  <c r="AV25" i="93"/>
  <c r="AU25" i="93"/>
  <c r="AV24" i="93"/>
  <c r="AU24" i="93"/>
  <c r="AV23" i="93"/>
  <c r="AU23" i="93"/>
  <c r="AV22" i="93"/>
  <c r="AU22" i="93"/>
  <c r="AV21" i="93"/>
  <c r="AU21" i="93"/>
  <c r="AV20" i="93"/>
  <c r="AU20" i="93"/>
  <c r="AV19" i="93"/>
  <c r="AU19" i="93"/>
  <c r="AV18" i="93"/>
  <c r="AU18" i="93"/>
  <c r="W200" i="93"/>
  <c r="W199" i="93"/>
  <c r="W198" i="93"/>
  <c r="W197" i="93"/>
  <c r="W196" i="93"/>
  <c r="W195" i="93"/>
  <c r="W194" i="93"/>
  <c r="W193" i="93"/>
  <c r="W192" i="93"/>
  <c r="W191" i="93"/>
  <c r="W190" i="93"/>
  <c r="W189" i="93"/>
  <c r="W188" i="93"/>
  <c r="W187" i="93"/>
  <c r="W186" i="93"/>
  <c r="W185" i="93"/>
  <c r="W184" i="93"/>
  <c r="W183" i="93"/>
  <c r="W182" i="93"/>
  <c r="W181" i="93"/>
  <c r="W180" i="93"/>
  <c r="W179" i="93"/>
  <c r="W178" i="93"/>
  <c r="W177" i="93"/>
  <c r="W176" i="93"/>
  <c r="W175" i="93"/>
  <c r="W174" i="93"/>
  <c r="W173" i="93"/>
  <c r="W172" i="93"/>
  <c r="W171" i="93"/>
  <c r="W170" i="93"/>
  <c r="W169" i="93"/>
  <c r="W168" i="93"/>
  <c r="W167" i="93"/>
  <c r="W166" i="93"/>
  <c r="W165" i="93"/>
  <c r="W164" i="93"/>
  <c r="W163" i="93"/>
  <c r="W162" i="93"/>
  <c r="W161" i="93"/>
  <c r="W160" i="93"/>
  <c r="W159" i="93"/>
  <c r="W158" i="93"/>
  <c r="W157" i="93"/>
  <c r="W156" i="93"/>
  <c r="W155" i="93"/>
  <c r="W154" i="93"/>
  <c r="W153" i="93"/>
  <c r="W152" i="93"/>
  <c r="W151" i="93"/>
  <c r="W150" i="93"/>
  <c r="W149" i="93"/>
  <c r="W148" i="93"/>
  <c r="W147" i="93"/>
  <c r="W146" i="93"/>
  <c r="W145" i="93"/>
  <c r="W144" i="93"/>
  <c r="W143" i="93"/>
  <c r="W142" i="93"/>
  <c r="W141" i="93"/>
  <c r="W140" i="93"/>
  <c r="W139" i="93"/>
  <c r="W138" i="93"/>
  <c r="W137" i="93"/>
  <c r="W136" i="93"/>
  <c r="W135" i="93"/>
  <c r="W134" i="93"/>
  <c r="W133" i="93"/>
  <c r="W132" i="93"/>
  <c r="W131" i="93"/>
  <c r="W130" i="93"/>
  <c r="W129" i="93"/>
  <c r="W128" i="93"/>
  <c r="W127" i="93"/>
  <c r="W126" i="93"/>
  <c r="W125" i="93"/>
  <c r="W124" i="93"/>
  <c r="W123" i="93"/>
  <c r="W122" i="93"/>
  <c r="W121" i="93"/>
  <c r="W120" i="93"/>
  <c r="W119" i="93"/>
  <c r="W118" i="93"/>
  <c r="W117" i="93"/>
  <c r="W116" i="93"/>
  <c r="W115" i="93"/>
  <c r="W114" i="93"/>
  <c r="W113" i="93"/>
  <c r="W112" i="93"/>
  <c r="W111" i="93"/>
  <c r="W110" i="93"/>
  <c r="W109" i="93"/>
  <c r="W108" i="93"/>
  <c r="W107" i="93"/>
  <c r="W106" i="93"/>
  <c r="W105" i="93"/>
  <c r="W104" i="93"/>
  <c r="W103" i="93"/>
  <c r="W102" i="93"/>
  <c r="W101" i="93"/>
  <c r="W100" i="93"/>
  <c r="W99" i="93"/>
  <c r="W98" i="93"/>
  <c r="W97" i="93"/>
  <c r="W96" i="93"/>
  <c r="W95" i="93"/>
  <c r="W94" i="93"/>
  <c r="W93" i="93"/>
  <c r="W92" i="93"/>
  <c r="W91" i="93"/>
  <c r="W90" i="93"/>
  <c r="W89" i="93"/>
  <c r="W88" i="93"/>
  <c r="W87" i="93"/>
  <c r="W86" i="93"/>
  <c r="W85" i="93"/>
  <c r="W84" i="93"/>
  <c r="W83" i="93"/>
  <c r="W82" i="93"/>
  <c r="W81" i="93"/>
  <c r="W80" i="93"/>
  <c r="W79" i="93"/>
  <c r="W78" i="93"/>
  <c r="W77" i="93"/>
  <c r="W76" i="93"/>
  <c r="W75" i="93"/>
  <c r="W74" i="93"/>
  <c r="W73" i="93"/>
  <c r="W72" i="93"/>
  <c r="W71" i="93"/>
  <c r="W70" i="93"/>
  <c r="W69" i="93"/>
  <c r="W68" i="93"/>
  <c r="W67" i="93"/>
  <c r="W66" i="93"/>
  <c r="W65" i="93"/>
  <c r="W64" i="93"/>
  <c r="W63" i="93"/>
  <c r="W62" i="93"/>
  <c r="W61" i="93"/>
  <c r="W60" i="93"/>
  <c r="W59" i="93"/>
  <c r="W58" i="93"/>
  <c r="W57" i="93"/>
  <c r="W56" i="93"/>
  <c r="W55" i="93"/>
  <c r="W54" i="93"/>
  <c r="W53" i="93"/>
  <c r="W52" i="93"/>
  <c r="W51" i="93"/>
  <c r="W50" i="93"/>
  <c r="W49" i="93"/>
  <c r="W48" i="93"/>
  <c r="W47" i="93"/>
  <c r="W46" i="93"/>
  <c r="W45" i="93"/>
  <c r="W44" i="93"/>
  <c r="W43" i="93"/>
  <c r="W42" i="93"/>
  <c r="W41" i="93"/>
  <c r="W40" i="93"/>
  <c r="W39" i="93"/>
  <c r="W38" i="93"/>
  <c r="W37" i="93"/>
  <c r="W36" i="93"/>
  <c r="W35" i="93"/>
  <c r="W34" i="93"/>
  <c r="W33" i="93"/>
  <c r="W32" i="93"/>
  <c r="W31" i="93"/>
  <c r="W30" i="93"/>
  <c r="W29" i="93"/>
  <c r="W28" i="93"/>
  <c r="W27" i="93"/>
  <c r="W26" i="93"/>
  <c r="W25" i="93"/>
  <c r="W24" i="93"/>
  <c r="W23" i="93"/>
  <c r="W22" i="93"/>
  <c r="W21" i="93"/>
  <c r="W20" i="93"/>
  <c r="W19" i="93"/>
  <c r="W18" i="93"/>
  <c r="S200" i="93"/>
  <c r="S199" i="93"/>
  <c r="S198" i="93"/>
  <c r="S197" i="93"/>
  <c r="S196" i="93"/>
  <c r="S195" i="93"/>
  <c r="S194" i="93"/>
  <c r="S193" i="93"/>
  <c r="S192" i="93"/>
  <c r="S191" i="93"/>
  <c r="S190" i="93"/>
  <c r="S189" i="93"/>
  <c r="S188" i="93"/>
  <c r="S187" i="93"/>
  <c r="S186" i="93"/>
  <c r="S185" i="93"/>
  <c r="S184" i="93"/>
  <c r="S183" i="93"/>
  <c r="S182" i="93"/>
  <c r="S181" i="93"/>
  <c r="S180" i="93"/>
  <c r="S179" i="93"/>
  <c r="S178" i="93"/>
  <c r="S177" i="93"/>
  <c r="S176" i="93"/>
  <c r="S175" i="93"/>
  <c r="S174" i="93"/>
  <c r="S173" i="93"/>
  <c r="S172" i="93"/>
  <c r="S171" i="93"/>
  <c r="S170" i="93"/>
  <c r="S169" i="93"/>
  <c r="S168" i="93"/>
  <c r="S167" i="93"/>
  <c r="S166" i="93"/>
  <c r="S165" i="93"/>
  <c r="S164" i="93"/>
  <c r="S163" i="93"/>
  <c r="S162" i="93"/>
  <c r="S161" i="93"/>
  <c r="S160" i="93"/>
  <c r="S159" i="93"/>
  <c r="S158" i="93"/>
  <c r="S157" i="93"/>
  <c r="S156" i="93"/>
  <c r="S155" i="93"/>
  <c r="S154" i="93"/>
  <c r="S153" i="93"/>
  <c r="S152" i="93"/>
  <c r="S151" i="93"/>
  <c r="S150" i="93"/>
  <c r="S149" i="93"/>
  <c r="S148" i="93"/>
  <c r="S147" i="93"/>
  <c r="S146" i="93"/>
  <c r="S145" i="93"/>
  <c r="S144" i="93"/>
  <c r="S143" i="93"/>
  <c r="S142" i="93"/>
  <c r="S141" i="93"/>
  <c r="S140" i="93"/>
  <c r="S139" i="93"/>
  <c r="S138" i="93"/>
  <c r="S137" i="93"/>
  <c r="S136" i="93"/>
  <c r="S135" i="93"/>
  <c r="S134" i="93"/>
  <c r="S133" i="93"/>
  <c r="S132" i="93"/>
  <c r="S131" i="93"/>
  <c r="S130" i="93"/>
  <c r="S129" i="93"/>
  <c r="S128" i="93"/>
  <c r="S127" i="93"/>
  <c r="S126" i="93"/>
  <c r="S125" i="93"/>
  <c r="S124" i="93"/>
  <c r="S123" i="93"/>
  <c r="S122" i="93"/>
  <c r="S121" i="93"/>
  <c r="S120" i="93"/>
  <c r="S119" i="93"/>
  <c r="S118" i="93"/>
  <c r="S117" i="93"/>
  <c r="S116" i="93"/>
  <c r="S115" i="93"/>
  <c r="S114" i="93"/>
  <c r="S113" i="93"/>
  <c r="S112" i="93"/>
  <c r="S111" i="93"/>
  <c r="S110" i="93"/>
  <c r="S109" i="93"/>
  <c r="S108" i="93"/>
  <c r="S107" i="93"/>
  <c r="S106" i="93"/>
  <c r="S105" i="93"/>
  <c r="S104" i="93"/>
  <c r="S103" i="93"/>
  <c r="S102" i="93"/>
  <c r="S101" i="93"/>
  <c r="S100" i="93"/>
  <c r="S99" i="93"/>
  <c r="S98" i="93"/>
  <c r="S97" i="93"/>
  <c r="S96" i="93"/>
  <c r="S95" i="93"/>
  <c r="S94" i="93"/>
  <c r="S93" i="93"/>
  <c r="S92" i="93"/>
  <c r="S91" i="93"/>
  <c r="S90" i="93"/>
  <c r="S89" i="93"/>
  <c r="S88" i="93"/>
  <c r="S87" i="93"/>
  <c r="S86" i="93"/>
  <c r="S85" i="93"/>
  <c r="S84" i="93"/>
  <c r="S83" i="93"/>
  <c r="S82" i="93"/>
  <c r="S81" i="93"/>
  <c r="S80" i="93"/>
  <c r="S79" i="93"/>
  <c r="S78" i="93"/>
  <c r="S77" i="93"/>
  <c r="S76" i="93"/>
  <c r="S75" i="93"/>
  <c r="S74" i="93"/>
  <c r="S73" i="93"/>
  <c r="S72" i="93"/>
  <c r="S71" i="93"/>
  <c r="S70" i="93"/>
  <c r="S69" i="93"/>
  <c r="S68" i="93"/>
  <c r="S67" i="93"/>
  <c r="S66" i="93"/>
  <c r="S65" i="93"/>
  <c r="S64" i="93"/>
  <c r="S63" i="93"/>
  <c r="S62" i="93"/>
  <c r="S61" i="93"/>
  <c r="S60" i="93"/>
  <c r="S59" i="93"/>
  <c r="S58" i="93"/>
  <c r="S57" i="93"/>
  <c r="S56" i="93"/>
  <c r="S55" i="93"/>
  <c r="S54" i="93"/>
  <c r="S53" i="93"/>
  <c r="S52" i="93"/>
  <c r="S51" i="93"/>
  <c r="S50" i="93"/>
  <c r="S49" i="93"/>
  <c r="S48" i="93"/>
  <c r="S47" i="93"/>
  <c r="S46" i="93"/>
  <c r="S45" i="93"/>
  <c r="S44" i="93"/>
  <c r="S43" i="93"/>
  <c r="S42" i="93"/>
  <c r="S41" i="93"/>
  <c r="S40" i="93"/>
  <c r="S39" i="93"/>
  <c r="S38" i="93"/>
  <c r="S37" i="93"/>
  <c r="S36" i="93"/>
  <c r="S35" i="93"/>
  <c r="S34" i="93"/>
  <c r="S33" i="93"/>
  <c r="S32" i="93"/>
  <c r="S31" i="93"/>
  <c r="S30" i="93"/>
  <c r="S29" i="93"/>
  <c r="S28" i="93"/>
  <c r="S27" i="93"/>
  <c r="S26" i="93"/>
  <c r="S25" i="93"/>
  <c r="S24" i="93"/>
  <c r="S23" i="93"/>
  <c r="S22" i="93"/>
  <c r="S21" i="93"/>
  <c r="S20" i="93"/>
  <c r="S19" i="93"/>
  <c r="S18" i="93"/>
  <c r="G200" i="93"/>
  <c r="G199" i="93"/>
  <c r="G198" i="93"/>
  <c r="G197" i="93"/>
  <c r="G196" i="93"/>
  <c r="G195" i="93"/>
  <c r="G194" i="93"/>
  <c r="G193" i="93"/>
  <c r="G192" i="93"/>
  <c r="G191" i="93"/>
  <c r="G190" i="93"/>
  <c r="G189" i="93"/>
  <c r="G188" i="93"/>
  <c r="G187" i="93"/>
  <c r="G186" i="93"/>
  <c r="G185" i="93"/>
  <c r="G184" i="93"/>
  <c r="G183" i="93"/>
  <c r="G182" i="93"/>
  <c r="G181" i="93"/>
  <c r="G180" i="93"/>
  <c r="G179" i="93"/>
  <c r="G178" i="93"/>
  <c r="G177" i="93"/>
  <c r="G176" i="93"/>
  <c r="G175" i="93"/>
  <c r="G174" i="93"/>
  <c r="G173" i="93"/>
  <c r="G172" i="93"/>
  <c r="G171" i="93"/>
  <c r="G170" i="93"/>
  <c r="G169" i="93"/>
  <c r="G168" i="93"/>
  <c r="G167" i="93"/>
  <c r="G166" i="93"/>
  <c r="G165" i="93"/>
  <c r="G164" i="93"/>
  <c r="G163" i="93"/>
  <c r="G162" i="93"/>
  <c r="G161" i="93"/>
  <c r="G160" i="93"/>
  <c r="G159" i="93"/>
  <c r="G158" i="93"/>
  <c r="G157" i="93"/>
  <c r="G156" i="93"/>
  <c r="G155" i="93"/>
  <c r="G154" i="93"/>
  <c r="G153" i="93"/>
  <c r="G152" i="93"/>
  <c r="G151" i="93"/>
  <c r="G150" i="93"/>
  <c r="G149" i="93"/>
  <c r="G148" i="93"/>
  <c r="G147" i="93"/>
  <c r="G146" i="93"/>
  <c r="G145" i="93"/>
  <c r="G144" i="93"/>
  <c r="G143" i="93"/>
  <c r="G142" i="93"/>
  <c r="G141" i="93"/>
  <c r="G140" i="93"/>
  <c r="G139" i="93"/>
  <c r="G138" i="93"/>
  <c r="G137" i="93"/>
  <c r="G136" i="93"/>
  <c r="G135" i="93"/>
  <c r="G134" i="93"/>
  <c r="G133" i="93"/>
  <c r="G132" i="93"/>
  <c r="G131" i="93"/>
  <c r="G130" i="93"/>
  <c r="G129" i="93"/>
  <c r="G128" i="93"/>
  <c r="G127" i="93"/>
  <c r="G126" i="93"/>
  <c r="G125" i="93"/>
  <c r="G124" i="93"/>
  <c r="G123" i="93"/>
  <c r="G122" i="93"/>
  <c r="G121" i="93"/>
  <c r="G120" i="93"/>
  <c r="G119" i="93"/>
  <c r="G118" i="93"/>
  <c r="G117" i="93"/>
  <c r="G116" i="93"/>
  <c r="G115" i="93"/>
  <c r="G114" i="93"/>
  <c r="G113" i="93"/>
  <c r="G112" i="93"/>
  <c r="G111" i="93"/>
  <c r="G110" i="93"/>
  <c r="G109" i="93"/>
  <c r="G108" i="93"/>
  <c r="G107" i="93"/>
  <c r="G106" i="93"/>
  <c r="G105" i="93"/>
  <c r="G104" i="93"/>
  <c r="G103" i="93"/>
  <c r="G102" i="93"/>
  <c r="G101" i="93"/>
  <c r="G100" i="93"/>
  <c r="G99" i="93"/>
  <c r="G98" i="93"/>
  <c r="G97" i="93"/>
  <c r="G96" i="93"/>
  <c r="G95" i="93"/>
  <c r="G94" i="93"/>
  <c r="G93" i="93"/>
  <c r="G92" i="93"/>
  <c r="G91" i="93"/>
  <c r="G90" i="93"/>
  <c r="G89" i="93"/>
  <c r="G88" i="93"/>
  <c r="G87" i="93"/>
  <c r="G86" i="93"/>
  <c r="G85" i="93"/>
  <c r="G84" i="93"/>
  <c r="G83" i="93"/>
  <c r="G82" i="93"/>
  <c r="G81" i="93"/>
  <c r="G80" i="93"/>
  <c r="G79" i="93"/>
  <c r="G78" i="93"/>
  <c r="G77" i="93"/>
  <c r="G76" i="93"/>
  <c r="G75" i="93"/>
  <c r="G74" i="93"/>
  <c r="G73" i="93"/>
  <c r="G72" i="93"/>
  <c r="G71" i="93"/>
  <c r="G70" i="93"/>
  <c r="G69" i="93"/>
  <c r="G68" i="93"/>
  <c r="G67" i="93"/>
  <c r="G66" i="93"/>
  <c r="G65" i="93"/>
  <c r="G64" i="93"/>
  <c r="G63" i="93"/>
  <c r="G62" i="93"/>
  <c r="G61" i="93"/>
  <c r="G60" i="93"/>
  <c r="G59" i="93"/>
  <c r="G58" i="93"/>
  <c r="G57" i="93"/>
  <c r="G56" i="93"/>
  <c r="G55" i="93"/>
  <c r="G54" i="93"/>
  <c r="G53" i="93"/>
  <c r="G52" i="93"/>
  <c r="G51" i="93"/>
  <c r="G50" i="93"/>
  <c r="G49" i="93"/>
  <c r="G48" i="93"/>
  <c r="G47" i="93"/>
  <c r="G46" i="93"/>
  <c r="G45" i="93"/>
  <c r="G44" i="93"/>
  <c r="G43" i="93"/>
  <c r="G42" i="93"/>
  <c r="G41" i="93"/>
  <c r="G40" i="93"/>
  <c r="G39" i="93"/>
  <c r="G38" i="93"/>
  <c r="G37" i="93"/>
  <c r="G36" i="93"/>
  <c r="G35" i="93"/>
  <c r="G34" i="93"/>
  <c r="G33" i="93"/>
  <c r="G32" i="93"/>
  <c r="G31" i="93"/>
  <c r="G30" i="93"/>
  <c r="G29" i="93"/>
  <c r="G28" i="93"/>
  <c r="G27" i="93"/>
  <c r="G26" i="93"/>
  <c r="G25" i="93"/>
  <c r="G24" i="93"/>
  <c r="G23" i="93"/>
  <c r="G22" i="93"/>
  <c r="G21" i="93"/>
  <c r="G20" i="93"/>
  <c r="G19" i="93"/>
  <c r="G18" i="93"/>
  <c r="E200" i="93"/>
  <c r="D200" i="93"/>
  <c r="E199" i="93"/>
  <c r="D199" i="93"/>
  <c r="E198" i="93"/>
  <c r="D198" i="93"/>
  <c r="E197" i="93"/>
  <c r="D197" i="93"/>
  <c r="E196" i="93"/>
  <c r="D196" i="93"/>
  <c r="E195" i="93"/>
  <c r="D195" i="93"/>
  <c r="E194" i="93"/>
  <c r="D194" i="93"/>
  <c r="E193" i="93"/>
  <c r="D193" i="93"/>
  <c r="E192" i="93"/>
  <c r="D192" i="93"/>
  <c r="E191" i="93"/>
  <c r="D191" i="93"/>
  <c r="E190" i="93"/>
  <c r="D190" i="93"/>
  <c r="E189" i="93"/>
  <c r="D189" i="93"/>
  <c r="E188" i="93"/>
  <c r="D188" i="93"/>
  <c r="E187" i="93"/>
  <c r="D187" i="93"/>
  <c r="E186" i="93"/>
  <c r="D186" i="93"/>
  <c r="E185" i="93"/>
  <c r="D185" i="93"/>
  <c r="E184" i="93"/>
  <c r="D184" i="93"/>
  <c r="E183" i="93"/>
  <c r="D183" i="93"/>
  <c r="E182" i="93"/>
  <c r="D182" i="93"/>
  <c r="E181" i="93"/>
  <c r="D181" i="93"/>
  <c r="E180" i="93"/>
  <c r="D180" i="93"/>
  <c r="E179" i="93"/>
  <c r="D179" i="93"/>
  <c r="E178" i="93"/>
  <c r="D178" i="93"/>
  <c r="E177" i="93"/>
  <c r="D177" i="93"/>
  <c r="E176" i="93"/>
  <c r="D176" i="93"/>
  <c r="E175" i="93"/>
  <c r="D175" i="93"/>
  <c r="E174" i="93"/>
  <c r="D174" i="93"/>
  <c r="E173" i="93"/>
  <c r="D173" i="93"/>
  <c r="E172" i="93"/>
  <c r="D172" i="93"/>
  <c r="E171" i="93"/>
  <c r="D171" i="93"/>
  <c r="E170" i="93"/>
  <c r="D170" i="93"/>
  <c r="E169" i="93"/>
  <c r="D169" i="93"/>
  <c r="E168" i="93"/>
  <c r="D168" i="93"/>
  <c r="E167" i="93"/>
  <c r="D167" i="93"/>
  <c r="E166" i="93"/>
  <c r="D166" i="93"/>
  <c r="E165" i="93"/>
  <c r="D165" i="93"/>
  <c r="E164" i="93"/>
  <c r="D164" i="93"/>
  <c r="E163" i="93"/>
  <c r="D163" i="93"/>
  <c r="E162" i="93"/>
  <c r="D162" i="93"/>
  <c r="E161" i="93"/>
  <c r="D161" i="93"/>
  <c r="E160" i="93"/>
  <c r="D160" i="93"/>
  <c r="E159" i="93"/>
  <c r="D159" i="93"/>
  <c r="E158" i="93"/>
  <c r="D158" i="93"/>
  <c r="E157" i="93"/>
  <c r="D157" i="93"/>
  <c r="E156" i="93"/>
  <c r="D156" i="93"/>
  <c r="E155" i="93"/>
  <c r="D155" i="93"/>
  <c r="E154" i="93"/>
  <c r="D154" i="93"/>
  <c r="E153" i="93"/>
  <c r="D153" i="93"/>
  <c r="E152" i="93"/>
  <c r="D152" i="93"/>
  <c r="E151" i="93"/>
  <c r="D151" i="93"/>
  <c r="E150" i="93"/>
  <c r="D150" i="93"/>
  <c r="E149" i="93"/>
  <c r="D149" i="93"/>
  <c r="E148" i="93"/>
  <c r="D148" i="93"/>
  <c r="E147" i="93"/>
  <c r="D147" i="93"/>
  <c r="E146" i="93"/>
  <c r="D146" i="93"/>
  <c r="E145" i="93"/>
  <c r="D145" i="93"/>
  <c r="E144" i="93"/>
  <c r="D144" i="93"/>
  <c r="E143" i="93"/>
  <c r="D143" i="93"/>
  <c r="E142" i="93"/>
  <c r="D142" i="93"/>
  <c r="E141" i="93"/>
  <c r="D141" i="93"/>
  <c r="E140" i="93"/>
  <c r="D140" i="93"/>
  <c r="E139" i="93"/>
  <c r="D139" i="93"/>
  <c r="E138" i="93"/>
  <c r="D138" i="93"/>
  <c r="E137" i="93"/>
  <c r="D137" i="93"/>
  <c r="E136" i="93"/>
  <c r="D136" i="93"/>
  <c r="E135" i="93"/>
  <c r="D135" i="93"/>
  <c r="E134" i="93"/>
  <c r="D134" i="93"/>
  <c r="E133" i="93"/>
  <c r="D133" i="93"/>
  <c r="E132" i="93"/>
  <c r="D132" i="93"/>
  <c r="E131" i="93"/>
  <c r="D131" i="93"/>
  <c r="E130" i="93"/>
  <c r="D130" i="93"/>
  <c r="E129" i="93"/>
  <c r="D129" i="93"/>
  <c r="E128" i="93"/>
  <c r="D128" i="93"/>
  <c r="E127" i="93"/>
  <c r="D127" i="93"/>
  <c r="E126" i="93"/>
  <c r="D126" i="93"/>
  <c r="E125" i="93"/>
  <c r="D125" i="93"/>
  <c r="E124" i="93"/>
  <c r="D124" i="93"/>
  <c r="E123" i="93"/>
  <c r="D123" i="93"/>
  <c r="E122" i="93"/>
  <c r="D122" i="93"/>
  <c r="E121" i="93"/>
  <c r="D121" i="93"/>
  <c r="E120" i="93"/>
  <c r="D120" i="93"/>
  <c r="E119" i="93"/>
  <c r="D119" i="93"/>
  <c r="E118" i="93"/>
  <c r="D118" i="93"/>
  <c r="E117" i="93"/>
  <c r="D117" i="93"/>
  <c r="E116" i="93"/>
  <c r="D116" i="93"/>
  <c r="E115" i="93"/>
  <c r="D115" i="93"/>
  <c r="E114" i="93"/>
  <c r="D114" i="93"/>
  <c r="E113" i="93"/>
  <c r="D113" i="93"/>
  <c r="E112" i="93"/>
  <c r="D112" i="93"/>
  <c r="E111" i="93"/>
  <c r="D111" i="93"/>
  <c r="E110" i="93"/>
  <c r="D110" i="93"/>
  <c r="E109" i="93"/>
  <c r="D109" i="93"/>
  <c r="E108" i="93"/>
  <c r="D108" i="93"/>
  <c r="E107" i="93"/>
  <c r="D107" i="93"/>
  <c r="E106" i="93"/>
  <c r="D106" i="93"/>
  <c r="E105" i="93"/>
  <c r="D105" i="93"/>
  <c r="E104" i="93"/>
  <c r="D104" i="93"/>
  <c r="E103" i="93"/>
  <c r="D103" i="93"/>
  <c r="E102" i="93"/>
  <c r="D102" i="93"/>
  <c r="E101" i="93"/>
  <c r="D101" i="93"/>
  <c r="E100" i="93"/>
  <c r="D100" i="93"/>
  <c r="E99" i="93"/>
  <c r="D99" i="93"/>
  <c r="E98" i="93"/>
  <c r="D98" i="93"/>
  <c r="E97" i="93"/>
  <c r="D97" i="93"/>
  <c r="E96" i="93"/>
  <c r="D96" i="93"/>
  <c r="E95" i="93"/>
  <c r="D95" i="93"/>
  <c r="E94" i="93"/>
  <c r="D94" i="93"/>
  <c r="E93" i="93"/>
  <c r="D93" i="93"/>
  <c r="E92" i="93"/>
  <c r="D92" i="93"/>
  <c r="E91" i="93"/>
  <c r="D91" i="93"/>
  <c r="E90" i="93"/>
  <c r="D90" i="93"/>
  <c r="E89" i="93"/>
  <c r="D89" i="93"/>
  <c r="E88" i="93"/>
  <c r="D88" i="93"/>
  <c r="E87" i="93"/>
  <c r="D87" i="93"/>
  <c r="E86" i="93"/>
  <c r="D86" i="93"/>
  <c r="E85" i="93"/>
  <c r="D85" i="93"/>
  <c r="E84" i="93"/>
  <c r="D84" i="93"/>
  <c r="E83" i="93"/>
  <c r="D83" i="93"/>
  <c r="E82" i="93"/>
  <c r="D82" i="93"/>
  <c r="E81" i="93"/>
  <c r="D81" i="93"/>
  <c r="E80" i="93"/>
  <c r="D80" i="93"/>
  <c r="E79" i="93"/>
  <c r="D79" i="93"/>
  <c r="E78" i="93"/>
  <c r="D78" i="93"/>
  <c r="E77" i="93"/>
  <c r="D77" i="93"/>
  <c r="E76" i="93"/>
  <c r="D76" i="93"/>
  <c r="E75" i="93"/>
  <c r="D75" i="93"/>
  <c r="E74" i="93"/>
  <c r="D74" i="93"/>
  <c r="E73" i="93"/>
  <c r="D73" i="93"/>
  <c r="E72" i="93"/>
  <c r="D72" i="93"/>
  <c r="E71" i="93"/>
  <c r="D71" i="93"/>
  <c r="E70" i="93"/>
  <c r="D70" i="93"/>
  <c r="E69" i="93"/>
  <c r="D69" i="93"/>
  <c r="E68" i="93"/>
  <c r="D68" i="93"/>
  <c r="E67" i="93"/>
  <c r="D67" i="93"/>
  <c r="E66" i="93"/>
  <c r="D66" i="93"/>
  <c r="E65" i="93"/>
  <c r="D65" i="93"/>
  <c r="E64" i="93"/>
  <c r="D64" i="93"/>
  <c r="E63" i="93"/>
  <c r="D63" i="93"/>
  <c r="E62" i="93"/>
  <c r="D62" i="93"/>
  <c r="E61" i="93"/>
  <c r="D61" i="93"/>
  <c r="E60" i="93"/>
  <c r="D60" i="93"/>
  <c r="E59" i="93"/>
  <c r="D59" i="93"/>
  <c r="E58" i="93"/>
  <c r="D58" i="93"/>
  <c r="E57" i="93"/>
  <c r="D57" i="93"/>
  <c r="E56" i="93"/>
  <c r="D56" i="93"/>
  <c r="E55" i="93"/>
  <c r="D55" i="93"/>
  <c r="E54" i="93"/>
  <c r="D54" i="93"/>
  <c r="E53" i="93"/>
  <c r="D53" i="93"/>
  <c r="E52" i="93"/>
  <c r="D52" i="93"/>
  <c r="E51" i="93"/>
  <c r="D51" i="93"/>
  <c r="E50" i="93"/>
  <c r="D50" i="93"/>
  <c r="E49" i="93"/>
  <c r="D49" i="93"/>
  <c r="E48" i="93"/>
  <c r="D48" i="93"/>
  <c r="E47" i="93"/>
  <c r="D47" i="93"/>
  <c r="E46" i="93"/>
  <c r="D46" i="93"/>
  <c r="E45" i="93"/>
  <c r="D45" i="93"/>
  <c r="E44" i="93"/>
  <c r="D44" i="93"/>
  <c r="E43" i="93"/>
  <c r="D43" i="93"/>
  <c r="E42" i="93"/>
  <c r="D42" i="93"/>
  <c r="E41" i="93"/>
  <c r="D41" i="93"/>
  <c r="E40" i="93"/>
  <c r="D40" i="93"/>
  <c r="E39" i="93"/>
  <c r="D39" i="93"/>
  <c r="E38" i="93"/>
  <c r="D38" i="93"/>
  <c r="E37" i="93"/>
  <c r="D37" i="93"/>
  <c r="E36" i="93"/>
  <c r="D36" i="93"/>
  <c r="E35" i="93"/>
  <c r="D35" i="93"/>
  <c r="E34" i="93"/>
  <c r="D34" i="93"/>
  <c r="E33" i="93"/>
  <c r="D33" i="93"/>
  <c r="E32" i="93"/>
  <c r="D32" i="93"/>
  <c r="E31" i="93"/>
  <c r="D31" i="93"/>
  <c r="E30" i="93"/>
  <c r="D30" i="93"/>
  <c r="E29" i="93"/>
  <c r="D29" i="93"/>
  <c r="E28" i="93"/>
  <c r="D28" i="93"/>
  <c r="E27" i="93"/>
  <c r="D27" i="93"/>
  <c r="E26" i="93"/>
  <c r="D26" i="93"/>
  <c r="E25" i="93"/>
  <c r="D25" i="93"/>
  <c r="E24" i="93"/>
  <c r="D24" i="93"/>
  <c r="E23" i="93"/>
  <c r="D23" i="93"/>
  <c r="E22" i="93"/>
  <c r="D22" i="93"/>
  <c r="E21" i="93"/>
  <c r="D21" i="93"/>
  <c r="E20" i="93"/>
  <c r="D20" i="93"/>
  <c r="E19" i="93"/>
  <c r="D19" i="93"/>
  <c r="E18" i="93"/>
  <c r="D18" i="93"/>
  <c r="BB15" i="134"/>
  <c r="BA15" i="134"/>
  <c r="AZ15" i="134"/>
  <c r="AY15" i="134"/>
  <c r="AX15" i="134"/>
  <c r="AW15" i="134"/>
  <c r="AV15" i="134"/>
  <c r="AU15" i="134"/>
  <c r="AT15" i="134"/>
  <c r="AS15" i="134"/>
  <c r="AR15" i="134"/>
  <c r="AQ15" i="134"/>
  <c r="AP15" i="134"/>
  <c r="AO15" i="134"/>
  <c r="AN15" i="134"/>
  <c r="AM15" i="134"/>
  <c r="AL15" i="134"/>
  <c r="AK15" i="134"/>
  <c r="AJ15" i="134"/>
  <c r="AI15" i="134"/>
  <c r="AH15" i="134"/>
  <c r="AG15" i="134"/>
  <c r="AF15" i="134"/>
  <c r="AE15" i="134"/>
  <c r="AD15" i="134"/>
  <c r="AC15" i="134"/>
  <c r="AB15" i="134"/>
  <c r="AA15" i="134"/>
  <c r="Z15" i="134"/>
  <c r="Y15" i="134"/>
  <c r="X15" i="134"/>
  <c r="W15" i="134"/>
  <c r="V15" i="134"/>
  <c r="U15" i="134"/>
  <c r="T15" i="134"/>
  <c r="S15" i="134"/>
  <c r="R15" i="134"/>
  <c r="Q15" i="134"/>
  <c r="BC15" i="134"/>
  <c r="BC200" i="134"/>
  <c r="BC199" i="134"/>
  <c r="BC198" i="134"/>
  <c r="BC197" i="134"/>
  <c r="BC196" i="134"/>
  <c r="BC195" i="134"/>
  <c r="BC194" i="134"/>
  <c r="BC193" i="134"/>
  <c r="BC192" i="134"/>
  <c r="BC191" i="134"/>
  <c r="BC190" i="134"/>
  <c r="BC189" i="134"/>
  <c r="BC188" i="134"/>
  <c r="BC187" i="134"/>
  <c r="BC186" i="134"/>
  <c r="BC185" i="134"/>
  <c r="BC184" i="134"/>
  <c r="BC183" i="134"/>
  <c r="BC182" i="134"/>
  <c r="BC181" i="134"/>
  <c r="BC180" i="134"/>
  <c r="BC179" i="134"/>
  <c r="BC178" i="134"/>
  <c r="BC177" i="134"/>
  <c r="BC176" i="134"/>
  <c r="BC175" i="134"/>
  <c r="BC174" i="134"/>
  <c r="BC173" i="134"/>
  <c r="BC172" i="134"/>
  <c r="BC171" i="134"/>
  <c r="BC170" i="134"/>
  <c r="BC169" i="134"/>
  <c r="BC168" i="134"/>
  <c r="BC167" i="134"/>
  <c r="BC166" i="134"/>
  <c r="BC165" i="134"/>
  <c r="BC164" i="134"/>
  <c r="BC163" i="134"/>
  <c r="BC162" i="134"/>
  <c r="BC161" i="134"/>
  <c r="BC160" i="134"/>
  <c r="BC159" i="134"/>
  <c r="BC158" i="134"/>
  <c r="BC157" i="134"/>
  <c r="BC156" i="134"/>
  <c r="BC155" i="134"/>
  <c r="BC154" i="134"/>
  <c r="BC153" i="134"/>
  <c r="BC152" i="134"/>
  <c r="BC151" i="134"/>
  <c r="BC150" i="134"/>
  <c r="BC149" i="134"/>
  <c r="BC148" i="134"/>
  <c r="BC147" i="134"/>
  <c r="BC146" i="134"/>
  <c r="BC145" i="134"/>
  <c r="BC144" i="134"/>
  <c r="BC143" i="134"/>
  <c r="BC142" i="134"/>
  <c r="BC141" i="134"/>
  <c r="BC140" i="134"/>
  <c r="BC139" i="134"/>
  <c r="BC138" i="134"/>
  <c r="BC137" i="134"/>
  <c r="BC136" i="134"/>
  <c r="BC135" i="134"/>
  <c r="BC134" i="134"/>
  <c r="BC133" i="134"/>
  <c r="BC132" i="134"/>
  <c r="BC131" i="134"/>
  <c r="BC130" i="134"/>
  <c r="BC129" i="134"/>
  <c r="BC128" i="134"/>
  <c r="BC127" i="134"/>
  <c r="BC126" i="134"/>
  <c r="BC125" i="134"/>
  <c r="BC124" i="134"/>
  <c r="BC123" i="134"/>
  <c r="BC122" i="134"/>
  <c r="BC121" i="134"/>
  <c r="BC120" i="134"/>
  <c r="BC119" i="134"/>
  <c r="BC118" i="134"/>
  <c r="BC117" i="134"/>
  <c r="BC116" i="134"/>
  <c r="BC115" i="134"/>
  <c r="BC114" i="134"/>
  <c r="BC113" i="134"/>
  <c r="BC112" i="134"/>
  <c r="BC111" i="134"/>
  <c r="BC110" i="134"/>
  <c r="BC109" i="134"/>
  <c r="BC108" i="134"/>
  <c r="BC107" i="134"/>
  <c r="BC106" i="134"/>
  <c r="BC105" i="134"/>
  <c r="BC104" i="134"/>
  <c r="BC103" i="134"/>
  <c r="BC102" i="134"/>
  <c r="BC101" i="134"/>
  <c r="BC100" i="134"/>
  <c r="BC99" i="134"/>
  <c r="BC98" i="134"/>
  <c r="BC97" i="134"/>
  <c r="BC96" i="134"/>
  <c r="BC95" i="134"/>
  <c r="BC94" i="134"/>
  <c r="BC93" i="134"/>
  <c r="BC92" i="134"/>
  <c r="BC91" i="134"/>
  <c r="BC90" i="134"/>
  <c r="BC89" i="134"/>
  <c r="BC88" i="134"/>
  <c r="BC87" i="134"/>
  <c r="BC86" i="134"/>
  <c r="BC85" i="134"/>
  <c r="BC84" i="134"/>
  <c r="BC83" i="134"/>
  <c r="BC82" i="134"/>
  <c r="BC81" i="134"/>
  <c r="BC80" i="134"/>
  <c r="BC79" i="134"/>
  <c r="BC78" i="134"/>
  <c r="BC77" i="134"/>
  <c r="BC76" i="134"/>
  <c r="BC75" i="134"/>
  <c r="BC74" i="134"/>
  <c r="BC73" i="134"/>
  <c r="BC72" i="134"/>
  <c r="BC71" i="134"/>
  <c r="BC70" i="134"/>
  <c r="BC69" i="134"/>
  <c r="BC68" i="134"/>
  <c r="BC67" i="134"/>
  <c r="BC66" i="134"/>
  <c r="BC65" i="134"/>
  <c r="BC64" i="134"/>
  <c r="BC63" i="134"/>
  <c r="BC62" i="134"/>
  <c r="BC61" i="134"/>
  <c r="BC60" i="134"/>
  <c r="BC59" i="134"/>
  <c r="BC58" i="134"/>
  <c r="BC57" i="134"/>
  <c r="BC56" i="134"/>
  <c r="BC55" i="134"/>
  <c r="BC54" i="134"/>
  <c r="BC53" i="134"/>
  <c r="BC52" i="134"/>
  <c r="BC51" i="134"/>
  <c r="BC50" i="134"/>
  <c r="BC49" i="134"/>
  <c r="BC48" i="134"/>
  <c r="BC47" i="134"/>
  <c r="BC46" i="134"/>
  <c r="BC45" i="134"/>
  <c r="BC44" i="134"/>
  <c r="BC43" i="134"/>
  <c r="BC42" i="134"/>
  <c r="BC41" i="134"/>
  <c r="BC40" i="134"/>
  <c r="BC39" i="134"/>
  <c r="BC38" i="134"/>
  <c r="BC37" i="134"/>
  <c r="BC36" i="134"/>
  <c r="BC35" i="134"/>
  <c r="BC34" i="134"/>
  <c r="BC33" i="134"/>
  <c r="BC32" i="134"/>
  <c r="BC31" i="134"/>
  <c r="BC30" i="134"/>
  <c r="BC29" i="134"/>
  <c r="BC28" i="134"/>
  <c r="BC27" i="134"/>
  <c r="BC26" i="134"/>
  <c r="BC25" i="134"/>
  <c r="BC24" i="134"/>
  <c r="BC23" i="134"/>
  <c r="BC22" i="134"/>
  <c r="BC21" i="134"/>
  <c r="BC20" i="134"/>
  <c r="BC19" i="134"/>
  <c r="BC18" i="134"/>
  <c r="BB200" i="134"/>
  <c r="BB199" i="134"/>
  <c r="BB198" i="134"/>
  <c r="BB197" i="134"/>
  <c r="BB196" i="134"/>
  <c r="BB195" i="134"/>
  <c r="BB194" i="134"/>
  <c r="BB193" i="134"/>
  <c r="BB192" i="134"/>
  <c r="BB191" i="134"/>
  <c r="BB190" i="134"/>
  <c r="BB189" i="134"/>
  <c r="BB188" i="134"/>
  <c r="BB187" i="134"/>
  <c r="BB186" i="134"/>
  <c r="BB185" i="134"/>
  <c r="BB184" i="134"/>
  <c r="BB183" i="134"/>
  <c r="BB182" i="134"/>
  <c r="BB181" i="134"/>
  <c r="BB180" i="134"/>
  <c r="BB179" i="134"/>
  <c r="BB178" i="134"/>
  <c r="BB177" i="134"/>
  <c r="BB176" i="134"/>
  <c r="BB175" i="134"/>
  <c r="BB174" i="134"/>
  <c r="BB173" i="134"/>
  <c r="BB172" i="134"/>
  <c r="BB171" i="134"/>
  <c r="BB170" i="134"/>
  <c r="BB169" i="134"/>
  <c r="BB168" i="134"/>
  <c r="BB167" i="134"/>
  <c r="BB166" i="134"/>
  <c r="BB165" i="134"/>
  <c r="BB164" i="134"/>
  <c r="BB163" i="134"/>
  <c r="BB162" i="134"/>
  <c r="BB161" i="134"/>
  <c r="BB160" i="134"/>
  <c r="BB159" i="134"/>
  <c r="BB158" i="134"/>
  <c r="BB157" i="134"/>
  <c r="BB156" i="134"/>
  <c r="BB155" i="134"/>
  <c r="BB154" i="134"/>
  <c r="BB153" i="134"/>
  <c r="BB152" i="134"/>
  <c r="BB151" i="134"/>
  <c r="BB150" i="134"/>
  <c r="BB149" i="134"/>
  <c r="BB148" i="134"/>
  <c r="BB147" i="134"/>
  <c r="BB146" i="134"/>
  <c r="BB145" i="134"/>
  <c r="BB144" i="134"/>
  <c r="BB143" i="134"/>
  <c r="BB142" i="134"/>
  <c r="BB141" i="134"/>
  <c r="BB140" i="134"/>
  <c r="BB139" i="134"/>
  <c r="BB138" i="134"/>
  <c r="BB137" i="134"/>
  <c r="BB136" i="134"/>
  <c r="BB135" i="134"/>
  <c r="BB134" i="134"/>
  <c r="BB133" i="134"/>
  <c r="BB132" i="134"/>
  <c r="BB131" i="134"/>
  <c r="BB130" i="134"/>
  <c r="BB129" i="134"/>
  <c r="BB128" i="134"/>
  <c r="BB127" i="134"/>
  <c r="BB126" i="134"/>
  <c r="BB125" i="134"/>
  <c r="BB124" i="134"/>
  <c r="BB123" i="134"/>
  <c r="BB122" i="134"/>
  <c r="BB121" i="134"/>
  <c r="BB120" i="134"/>
  <c r="BB119" i="134"/>
  <c r="BB118" i="134"/>
  <c r="BB117" i="134"/>
  <c r="BB116" i="134"/>
  <c r="BB115" i="134"/>
  <c r="BB114" i="134"/>
  <c r="BB113" i="134"/>
  <c r="BB112" i="134"/>
  <c r="BB111" i="134"/>
  <c r="BB110" i="134"/>
  <c r="BB109" i="134"/>
  <c r="BB108" i="134"/>
  <c r="BB107" i="134"/>
  <c r="BB106" i="134"/>
  <c r="BB105" i="134"/>
  <c r="BB104" i="134"/>
  <c r="BB103" i="134"/>
  <c r="BB102" i="134"/>
  <c r="BB101" i="134"/>
  <c r="BB100" i="134"/>
  <c r="BB99" i="134"/>
  <c r="BB98" i="134"/>
  <c r="BB97" i="134"/>
  <c r="BB96" i="134"/>
  <c r="BB95" i="134"/>
  <c r="BB94" i="134"/>
  <c r="BB93" i="134"/>
  <c r="BB92" i="134"/>
  <c r="BB91" i="134"/>
  <c r="BB90" i="134"/>
  <c r="BB89" i="134"/>
  <c r="BB88" i="134"/>
  <c r="BB87" i="134"/>
  <c r="BB86" i="134"/>
  <c r="BB85" i="134"/>
  <c r="BB84" i="134"/>
  <c r="BB83" i="134"/>
  <c r="BB82" i="134"/>
  <c r="BB81" i="134"/>
  <c r="BB80" i="134"/>
  <c r="BB79" i="134"/>
  <c r="BB78" i="134"/>
  <c r="BB77" i="134"/>
  <c r="BB76" i="134"/>
  <c r="BB75" i="134"/>
  <c r="BB74" i="134"/>
  <c r="BB73" i="134"/>
  <c r="BB72" i="134"/>
  <c r="BB71" i="134"/>
  <c r="BB70" i="134"/>
  <c r="BB69" i="134"/>
  <c r="BB68" i="134"/>
  <c r="BB67" i="134"/>
  <c r="BB66" i="134"/>
  <c r="BB65" i="134"/>
  <c r="BB64" i="134"/>
  <c r="BB63" i="134"/>
  <c r="BB62" i="134"/>
  <c r="BB61" i="134"/>
  <c r="BB60" i="134"/>
  <c r="BB59" i="134"/>
  <c r="BB58" i="134"/>
  <c r="BB57" i="134"/>
  <c r="BB56" i="134"/>
  <c r="BB55" i="134"/>
  <c r="BB54" i="134"/>
  <c r="BB53" i="134"/>
  <c r="BB52" i="134"/>
  <c r="BB51" i="134"/>
  <c r="BB50" i="134"/>
  <c r="BB49" i="134"/>
  <c r="BB48" i="134"/>
  <c r="BB47" i="134"/>
  <c r="BB46" i="134"/>
  <c r="BB45" i="134"/>
  <c r="BB44" i="134"/>
  <c r="BB43" i="134"/>
  <c r="BB42" i="134"/>
  <c r="BB41" i="134"/>
  <c r="BB40" i="134"/>
  <c r="BB39" i="134"/>
  <c r="BB38" i="134"/>
  <c r="BB37" i="134"/>
  <c r="BB36" i="134"/>
  <c r="BB35" i="134"/>
  <c r="BB34" i="134"/>
  <c r="BB33" i="134"/>
  <c r="BB32" i="134"/>
  <c r="BB31" i="134"/>
  <c r="BB30" i="134"/>
  <c r="BB29" i="134"/>
  <c r="BB28" i="134"/>
  <c r="BB27" i="134"/>
  <c r="BB26" i="134"/>
  <c r="BB25" i="134"/>
  <c r="BB24" i="134"/>
  <c r="BB23" i="134"/>
  <c r="BB22" i="134"/>
  <c r="BB21" i="134"/>
  <c r="BB20" i="134"/>
  <c r="BB19" i="134"/>
  <c r="BB18" i="134"/>
  <c r="AX200" i="134"/>
  <c r="AX199" i="134"/>
  <c r="AX198" i="134"/>
  <c r="AX197" i="134"/>
  <c r="AX196" i="134"/>
  <c r="AX195" i="134"/>
  <c r="AX194" i="134"/>
  <c r="AX193" i="134"/>
  <c r="AX192" i="134"/>
  <c r="AX191" i="134"/>
  <c r="AX190" i="134"/>
  <c r="AX189" i="134"/>
  <c r="AX188" i="134"/>
  <c r="AX187" i="134"/>
  <c r="AX186" i="134"/>
  <c r="AX185" i="134"/>
  <c r="AX184" i="134"/>
  <c r="AX183" i="134"/>
  <c r="AX182" i="134"/>
  <c r="AX181" i="134"/>
  <c r="AX180" i="134"/>
  <c r="AX179" i="134"/>
  <c r="AX178" i="134"/>
  <c r="AX177" i="134"/>
  <c r="AX176" i="134"/>
  <c r="AX175" i="134"/>
  <c r="AX174" i="134"/>
  <c r="AX173" i="134"/>
  <c r="AX172" i="134"/>
  <c r="AX171" i="134"/>
  <c r="AX170" i="134"/>
  <c r="AX169" i="134"/>
  <c r="AX168" i="134"/>
  <c r="AX167" i="134"/>
  <c r="AX166" i="134"/>
  <c r="AX165" i="134"/>
  <c r="AX164" i="134"/>
  <c r="AX163" i="134"/>
  <c r="AX162" i="134"/>
  <c r="AX161" i="134"/>
  <c r="AX160" i="134"/>
  <c r="AX159" i="134"/>
  <c r="AX158" i="134"/>
  <c r="AX157" i="134"/>
  <c r="AX156" i="134"/>
  <c r="AX155" i="134"/>
  <c r="AX154" i="134"/>
  <c r="AX153" i="134"/>
  <c r="AX152" i="134"/>
  <c r="AX151" i="134"/>
  <c r="AX150" i="134"/>
  <c r="AX149" i="134"/>
  <c r="AX148" i="134"/>
  <c r="AX147" i="134"/>
  <c r="AX146" i="134"/>
  <c r="AX145" i="134"/>
  <c r="AX144" i="134"/>
  <c r="AX143" i="134"/>
  <c r="AX142" i="134"/>
  <c r="AX141" i="134"/>
  <c r="AX140" i="134"/>
  <c r="AX139" i="134"/>
  <c r="AX138" i="134"/>
  <c r="AX137" i="134"/>
  <c r="AX136" i="134"/>
  <c r="AX135" i="134"/>
  <c r="AX134" i="134"/>
  <c r="AX133" i="134"/>
  <c r="AX132" i="134"/>
  <c r="AX131" i="134"/>
  <c r="AX130" i="134"/>
  <c r="AX129" i="134"/>
  <c r="AX128" i="134"/>
  <c r="AX127" i="134"/>
  <c r="AX126" i="134"/>
  <c r="AX125" i="134"/>
  <c r="AX124" i="134"/>
  <c r="AX123" i="134"/>
  <c r="AX122" i="134"/>
  <c r="AX121" i="134"/>
  <c r="AX120" i="134"/>
  <c r="AX119" i="134"/>
  <c r="AX118" i="134"/>
  <c r="AX117" i="134"/>
  <c r="AX116" i="134"/>
  <c r="AX115" i="134"/>
  <c r="AX114" i="134"/>
  <c r="AX113" i="134"/>
  <c r="AX112" i="134"/>
  <c r="AX111" i="134"/>
  <c r="AX110" i="134"/>
  <c r="AX109" i="134"/>
  <c r="AX108" i="134"/>
  <c r="AX107" i="134"/>
  <c r="AX106" i="134"/>
  <c r="AX105" i="134"/>
  <c r="AX104" i="134"/>
  <c r="AX103" i="134"/>
  <c r="AX102" i="134"/>
  <c r="AX101" i="134"/>
  <c r="AX100" i="134"/>
  <c r="AX99" i="134"/>
  <c r="AX98" i="134"/>
  <c r="AX97" i="134"/>
  <c r="AX96" i="134"/>
  <c r="AX95" i="134"/>
  <c r="AX94" i="134"/>
  <c r="AX93" i="134"/>
  <c r="AX92" i="134"/>
  <c r="AX91" i="134"/>
  <c r="AX90" i="134"/>
  <c r="AX89" i="134"/>
  <c r="AX88" i="134"/>
  <c r="AX87" i="134"/>
  <c r="AX86" i="134"/>
  <c r="AX85" i="134"/>
  <c r="AX84" i="134"/>
  <c r="AX83" i="134"/>
  <c r="AX82" i="134"/>
  <c r="AX81" i="134"/>
  <c r="AX80" i="134"/>
  <c r="AX79" i="134"/>
  <c r="AX78" i="134"/>
  <c r="AX77" i="134"/>
  <c r="AX76" i="134"/>
  <c r="AX75" i="134"/>
  <c r="AX74" i="134"/>
  <c r="AX73" i="134"/>
  <c r="AX72" i="134"/>
  <c r="AX71" i="134"/>
  <c r="AX70" i="134"/>
  <c r="AX69" i="134"/>
  <c r="AX68" i="134"/>
  <c r="AX67" i="134"/>
  <c r="AX66" i="134"/>
  <c r="AX65" i="134"/>
  <c r="AX64" i="134"/>
  <c r="AX63" i="134"/>
  <c r="AX62" i="134"/>
  <c r="AX61" i="134"/>
  <c r="AX60" i="134"/>
  <c r="AX59" i="134"/>
  <c r="AX58" i="134"/>
  <c r="AX57" i="134"/>
  <c r="AX56" i="134"/>
  <c r="AX55" i="134"/>
  <c r="AX54" i="134"/>
  <c r="AX53" i="134"/>
  <c r="AX52" i="134"/>
  <c r="AX51" i="134"/>
  <c r="AX50" i="134"/>
  <c r="AX49" i="134"/>
  <c r="AX48" i="134"/>
  <c r="AX47" i="134"/>
  <c r="AX46" i="134"/>
  <c r="AX45" i="134"/>
  <c r="AX44" i="134"/>
  <c r="AX43" i="134"/>
  <c r="AX42" i="134"/>
  <c r="AX41" i="134"/>
  <c r="AX40" i="134"/>
  <c r="AX39" i="134"/>
  <c r="AX38" i="134"/>
  <c r="AX37" i="134"/>
  <c r="AX36" i="134"/>
  <c r="AX35" i="134"/>
  <c r="AX34" i="134"/>
  <c r="AX33" i="134"/>
  <c r="AX32" i="134"/>
  <c r="AX31" i="134"/>
  <c r="AX30" i="134"/>
  <c r="AX29" i="134"/>
  <c r="AX28" i="134"/>
  <c r="AX27" i="134"/>
  <c r="AX26" i="134"/>
  <c r="AX25" i="134"/>
  <c r="AX24" i="134"/>
  <c r="AX23" i="134"/>
  <c r="AX22" i="134"/>
  <c r="AX21" i="134"/>
  <c r="AX20" i="134"/>
  <c r="AX19" i="134"/>
  <c r="AX18" i="134"/>
  <c r="AV200" i="134"/>
  <c r="AU200" i="134"/>
  <c r="AV199" i="134"/>
  <c r="AU199" i="134"/>
  <c r="AV198" i="134"/>
  <c r="AU198" i="134"/>
  <c r="AV197" i="134"/>
  <c r="AU197" i="134"/>
  <c r="AV196" i="134"/>
  <c r="AU196" i="134"/>
  <c r="AV195" i="134"/>
  <c r="AU195" i="134"/>
  <c r="AV194" i="134"/>
  <c r="AU194" i="134"/>
  <c r="AV193" i="134"/>
  <c r="AU193" i="134"/>
  <c r="AV192" i="134"/>
  <c r="AU192" i="134"/>
  <c r="AV191" i="134"/>
  <c r="AU191" i="134"/>
  <c r="AV190" i="134"/>
  <c r="AU190" i="134"/>
  <c r="AV189" i="134"/>
  <c r="AU189" i="134"/>
  <c r="AV188" i="134"/>
  <c r="AU188" i="134"/>
  <c r="AV187" i="134"/>
  <c r="AU187" i="134"/>
  <c r="AV186" i="134"/>
  <c r="AU186" i="134"/>
  <c r="AV185" i="134"/>
  <c r="AU185" i="134"/>
  <c r="AV184" i="134"/>
  <c r="AU184" i="134"/>
  <c r="AV183" i="134"/>
  <c r="AU183" i="134"/>
  <c r="AV182" i="134"/>
  <c r="AU182" i="134"/>
  <c r="AV181" i="134"/>
  <c r="AU181" i="134"/>
  <c r="AV180" i="134"/>
  <c r="AU180" i="134"/>
  <c r="AV179" i="134"/>
  <c r="AU179" i="134"/>
  <c r="AV178" i="134"/>
  <c r="AU178" i="134"/>
  <c r="AV177" i="134"/>
  <c r="AU177" i="134"/>
  <c r="AV176" i="134"/>
  <c r="AU176" i="134"/>
  <c r="AV175" i="134"/>
  <c r="AU175" i="134"/>
  <c r="AV174" i="134"/>
  <c r="AU174" i="134"/>
  <c r="AV173" i="134"/>
  <c r="AU173" i="134"/>
  <c r="AV172" i="134"/>
  <c r="AU172" i="134"/>
  <c r="AV171" i="134"/>
  <c r="AU171" i="134"/>
  <c r="AV170" i="134"/>
  <c r="AU170" i="134"/>
  <c r="AV169" i="134"/>
  <c r="AU169" i="134"/>
  <c r="AV168" i="134"/>
  <c r="AU168" i="134"/>
  <c r="AV167" i="134"/>
  <c r="AU167" i="134"/>
  <c r="AV166" i="134"/>
  <c r="AU166" i="134"/>
  <c r="AV165" i="134"/>
  <c r="AU165" i="134"/>
  <c r="AV164" i="134"/>
  <c r="AU164" i="134"/>
  <c r="AV163" i="134"/>
  <c r="AU163" i="134"/>
  <c r="AV162" i="134"/>
  <c r="AU162" i="134"/>
  <c r="AV161" i="134"/>
  <c r="AU161" i="134"/>
  <c r="AV160" i="134"/>
  <c r="AU160" i="134"/>
  <c r="AV159" i="134"/>
  <c r="AU159" i="134"/>
  <c r="AV158" i="134"/>
  <c r="AU158" i="134"/>
  <c r="AV157" i="134"/>
  <c r="AU157" i="134"/>
  <c r="AV156" i="134"/>
  <c r="AU156" i="134"/>
  <c r="AV155" i="134"/>
  <c r="AU155" i="134"/>
  <c r="AV154" i="134"/>
  <c r="AU154" i="134"/>
  <c r="AV153" i="134"/>
  <c r="AU153" i="134"/>
  <c r="AV152" i="134"/>
  <c r="AU152" i="134"/>
  <c r="AV151" i="134"/>
  <c r="AU151" i="134"/>
  <c r="AV150" i="134"/>
  <c r="AU150" i="134"/>
  <c r="AV149" i="134"/>
  <c r="AU149" i="134"/>
  <c r="AV148" i="134"/>
  <c r="AU148" i="134"/>
  <c r="AV147" i="134"/>
  <c r="AU147" i="134"/>
  <c r="AV146" i="134"/>
  <c r="AU146" i="134"/>
  <c r="AV145" i="134"/>
  <c r="AU145" i="134"/>
  <c r="AV144" i="134"/>
  <c r="AU144" i="134"/>
  <c r="AV143" i="134"/>
  <c r="AU143" i="134"/>
  <c r="AV142" i="134"/>
  <c r="AU142" i="134"/>
  <c r="AV141" i="134"/>
  <c r="AU141" i="134"/>
  <c r="AV140" i="134"/>
  <c r="AU140" i="134"/>
  <c r="AV139" i="134"/>
  <c r="AU139" i="134"/>
  <c r="AV138" i="134"/>
  <c r="AU138" i="134"/>
  <c r="AV137" i="134"/>
  <c r="AU137" i="134"/>
  <c r="AV136" i="134"/>
  <c r="AU136" i="134"/>
  <c r="AV135" i="134"/>
  <c r="AU135" i="134"/>
  <c r="AV134" i="134"/>
  <c r="AU134" i="134"/>
  <c r="AV133" i="134"/>
  <c r="AU133" i="134"/>
  <c r="AV132" i="134"/>
  <c r="AU132" i="134"/>
  <c r="AV131" i="134"/>
  <c r="AU131" i="134"/>
  <c r="AV130" i="134"/>
  <c r="AU130" i="134"/>
  <c r="AV129" i="134"/>
  <c r="AU129" i="134"/>
  <c r="AV128" i="134"/>
  <c r="AU128" i="134"/>
  <c r="AV127" i="134"/>
  <c r="AU127" i="134"/>
  <c r="AV126" i="134"/>
  <c r="AU126" i="134"/>
  <c r="AV125" i="134"/>
  <c r="AU125" i="134"/>
  <c r="AV124" i="134"/>
  <c r="AU124" i="134"/>
  <c r="AV123" i="134"/>
  <c r="AU123" i="134"/>
  <c r="AV122" i="134"/>
  <c r="AU122" i="134"/>
  <c r="AV121" i="134"/>
  <c r="AU121" i="134"/>
  <c r="AV120" i="134"/>
  <c r="AU120" i="134"/>
  <c r="AV119" i="134"/>
  <c r="AU119" i="134"/>
  <c r="AV118" i="134"/>
  <c r="AU118" i="134"/>
  <c r="AV117" i="134"/>
  <c r="AU117" i="134"/>
  <c r="AV116" i="134"/>
  <c r="AU116" i="134"/>
  <c r="AV115" i="134"/>
  <c r="AU115" i="134"/>
  <c r="AV114" i="134"/>
  <c r="AU114" i="134"/>
  <c r="AV113" i="134"/>
  <c r="AU113" i="134"/>
  <c r="AV112" i="134"/>
  <c r="AU112" i="134"/>
  <c r="AV111" i="134"/>
  <c r="AU111" i="134"/>
  <c r="AV110" i="134"/>
  <c r="AU110" i="134"/>
  <c r="AV109" i="134"/>
  <c r="AU109" i="134"/>
  <c r="AV108" i="134"/>
  <c r="AU108" i="134"/>
  <c r="AV107" i="134"/>
  <c r="AU107" i="134"/>
  <c r="AV106" i="134"/>
  <c r="AU106" i="134"/>
  <c r="AV105" i="134"/>
  <c r="AU105" i="134"/>
  <c r="AV104" i="134"/>
  <c r="AU104" i="134"/>
  <c r="AV103" i="134"/>
  <c r="AU103" i="134"/>
  <c r="AV102" i="134"/>
  <c r="AU102" i="134"/>
  <c r="AV101" i="134"/>
  <c r="AU101" i="134"/>
  <c r="AV100" i="134"/>
  <c r="AU100" i="134"/>
  <c r="AV99" i="134"/>
  <c r="AU99" i="134"/>
  <c r="AV98" i="134"/>
  <c r="AU98" i="134"/>
  <c r="AV97" i="134"/>
  <c r="AU97" i="134"/>
  <c r="AV96" i="134"/>
  <c r="AU96" i="134"/>
  <c r="AV95" i="134"/>
  <c r="AU95" i="134"/>
  <c r="AV94" i="134"/>
  <c r="AU94" i="134"/>
  <c r="AV93" i="134"/>
  <c r="AU93" i="134"/>
  <c r="AV92" i="134"/>
  <c r="AU92" i="134"/>
  <c r="AV91" i="134"/>
  <c r="AU91" i="134"/>
  <c r="AV90" i="134"/>
  <c r="AU90" i="134"/>
  <c r="AV89" i="134"/>
  <c r="AU89" i="134"/>
  <c r="AV88" i="134"/>
  <c r="AU88" i="134"/>
  <c r="AV87" i="134"/>
  <c r="AU87" i="134"/>
  <c r="AV86" i="134"/>
  <c r="AU86" i="134"/>
  <c r="AV85" i="134"/>
  <c r="AU85" i="134"/>
  <c r="AV84" i="134"/>
  <c r="AU84" i="134"/>
  <c r="AV83" i="134"/>
  <c r="AU83" i="134"/>
  <c r="AV82" i="134"/>
  <c r="AU82" i="134"/>
  <c r="AV81" i="134"/>
  <c r="AU81" i="134"/>
  <c r="AV80" i="134"/>
  <c r="AU80" i="134"/>
  <c r="AV79" i="134"/>
  <c r="AU79" i="134"/>
  <c r="AV78" i="134"/>
  <c r="AU78" i="134"/>
  <c r="AV77" i="134"/>
  <c r="AU77" i="134"/>
  <c r="AV76" i="134"/>
  <c r="AU76" i="134"/>
  <c r="AV75" i="134"/>
  <c r="AU75" i="134"/>
  <c r="AV74" i="134"/>
  <c r="AU74" i="134"/>
  <c r="AV73" i="134"/>
  <c r="AU73" i="134"/>
  <c r="AV72" i="134"/>
  <c r="AU72" i="134"/>
  <c r="AV71" i="134"/>
  <c r="AU71" i="134"/>
  <c r="AV70" i="134"/>
  <c r="AU70" i="134"/>
  <c r="AV69" i="134"/>
  <c r="AU69" i="134"/>
  <c r="AV68" i="134"/>
  <c r="AU68" i="134"/>
  <c r="AV67" i="134"/>
  <c r="AU67" i="134"/>
  <c r="AV66" i="134"/>
  <c r="AU66" i="134"/>
  <c r="AV65" i="134"/>
  <c r="AU65" i="134"/>
  <c r="AV64" i="134"/>
  <c r="AU64" i="134"/>
  <c r="AV63" i="134"/>
  <c r="AU63" i="134"/>
  <c r="AV62" i="134"/>
  <c r="AU62" i="134"/>
  <c r="AV61" i="134"/>
  <c r="AU61" i="134"/>
  <c r="AV60" i="134"/>
  <c r="AU60" i="134"/>
  <c r="AV59" i="134"/>
  <c r="AU59" i="134"/>
  <c r="AV58" i="134"/>
  <c r="AU58" i="134"/>
  <c r="AV57" i="134"/>
  <c r="AU57" i="134"/>
  <c r="AV56" i="134"/>
  <c r="AU56" i="134"/>
  <c r="AV55" i="134"/>
  <c r="AU55" i="134"/>
  <c r="AV54" i="134"/>
  <c r="AU54" i="134"/>
  <c r="AV53" i="134"/>
  <c r="AU53" i="134"/>
  <c r="AV52" i="134"/>
  <c r="AU52" i="134"/>
  <c r="AV51" i="134"/>
  <c r="AU51" i="134"/>
  <c r="AV50" i="134"/>
  <c r="AU50" i="134"/>
  <c r="AV49" i="134"/>
  <c r="AU49" i="134"/>
  <c r="AV48" i="134"/>
  <c r="AU48" i="134"/>
  <c r="AV47" i="134"/>
  <c r="AU47" i="134"/>
  <c r="AV46" i="134"/>
  <c r="AU46" i="134"/>
  <c r="AV45" i="134"/>
  <c r="AU45" i="134"/>
  <c r="AV44" i="134"/>
  <c r="AU44" i="134"/>
  <c r="AV43" i="134"/>
  <c r="AU43" i="134"/>
  <c r="AV42" i="134"/>
  <c r="AU42" i="134"/>
  <c r="AV41" i="134"/>
  <c r="AU41" i="134"/>
  <c r="AV40" i="134"/>
  <c r="AU40" i="134"/>
  <c r="AV39" i="134"/>
  <c r="AU39" i="134"/>
  <c r="AV38" i="134"/>
  <c r="AU38" i="134"/>
  <c r="AV37" i="134"/>
  <c r="AU37" i="134"/>
  <c r="AV36" i="134"/>
  <c r="AU36" i="134"/>
  <c r="AV35" i="134"/>
  <c r="AU35" i="134"/>
  <c r="AV34" i="134"/>
  <c r="AU34" i="134"/>
  <c r="AV33" i="134"/>
  <c r="AU33" i="134"/>
  <c r="AV32" i="134"/>
  <c r="AU32" i="134"/>
  <c r="AV31" i="134"/>
  <c r="AU31" i="134"/>
  <c r="AV30" i="134"/>
  <c r="AU30" i="134"/>
  <c r="AV29" i="134"/>
  <c r="AU29" i="134"/>
  <c r="AV28" i="134"/>
  <c r="AU28" i="134"/>
  <c r="AV27" i="134"/>
  <c r="AU27" i="134"/>
  <c r="AV26" i="134"/>
  <c r="AU26" i="134"/>
  <c r="AV25" i="134"/>
  <c r="AU25" i="134"/>
  <c r="AV24" i="134"/>
  <c r="AU24" i="134"/>
  <c r="AV23" i="134"/>
  <c r="AU23" i="134"/>
  <c r="AV22" i="134"/>
  <c r="AU22" i="134"/>
  <c r="AV21" i="134"/>
  <c r="AU21" i="134"/>
  <c r="AV20" i="134"/>
  <c r="AU20" i="134"/>
  <c r="AV19" i="134"/>
  <c r="AU19" i="134"/>
  <c r="AV18" i="134"/>
  <c r="AU18" i="134"/>
  <c r="W200" i="134"/>
  <c r="W199" i="134"/>
  <c r="W198" i="134"/>
  <c r="W197" i="134"/>
  <c r="W196" i="134"/>
  <c r="W195" i="134"/>
  <c r="W194" i="134"/>
  <c r="W193" i="134"/>
  <c r="W192" i="134"/>
  <c r="W191" i="134"/>
  <c r="W190" i="134"/>
  <c r="W189" i="134"/>
  <c r="W188" i="134"/>
  <c r="W187" i="134"/>
  <c r="W186" i="134"/>
  <c r="W185" i="134"/>
  <c r="W184" i="134"/>
  <c r="W183" i="134"/>
  <c r="W182" i="134"/>
  <c r="W181" i="134"/>
  <c r="W180" i="134"/>
  <c r="W179" i="134"/>
  <c r="W178" i="134"/>
  <c r="W177" i="134"/>
  <c r="W176" i="134"/>
  <c r="W175" i="134"/>
  <c r="W174" i="134"/>
  <c r="W173" i="134"/>
  <c r="W172" i="134"/>
  <c r="W171" i="134"/>
  <c r="W170" i="134"/>
  <c r="W169" i="134"/>
  <c r="W168" i="134"/>
  <c r="W167" i="134"/>
  <c r="W166" i="134"/>
  <c r="W165" i="134"/>
  <c r="W164" i="134"/>
  <c r="W163" i="134"/>
  <c r="W162" i="134"/>
  <c r="W161" i="134"/>
  <c r="W160" i="134"/>
  <c r="W159" i="134"/>
  <c r="W158" i="134"/>
  <c r="W157" i="134"/>
  <c r="W156" i="134"/>
  <c r="W155" i="134"/>
  <c r="W154" i="134"/>
  <c r="W153" i="134"/>
  <c r="W152" i="134"/>
  <c r="W151" i="134"/>
  <c r="W150" i="134"/>
  <c r="W149" i="134"/>
  <c r="W148" i="134"/>
  <c r="W147" i="134"/>
  <c r="W146" i="134"/>
  <c r="W145" i="134"/>
  <c r="W144" i="134"/>
  <c r="W143" i="134"/>
  <c r="W142" i="134"/>
  <c r="W141" i="134"/>
  <c r="W140" i="134"/>
  <c r="W139" i="134"/>
  <c r="W138" i="134"/>
  <c r="W137" i="134"/>
  <c r="W136" i="134"/>
  <c r="W135" i="134"/>
  <c r="W134" i="134"/>
  <c r="W133" i="134"/>
  <c r="W132" i="134"/>
  <c r="W131" i="134"/>
  <c r="W130" i="134"/>
  <c r="W129" i="134"/>
  <c r="W128" i="134"/>
  <c r="W127" i="134"/>
  <c r="W126" i="134"/>
  <c r="W125" i="134"/>
  <c r="W124" i="134"/>
  <c r="W123" i="134"/>
  <c r="W122" i="134"/>
  <c r="W121" i="134"/>
  <c r="W120" i="134"/>
  <c r="W119" i="134"/>
  <c r="W118" i="134"/>
  <c r="W117" i="134"/>
  <c r="W116" i="134"/>
  <c r="W115" i="134"/>
  <c r="W114" i="134"/>
  <c r="W113" i="134"/>
  <c r="W112" i="134"/>
  <c r="W111" i="134"/>
  <c r="W110" i="134"/>
  <c r="W109" i="134"/>
  <c r="W108" i="134"/>
  <c r="W107" i="134"/>
  <c r="W106" i="134"/>
  <c r="W105" i="134"/>
  <c r="W104" i="134"/>
  <c r="W103" i="134"/>
  <c r="W102" i="134"/>
  <c r="W101" i="134"/>
  <c r="W100" i="134"/>
  <c r="W99" i="134"/>
  <c r="W98" i="134"/>
  <c r="W97" i="134"/>
  <c r="W96" i="134"/>
  <c r="W95" i="134"/>
  <c r="W94" i="134"/>
  <c r="W93" i="134"/>
  <c r="W92" i="134"/>
  <c r="W91" i="134"/>
  <c r="W90" i="134"/>
  <c r="W89" i="134"/>
  <c r="W88" i="134"/>
  <c r="W87" i="134"/>
  <c r="W86" i="134"/>
  <c r="W85" i="134"/>
  <c r="W84" i="134"/>
  <c r="W83" i="134"/>
  <c r="W82" i="134"/>
  <c r="W81" i="134"/>
  <c r="W80" i="134"/>
  <c r="W79" i="134"/>
  <c r="W78" i="134"/>
  <c r="W77" i="134"/>
  <c r="W76" i="134"/>
  <c r="W75" i="134"/>
  <c r="W74" i="134"/>
  <c r="W73" i="134"/>
  <c r="W72" i="134"/>
  <c r="W71" i="134"/>
  <c r="W70" i="134"/>
  <c r="W69" i="134"/>
  <c r="W68" i="134"/>
  <c r="W67" i="134"/>
  <c r="W66" i="134"/>
  <c r="W65" i="134"/>
  <c r="W64" i="134"/>
  <c r="W63" i="134"/>
  <c r="W62" i="134"/>
  <c r="W61" i="134"/>
  <c r="W60" i="134"/>
  <c r="W59" i="134"/>
  <c r="W58" i="134"/>
  <c r="W57" i="134"/>
  <c r="W56" i="134"/>
  <c r="W55" i="134"/>
  <c r="W54" i="134"/>
  <c r="W53" i="134"/>
  <c r="W52" i="134"/>
  <c r="W51" i="134"/>
  <c r="W50" i="134"/>
  <c r="W49" i="134"/>
  <c r="W48" i="134"/>
  <c r="W47" i="134"/>
  <c r="W46" i="134"/>
  <c r="W45" i="134"/>
  <c r="W44" i="134"/>
  <c r="W43" i="134"/>
  <c r="W42" i="134"/>
  <c r="W41" i="134"/>
  <c r="W40" i="134"/>
  <c r="W39" i="134"/>
  <c r="W38" i="134"/>
  <c r="W37" i="134"/>
  <c r="W36" i="134"/>
  <c r="W35" i="134"/>
  <c r="W34" i="134"/>
  <c r="W33" i="134"/>
  <c r="W32" i="134"/>
  <c r="W31" i="134"/>
  <c r="W30" i="134"/>
  <c r="W29" i="134"/>
  <c r="W28" i="134"/>
  <c r="W27" i="134"/>
  <c r="W26" i="134"/>
  <c r="W25" i="134"/>
  <c r="W24" i="134"/>
  <c r="W23" i="134"/>
  <c r="W22" i="134"/>
  <c r="W21" i="134"/>
  <c r="W20" i="134"/>
  <c r="W19" i="134"/>
  <c r="W18" i="134"/>
  <c r="S200" i="134"/>
  <c r="S199" i="134"/>
  <c r="S198" i="134"/>
  <c r="S197" i="134"/>
  <c r="S196" i="134"/>
  <c r="S195" i="134"/>
  <c r="S194" i="134"/>
  <c r="S193" i="134"/>
  <c r="S192" i="134"/>
  <c r="S191" i="134"/>
  <c r="S190" i="134"/>
  <c r="S189" i="134"/>
  <c r="S188" i="134"/>
  <c r="S187" i="134"/>
  <c r="S186" i="134"/>
  <c r="S185" i="134"/>
  <c r="S184" i="134"/>
  <c r="S183" i="134"/>
  <c r="S182" i="134"/>
  <c r="S181" i="134"/>
  <c r="S180" i="134"/>
  <c r="S179" i="134"/>
  <c r="S178" i="134"/>
  <c r="S177" i="134"/>
  <c r="S176" i="134"/>
  <c r="S175" i="134"/>
  <c r="S174" i="134"/>
  <c r="S173" i="134"/>
  <c r="S172" i="134"/>
  <c r="S171" i="134"/>
  <c r="S170" i="134"/>
  <c r="S169" i="134"/>
  <c r="S168" i="134"/>
  <c r="S167" i="134"/>
  <c r="S166" i="134"/>
  <c r="S165" i="134"/>
  <c r="S164" i="134"/>
  <c r="S163" i="134"/>
  <c r="S162" i="134"/>
  <c r="S161" i="134"/>
  <c r="S160" i="134"/>
  <c r="S159" i="134"/>
  <c r="S158" i="134"/>
  <c r="S157" i="134"/>
  <c r="S156" i="134"/>
  <c r="S155" i="134"/>
  <c r="S154" i="134"/>
  <c r="S153" i="134"/>
  <c r="S152" i="134"/>
  <c r="S151" i="134"/>
  <c r="S150" i="134"/>
  <c r="S149" i="134"/>
  <c r="S148" i="134"/>
  <c r="S147" i="134"/>
  <c r="S146" i="134"/>
  <c r="S145" i="134"/>
  <c r="S144" i="134"/>
  <c r="S143" i="134"/>
  <c r="S142" i="134"/>
  <c r="S141" i="134"/>
  <c r="S140" i="134"/>
  <c r="S139" i="134"/>
  <c r="S138" i="134"/>
  <c r="S137" i="134"/>
  <c r="S136" i="134"/>
  <c r="S135" i="134"/>
  <c r="S134" i="134"/>
  <c r="S133" i="134"/>
  <c r="S132" i="134"/>
  <c r="S131" i="134"/>
  <c r="S130" i="134"/>
  <c r="S129" i="134"/>
  <c r="S128" i="134"/>
  <c r="S127" i="134"/>
  <c r="S126" i="134"/>
  <c r="S125" i="134"/>
  <c r="S124" i="134"/>
  <c r="S123" i="134"/>
  <c r="S122" i="134"/>
  <c r="S121" i="134"/>
  <c r="S120" i="134"/>
  <c r="S119" i="134"/>
  <c r="S118" i="134"/>
  <c r="S117" i="134"/>
  <c r="S116" i="134"/>
  <c r="S115" i="134"/>
  <c r="S114" i="134"/>
  <c r="S113" i="134"/>
  <c r="S112" i="134"/>
  <c r="S111" i="134"/>
  <c r="S110" i="134"/>
  <c r="S109" i="134"/>
  <c r="S108" i="134"/>
  <c r="S107" i="134"/>
  <c r="S106" i="134"/>
  <c r="S105" i="134"/>
  <c r="S104" i="134"/>
  <c r="S103" i="134"/>
  <c r="S102" i="134"/>
  <c r="S101" i="134"/>
  <c r="S100" i="134"/>
  <c r="S99" i="134"/>
  <c r="S98" i="134"/>
  <c r="S97" i="134"/>
  <c r="S96" i="134"/>
  <c r="S95" i="134"/>
  <c r="S94" i="134"/>
  <c r="S93" i="134"/>
  <c r="S92" i="134"/>
  <c r="S91" i="134"/>
  <c r="S90" i="134"/>
  <c r="S89" i="134"/>
  <c r="S88" i="134"/>
  <c r="S87" i="134"/>
  <c r="S86" i="134"/>
  <c r="S85" i="134"/>
  <c r="S84" i="134"/>
  <c r="S83" i="134"/>
  <c r="S82" i="134"/>
  <c r="S81" i="134"/>
  <c r="S80" i="134"/>
  <c r="S79" i="134"/>
  <c r="S78" i="134"/>
  <c r="S77" i="134"/>
  <c r="S76" i="134"/>
  <c r="S75" i="134"/>
  <c r="S74" i="134"/>
  <c r="S73" i="134"/>
  <c r="S72" i="134"/>
  <c r="S71" i="134"/>
  <c r="S70" i="134"/>
  <c r="S69" i="134"/>
  <c r="S68" i="134"/>
  <c r="S67" i="134"/>
  <c r="S66" i="134"/>
  <c r="S65" i="134"/>
  <c r="S64" i="134"/>
  <c r="S63" i="134"/>
  <c r="S62" i="134"/>
  <c r="S61" i="134"/>
  <c r="S60" i="134"/>
  <c r="S59" i="134"/>
  <c r="S58" i="134"/>
  <c r="S57" i="134"/>
  <c r="S56" i="134"/>
  <c r="S55" i="134"/>
  <c r="S54" i="134"/>
  <c r="S53" i="134"/>
  <c r="S52" i="134"/>
  <c r="S51" i="134"/>
  <c r="S50" i="134"/>
  <c r="S49" i="134"/>
  <c r="S48" i="134"/>
  <c r="S47" i="134"/>
  <c r="S46" i="134"/>
  <c r="S45" i="134"/>
  <c r="S44" i="134"/>
  <c r="S43" i="134"/>
  <c r="S42" i="134"/>
  <c r="S41" i="134"/>
  <c r="S40" i="134"/>
  <c r="S39" i="134"/>
  <c r="S38" i="134"/>
  <c r="S37" i="134"/>
  <c r="S36" i="134"/>
  <c r="S35" i="134"/>
  <c r="S34" i="134"/>
  <c r="S33" i="134"/>
  <c r="S32" i="134"/>
  <c r="S31" i="134"/>
  <c r="S30" i="134"/>
  <c r="S29" i="134"/>
  <c r="S28" i="134"/>
  <c r="S27" i="134"/>
  <c r="S26" i="134"/>
  <c r="S25" i="134"/>
  <c r="S24" i="134"/>
  <c r="S23" i="134"/>
  <c r="S22" i="134"/>
  <c r="S21" i="134"/>
  <c r="S20" i="134"/>
  <c r="S19" i="134"/>
  <c r="S18" i="134"/>
  <c r="G200" i="134"/>
  <c r="G199" i="134"/>
  <c r="G198" i="134"/>
  <c r="G197" i="134"/>
  <c r="G196" i="134"/>
  <c r="G195" i="134"/>
  <c r="G194" i="134"/>
  <c r="G193" i="134"/>
  <c r="G192" i="134"/>
  <c r="G191" i="134"/>
  <c r="G190" i="134"/>
  <c r="G189" i="134"/>
  <c r="G188" i="134"/>
  <c r="G187" i="134"/>
  <c r="G186" i="134"/>
  <c r="G185" i="134"/>
  <c r="G184" i="134"/>
  <c r="G183" i="134"/>
  <c r="G182" i="134"/>
  <c r="G181" i="134"/>
  <c r="G180" i="134"/>
  <c r="G179" i="134"/>
  <c r="G178" i="134"/>
  <c r="G177" i="134"/>
  <c r="G176" i="134"/>
  <c r="G175" i="134"/>
  <c r="G174" i="134"/>
  <c r="G173" i="134"/>
  <c r="G172" i="134"/>
  <c r="G171" i="134"/>
  <c r="G170" i="134"/>
  <c r="G169" i="134"/>
  <c r="G168" i="134"/>
  <c r="G167" i="134"/>
  <c r="G166" i="134"/>
  <c r="G165" i="134"/>
  <c r="G164" i="134"/>
  <c r="G163" i="134"/>
  <c r="G162" i="134"/>
  <c r="G161" i="134"/>
  <c r="G160" i="134"/>
  <c r="G159" i="134"/>
  <c r="G158" i="134"/>
  <c r="G157" i="134"/>
  <c r="G156" i="134"/>
  <c r="G155" i="134"/>
  <c r="G154" i="134"/>
  <c r="G153" i="134"/>
  <c r="G152" i="134"/>
  <c r="G151" i="134"/>
  <c r="G150" i="134"/>
  <c r="G149" i="134"/>
  <c r="G148" i="134"/>
  <c r="G147" i="134"/>
  <c r="G146" i="134"/>
  <c r="G145" i="134"/>
  <c r="G144" i="134"/>
  <c r="G143" i="134"/>
  <c r="G142" i="134"/>
  <c r="G141" i="134"/>
  <c r="G140" i="134"/>
  <c r="G139" i="134"/>
  <c r="G138" i="134"/>
  <c r="G137" i="134"/>
  <c r="G136" i="134"/>
  <c r="G135" i="134"/>
  <c r="G134" i="134"/>
  <c r="G133" i="134"/>
  <c r="G132" i="134"/>
  <c r="G131" i="134"/>
  <c r="G130" i="134"/>
  <c r="G129" i="134"/>
  <c r="G128" i="134"/>
  <c r="G127" i="134"/>
  <c r="G126" i="134"/>
  <c r="G125" i="134"/>
  <c r="G124" i="134"/>
  <c r="G123" i="134"/>
  <c r="G122" i="134"/>
  <c r="G121" i="134"/>
  <c r="G120" i="134"/>
  <c r="G119" i="134"/>
  <c r="G118" i="134"/>
  <c r="G117" i="134"/>
  <c r="G116" i="134"/>
  <c r="G115" i="134"/>
  <c r="G114" i="134"/>
  <c r="G113" i="134"/>
  <c r="G112" i="134"/>
  <c r="G111" i="134"/>
  <c r="G110" i="134"/>
  <c r="G109" i="134"/>
  <c r="G108" i="134"/>
  <c r="G107" i="134"/>
  <c r="G106" i="134"/>
  <c r="G105" i="134"/>
  <c r="G104" i="134"/>
  <c r="G103" i="134"/>
  <c r="G102" i="134"/>
  <c r="G101" i="134"/>
  <c r="G100" i="134"/>
  <c r="G99" i="134"/>
  <c r="G98" i="134"/>
  <c r="G97" i="134"/>
  <c r="G96" i="134"/>
  <c r="G95" i="134"/>
  <c r="G94" i="134"/>
  <c r="G93" i="134"/>
  <c r="G92" i="134"/>
  <c r="G91" i="134"/>
  <c r="G90" i="134"/>
  <c r="G89" i="134"/>
  <c r="G88" i="134"/>
  <c r="G87" i="134"/>
  <c r="G86" i="134"/>
  <c r="G85" i="134"/>
  <c r="G84" i="134"/>
  <c r="G83" i="134"/>
  <c r="G82" i="134"/>
  <c r="G81" i="134"/>
  <c r="G80" i="134"/>
  <c r="G79" i="134"/>
  <c r="G78" i="134"/>
  <c r="G77" i="134"/>
  <c r="G76" i="134"/>
  <c r="G75" i="134"/>
  <c r="G74" i="134"/>
  <c r="G73" i="134"/>
  <c r="G72" i="134"/>
  <c r="G71" i="134"/>
  <c r="G70" i="134"/>
  <c r="G69" i="134"/>
  <c r="G68" i="134"/>
  <c r="G67" i="134"/>
  <c r="G66" i="134"/>
  <c r="G65" i="134"/>
  <c r="G64" i="134"/>
  <c r="G63" i="134"/>
  <c r="G62" i="134"/>
  <c r="G61" i="134"/>
  <c r="G60" i="134"/>
  <c r="G59" i="134"/>
  <c r="G58" i="134"/>
  <c r="G57" i="134"/>
  <c r="G56" i="134"/>
  <c r="G55" i="134"/>
  <c r="G54" i="134"/>
  <c r="G53" i="134"/>
  <c r="G52" i="134"/>
  <c r="G51" i="134"/>
  <c r="G50" i="134"/>
  <c r="G49" i="134"/>
  <c r="G48" i="134"/>
  <c r="G47" i="134"/>
  <c r="G46" i="134"/>
  <c r="G45" i="134"/>
  <c r="G44" i="134"/>
  <c r="G43" i="134"/>
  <c r="G42" i="134"/>
  <c r="G41" i="134"/>
  <c r="G40" i="134"/>
  <c r="G39" i="134"/>
  <c r="G38" i="134"/>
  <c r="G37" i="134"/>
  <c r="G36" i="134"/>
  <c r="G35" i="134"/>
  <c r="G34" i="134"/>
  <c r="G33" i="134"/>
  <c r="G32" i="134"/>
  <c r="G31" i="134"/>
  <c r="G30" i="134"/>
  <c r="G29" i="134"/>
  <c r="G28" i="134"/>
  <c r="G27" i="134"/>
  <c r="G26" i="134"/>
  <c r="G25" i="134"/>
  <c r="G24" i="134"/>
  <c r="G23" i="134"/>
  <c r="G22" i="134"/>
  <c r="G21" i="134"/>
  <c r="G20" i="134"/>
  <c r="G19" i="134"/>
  <c r="G18" i="134"/>
  <c r="E200" i="134"/>
  <c r="D200" i="134"/>
  <c r="E199" i="134"/>
  <c r="D199" i="134"/>
  <c r="E198" i="134"/>
  <c r="D198" i="134"/>
  <c r="E197" i="134"/>
  <c r="D197" i="134"/>
  <c r="E196" i="134"/>
  <c r="D196" i="134"/>
  <c r="E195" i="134"/>
  <c r="D195" i="134"/>
  <c r="E194" i="134"/>
  <c r="D194" i="134"/>
  <c r="E193" i="134"/>
  <c r="D193" i="134"/>
  <c r="E192" i="134"/>
  <c r="D192" i="134"/>
  <c r="E191" i="134"/>
  <c r="D191" i="134"/>
  <c r="E190" i="134"/>
  <c r="D190" i="134"/>
  <c r="E189" i="134"/>
  <c r="D189" i="134"/>
  <c r="E188" i="134"/>
  <c r="D188" i="134"/>
  <c r="E187" i="134"/>
  <c r="D187" i="134"/>
  <c r="E186" i="134"/>
  <c r="D186" i="134"/>
  <c r="E185" i="134"/>
  <c r="D185" i="134"/>
  <c r="E184" i="134"/>
  <c r="D184" i="134"/>
  <c r="E183" i="134"/>
  <c r="D183" i="134"/>
  <c r="E182" i="134"/>
  <c r="D182" i="134"/>
  <c r="E181" i="134"/>
  <c r="D181" i="134"/>
  <c r="E180" i="134"/>
  <c r="D180" i="134"/>
  <c r="E179" i="134"/>
  <c r="D179" i="134"/>
  <c r="E178" i="134"/>
  <c r="D178" i="134"/>
  <c r="E177" i="134"/>
  <c r="D177" i="134"/>
  <c r="E176" i="134"/>
  <c r="D176" i="134"/>
  <c r="E175" i="134"/>
  <c r="D175" i="134"/>
  <c r="E174" i="134"/>
  <c r="D174" i="134"/>
  <c r="E173" i="134"/>
  <c r="D173" i="134"/>
  <c r="E172" i="134"/>
  <c r="D172" i="134"/>
  <c r="E171" i="134"/>
  <c r="D171" i="134"/>
  <c r="E170" i="134"/>
  <c r="D170" i="134"/>
  <c r="E169" i="134"/>
  <c r="D169" i="134"/>
  <c r="E168" i="134"/>
  <c r="D168" i="134"/>
  <c r="E167" i="134"/>
  <c r="D167" i="134"/>
  <c r="E166" i="134"/>
  <c r="D166" i="134"/>
  <c r="E165" i="134"/>
  <c r="D165" i="134"/>
  <c r="E164" i="134"/>
  <c r="D164" i="134"/>
  <c r="E163" i="134"/>
  <c r="D163" i="134"/>
  <c r="E162" i="134"/>
  <c r="D162" i="134"/>
  <c r="E161" i="134"/>
  <c r="D161" i="134"/>
  <c r="E160" i="134"/>
  <c r="D160" i="134"/>
  <c r="E159" i="134"/>
  <c r="D159" i="134"/>
  <c r="E158" i="134"/>
  <c r="D158" i="134"/>
  <c r="E157" i="134"/>
  <c r="D157" i="134"/>
  <c r="E156" i="134"/>
  <c r="D156" i="134"/>
  <c r="E155" i="134"/>
  <c r="D155" i="134"/>
  <c r="E154" i="134"/>
  <c r="D154" i="134"/>
  <c r="E153" i="134"/>
  <c r="D153" i="134"/>
  <c r="E152" i="134"/>
  <c r="D152" i="134"/>
  <c r="E151" i="134"/>
  <c r="D151" i="134"/>
  <c r="E150" i="134"/>
  <c r="D150" i="134"/>
  <c r="E149" i="134"/>
  <c r="D149" i="134"/>
  <c r="E148" i="134"/>
  <c r="D148" i="134"/>
  <c r="E147" i="134"/>
  <c r="D147" i="134"/>
  <c r="E146" i="134"/>
  <c r="D146" i="134"/>
  <c r="E145" i="134"/>
  <c r="D145" i="134"/>
  <c r="E144" i="134"/>
  <c r="D144" i="134"/>
  <c r="E143" i="134"/>
  <c r="D143" i="134"/>
  <c r="E142" i="134"/>
  <c r="D142" i="134"/>
  <c r="E141" i="134"/>
  <c r="D141" i="134"/>
  <c r="E140" i="134"/>
  <c r="D140" i="134"/>
  <c r="E139" i="134"/>
  <c r="D139" i="134"/>
  <c r="E138" i="134"/>
  <c r="D138" i="134"/>
  <c r="E137" i="134"/>
  <c r="D137" i="134"/>
  <c r="E136" i="134"/>
  <c r="D136" i="134"/>
  <c r="E135" i="134"/>
  <c r="D135" i="134"/>
  <c r="E134" i="134"/>
  <c r="D134" i="134"/>
  <c r="E133" i="134"/>
  <c r="D133" i="134"/>
  <c r="E132" i="134"/>
  <c r="D132" i="134"/>
  <c r="E131" i="134"/>
  <c r="D131" i="134"/>
  <c r="E130" i="134"/>
  <c r="D130" i="134"/>
  <c r="E129" i="134"/>
  <c r="D129" i="134"/>
  <c r="E128" i="134"/>
  <c r="D128" i="134"/>
  <c r="E127" i="134"/>
  <c r="D127" i="134"/>
  <c r="E126" i="134"/>
  <c r="D126" i="134"/>
  <c r="E125" i="134"/>
  <c r="D125" i="134"/>
  <c r="E124" i="134"/>
  <c r="D124" i="134"/>
  <c r="E123" i="134"/>
  <c r="D123" i="134"/>
  <c r="E122" i="134"/>
  <c r="D122" i="134"/>
  <c r="E121" i="134"/>
  <c r="D121" i="134"/>
  <c r="E120" i="134"/>
  <c r="D120" i="134"/>
  <c r="E119" i="134"/>
  <c r="D119" i="134"/>
  <c r="E118" i="134"/>
  <c r="D118" i="134"/>
  <c r="E117" i="134"/>
  <c r="D117" i="134"/>
  <c r="E116" i="134"/>
  <c r="D116" i="134"/>
  <c r="E115" i="134"/>
  <c r="D115" i="134"/>
  <c r="E114" i="134"/>
  <c r="D114" i="134"/>
  <c r="E113" i="134"/>
  <c r="D113" i="134"/>
  <c r="E112" i="134"/>
  <c r="D112" i="134"/>
  <c r="E111" i="134"/>
  <c r="D111" i="134"/>
  <c r="E110" i="134"/>
  <c r="D110" i="134"/>
  <c r="E109" i="134"/>
  <c r="D109" i="134"/>
  <c r="E108" i="134"/>
  <c r="D108" i="134"/>
  <c r="E107" i="134"/>
  <c r="D107" i="134"/>
  <c r="E106" i="134"/>
  <c r="D106" i="134"/>
  <c r="E105" i="134"/>
  <c r="D105" i="134"/>
  <c r="E104" i="134"/>
  <c r="D104" i="134"/>
  <c r="E103" i="134"/>
  <c r="D103" i="134"/>
  <c r="E102" i="134"/>
  <c r="D102" i="134"/>
  <c r="E101" i="134"/>
  <c r="D101" i="134"/>
  <c r="E100" i="134"/>
  <c r="D100" i="134"/>
  <c r="E99" i="134"/>
  <c r="D99" i="134"/>
  <c r="E98" i="134"/>
  <c r="D98" i="134"/>
  <c r="E97" i="134"/>
  <c r="D97" i="134"/>
  <c r="E96" i="134"/>
  <c r="D96" i="134"/>
  <c r="E95" i="134"/>
  <c r="D95" i="134"/>
  <c r="E94" i="134"/>
  <c r="D94" i="134"/>
  <c r="E93" i="134"/>
  <c r="D93" i="134"/>
  <c r="E92" i="134"/>
  <c r="D92" i="134"/>
  <c r="E91" i="134"/>
  <c r="D91" i="134"/>
  <c r="E90" i="134"/>
  <c r="D90" i="134"/>
  <c r="E89" i="134"/>
  <c r="D89" i="134"/>
  <c r="E88" i="134"/>
  <c r="D88" i="134"/>
  <c r="E87" i="134"/>
  <c r="D87" i="134"/>
  <c r="E86" i="134"/>
  <c r="D86" i="134"/>
  <c r="E85" i="134"/>
  <c r="D85" i="134"/>
  <c r="E84" i="134"/>
  <c r="D84" i="134"/>
  <c r="E83" i="134"/>
  <c r="D83" i="134"/>
  <c r="E82" i="134"/>
  <c r="D82" i="134"/>
  <c r="E81" i="134"/>
  <c r="D81" i="134"/>
  <c r="E80" i="134"/>
  <c r="D80" i="134"/>
  <c r="E79" i="134"/>
  <c r="D79" i="134"/>
  <c r="E78" i="134"/>
  <c r="D78" i="134"/>
  <c r="E77" i="134"/>
  <c r="D77" i="134"/>
  <c r="E76" i="134"/>
  <c r="D76" i="134"/>
  <c r="E75" i="134"/>
  <c r="D75" i="134"/>
  <c r="E74" i="134"/>
  <c r="D74" i="134"/>
  <c r="E73" i="134"/>
  <c r="D73" i="134"/>
  <c r="E72" i="134"/>
  <c r="D72" i="134"/>
  <c r="E71" i="134"/>
  <c r="D71" i="134"/>
  <c r="E70" i="134"/>
  <c r="D70" i="134"/>
  <c r="E69" i="134"/>
  <c r="D69" i="134"/>
  <c r="E68" i="134"/>
  <c r="D68" i="134"/>
  <c r="E67" i="134"/>
  <c r="D67" i="134"/>
  <c r="E66" i="134"/>
  <c r="D66" i="134"/>
  <c r="E65" i="134"/>
  <c r="D65" i="134"/>
  <c r="E64" i="134"/>
  <c r="D64" i="134"/>
  <c r="E63" i="134"/>
  <c r="D63" i="134"/>
  <c r="E62" i="134"/>
  <c r="D62" i="134"/>
  <c r="E61" i="134"/>
  <c r="D61" i="134"/>
  <c r="E60" i="134"/>
  <c r="D60" i="134"/>
  <c r="E59" i="134"/>
  <c r="D59" i="134"/>
  <c r="E58" i="134"/>
  <c r="D58" i="134"/>
  <c r="E57" i="134"/>
  <c r="D57" i="134"/>
  <c r="E56" i="134"/>
  <c r="D56" i="134"/>
  <c r="E55" i="134"/>
  <c r="D55" i="134"/>
  <c r="E54" i="134"/>
  <c r="D54" i="134"/>
  <c r="E53" i="134"/>
  <c r="D53" i="134"/>
  <c r="E52" i="134"/>
  <c r="D52" i="134"/>
  <c r="E51" i="134"/>
  <c r="D51" i="134"/>
  <c r="E50" i="134"/>
  <c r="D50" i="134"/>
  <c r="E49" i="134"/>
  <c r="D49" i="134"/>
  <c r="E48" i="134"/>
  <c r="D48" i="134"/>
  <c r="E47" i="134"/>
  <c r="D47" i="134"/>
  <c r="E46" i="134"/>
  <c r="D46" i="134"/>
  <c r="E45" i="134"/>
  <c r="D45" i="134"/>
  <c r="E44" i="134"/>
  <c r="D44" i="134"/>
  <c r="E43" i="134"/>
  <c r="D43" i="134"/>
  <c r="E42" i="134"/>
  <c r="D42" i="134"/>
  <c r="E41" i="134"/>
  <c r="D41" i="134"/>
  <c r="E40" i="134"/>
  <c r="D40" i="134"/>
  <c r="E39" i="134"/>
  <c r="D39" i="134"/>
  <c r="E38" i="134"/>
  <c r="D38" i="134"/>
  <c r="E37" i="134"/>
  <c r="D37" i="134"/>
  <c r="E36" i="134"/>
  <c r="D36" i="134"/>
  <c r="E35" i="134"/>
  <c r="D35" i="134"/>
  <c r="E34" i="134"/>
  <c r="D34" i="134"/>
  <c r="E33" i="134"/>
  <c r="D33" i="134"/>
  <c r="E32" i="134"/>
  <c r="D32" i="134"/>
  <c r="E31" i="134"/>
  <c r="D31" i="134"/>
  <c r="E30" i="134"/>
  <c r="D30" i="134"/>
  <c r="E29" i="134"/>
  <c r="D29" i="134"/>
  <c r="E28" i="134"/>
  <c r="D28" i="134"/>
  <c r="E27" i="134"/>
  <c r="D27" i="134"/>
  <c r="E26" i="134"/>
  <c r="D26" i="134"/>
  <c r="E25" i="134"/>
  <c r="D25" i="134"/>
  <c r="E24" i="134"/>
  <c r="D24" i="134"/>
  <c r="E23" i="134"/>
  <c r="D23" i="134"/>
  <c r="E22" i="134"/>
  <c r="D22" i="134"/>
  <c r="E21" i="134"/>
  <c r="D21" i="134"/>
  <c r="E20" i="134"/>
  <c r="D20" i="134"/>
  <c r="E19" i="134"/>
  <c r="D19" i="134"/>
  <c r="E18" i="134"/>
  <c r="D18" i="134"/>
  <c r="BB15" i="133"/>
  <c r="BA15" i="133"/>
  <c r="AZ15" i="133"/>
  <c r="AY15" i="133"/>
  <c r="AX15" i="133"/>
  <c r="AW15" i="133"/>
  <c r="AV15" i="133"/>
  <c r="AU15" i="133"/>
  <c r="AT15" i="133"/>
  <c r="AS15" i="133"/>
  <c r="AR15" i="133"/>
  <c r="AQ15" i="133"/>
  <c r="AP15" i="133"/>
  <c r="AO15" i="133"/>
  <c r="AN15" i="133"/>
  <c r="AM15" i="133"/>
  <c r="AL15" i="133"/>
  <c r="AK15" i="133"/>
  <c r="AJ15" i="133"/>
  <c r="AI15" i="133"/>
  <c r="AH15" i="133"/>
  <c r="AG15" i="133"/>
  <c r="AF15" i="133"/>
  <c r="AE15" i="133"/>
  <c r="AD15" i="133"/>
  <c r="AC15" i="133"/>
  <c r="AB15" i="133"/>
  <c r="AA15" i="133"/>
  <c r="Z15" i="133"/>
  <c r="Y15" i="133"/>
  <c r="X15" i="133"/>
  <c r="W15" i="133"/>
  <c r="V15" i="133"/>
  <c r="U15" i="133"/>
  <c r="T15" i="133"/>
  <c r="S15" i="133"/>
  <c r="R15" i="133"/>
  <c r="Q15" i="133"/>
  <c r="BC15" i="133"/>
  <c r="BC200" i="133"/>
  <c r="BC199" i="133"/>
  <c r="BC198" i="133"/>
  <c r="BC197" i="133"/>
  <c r="BC196" i="133"/>
  <c r="BC195" i="133"/>
  <c r="BC194" i="133"/>
  <c r="BC193" i="133"/>
  <c r="BC192" i="133"/>
  <c r="BC191" i="133"/>
  <c r="BC190" i="133"/>
  <c r="BC189" i="133"/>
  <c r="BC188" i="133"/>
  <c r="BC187" i="133"/>
  <c r="BC186" i="133"/>
  <c r="BC185" i="133"/>
  <c r="BC184" i="133"/>
  <c r="BC183" i="133"/>
  <c r="BC182" i="133"/>
  <c r="BC181" i="133"/>
  <c r="BC180" i="133"/>
  <c r="BC179" i="133"/>
  <c r="BC178" i="133"/>
  <c r="BC177" i="133"/>
  <c r="BC176" i="133"/>
  <c r="BC175" i="133"/>
  <c r="BC174" i="133"/>
  <c r="BC173" i="133"/>
  <c r="BC172" i="133"/>
  <c r="BC171" i="133"/>
  <c r="BC170" i="133"/>
  <c r="BC169" i="133"/>
  <c r="BC168" i="133"/>
  <c r="BC167" i="133"/>
  <c r="BC166" i="133"/>
  <c r="BC165" i="133"/>
  <c r="BC164" i="133"/>
  <c r="BC163" i="133"/>
  <c r="BC162" i="133"/>
  <c r="BC161" i="133"/>
  <c r="BC160" i="133"/>
  <c r="BC159" i="133"/>
  <c r="BC158" i="133"/>
  <c r="BC157" i="133"/>
  <c r="BC156" i="133"/>
  <c r="BC155" i="133"/>
  <c r="BC154" i="133"/>
  <c r="BC153" i="133"/>
  <c r="BC152" i="133"/>
  <c r="BC151" i="133"/>
  <c r="BC150" i="133"/>
  <c r="BC149" i="133"/>
  <c r="BC148" i="133"/>
  <c r="BC147" i="133"/>
  <c r="BC146" i="133"/>
  <c r="BC145" i="133"/>
  <c r="BC144" i="133"/>
  <c r="BC143" i="133"/>
  <c r="BC142" i="133"/>
  <c r="BC141" i="133"/>
  <c r="BC140" i="133"/>
  <c r="BC139" i="133"/>
  <c r="BC138" i="133"/>
  <c r="BC137" i="133"/>
  <c r="BC136" i="133"/>
  <c r="BC135" i="133"/>
  <c r="BC134" i="133"/>
  <c r="BC133" i="133"/>
  <c r="BC132" i="133"/>
  <c r="BC131" i="133"/>
  <c r="BC130" i="133"/>
  <c r="BC129" i="133"/>
  <c r="BC128" i="133"/>
  <c r="BC127" i="133"/>
  <c r="BC126" i="133"/>
  <c r="BC125" i="133"/>
  <c r="BC124" i="133"/>
  <c r="BC123" i="133"/>
  <c r="BC122" i="133"/>
  <c r="BC121" i="133"/>
  <c r="BC120" i="133"/>
  <c r="BC119" i="133"/>
  <c r="BC118" i="133"/>
  <c r="BC117" i="133"/>
  <c r="BC116" i="133"/>
  <c r="BC115" i="133"/>
  <c r="BC114" i="133"/>
  <c r="BC113" i="133"/>
  <c r="BC112" i="133"/>
  <c r="BC111" i="133"/>
  <c r="BC110" i="133"/>
  <c r="BC109" i="133"/>
  <c r="BC108" i="133"/>
  <c r="BC107" i="133"/>
  <c r="BC106" i="133"/>
  <c r="BC105" i="133"/>
  <c r="BC104" i="133"/>
  <c r="BC103" i="133"/>
  <c r="BC102" i="133"/>
  <c r="BC101" i="133"/>
  <c r="BC100" i="133"/>
  <c r="BC99" i="133"/>
  <c r="BC98" i="133"/>
  <c r="BC97" i="133"/>
  <c r="BC96" i="133"/>
  <c r="BC95" i="133"/>
  <c r="BC94" i="133"/>
  <c r="BC93" i="133"/>
  <c r="BC92" i="133"/>
  <c r="BC91" i="133"/>
  <c r="BC90" i="133"/>
  <c r="BC89" i="133"/>
  <c r="BC88" i="133"/>
  <c r="BC87" i="133"/>
  <c r="BC86" i="133"/>
  <c r="BC85" i="133"/>
  <c r="BC84" i="133"/>
  <c r="BC83" i="133"/>
  <c r="BC82" i="133"/>
  <c r="BC81" i="133"/>
  <c r="BC80" i="133"/>
  <c r="BC79" i="133"/>
  <c r="BC78" i="133"/>
  <c r="BC77" i="133"/>
  <c r="BC76" i="133"/>
  <c r="BC75" i="133"/>
  <c r="BC74" i="133"/>
  <c r="BC73" i="133"/>
  <c r="BC72" i="133"/>
  <c r="BC71" i="133"/>
  <c r="BC70" i="133"/>
  <c r="BC69" i="133"/>
  <c r="BC68" i="133"/>
  <c r="BC67" i="133"/>
  <c r="BC66" i="133"/>
  <c r="BC65" i="133"/>
  <c r="BC64" i="133"/>
  <c r="BC63" i="133"/>
  <c r="BC62" i="133"/>
  <c r="BC61" i="133"/>
  <c r="BC60" i="133"/>
  <c r="BC59" i="133"/>
  <c r="BC58" i="133"/>
  <c r="BC57" i="133"/>
  <c r="BC56" i="133"/>
  <c r="BC55" i="133"/>
  <c r="BC54" i="133"/>
  <c r="BC53" i="133"/>
  <c r="BC52" i="133"/>
  <c r="BC51" i="133"/>
  <c r="BC50" i="133"/>
  <c r="BC49" i="133"/>
  <c r="BC48" i="133"/>
  <c r="BC47" i="133"/>
  <c r="BC46" i="133"/>
  <c r="BC45" i="133"/>
  <c r="BC44" i="133"/>
  <c r="BC43" i="133"/>
  <c r="BC42" i="133"/>
  <c r="BC41" i="133"/>
  <c r="BC40" i="133"/>
  <c r="BC39" i="133"/>
  <c r="BC38" i="133"/>
  <c r="BC37" i="133"/>
  <c r="BC36" i="133"/>
  <c r="BC35" i="133"/>
  <c r="BC34" i="133"/>
  <c r="BC33" i="133"/>
  <c r="BC32" i="133"/>
  <c r="BC31" i="133"/>
  <c r="BC30" i="133"/>
  <c r="BC29" i="133"/>
  <c r="BC28" i="133"/>
  <c r="BC27" i="133"/>
  <c r="BC26" i="133"/>
  <c r="BC25" i="133"/>
  <c r="BC24" i="133"/>
  <c r="BC23" i="133"/>
  <c r="BC22" i="133"/>
  <c r="BC21" i="133"/>
  <c r="BC20" i="133"/>
  <c r="BC19" i="133"/>
  <c r="BC18" i="133"/>
  <c r="BB200" i="133"/>
  <c r="BB199" i="133"/>
  <c r="BB198" i="133"/>
  <c r="BB197" i="133"/>
  <c r="BB196" i="133"/>
  <c r="BB195" i="133"/>
  <c r="BB194" i="133"/>
  <c r="BB193" i="133"/>
  <c r="BB192" i="133"/>
  <c r="BB191" i="133"/>
  <c r="BB190" i="133"/>
  <c r="BB189" i="133"/>
  <c r="BB188" i="133"/>
  <c r="BB187" i="133"/>
  <c r="BB186" i="133"/>
  <c r="BB185" i="133"/>
  <c r="BB184" i="133"/>
  <c r="BB183" i="133"/>
  <c r="BB182" i="133"/>
  <c r="BB181" i="133"/>
  <c r="BB180" i="133"/>
  <c r="BB179" i="133"/>
  <c r="BB178" i="133"/>
  <c r="BB177" i="133"/>
  <c r="BB176" i="133"/>
  <c r="BB175" i="133"/>
  <c r="BB174" i="133"/>
  <c r="BB173" i="133"/>
  <c r="BB172" i="133"/>
  <c r="BB171" i="133"/>
  <c r="BB170" i="133"/>
  <c r="BB169" i="133"/>
  <c r="BB168" i="133"/>
  <c r="BB167" i="133"/>
  <c r="BB166" i="133"/>
  <c r="BB165" i="133"/>
  <c r="BB164" i="133"/>
  <c r="BB163" i="133"/>
  <c r="BB162" i="133"/>
  <c r="BB161" i="133"/>
  <c r="BB160" i="133"/>
  <c r="BB159" i="133"/>
  <c r="BB158" i="133"/>
  <c r="BB157" i="133"/>
  <c r="BB156" i="133"/>
  <c r="BB155" i="133"/>
  <c r="BB154" i="133"/>
  <c r="BB153" i="133"/>
  <c r="BB152" i="133"/>
  <c r="BB151" i="133"/>
  <c r="BB150" i="133"/>
  <c r="BB149" i="133"/>
  <c r="BB148" i="133"/>
  <c r="BB147" i="133"/>
  <c r="BB146" i="133"/>
  <c r="BB145" i="133"/>
  <c r="BB144" i="133"/>
  <c r="BB143" i="133"/>
  <c r="BB142" i="133"/>
  <c r="BB141" i="133"/>
  <c r="BB140" i="133"/>
  <c r="BB139" i="133"/>
  <c r="BB138" i="133"/>
  <c r="BB137" i="133"/>
  <c r="BB136" i="133"/>
  <c r="BB135" i="133"/>
  <c r="BB134" i="133"/>
  <c r="BB133" i="133"/>
  <c r="BB132" i="133"/>
  <c r="BB131" i="133"/>
  <c r="BB130" i="133"/>
  <c r="BB129" i="133"/>
  <c r="BB128" i="133"/>
  <c r="BB127" i="133"/>
  <c r="BB126" i="133"/>
  <c r="BB125" i="133"/>
  <c r="BB124" i="133"/>
  <c r="BB123" i="133"/>
  <c r="BB122" i="133"/>
  <c r="BB121" i="133"/>
  <c r="BB120" i="133"/>
  <c r="BB119" i="133"/>
  <c r="BB118" i="133"/>
  <c r="BB117" i="133"/>
  <c r="BB116" i="133"/>
  <c r="BB115" i="133"/>
  <c r="BB114" i="133"/>
  <c r="BB113" i="133"/>
  <c r="BB112" i="133"/>
  <c r="BB111" i="133"/>
  <c r="BB110" i="133"/>
  <c r="BB109" i="133"/>
  <c r="BB108" i="133"/>
  <c r="BB107" i="133"/>
  <c r="BB106" i="133"/>
  <c r="BB105" i="133"/>
  <c r="BB104" i="133"/>
  <c r="BB103" i="133"/>
  <c r="BB102" i="133"/>
  <c r="BB101" i="133"/>
  <c r="BB100" i="133"/>
  <c r="BB99" i="133"/>
  <c r="BB98" i="133"/>
  <c r="BB97" i="133"/>
  <c r="BB96" i="133"/>
  <c r="BB95" i="133"/>
  <c r="BB94" i="133"/>
  <c r="BB93" i="133"/>
  <c r="BB92" i="133"/>
  <c r="BB91" i="133"/>
  <c r="BB90" i="133"/>
  <c r="BB89" i="133"/>
  <c r="BB88" i="133"/>
  <c r="BB87" i="133"/>
  <c r="BB86" i="133"/>
  <c r="BB85" i="133"/>
  <c r="BB84" i="133"/>
  <c r="BB83" i="133"/>
  <c r="BB82" i="133"/>
  <c r="BB81" i="133"/>
  <c r="BB80" i="133"/>
  <c r="BB79" i="133"/>
  <c r="BB78" i="133"/>
  <c r="BB77" i="133"/>
  <c r="BB76" i="133"/>
  <c r="BB75" i="133"/>
  <c r="BB74" i="133"/>
  <c r="BB73" i="133"/>
  <c r="BB72" i="133"/>
  <c r="BB71" i="133"/>
  <c r="BB70" i="133"/>
  <c r="BB69" i="133"/>
  <c r="BB68" i="133"/>
  <c r="BB67" i="133"/>
  <c r="BB66" i="133"/>
  <c r="BB65" i="133"/>
  <c r="BB64" i="133"/>
  <c r="BB63" i="133"/>
  <c r="BB62" i="133"/>
  <c r="BB61" i="133"/>
  <c r="BB60" i="133"/>
  <c r="BB59" i="133"/>
  <c r="BB58" i="133"/>
  <c r="BB57" i="133"/>
  <c r="BB56" i="133"/>
  <c r="BB55" i="133"/>
  <c r="BB54" i="133"/>
  <c r="BB53" i="133"/>
  <c r="BB52" i="133"/>
  <c r="BB51" i="133"/>
  <c r="BB50" i="133"/>
  <c r="BB49" i="133"/>
  <c r="BB48" i="133"/>
  <c r="BB47" i="133"/>
  <c r="BB46" i="133"/>
  <c r="BB45" i="133"/>
  <c r="BB44" i="133"/>
  <c r="BB43" i="133"/>
  <c r="BB42" i="133"/>
  <c r="BB41" i="133"/>
  <c r="BB40" i="133"/>
  <c r="BB39" i="133"/>
  <c r="BB38" i="133"/>
  <c r="BB37" i="133"/>
  <c r="BB36" i="133"/>
  <c r="BB35" i="133"/>
  <c r="BB34" i="133"/>
  <c r="BB33" i="133"/>
  <c r="BB32" i="133"/>
  <c r="BB31" i="133"/>
  <c r="BB30" i="133"/>
  <c r="BB29" i="133"/>
  <c r="BB28" i="133"/>
  <c r="BB27" i="133"/>
  <c r="BB26" i="133"/>
  <c r="BB25" i="133"/>
  <c r="BB24" i="133"/>
  <c r="BB23" i="133"/>
  <c r="BB22" i="133"/>
  <c r="BB21" i="133"/>
  <c r="BB20" i="133"/>
  <c r="BB19" i="133"/>
  <c r="BB18" i="133"/>
  <c r="AX200" i="133"/>
  <c r="AX199" i="133"/>
  <c r="AX198" i="133"/>
  <c r="AX197" i="133"/>
  <c r="AX196" i="133"/>
  <c r="AX195" i="133"/>
  <c r="AX194" i="133"/>
  <c r="AX193" i="133"/>
  <c r="AX192" i="133"/>
  <c r="AX191" i="133"/>
  <c r="AX190" i="133"/>
  <c r="AX189" i="133"/>
  <c r="AX188" i="133"/>
  <c r="AX187" i="133"/>
  <c r="AX186" i="133"/>
  <c r="AX185" i="133"/>
  <c r="AX184" i="133"/>
  <c r="AX183" i="133"/>
  <c r="AX182" i="133"/>
  <c r="AX181" i="133"/>
  <c r="AX180" i="133"/>
  <c r="AX179" i="133"/>
  <c r="AX178" i="133"/>
  <c r="AX177" i="133"/>
  <c r="AX176" i="133"/>
  <c r="AX175" i="133"/>
  <c r="AX174" i="133"/>
  <c r="AX173" i="133"/>
  <c r="AX172" i="133"/>
  <c r="AX171" i="133"/>
  <c r="AX170" i="133"/>
  <c r="AX169" i="133"/>
  <c r="AX168" i="133"/>
  <c r="AX167" i="133"/>
  <c r="AX166" i="133"/>
  <c r="AX165" i="133"/>
  <c r="AX164" i="133"/>
  <c r="AX163" i="133"/>
  <c r="AX162" i="133"/>
  <c r="AX161" i="133"/>
  <c r="AX160" i="133"/>
  <c r="AX159" i="133"/>
  <c r="AX158" i="133"/>
  <c r="AX157" i="133"/>
  <c r="AX156" i="133"/>
  <c r="AX155" i="133"/>
  <c r="AX154" i="133"/>
  <c r="AX153" i="133"/>
  <c r="AX152" i="133"/>
  <c r="AX151" i="133"/>
  <c r="AX150" i="133"/>
  <c r="AX149" i="133"/>
  <c r="AX148" i="133"/>
  <c r="AX147" i="133"/>
  <c r="AX146" i="133"/>
  <c r="AX145" i="133"/>
  <c r="AX144" i="133"/>
  <c r="AX143" i="133"/>
  <c r="AX142" i="133"/>
  <c r="AX141" i="133"/>
  <c r="AX140" i="133"/>
  <c r="AX139" i="133"/>
  <c r="AX138" i="133"/>
  <c r="AX137" i="133"/>
  <c r="AX136" i="133"/>
  <c r="AX135" i="133"/>
  <c r="AX134" i="133"/>
  <c r="AX133" i="133"/>
  <c r="AX132" i="133"/>
  <c r="AX131" i="133"/>
  <c r="AX130" i="133"/>
  <c r="AX129" i="133"/>
  <c r="AX128" i="133"/>
  <c r="AX127" i="133"/>
  <c r="AX126" i="133"/>
  <c r="AX125" i="133"/>
  <c r="AX124" i="133"/>
  <c r="AX123" i="133"/>
  <c r="AX122" i="133"/>
  <c r="AX121" i="133"/>
  <c r="AX120" i="133"/>
  <c r="AX119" i="133"/>
  <c r="AX118" i="133"/>
  <c r="AX117" i="133"/>
  <c r="AX116" i="133"/>
  <c r="AX115" i="133"/>
  <c r="AX114" i="133"/>
  <c r="AX113" i="133"/>
  <c r="AX112" i="133"/>
  <c r="AX111" i="133"/>
  <c r="AX110" i="133"/>
  <c r="AX109" i="133"/>
  <c r="AX108" i="133"/>
  <c r="AX107" i="133"/>
  <c r="AX106" i="133"/>
  <c r="AX105" i="133"/>
  <c r="AX104" i="133"/>
  <c r="AX103" i="133"/>
  <c r="AX102" i="133"/>
  <c r="AX101" i="133"/>
  <c r="AX100" i="133"/>
  <c r="AX99" i="133"/>
  <c r="AX98" i="133"/>
  <c r="AX97" i="133"/>
  <c r="AX96" i="133"/>
  <c r="AX95" i="133"/>
  <c r="AX94" i="133"/>
  <c r="AX93" i="133"/>
  <c r="AX92" i="133"/>
  <c r="AX91" i="133"/>
  <c r="AX90" i="133"/>
  <c r="AX89" i="133"/>
  <c r="AX88" i="133"/>
  <c r="AX87" i="133"/>
  <c r="AX86" i="133"/>
  <c r="AX85" i="133"/>
  <c r="AX84" i="133"/>
  <c r="AX83" i="133"/>
  <c r="AX82" i="133"/>
  <c r="AX81" i="133"/>
  <c r="AX80" i="133"/>
  <c r="AX79" i="133"/>
  <c r="AX78" i="133"/>
  <c r="AX77" i="133"/>
  <c r="AX76" i="133"/>
  <c r="AX75" i="133"/>
  <c r="AX74" i="133"/>
  <c r="AX73" i="133"/>
  <c r="AX72" i="133"/>
  <c r="AX71" i="133"/>
  <c r="AX70" i="133"/>
  <c r="AX69" i="133"/>
  <c r="AX68" i="133"/>
  <c r="AX67" i="133"/>
  <c r="AX66" i="133"/>
  <c r="AX65" i="133"/>
  <c r="AX64" i="133"/>
  <c r="AX63" i="133"/>
  <c r="AX62" i="133"/>
  <c r="AX61" i="133"/>
  <c r="AX60" i="133"/>
  <c r="AX59" i="133"/>
  <c r="AX58" i="133"/>
  <c r="AX57" i="133"/>
  <c r="AX56" i="133"/>
  <c r="AX55" i="133"/>
  <c r="AX54" i="133"/>
  <c r="AX53" i="133"/>
  <c r="AX52" i="133"/>
  <c r="AX51" i="133"/>
  <c r="AX50" i="133"/>
  <c r="AX49" i="133"/>
  <c r="AX48" i="133"/>
  <c r="AX47" i="133"/>
  <c r="AX46" i="133"/>
  <c r="AX45" i="133"/>
  <c r="AX44" i="133"/>
  <c r="AX43" i="133"/>
  <c r="AX42" i="133"/>
  <c r="AX41" i="133"/>
  <c r="AX40" i="133"/>
  <c r="AX39" i="133"/>
  <c r="AX38" i="133"/>
  <c r="AX37" i="133"/>
  <c r="AX36" i="133"/>
  <c r="AX35" i="133"/>
  <c r="AX34" i="133"/>
  <c r="AX33" i="133"/>
  <c r="AX32" i="133"/>
  <c r="AX31" i="133"/>
  <c r="AX30" i="133"/>
  <c r="AX29" i="133"/>
  <c r="AX28" i="133"/>
  <c r="AX27" i="133"/>
  <c r="AX26" i="133"/>
  <c r="AX25" i="133"/>
  <c r="AX24" i="133"/>
  <c r="AX23" i="133"/>
  <c r="AX22" i="133"/>
  <c r="AX21" i="133"/>
  <c r="AX20" i="133"/>
  <c r="AX19" i="133"/>
  <c r="AX18" i="133"/>
  <c r="AV200" i="133"/>
  <c r="AU200" i="133"/>
  <c r="AV199" i="133"/>
  <c r="AU199" i="133"/>
  <c r="AV198" i="133"/>
  <c r="AU198" i="133"/>
  <c r="AV197" i="133"/>
  <c r="AU197" i="133"/>
  <c r="AV196" i="133"/>
  <c r="AU196" i="133"/>
  <c r="AV195" i="133"/>
  <c r="AU195" i="133"/>
  <c r="AV194" i="133"/>
  <c r="AU194" i="133"/>
  <c r="AV193" i="133"/>
  <c r="AU193" i="133"/>
  <c r="AV192" i="133"/>
  <c r="AU192" i="133"/>
  <c r="AV191" i="133"/>
  <c r="AU191" i="133"/>
  <c r="AV190" i="133"/>
  <c r="AU190" i="133"/>
  <c r="AV189" i="133"/>
  <c r="AU189" i="133"/>
  <c r="AV188" i="133"/>
  <c r="AU188" i="133"/>
  <c r="AV187" i="133"/>
  <c r="AU187" i="133"/>
  <c r="AV186" i="133"/>
  <c r="AU186" i="133"/>
  <c r="AV185" i="133"/>
  <c r="AU185" i="133"/>
  <c r="AV184" i="133"/>
  <c r="AU184" i="133"/>
  <c r="AV183" i="133"/>
  <c r="AU183" i="133"/>
  <c r="AV182" i="133"/>
  <c r="AU182" i="133"/>
  <c r="AV181" i="133"/>
  <c r="AU181" i="133"/>
  <c r="AV180" i="133"/>
  <c r="AU180" i="133"/>
  <c r="AV179" i="133"/>
  <c r="AU179" i="133"/>
  <c r="AV178" i="133"/>
  <c r="AU178" i="133"/>
  <c r="AV177" i="133"/>
  <c r="AU177" i="133"/>
  <c r="AV176" i="133"/>
  <c r="AU176" i="133"/>
  <c r="AV175" i="133"/>
  <c r="AU175" i="133"/>
  <c r="AV174" i="133"/>
  <c r="AU174" i="133"/>
  <c r="AV173" i="133"/>
  <c r="AU173" i="133"/>
  <c r="AV172" i="133"/>
  <c r="AU172" i="133"/>
  <c r="AV171" i="133"/>
  <c r="AU171" i="133"/>
  <c r="AV170" i="133"/>
  <c r="AU170" i="133"/>
  <c r="AV169" i="133"/>
  <c r="AU169" i="133"/>
  <c r="AV168" i="133"/>
  <c r="AU168" i="133"/>
  <c r="AV167" i="133"/>
  <c r="AU167" i="133"/>
  <c r="AV166" i="133"/>
  <c r="AU166" i="133"/>
  <c r="AV165" i="133"/>
  <c r="AU165" i="133"/>
  <c r="AV164" i="133"/>
  <c r="AU164" i="133"/>
  <c r="AV163" i="133"/>
  <c r="AU163" i="133"/>
  <c r="AV162" i="133"/>
  <c r="AU162" i="133"/>
  <c r="AV161" i="133"/>
  <c r="AU161" i="133"/>
  <c r="AV160" i="133"/>
  <c r="AU160" i="133"/>
  <c r="AV159" i="133"/>
  <c r="AU159" i="133"/>
  <c r="AV158" i="133"/>
  <c r="AU158" i="133"/>
  <c r="AV157" i="133"/>
  <c r="AU157" i="133"/>
  <c r="AV156" i="133"/>
  <c r="AU156" i="133"/>
  <c r="AV155" i="133"/>
  <c r="AU155" i="133"/>
  <c r="AV154" i="133"/>
  <c r="AU154" i="133"/>
  <c r="AV153" i="133"/>
  <c r="AU153" i="133"/>
  <c r="AV152" i="133"/>
  <c r="AU152" i="133"/>
  <c r="AV151" i="133"/>
  <c r="AU151" i="133"/>
  <c r="AV150" i="133"/>
  <c r="AU150" i="133"/>
  <c r="AV149" i="133"/>
  <c r="AU149" i="133"/>
  <c r="AV148" i="133"/>
  <c r="AU148" i="133"/>
  <c r="AV147" i="133"/>
  <c r="AU147" i="133"/>
  <c r="AV146" i="133"/>
  <c r="AU146" i="133"/>
  <c r="AV145" i="133"/>
  <c r="AU145" i="133"/>
  <c r="AV144" i="133"/>
  <c r="AU144" i="133"/>
  <c r="AV143" i="133"/>
  <c r="AU143" i="133"/>
  <c r="AV142" i="133"/>
  <c r="AU142" i="133"/>
  <c r="AV141" i="133"/>
  <c r="AU141" i="133"/>
  <c r="AV140" i="133"/>
  <c r="AU140" i="133"/>
  <c r="AV139" i="133"/>
  <c r="AU139" i="133"/>
  <c r="AV138" i="133"/>
  <c r="AU138" i="133"/>
  <c r="AV137" i="133"/>
  <c r="AU137" i="133"/>
  <c r="AV136" i="133"/>
  <c r="AU136" i="133"/>
  <c r="AV135" i="133"/>
  <c r="AU135" i="133"/>
  <c r="AV134" i="133"/>
  <c r="AU134" i="133"/>
  <c r="AV133" i="133"/>
  <c r="AU133" i="133"/>
  <c r="AV132" i="133"/>
  <c r="AU132" i="133"/>
  <c r="AV131" i="133"/>
  <c r="AU131" i="133"/>
  <c r="AV130" i="133"/>
  <c r="AU130" i="133"/>
  <c r="AV129" i="133"/>
  <c r="AU129" i="133"/>
  <c r="AV128" i="133"/>
  <c r="AU128" i="133"/>
  <c r="AV127" i="133"/>
  <c r="AU127" i="133"/>
  <c r="AV126" i="133"/>
  <c r="AU126" i="133"/>
  <c r="AV125" i="133"/>
  <c r="AU125" i="133"/>
  <c r="AV124" i="133"/>
  <c r="AU124" i="133"/>
  <c r="AV123" i="133"/>
  <c r="AU123" i="133"/>
  <c r="AV122" i="133"/>
  <c r="AU122" i="133"/>
  <c r="AV121" i="133"/>
  <c r="AU121" i="133"/>
  <c r="AV120" i="133"/>
  <c r="AU120" i="133"/>
  <c r="AV119" i="133"/>
  <c r="AU119" i="133"/>
  <c r="AV118" i="133"/>
  <c r="AU118" i="133"/>
  <c r="AV117" i="133"/>
  <c r="AU117" i="133"/>
  <c r="AV116" i="133"/>
  <c r="AU116" i="133"/>
  <c r="AV115" i="133"/>
  <c r="AU115" i="133"/>
  <c r="AV114" i="133"/>
  <c r="AU114" i="133"/>
  <c r="AV113" i="133"/>
  <c r="AU113" i="133"/>
  <c r="AV112" i="133"/>
  <c r="AU112" i="133"/>
  <c r="AV111" i="133"/>
  <c r="AU111" i="133"/>
  <c r="AV110" i="133"/>
  <c r="AU110" i="133"/>
  <c r="AV109" i="133"/>
  <c r="AU109" i="133"/>
  <c r="AV108" i="133"/>
  <c r="AU108" i="133"/>
  <c r="AV107" i="133"/>
  <c r="AU107" i="133"/>
  <c r="AV106" i="133"/>
  <c r="AU106" i="133"/>
  <c r="AV105" i="133"/>
  <c r="AU105" i="133"/>
  <c r="AV104" i="133"/>
  <c r="AU104" i="133"/>
  <c r="AV103" i="133"/>
  <c r="AU103" i="133"/>
  <c r="AV102" i="133"/>
  <c r="AU102" i="133"/>
  <c r="AV101" i="133"/>
  <c r="AU101" i="133"/>
  <c r="AV100" i="133"/>
  <c r="AU100" i="133"/>
  <c r="AV99" i="133"/>
  <c r="AU99" i="133"/>
  <c r="AV98" i="133"/>
  <c r="AU98" i="133"/>
  <c r="AV97" i="133"/>
  <c r="AU97" i="133"/>
  <c r="AV96" i="133"/>
  <c r="AU96" i="133"/>
  <c r="AV95" i="133"/>
  <c r="AU95" i="133"/>
  <c r="AV94" i="133"/>
  <c r="AU94" i="133"/>
  <c r="AV93" i="133"/>
  <c r="AU93" i="133"/>
  <c r="AV92" i="133"/>
  <c r="AU92" i="133"/>
  <c r="AV91" i="133"/>
  <c r="AU91" i="133"/>
  <c r="AV90" i="133"/>
  <c r="AU90" i="133"/>
  <c r="AV89" i="133"/>
  <c r="AU89" i="133"/>
  <c r="AV88" i="133"/>
  <c r="AU88" i="133"/>
  <c r="AV87" i="133"/>
  <c r="AU87" i="133"/>
  <c r="AV86" i="133"/>
  <c r="AU86" i="133"/>
  <c r="AU85" i="133"/>
  <c r="AV85" i="133"/>
  <c r="AU84" i="133"/>
  <c r="AV84" i="133"/>
  <c r="AU83" i="133"/>
  <c r="AV83" i="133"/>
  <c r="AU82" i="133"/>
  <c r="AV82" i="133"/>
  <c r="AU81" i="133"/>
  <c r="AV81" i="133"/>
  <c r="AU80" i="133"/>
  <c r="AV80" i="133"/>
  <c r="AU79" i="133"/>
  <c r="AV79" i="133"/>
  <c r="AU78" i="133"/>
  <c r="AV78" i="133"/>
  <c r="AU77" i="133"/>
  <c r="AV77" i="133"/>
  <c r="AU76" i="133"/>
  <c r="AV76" i="133"/>
  <c r="AU75" i="133"/>
  <c r="AV75" i="133"/>
  <c r="AU74" i="133"/>
  <c r="AV74" i="133"/>
  <c r="AU73" i="133"/>
  <c r="AV73" i="133"/>
  <c r="AU72" i="133"/>
  <c r="AV72" i="133"/>
  <c r="AU71" i="133"/>
  <c r="AV71" i="133"/>
  <c r="AU70" i="133"/>
  <c r="AV70" i="133"/>
  <c r="AU69" i="133"/>
  <c r="AV69" i="133"/>
  <c r="AU68" i="133"/>
  <c r="AV68" i="133"/>
  <c r="AU67" i="133"/>
  <c r="AV67" i="133"/>
  <c r="AU66" i="133"/>
  <c r="AV66" i="133"/>
  <c r="AU65" i="133"/>
  <c r="AV65" i="133"/>
  <c r="AU64" i="133"/>
  <c r="AV64" i="133"/>
  <c r="AU63" i="133"/>
  <c r="AV63" i="133"/>
  <c r="AU62" i="133"/>
  <c r="AV62" i="133"/>
  <c r="AU61" i="133"/>
  <c r="AV61" i="133"/>
  <c r="AU60" i="133"/>
  <c r="AV60" i="133"/>
  <c r="AU59" i="133"/>
  <c r="AV59" i="133"/>
  <c r="AU58" i="133"/>
  <c r="AV58" i="133"/>
  <c r="AU57" i="133"/>
  <c r="AV57" i="133"/>
  <c r="AU56" i="133"/>
  <c r="AV56" i="133"/>
  <c r="AU55" i="133"/>
  <c r="AV55" i="133"/>
  <c r="AU54" i="133"/>
  <c r="AV54" i="133"/>
  <c r="AU53" i="133"/>
  <c r="AV53" i="133"/>
  <c r="AU52" i="133"/>
  <c r="AV52" i="133"/>
  <c r="AU51" i="133"/>
  <c r="AV51" i="133"/>
  <c r="AU50" i="133"/>
  <c r="AV50" i="133"/>
  <c r="AU49" i="133"/>
  <c r="AV49" i="133"/>
  <c r="AU48" i="133"/>
  <c r="AV48" i="133"/>
  <c r="AU47" i="133"/>
  <c r="AV47" i="133"/>
  <c r="AU46" i="133"/>
  <c r="AV46" i="133"/>
  <c r="AU45" i="133"/>
  <c r="AV45" i="133"/>
  <c r="AU44" i="133"/>
  <c r="AV44" i="133"/>
  <c r="AU43" i="133"/>
  <c r="AV43" i="133"/>
  <c r="AU42" i="133"/>
  <c r="AV42" i="133"/>
  <c r="AU41" i="133"/>
  <c r="AV41" i="133"/>
  <c r="AU40" i="133"/>
  <c r="AV40" i="133"/>
  <c r="AU39" i="133"/>
  <c r="AV39" i="133"/>
  <c r="AU38" i="133"/>
  <c r="AV38" i="133"/>
  <c r="AU37" i="133"/>
  <c r="AV37" i="133"/>
  <c r="AU36" i="133"/>
  <c r="AV36" i="133"/>
  <c r="AU35" i="133"/>
  <c r="AV35" i="133"/>
  <c r="AU34" i="133"/>
  <c r="AV34" i="133"/>
  <c r="AU33" i="133"/>
  <c r="AV33" i="133"/>
  <c r="AU32" i="133"/>
  <c r="AV32" i="133"/>
  <c r="AU31" i="133"/>
  <c r="AV31" i="133"/>
  <c r="AU30" i="133"/>
  <c r="AV30" i="133"/>
  <c r="AU29" i="133"/>
  <c r="AV29" i="133"/>
  <c r="AU28" i="133"/>
  <c r="AV28" i="133"/>
  <c r="AU27" i="133"/>
  <c r="AV27" i="133"/>
  <c r="AU26" i="133"/>
  <c r="AV26" i="133"/>
  <c r="AU25" i="133"/>
  <c r="AV25" i="133"/>
  <c r="AU24" i="133"/>
  <c r="AV24" i="133"/>
  <c r="AU23" i="133"/>
  <c r="AV23" i="133"/>
  <c r="AU22" i="133"/>
  <c r="AV22" i="133"/>
  <c r="AU21" i="133"/>
  <c r="AV21" i="133"/>
  <c r="AU20" i="133"/>
  <c r="AV20" i="133"/>
  <c r="AU19" i="133"/>
  <c r="AV19" i="133"/>
  <c r="AU18" i="133"/>
  <c r="AV18" i="133"/>
  <c r="W200" i="133"/>
  <c r="W199" i="133"/>
  <c r="W198" i="133"/>
  <c r="W197" i="133"/>
  <c r="W196" i="133"/>
  <c r="W195" i="133"/>
  <c r="W194" i="133"/>
  <c r="W193" i="133"/>
  <c r="W192" i="133"/>
  <c r="W191" i="133"/>
  <c r="W190" i="133"/>
  <c r="W189" i="133"/>
  <c r="W188" i="133"/>
  <c r="W187" i="133"/>
  <c r="W186" i="133"/>
  <c r="W185" i="133"/>
  <c r="W184" i="133"/>
  <c r="W183" i="133"/>
  <c r="W182" i="133"/>
  <c r="W181" i="133"/>
  <c r="W180" i="133"/>
  <c r="W179" i="133"/>
  <c r="W178" i="133"/>
  <c r="W177" i="133"/>
  <c r="W176" i="133"/>
  <c r="W175" i="133"/>
  <c r="W174" i="133"/>
  <c r="W173" i="133"/>
  <c r="W172" i="133"/>
  <c r="W171" i="133"/>
  <c r="W170" i="133"/>
  <c r="W169" i="133"/>
  <c r="W168" i="133"/>
  <c r="W167" i="133"/>
  <c r="W166" i="133"/>
  <c r="W165" i="133"/>
  <c r="W164" i="133"/>
  <c r="W163" i="133"/>
  <c r="W162" i="133"/>
  <c r="W161" i="133"/>
  <c r="W160" i="133"/>
  <c r="W159" i="133"/>
  <c r="W158" i="133"/>
  <c r="W157" i="133"/>
  <c r="W156" i="133"/>
  <c r="W155" i="133"/>
  <c r="W154" i="133"/>
  <c r="W153" i="133"/>
  <c r="W152" i="133"/>
  <c r="W151" i="133"/>
  <c r="W150" i="133"/>
  <c r="W149" i="133"/>
  <c r="W148" i="133"/>
  <c r="W147" i="133"/>
  <c r="W146" i="133"/>
  <c r="W145" i="133"/>
  <c r="W144" i="133"/>
  <c r="W143" i="133"/>
  <c r="W142" i="133"/>
  <c r="W141" i="133"/>
  <c r="W140" i="133"/>
  <c r="W139" i="133"/>
  <c r="W138" i="133"/>
  <c r="W137" i="133"/>
  <c r="W136" i="133"/>
  <c r="W135" i="133"/>
  <c r="W134" i="133"/>
  <c r="W133" i="133"/>
  <c r="W132" i="133"/>
  <c r="W131" i="133"/>
  <c r="W130" i="133"/>
  <c r="W129" i="133"/>
  <c r="W128" i="133"/>
  <c r="W127" i="133"/>
  <c r="W126" i="133"/>
  <c r="W125" i="133"/>
  <c r="W124" i="133"/>
  <c r="W123" i="133"/>
  <c r="W122" i="133"/>
  <c r="W121" i="133"/>
  <c r="W120" i="133"/>
  <c r="W119" i="133"/>
  <c r="W118" i="133"/>
  <c r="W117" i="133"/>
  <c r="W116" i="133"/>
  <c r="W115" i="133"/>
  <c r="W114" i="133"/>
  <c r="W113" i="133"/>
  <c r="W112" i="133"/>
  <c r="W111" i="133"/>
  <c r="W110" i="133"/>
  <c r="W109" i="133"/>
  <c r="W108" i="133"/>
  <c r="W107" i="133"/>
  <c r="W106" i="133"/>
  <c r="W105" i="133"/>
  <c r="W104" i="133"/>
  <c r="W103" i="133"/>
  <c r="W102" i="133"/>
  <c r="W101" i="133"/>
  <c r="W100" i="133"/>
  <c r="W99" i="133"/>
  <c r="W98" i="133"/>
  <c r="W97" i="133"/>
  <c r="W96" i="133"/>
  <c r="W95" i="133"/>
  <c r="W94" i="133"/>
  <c r="W93" i="133"/>
  <c r="W92" i="133"/>
  <c r="W91" i="133"/>
  <c r="W90" i="133"/>
  <c r="W89" i="133"/>
  <c r="W88" i="133"/>
  <c r="W87" i="133"/>
  <c r="W86" i="133"/>
  <c r="W85" i="133"/>
  <c r="W84" i="133"/>
  <c r="W83" i="133"/>
  <c r="W82" i="133"/>
  <c r="W81" i="133"/>
  <c r="W80" i="133"/>
  <c r="W79" i="133"/>
  <c r="W78" i="133"/>
  <c r="W77" i="133"/>
  <c r="W76" i="133"/>
  <c r="W75" i="133"/>
  <c r="W74" i="133"/>
  <c r="W73" i="133"/>
  <c r="W72" i="133"/>
  <c r="W71" i="133"/>
  <c r="W70" i="133"/>
  <c r="W69" i="133"/>
  <c r="W68" i="133"/>
  <c r="W67" i="133"/>
  <c r="W66" i="133"/>
  <c r="W65" i="133"/>
  <c r="W64" i="133"/>
  <c r="W63" i="133"/>
  <c r="W62" i="133"/>
  <c r="W61" i="133"/>
  <c r="W60" i="133"/>
  <c r="W59" i="133"/>
  <c r="W58" i="133"/>
  <c r="W57" i="133"/>
  <c r="W56" i="133"/>
  <c r="W55" i="133"/>
  <c r="W54" i="133"/>
  <c r="W53" i="133"/>
  <c r="W52" i="133"/>
  <c r="W51" i="133"/>
  <c r="W50" i="133"/>
  <c r="W49" i="133"/>
  <c r="W48" i="133"/>
  <c r="W47" i="133"/>
  <c r="W46" i="133"/>
  <c r="W45" i="133"/>
  <c r="W44" i="133"/>
  <c r="W43" i="133"/>
  <c r="W42" i="133"/>
  <c r="W41" i="133"/>
  <c r="W40" i="133"/>
  <c r="W39" i="133"/>
  <c r="W38" i="133"/>
  <c r="W37" i="133"/>
  <c r="W36" i="133"/>
  <c r="W35" i="133"/>
  <c r="W34" i="133"/>
  <c r="W33" i="133"/>
  <c r="W32" i="133"/>
  <c r="W31" i="133"/>
  <c r="W30" i="133"/>
  <c r="W29" i="133"/>
  <c r="W28" i="133"/>
  <c r="W27" i="133"/>
  <c r="W26" i="133"/>
  <c r="W25" i="133"/>
  <c r="W24" i="133"/>
  <c r="W23" i="133"/>
  <c r="W22" i="133"/>
  <c r="W21" i="133"/>
  <c r="W20" i="133"/>
  <c r="W19" i="133"/>
  <c r="W18" i="133"/>
  <c r="S200" i="133"/>
  <c r="S199" i="133"/>
  <c r="S198" i="133"/>
  <c r="S197" i="133"/>
  <c r="S196" i="133"/>
  <c r="S195" i="133"/>
  <c r="S194" i="133"/>
  <c r="S193" i="133"/>
  <c r="S192" i="133"/>
  <c r="S191" i="133"/>
  <c r="S190" i="133"/>
  <c r="S189" i="133"/>
  <c r="S188" i="133"/>
  <c r="S187" i="133"/>
  <c r="S186" i="133"/>
  <c r="S185" i="133"/>
  <c r="S184" i="133"/>
  <c r="S183" i="133"/>
  <c r="S182" i="133"/>
  <c r="S181" i="133"/>
  <c r="S180" i="133"/>
  <c r="S179" i="133"/>
  <c r="S178" i="133"/>
  <c r="S177" i="133"/>
  <c r="S176" i="133"/>
  <c r="S175" i="133"/>
  <c r="S174" i="133"/>
  <c r="S173" i="133"/>
  <c r="S172" i="133"/>
  <c r="S171" i="133"/>
  <c r="S170" i="133"/>
  <c r="S169" i="133"/>
  <c r="S168" i="133"/>
  <c r="S167" i="133"/>
  <c r="S166" i="133"/>
  <c r="S165" i="133"/>
  <c r="S164" i="133"/>
  <c r="S163" i="133"/>
  <c r="S162" i="133"/>
  <c r="S161" i="133"/>
  <c r="S160" i="133"/>
  <c r="S159" i="133"/>
  <c r="S158" i="133"/>
  <c r="S157" i="133"/>
  <c r="S156" i="133"/>
  <c r="S155" i="133"/>
  <c r="S154" i="133"/>
  <c r="S153" i="133"/>
  <c r="S152" i="133"/>
  <c r="S151" i="133"/>
  <c r="S150" i="133"/>
  <c r="S149" i="133"/>
  <c r="S148" i="133"/>
  <c r="S147" i="133"/>
  <c r="S146" i="133"/>
  <c r="S145" i="133"/>
  <c r="S144" i="133"/>
  <c r="S143" i="133"/>
  <c r="S142" i="133"/>
  <c r="S141" i="133"/>
  <c r="S140" i="133"/>
  <c r="S139" i="133"/>
  <c r="S138" i="133"/>
  <c r="S137" i="133"/>
  <c r="S136" i="133"/>
  <c r="S135" i="133"/>
  <c r="S134" i="133"/>
  <c r="S133" i="133"/>
  <c r="S132" i="133"/>
  <c r="S131" i="133"/>
  <c r="S130" i="133"/>
  <c r="S129" i="133"/>
  <c r="S128" i="133"/>
  <c r="S127" i="133"/>
  <c r="S126" i="133"/>
  <c r="S125" i="133"/>
  <c r="S124" i="133"/>
  <c r="S123" i="133"/>
  <c r="S122" i="133"/>
  <c r="S121" i="133"/>
  <c r="S120" i="133"/>
  <c r="S119" i="133"/>
  <c r="S118" i="133"/>
  <c r="S117" i="133"/>
  <c r="S116" i="133"/>
  <c r="S115" i="133"/>
  <c r="S114" i="133"/>
  <c r="S113" i="133"/>
  <c r="S112" i="133"/>
  <c r="S111" i="133"/>
  <c r="S110" i="133"/>
  <c r="S109" i="133"/>
  <c r="S108" i="133"/>
  <c r="S107" i="133"/>
  <c r="S106" i="133"/>
  <c r="S105" i="133"/>
  <c r="S104" i="133"/>
  <c r="S103" i="133"/>
  <c r="S102" i="133"/>
  <c r="S101" i="133"/>
  <c r="S100" i="133"/>
  <c r="S99" i="133"/>
  <c r="S98" i="133"/>
  <c r="S97" i="133"/>
  <c r="S96" i="133"/>
  <c r="S95" i="133"/>
  <c r="S94" i="133"/>
  <c r="S93" i="133"/>
  <c r="S92" i="133"/>
  <c r="S91" i="133"/>
  <c r="S90" i="133"/>
  <c r="S89" i="133"/>
  <c r="S88" i="133"/>
  <c r="S87" i="133"/>
  <c r="S86" i="133"/>
  <c r="S85" i="133"/>
  <c r="S84" i="133"/>
  <c r="S83" i="133"/>
  <c r="S82" i="133"/>
  <c r="S81" i="133"/>
  <c r="S80" i="133"/>
  <c r="S79" i="133"/>
  <c r="S78" i="133"/>
  <c r="S77" i="133"/>
  <c r="S76" i="133"/>
  <c r="S75" i="133"/>
  <c r="S74" i="133"/>
  <c r="S73" i="133"/>
  <c r="S72" i="133"/>
  <c r="S71" i="133"/>
  <c r="S70" i="133"/>
  <c r="S69" i="133"/>
  <c r="S68" i="133"/>
  <c r="S67" i="133"/>
  <c r="S66" i="133"/>
  <c r="S65" i="133"/>
  <c r="S64" i="133"/>
  <c r="S63" i="133"/>
  <c r="S62" i="133"/>
  <c r="S61" i="133"/>
  <c r="S60" i="133"/>
  <c r="S59" i="133"/>
  <c r="S58" i="133"/>
  <c r="S57" i="133"/>
  <c r="S56" i="133"/>
  <c r="S55" i="133"/>
  <c r="S54" i="133"/>
  <c r="S53" i="133"/>
  <c r="S52" i="133"/>
  <c r="S51" i="133"/>
  <c r="S50" i="133"/>
  <c r="S49" i="133"/>
  <c r="S48" i="133"/>
  <c r="S47" i="133"/>
  <c r="S46" i="133"/>
  <c r="S45" i="133"/>
  <c r="S44" i="133"/>
  <c r="S43" i="133"/>
  <c r="S42" i="133"/>
  <c r="S41" i="133"/>
  <c r="S40" i="133"/>
  <c r="S39" i="133"/>
  <c r="S38" i="133"/>
  <c r="S37" i="133"/>
  <c r="S36" i="133"/>
  <c r="S35" i="133"/>
  <c r="S34" i="133"/>
  <c r="S33" i="133"/>
  <c r="S32" i="133"/>
  <c r="S31" i="133"/>
  <c r="S30" i="133"/>
  <c r="S29" i="133"/>
  <c r="S28" i="133"/>
  <c r="S27" i="133"/>
  <c r="S26" i="133"/>
  <c r="S25" i="133"/>
  <c r="S24" i="133"/>
  <c r="S23" i="133"/>
  <c r="S22" i="133"/>
  <c r="S21" i="133"/>
  <c r="S20" i="133"/>
  <c r="S19" i="133"/>
  <c r="S18" i="133"/>
  <c r="G200" i="133"/>
  <c r="G199" i="133"/>
  <c r="G198" i="133"/>
  <c r="G197" i="133"/>
  <c r="G196" i="133"/>
  <c r="G195" i="133"/>
  <c r="G194" i="133"/>
  <c r="G193" i="133"/>
  <c r="G192" i="133"/>
  <c r="G191" i="133"/>
  <c r="G190" i="133"/>
  <c r="G189" i="133"/>
  <c r="G188" i="133"/>
  <c r="G187" i="133"/>
  <c r="G186" i="133"/>
  <c r="G185" i="133"/>
  <c r="G184" i="133"/>
  <c r="G183" i="133"/>
  <c r="G182" i="133"/>
  <c r="G181" i="133"/>
  <c r="G180" i="133"/>
  <c r="G179" i="133"/>
  <c r="G178" i="133"/>
  <c r="G177" i="133"/>
  <c r="G176" i="133"/>
  <c r="G175" i="133"/>
  <c r="G174" i="133"/>
  <c r="G173" i="133"/>
  <c r="G172" i="133"/>
  <c r="G171" i="133"/>
  <c r="G170" i="133"/>
  <c r="G169" i="133"/>
  <c r="G168" i="133"/>
  <c r="G167" i="133"/>
  <c r="G166" i="133"/>
  <c r="G165" i="133"/>
  <c r="G164" i="133"/>
  <c r="G163" i="133"/>
  <c r="G162" i="133"/>
  <c r="G161" i="133"/>
  <c r="G160" i="133"/>
  <c r="G159" i="133"/>
  <c r="G158" i="133"/>
  <c r="G157" i="133"/>
  <c r="G156" i="133"/>
  <c r="G155" i="133"/>
  <c r="G154" i="133"/>
  <c r="G153" i="133"/>
  <c r="G152" i="133"/>
  <c r="G151" i="133"/>
  <c r="G150" i="133"/>
  <c r="G149" i="133"/>
  <c r="G148" i="133"/>
  <c r="G147" i="133"/>
  <c r="G146" i="133"/>
  <c r="G145" i="133"/>
  <c r="G144" i="133"/>
  <c r="G143" i="133"/>
  <c r="G142" i="133"/>
  <c r="G141" i="133"/>
  <c r="G140" i="133"/>
  <c r="G139" i="133"/>
  <c r="G138" i="133"/>
  <c r="G137" i="133"/>
  <c r="G136" i="133"/>
  <c r="G135" i="133"/>
  <c r="G134" i="133"/>
  <c r="G133" i="133"/>
  <c r="G132" i="133"/>
  <c r="G131" i="133"/>
  <c r="G130" i="133"/>
  <c r="G129" i="133"/>
  <c r="G128" i="133"/>
  <c r="G127" i="133"/>
  <c r="G126" i="133"/>
  <c r="G125" i="133"/>
  <c r="G124" i="133"/>
  <c r="G123" i="133"/>
  <c r="G122" i="133"/>
  <c r="G121" i="133"/>
  <c r="G120" i="133"/>
  <c r="G119" i="133"/>
  <c r="G118" i="133"/>
  <c r="G117" i="133"/>
  <c r="G116" i="133"/>
  <c r="G115" i="133"/>
  <c r="G114" i="133"/>
  <c r="G113" i="133"/>
  <c r="G112" i="133"/>
  <c r="G111" i="133"/>
  <c r="G110" i="133"/>
  <c r="G109" i="133"/>
  <c r="G108" i="133"/>
  <c r="G107" i="133"/>
  <c r="G106" i="133"/>
  <c r="G105" i="133"/>
  <c r="G104" i="133"/>
  <c r="G103" i="133"/>
  <c r="G102" i="133"/>
  <c r="G101" i="133"/>
  <c r="G100" i="133"/>
  <c r="G99" i="133"/>
  <c r="G98" i="133"/>
  <c r="G97" i="133"/>
  <c r="G96" i="133"/>
  <c r="G95" i="133"/>
  <c r="G94" i="133"/>
  <c r="G93" i="133"/>
  <c r="G92" i="133"/>
  <c r="G91" i="133"/>
  <c r="G90" i="133"/>
  <c r="G89" i="133"/>
  <c r="G88" i="133"/>
  <c r="G87" i="133"/>
  <c r="G86" i="133"/>
  <c r="G85" i="133"/>
  <c r="G84" i="133"/>
  <c r="G83" i="133"/>
  <c r="G82" i="133"/>
  <c r="G81" i="133"/>
  <c r="G80" i="133"/>
  <c r="G79" i="133"/>
  <c r="G78" i="133"/>
  <c r="G77" i="133"/>
  <c r="G76" i="133"/>
  <c r="G75" i="133"/>
  <c r="G74" i="133"/>
  <c r="G73" i="133"/>
  <c r="G72" i="133"/>
  <c r="G71" i="133"/>
  <c r="G70" i="133"/>
  <c r="G69" i="133"/>
  <c r="G68" i="133"/>
  <c r="G67" i="133"/>
  <c r="G66" i="133"/>
  <c r="G65" i="133"/>
  <c r="G64" i="133"/>
  <c r="G63" i="133"/>
  <c r="G62" i="133"/>
  <c r="G61" i="133"/>
  <c r="G60" i="133"/>
  <c r="G59" i="133"/>
  <c r="G58" i="133"/>
  <c r="G57" i="133"/>
  <c r="G56" i="133"/>
  <c r="G55" i="133"/>
  <c r="G54" i="133"/>
  <c r="G53" i="133"/>
  <c r="G52" i="133"/>
  <c r="G51" i="133"/>
  <c r="G50" i="133"/>
  <c r="G49" i="133"/>
  <c r="G48" i="133"/>
  <c r="G47" i="133"/>
  <c r="G46" i="133"/>
  <c r="G45" i="133"/>
  <c r="G44" i="133"/>
  <c r="G43" i="133"/>
  <c r="G42" i="133"/>
  <c r="G41" i="133"/>
  <c r="G40" i="133"/>
  <c r="G39" i="133"/>
  <c r="G38" i="133"/>
  <c r="G37" i="133"/>
  <c r="G36" i="133"/>
  <c r="G35" i="133"/>
  <c r="G34" i="133"/>
  <c r="G33" i="133"/>
  <c r="G32" i="133"/>
  <c r="G31" i="133"/>
  <c r="G30" i="133"/>
  <c r="G29" i="133"/>
  <c r="G28" i="133"/>
  <c r="G27" i="133"/>
  <c r="G26" i="133"/>
  <c r="G25" i="133"/>
  <c r="G24" i="133"/>
  <c r="G23" i="133"/>
  <c r="G22" i="133"/>
  <c r="G21" i="133"/>
  <c r="G20" i="133"/>
  <c r="G19" i="133"/>
  <c r="G18" i="133"/>
  <c r="E200" i="133"/>
  <c r="D200" i="133"/>
  <c r="E199" i="133"/>
  <c r="D199" i="133"/>
  <c r="E198" i="133"/>
  <c r="D198" i="133"/>
  <c r="E197" i="133"/>
  <c r="D197" i="133"/>
  <c r="E196" i="133"/>
  <c r="D196" i="133"/>
  <c r="E195" i="133"/>
  <c r="D195" i="133"/>
  <c r="E194" i="133"/>
  <c r="D194" i="133"/>
  <c r="E193" i="133"/>
  <c r="D193" i="133"/>
  <c r="E192" i="133"/>
  <c r="D192" i="133"/>
  <c r="E191" i="133"/>
  <c r="D191" i="133"/>
  <c r="E190" i="133"/>
  <c r="D190" i="133"/>
  <c r="E189" i="133"/>
  <c r="D189" i="133"/>
  <c r="E188" i="133"/>
  <c r="D188" i="133"/>
  <c r="E187" i="133"/>
  <c r="D187" i="133"/>
  <c r="E186" i="133"/>
  <c r="D186" i="133"/>
  <c r="E185" i="133"/>
  <c r="D185" i="133"/>
  <c r="E184" i="133"/>
  <c r="D184" i="133"/>
  <c r="E183" i="133"/>
  <c r="D183" i="133"/>
  <c r="E182" i="133"/>
  <c r="D182" i="133"/>
  <c r="E181" i="133"/>
  <c r="D181" i="133"/>
  <c r="E180" i="133"/>
  <c r="D180" i="133"/>
  <c r="E179" i="133"/>
  <c r="D179" i="133"/>
  <c r="E178" i="133"/>
  <c r="D178" i="133"/>
  <c r="E177" i="133"/>
  <c r="D177" i="133"/>
  <c r="E176" i="133"/>
  <c r="D176" i="133"/>
  <c r="E175" i="133"/>
  <c r="D175" i="133"/>
  <c r="E174" i="133"/>
  <c r="D174" i="133"/>
  <c r="E173" i="133"/>
  <c r="D173" i="133"/>
  <c r="E172" i="133"/>
  <c r="D172" i="133"/>
  <c r="E171" i="133"/>
  <c r="D171" i="133"/>
  <c r="E170" i="133"/>
  <c r="D170" i="133"/>
  <c r="E169" i="133"/>
  <c r="D169" i="133"/>
  <c r="E168" i="133"/>
  <c r="D168" i="133"/>
  <c r="E167" i="133"/>
  <c r="D167" i="133"/>
  <c r="E166" i="133"/>
  <c r="D166" i="133"/>
  <c r="E165" i="133"/>
  <c r="D165" i="133"/>
  <c r="E164" i="133"/>
  <c r="D164" i="133"/>
  <c r="E163" i="133"/>
  <c r="D163" i="133"/>
  <c r="E162" i="133"/>
  <c r="D162" i="133"/>
  <c r="E161" i="133"/>
  <c r="D161" i="133"/>
  <c r="E160" i="133"/>
  <c r="D160" i="133"/>
  <c r="E159" i="133"/>
  <c r="D159" i="133"/>
  <c r="E158" i="133"/>
  <c r="D158" i="133"/>
  <c r="E157" i="133"/>
  <c r="D157" i="133"/>
  <c r="E156" i="133"/>
  <c r="D156" i="133"/>
  <c r="E155" i="133"/>
  <c r="D155" i="133"/>
  <c r="E154" i="133"/>
  <c r="D154" i="133"/>
  <c r="E153" i="133"/>
  <c r="D153" i="133"/>
  <c r="E152" i="133"/>
  <c r="D152" i="133"/>
  <c r="E151" i="133"/>
  <c r="D151" i="133"/>
  <c r="E150" i="133"/>
  <c r="D150" i="133"/>
  <c r="E149" i="133"/>
  <c r="D149" i="133"/>
  <c r="E148" i="133"/>
  <c r="D148" i="133"/>
  <c r="E147" i="133"/>
  <c r="D147" i="133"/>
  <c r="E146" i="133"/>
  <c r="D146" i="133"/>
  <c r="E145" i="133"/>
  <c r="D145" i="133"/>
  <c r="E144" i="133"/>
  <c r="D144" i="133"/>
  <c r="E143" i="133"/>
  <c r="D143" i="133"/>
  <c r="E142" i="133"/>
  <c r="D142" i="133"/>
  <c r="E141" i="133"/>
  <c r="D141" i="133"/>
  <c r="E140" i="133"/>
  <c r="D140" i="133"/>
  <c r="E139" i="133"/>
  <c r="D139" i="133"/>
  <c r="E138" i="133"/>
  <c r="D138" i="133"/>
  <c r="E137" i="133"/>
  <c r="D137" i="133"/>
  <c r="E136" i="133"/>
  <c r="D136" i="133"/>
  <c r="E135" i="133"/>
  <c r="D135" i="133"/>
  <c r="E134" i="133"/>
  <c r="D134" i="133"/>
  <c r="E133" i="133"/>
  <c r="D133" i="133"/>
  <c r="E132" i="133"/>
  <c r="D132" i="133"/>
  <c r="E131" i="133"/>
  <c r="D131" i="133"/>
  <c r="E130" i="133"/>
  <c r="D130" i="133"/>
  <c r="E129" i="133"/>
  <c r="D129" i="133"/>
  <c r="E128" i="133"/>
  <c r="D128" i="133"/>
  <c r="E127" i="133"/>
  <c r="D127" i="133"/>
  <c r="E126" i="133"/>
  <c r="D126" i="133"/>
  <c r="E125" i="133"/>
  <c r="D125" i="133"/>
  <c r="E124" i="133"/>
  <c r="D124" i="133"/>
  <c r="E123" i="133"/>
  <c r="D123" i="133"/>
  <c r="E122" i="133"/>
  <c r="D122" i="133"/>
  <c r="E121" i="133"/>
  <c r="D121" i="133"/>
  <c r="E120" i="133"/>
  <c r="D120" i="133"/>
  <c r="E119" i="133"/>
  <c r="D119" i="133"/>
  <c r="E118" i="133"/>
  <c r="D118" i="133"/>
  <c r="E117" i="133"/>
  <c r="D117" i="133"/>
  <c r="E116" i="133"/>
  <c r="D116" i="133"/>
  <c r="E115" i="133"/>
  <c r="D115" i="133"/>
  <c r="E114" i="133"/>
  <c r="D114" i="133"/>
  <c r="E113" i="133"/>
  <c r="D113" i="133"/>
  <c r="E112" i="133"/>
  <c r="D112" i="133"/>
  <c r="E111" i="133"/>
  <c r="D111" i="133"/>
  <c r="E110" i="133"/>
  <c r="D110" i="133"/>
  <c r="E109" i="133"/>
  <c r="D109" i="133"/>
  <c r="E108" i="133"/>
  <c r="D108" i="133"/>
  <c r="E107" i="133"/>
  <c r="D107" i="133"/>
  <c r="E106" i="133"/>
  <c r="D106" i="133"/>
  <c r="E105" i="133"/>
  <c r="D105" i="133"/>
  <c r="E104" i="133"/>
  <c r="D104" i="133"/>
  <c r="E103" i="133"/>
  <c r="D103" i="133"/>
  <c r="E102" i="133"/>
  <c r="D102" i="133"/>
  <c r="E101" i="133"/>
  <c r="D101" i="133"/>
  <c r="E100" i="133"/>
  <c r="D100" i="133"/>
  <c r="E99" i="133"/>
  <c r="D99" i="133"/>
  <c r="E98" i="133"/>
  <c r="D98" i="133"/>
  <c r="E97" i="133"/>
  <c r="D97" i="133"/>
  <c r="E96" i="133"/>
  <c r="D96" i="133"/>
  <c r="E95" i="133"/>
  <c r="D95" i="133"/>
  <c r="E94" i="133"/>
  <c r="D94" i="133"/>
  <c r="E93" i="133"/>
  <c r="D93" i="133"/>
  <c r="E92" i="133"/>
  <c r="D92" i="133"/>
  <c r="E91" i="133"/>
  <c r="D91" i="133"/>
  <c r="E90" i="133"/>
  <c r="D90" i="133"/>
  <c r="E89" i="133"/>
  <c r="D89" i="133"/>
  <c r="E88" i="133"/>
  <c r="D88" i="133"/>
  <c r="E87" i="133"/>
  <c r="D87" i="133"/>
  <c r="E86" i="133"/>
  <c r="D86" i="133"/>
  <c r="E85" i="133"/>
  <c r="D85" i="133"/>
  <c r="E84" i="133"/>
  <c r="D84" i="133"/>
  <c r="E83" i="133"/>
  <c r="D83" i="133"/>
  <c r="E82" i="133"/>
  <c r="D82" i="133"/>
  <c r="E81" i="133"/>
  <c r="D81" i="133"/>
  <c r="E80" i="133"/>
  <c r="D80" i="133"/>
  <c r="E79" i="133"/>
  <c r="D79" i="133"/>
  <c r="E78" i="133"/>
  <c r="D78" i="133"/>
  <c r="E77" i="133"/>
  <c r="D77" i="133"/>
  <c r="E76" i="133"/>
  <c r="D76" i="133"/>
  <c r="E75" i="133"/>
  <c r="D75" i="133"/>
  <c r="E74" i="133"/>
  <c r="D74" i="133"/>
  <c r="E73" i="133"/>
  <c r="D73" i="133"/>
  <c r="E72" i="133"/>
  <c r="D72" i="133"/>
  <c r="E71" i="133"/>
  <c r="D71" i="133"/>
  <c r="E70" i="133"/>
  <c r="D70" i="133"/>
  <c r="E69" i="133"/>
  <c r="D69" i="133"/>
  <c r="E68" i="133"/>
  <c r="D68" i="133"/>
  <c r="E67" i="133"/>
  <c r="D67" i="133"/>
  <c r="E66" i="133"/>
  <c r="D66" i="133"/>
  <c r="E65" i="133"/>
  <c r="D65" i="133"/>
  <c r="E64" i="133"/>
  <c r="D64" i="133"/>
  <c r="E63" i="133"/>
  <c r="D63" i="133"/>
  <c r="E62" i="133"/>
  <c r="D62" i="133"/>
  <c r="E61" i="133"/>
  <c r="D61" i="133"/>
  <c r="E60" i="133"/>
  <c r="D60" i="133"/>
  <c r="E59" i="133"/>
  <c r="D59" i="133"/>
  <c r="E58" i="133"/>
  <c r="D58" i="133"/>
  <c r="E57" i="133"/>
  <c r="D57" i="133"/>
  <c r="E56" i="133"/>
  <c r="D56" i="133"/>
  <c r="E55" i="133"/>
  <c r="D55" i="133"/>
  <c r="E54" i="133"/>
  <c r="D54" i="133"/>
  <c r="E53" i="133"/>
  <c r="D53" i="133"/>
  <c r="E52" i="133"/>
  <c r="D52" i="133"/>
  <c r="E51" i="133"/>
  <c r="D51" i="133"/>
  <c r="E50" i="133"/>
  <c r="D50" i="133"/>
  <c r="E49" i="133"/>
  <c r="D49" i="133"/>
  <c r="E48" i="133"/>
  <c r="D48" i="133"/>
  <c r="E47" i="133"/>
  <c r="D47" i="133"/>
  <c r="E46" i="133"/>
  <c r="D46" i="133"/>
  <c r="E45" i="133"/>
  <c r="D45" i="133"/>
  <c r="E44" i="133"/>
  <c r="D44" i="133"/>
  <c r="E43" i="133"/>
  <c r="D43" i="133"/>
  <c r="E42" i="133"/>
  <c r="D42" i="133"/>
  <c r="E41" i="133"/>
  <c r="D41" i="133"/>
  <c r="E40" i="133"/>
  <c r="D40" i="133"/>
  <c r="E39" i="133"/>
  <c r="D39" i="133"/>
  <c r="E38" i="133"/>
  <c r="D38" i="133"/>
  <c r="E37" i="133"/>
  <c r="D37" i="133"/>
  <c r="E36" i="133"/>
  <c r="D36" i="133"/>
  <c r="E35" i="133"/>
  <c r="D35" i="133"/>
  <c r="E34" i="133"/>
  <c r="D34" i="133"/>
  <c r="E33" i="133"/>
  <c r="D33" i="133"/>
  <c r="E32" i="133"/>
  <c r="D32" i="133"/>
  <c r="E31" i="133"/>
  <c r="D31" i="133"/>
  <c r="E30" i="133"/>
  <c r="D30" i="133"/>
  <c r="E29" i="133"/>
  <c r="D29" i="133"/>
  <c r="E28" i="133"/>
  <c r="D28" i="133"/>
  <c r="E27" i="133"/>
  <c r="D27" i="133"/>
  <c r="E26" i="133"/>
  <c r="D26" i="133"/>
  <c r="E25" i="133"/>
  <c r="D25" i="133"/>
  <c r="E24" i="133"/>
  <c r="D24" i="133"/>
  <c r="E23" i="133"/>
  <c r="D23" i="133"/>
  <c r="E22" i="133"/>
  <c r="D22" i="133"/>
  <c r="E21" i="133"/>
  <c r="D21" i="133"/>
  <c r="E20" i="133"/>
  <c r="D20" i="133"/>
  <c r="E19" i="133"/>
  <c r="D19" i="133"/>
  <c r="E18" i="133"/>
  <c r="D18" i="133"/>
  <c r="BB15" i="132"/>
  <c r="BA15" i="132"/>
  <c r="AZ15" i="132"/>
  <c r="AY15" i="132"/>
  <c r="AX15" i="132"/>
  <c r="AW15" i="132"/>
  <c r="AV15" i="132"/>
  <c r="AU15" i="132"/>
  <c r="AT15" i="132"/>
  <c r="AS15" i="132"/>
  <c r="AR15" i="132"/>
  <c r="AQ15" i="132"/>
  <c r="AP15" i="132"/>
  <c r="AO15" i="132"/>
  <c r="AN15" i="132"/>
  <c r="AM15" i="132"/>
  <c r="AL15" i="132"/>
  <c r="AK15" i="132"/>
  <c r="AJ15" i="132"/>
  <c r="AI15" i="132"/>
  <c r="AH15" i="132"/>
  <c r="AG15" i="132"/>
  <c r="AF15" i="132"/>
  <c r="AE15" i="132"/>
  <c r="AD15" i="132"/>
  <c r="AC15" i="132"/>
  <c r="AB15" i="132"/>
  <c r="AA15" i="132"/>
  <c r="Z15" i="132"/>
  <c r="Y15" i="132"/>
  <c r="X15" i="132"/>
  <c r="W15" i="132"/>
  <c r="V15" i="132"/>
  <c r="U15" i="132"/>
  <c r="T15" i="132"/>
  <c r="S15" i="132"/>
  <c r="R15" i="132"/>
  <c r="Q15" i="132"/>
  <c r="BC15" i="132"/>
  <c r="BC200" i="132"/>
  <c r="BC199" i="132"/>
  <c r="BC198" i="132"/>
  <c r="BC197" i="132"/>
  <c r="BC196" i="132"/>
  <c r="BC195" i="132"/>
  <c r="BC194" i="132"/>
  <c r="BC193" i="132"/>
  <c r="BC192" i="132"/>
  <c r="BC191" i="132"/>
  <c r="BC190" i="132"/>
  <c r="BC189" i="132"/>
  <c r="BC188" i="132"/>
  <c r="BC187" i="132"/>
  <c r="BC186" i="132"/>
  <c r="BC185" i="132"/>
  <c r="BC184" i="132"/>
  <c r="BC183" i="132"/>
  <c r="BC182" i="132"/>
  <c r="BC181" i="132"/>
  <c r="BC180" i="132"/>
  <c r="BC179" i="132"/>
  <c r="BC178" i="132"/>
  <c r="BC177" i="132"/>
  <c r="BC176" i="132"/>
  <c r="BC175" i="132"/>
  <c r="BC174" i="132"/>
  <c r="BC173" i="132"/>
  <c r="BC172" i="132"/>
  <c r="BC171" i="132"/>
  <c r="BC170" i="132"/>
  <c r="BC169" i="132"/>
  <c r="BC168" i="132"/>
  <c r="BC167" i="132"/>
  <c r="BC166" i="132"/>
  <c r="BC165" i="132"/>
  <c r="BC164" i="132"/>
  <c r="BC163" i="132"/>
  <c r="BC162" i="132"/>
  <c r="BC161" i="132"/>
  <c r="BC160" i="132"/>
  <c r="BC159" i="132"/>
  <c r="BC158" i="132"/>
  <c r="BC157" i="132"/>
  <c r="BC156" i="132"/>
  <c r="BC155" i="132"/>
  <c r="BC154" i="132"/>
  <c r="BC153" i="132"/>
  <c r="BC152" i="132"/>
  <c r="BC151" i="132"/>
  <c r="BC150" i="132"/>
  <c r="BC149" i="132"/>
  <c r="BC148" i="132"/>
  <c r="BC147" i="132"/>
  <c r="BC146" i="132"/>
  <c r="BC145" i="132"/>
  <c r="BC144" i="132"/>
  <c r="BC143" i="132"/>
  <c r="BC142" i="132"/>
  <c r="BC141" i="132"/>
  <c r="BC140" i="132"/>
  <c r="BC139" i="132"/>
  <c r="BC138" i="132"/>
  <c r="BC137" i="132"/>
  <c r="BC136" i="132"/>
  <c r="BC135" i="132"/>
  <c r="BC134" i="132"/>
  <c r="BC133" i="132"/>
  <c r="BC132" i="132"/>
  <c r="BC131" i="132"/>
  <c r="BC130" i="132"/>
  <c r="BC129" i="132"/>
  <c r="BC128" i="132"/>
  <c r="BC127" i="132"/>
  <c r="BC126" i="132"/>
  <c r="BC125" i="132"/>
  <c r="BC124" i="132"/>
  <c r="BC123" i="132"/>
  <c r="BC122" i="132"/>
  <c r="BC121" i="132"/>
  <c r="BC120" i="132"/>
  <c r="BC119" i="132"/>
  <c r="BC118" i="132"/>
  <c r="BC117" i="132"/>
  <c r="BC116" i="132"/>
  <c r="BC115" i="132"/>
  <c r="BC114" i="132"/>
  <c r="BC113" i="132"/>
  <c r="BC112" i="132"/>
  <c r="BC111" i="132"/>
  <c r="BC110" i="132"/>
  <c r="BC109" i="132"/>
  <c r="BC108" i="132"/>
  <c r="BC107" i="132"/>
  <c r="BC106" i="132"/>
  <c r="BC105" i="132"/>
  <c r="BC104" i="132"/>
  <c r="BC103" i="132"/>
  <c r="BC102" i="132"/>
  <c r="BC101" i="132"/>
  <c r="BC100" i="132"/>
  <c r="BC99" i="132"/>
  <c r="BC98" i="132"/>
  <c r="BC97" i="132"/>
  <c r="BC96" i="132"/>
  <c r="BC95" i="132"/>
  <c r="BC94" i="132"/>
  <c r="BC93" i="132"/>
  <c r="BC92" i="132"/>
  <c r="BC91" i="132"/>
  <c r="BC90" i="132"/>
  <c r="BC89" i="132"/>
  <c r="BC88" i="132"/>
  <c r="BC87" i="132"/>
  <c r="BC86" i="132"/>
  <c r="BC85" i="132"/>
  <c r="BC84" i="132"/>
  <c r="BC83" i="132"/>
  <c r="BC82" i="132"/>
  <c r="BC81" i="132"/>
  <c r="BC80" i="132"/>
  <c r="BC79" i="132"/>
  <c r="BC78" i="132"/>
  <c r="BC77" i="132"/>
  <c r="BC76" i="132"/>
  <c r="BC75" i="132"/>
  <c r="BC74" i="132"/>
  <c r="BC73" i="132"/>
  <c r="BC72" i="132"/>
  <c r="BC71" i="132"/>
  <c r="BC70" i="132"/>
  <c r="BC69" i="132"/>
  <c r="BC68" i="132"/>
  <c r="BC67" i="132"/>
  <c r="BC66" i="132"/>
  <c r="BC65" i="132"/>
  <c r="BC64" i="132"/>
  <c r="BC63" i="132"/>
  <c r="BC62" i="132"/>
  <c r="BC61" i="132"/>
  <c r="BC60" i="132"/>
  <c r="BC59" i="132"/>
  <c r="BC58" i="132"/>
  <c r="BC57" i="132"/>
  <c r="BC56" i="132"/>
  <c r="BC55" i="132"/>
  <c r="BC54" i="132"/>
  <c r="BC53" i="132"/>
  <c r="BC52" i="132"/>
  <c r="BC51" i="132"/>
  <c r="BC50" i="132"/>
  <c r="BC49" i="132"/>
  <c r="BC48" i="132"/>
  <c r="BC47" i="132"/>
  <c r="BC46" i="132"/>
  <c r="BC45" i="132"/>
  <c r="BC44" i="132"/>
  <c r="BC43" i="132"/>
  <c r="BC42" i="132"/>
  <c r="BC41" i="132"/>
  <c r="BC40" i="132"/>
  <c r="BC39" i="132"/>
  <c r="BC38" i="132"/>
  <c r="BC37" i="132"/>
  <c r="BC36" i="132"/>
  <c r="BC35" i="132"/>
  <c r="BC34" i="132"/>
  <c r="BC33" i="132"/>
  <c r="BC32" i="132"/>
  <c r="BC31" i="132"/>
  <c r="BC30" i="132"/>
  <c r="BC29" i="132"/>
  <c r="BC28" i="132"/>
  <c r="BC27" i="132"/>
  <c r="BC26" i="132"/>
  <c r="BC25" i="132"/>
  <c r="BC24" i="132"/>
  <c r="BC23" i="132"/>
  <c r="BC22" i="132"/>
  <c r="BC21" i="132"/>
  <c r="BC20" i="132"/>
  <c r="BC19" i="132"/>
  <c r="BC18" i="132"/>
  <c r="BB200" i="132"/>
  <c r="BB199" i="132"/>
  <c r="BB198" i="132"/>
  <c r="BB197" i="132"/>
  <c r="BB196" i="132"/>
  <c r="BB195" i="132"/>
  <c r="BB194" i="132"/>
  <c r="BB193" i="132"/>
  <c r="BB192" i="132"/>
  <c r="BB191" i="132"/>
  <c r="BB190" i="132"/>
  <c r="BB189" i="132"/>
  <c r="BB188" i="132"/>
  <c r="BB187" i="132"/>
  <c r="BB186" i="132"/>
  <c r="BB185" i="132"/>
  <c r="BB184" i="132"/>
  <c r="BB183" i="132"/>
  <c r="BB182" i="132"/>
  <c r="BB181" i="132"/>
  <c r="BB180" i="132"/>
  <c r="BB179" i="132"/>
  <c r="BB178" i="132"/>
  <c r="BB177" i="132"/>
  <c r="BB176" i="132"/>
  <c r="BB175" i="132"/>
  <c r="BB174" i="132"/>
  <c r="BB173" i="132"/>
  <c r="BB172" i="132"/>
  <c r="BB171" i="132"/>
  <c r="BB170" i="132"/>
  <c r="BB169" i="132"/>
  <c r="BB168" i="132"/>
  <c r="BB167" i="132"/>
  <c r="BB166" i="132"/>
  <c r="BB165" i="132"/>
  <c r="BB164" i="132"/>
  <c r="BB163" i="132"/>
  <c r="BB162" i="132"/>
  <c r="BB161" i="132"/>
  <c r="BB160" i="132"/>
  <c r="BB159" i="132"/>
  <c r="BB158" i="132"/>
  <c r="BB157" i="132"/>
  <c r="BB156" i="132"/>
  <c r="BB155" i="132"/>
  <c r="BB154" i="132"/>
  <c r="BB153" i="132"/>
  <c r="BB152" i="132"/>
  <c r="BB151" i="132"/>
  <c r="BB150" i="132"/>
  <c r="BB149" i="132"/>
  <c r="BB148" i="132"/>
  <c r="BB147" i="132"/>
  <c r="BB146" i="132"/>
  <c r="BB145" i="132"/>
  <c r="BB144" i="132"/>
  <c r="BB143" i="132"/>
  <c r="BB142" i="132"/>
  <c r="BB141" i="132"/>
  <c r="BB140" i="132"/>
  <c r="BB139" i="132"/>
  <c r="BB138" i="132"/>
  <c r="BB137" i="132"/>
  <c r="BB136" i="132"/>
  <c r="BB135" i="132"/>
  <c r="BB134" i="132"/>
  <c r="BB133" i="132"/>
  <c r="BB132" i="132"/>
  <c r="BB131" i="132"/>
  <c r="BB130" i="132"/>
  <c r="BB129" i="132"/>
  <c r="BB128" i="132"/>
  <c r="BB127" i="132"/>
  <c r="BB126" i="132"/>
  <c r="BB125" i="132"/>
  <c r="BB124" i="132"/>
  <c r="BB123" i="132"/>
  <c r="BB122" i="132"/>
  <c r="BB121" i="132"/>
  <c r="BB120" i="132"/>
  <c r="BB119" i="132"/>
  <c r="BB118" i="132"/>
  <c r="BB117" i="132"/>
  <c r="BB116" i="132"/>
  <c r="BB115" i="132"/>
  <c r="BB114" i="132"/>
  <c r="BB113" i="132"/>
  <c r="BB112" i="132"/>
  <c r="BB111" i="132"/>
  <c r="BB110" i="132"/>
  <c r="BB109" i="132"/>
  <c r="BB108" i="132"/>
  <c r="BB107" i="132"/>
  <c r="BB106" i="132"/>
  <c r="BB105" i="132"/>
  <c r="BB104" i="132"/>
  <c r="BB103" i="132"/>
  <c r="BB102" i="132"/>
  <c r="BB101" i="132"/>
  <c r="BB100" i="132"/>
  <c r="BB99" i="132"/>
  <c r="BB98" i="132"/>
  <c r="BB97" i="132"/>
  <c r="BB96" i="132"/>
  <c r="BB95" i="132"/>
  <c r="BB94" i="132"/>
  <c r="BB93" i="132"/>
  <c r="BB92" i="132"/>
  <c r="BB91" i="132"/>
  <c r="BB90" i="132"/>
  <c r="BB89" i="132"/>
  <c r="BB88" i="132"/>
  <c r="BB87" i="132"/>
  <c r="BB86" i="132"/>
  <c r="BB85" i="132"/>
  <c r="BB84" i="132"/>
  <c r="BB83" i="132"/>
  <c r="BB82" i="132"/>
  <c r="BB81" i="132"/>
  <c r="BB80" i="132"/>
  <c r="BB79" i="132"/>
  <c r="BB78" i="132"/>
  <c r="BB77" i="132"/>
  <c r="BB76" i="132"/>
  <c r="BB75" i="132"/>
  <c r="BB74" i="132"/>
  <c r="BB73" i="132"/>
  <c r="BB72" i="132"/>
  <c r="BB71" i="132"/>
  <c r="BB70" i="132"/>
  <c r="BB69" i="132"/>
  <c r="BB68" i="132"/>
  <c r="BB67" i="132"/>
  <c r="BB66" i="132"/>
  <c r="BB65" i="132"/>
  <c r="BB64" i="132"/>
  <c r="BB63" i="132"/>
  <c r="BB62" i="132"/>
  <c r="BB61" i="132"/>
  <c r="BB60" i="132"/>
  <c r="BB59" i="132"/>
  <c r="BB58" i="132"/>
  <c r="BB57" i="132"/>
  <c r="BB56" i="132"/>
  <c r="BB55" i="132"/>
  <c r="BB54" i="132"/>
  <c r="BB53" i="132"/>
  <c r="BB52" i="132"/>
  <c r="BB51" i="132"/>
  <c r="BB50" i="132"/>
  <c r="BB49" i="132"/>
  <c r="BB48" i="132"/>
  <c r="BB47" i="132"/>
  <c r="BB46" i="132"/>
  <c r="BB45" i="132"/>
  <c r="BB44" i="132"/>
  <c r="BB43" i="132"/>
  <c r="BB42" i="132"/>
  <c r="BB41" i="132"/>
  <c r="BB40" i="132"/>
  <c r="BB39" i="132"/>
  <c r="BB38" i="132"/>
  <c r="BB37" i="132"/>
  <c r="BB36" i="132"/>
  <c r="BB35" i="132"/>
  <c r="BB34" i="132"/>
  <c r="BB33" i="132"/>
  <c r="BB32" i="132"/>
  <c r="BB31" i="132"/>
  <c r="BB30" i="132"/>
  <c r="BB29" i="132"/>
  <c r="BB28" i="132"/>
  <c r="BB27" i="132"/>
  <c r="BB26" i="132"/>
  <c r="BB25" i="132"/>
  <c r="BB24" i="132"/>
  <c r="BB23" i="132"/>
  <c r="BB22" i="132"/>
  <c r="BB21" i="132"/>
  <c r="BB20" i="132"/>
  <c r="BB19" i="132"/>
  <c r="BB18" i="132"/>
  <c r="AX200" i="132"/>
  <c r="AX199" i="132"/>
  <c r="AX198" i="132"/>
  <c r="AX197" i="132"/>
  <c r="AX196" i="132"/>
  <c r="AX195" i="132"/>
  <c r="AX194" i="132"/>
  <c r="AX193" i="132"/>
  <c r="AX192" i="132"/>
  <c r="AX191" i="132"/>
  <c r="AX190" i="132"/>
  <c r="AX189" i="132"/>
  <c r="AX188" i="132"/>
  <c r="AX187" i="132"/>
  <c r="AX186" i="132"/>
  <c r="AX185" i="132"/>
  <c r="AX184" i="132"/>
  <c r="AX183" i="132"/>
  <c r="AX182" i="132"/>
  <c r="AX181" i="132"/>
  <c r="AX180" i="132"/>
  <c r="AX179" i="132"/>
  <c r="AX178" i="132"/>
  <c r="AX177" i="132"/>
  <c r="AX176" i="132"/>
  <c r="AX175" i="132"/>
  <c r="AX174" i="132"/>
  <c r="AX173" i="132"/>
  <c r="AX172" i="132"/>
  <c r="AX171" i="132"/>
  <c r="AX170" i="132"/>
  <c r="AX169" i="132"/>
  <c r="AX168" i="132"/>
  <c r="AX167" i="132"/>
  <c r="AX166" i="132"/>
  <c r="AX165" i="132"/>
  <c r="AX164" i="132"/>
  <c r="AX163" i="132"/>
  <c r="AX162" i="132"/>
  <c r="AX161" i="132"/>
  <c r="AX160" i="132"/>
  <c r="AX159" i="132"/>
  <c r="AX158" i="132"/>
  <c r="AX157" i="132"/>
  <c r="AX156" i="132"/>
  <c r="AX155" i="132"/>
  <c r="AX154" i="132"/>
  <c r="AX153" i="132"/>
  <c r="AX152" i="132"/>
  <c r="AX151" i="132"/>
  <c r="AX150" i="132"/>
  <c r="AX149" i="132"/>
  <c r="AX148" i="132"/>
  <c r="AX147" i="132"/>
  <c r="AX146" i="132"/>
  <c r="AX145" i="132"/>
  <c r="AX144" i="132"/>
  <c r="AX143" i="132"/>
  <c r="AX142" i="132"/>
  <c r="AX141" i="132"/>
  <c r="AX140" i="132"/>
  <c r="AX139" i="132"/>
  <c r="AX138" i="132"/>
  <c r="AX137" i="132"/>
  <c r="AX136" i="132"/>
  <c r="AX135" i="132"/>
  <c r="AX134" i="132"/>
  <c r="AX133" i="132"/>
  <c r="AX132" i="132"/>
  <c r="AX131" i="132"/>
  <c r="AX130" i="132"/>
  <c r="AX129" i="132"/>
  <c r="AX128" i="132"/>
  <c r="AX127" i="132"/>
  <c r="AX126" i="132"/>
  <c r="AX125" i="132"/>
  <c r="AX124" i="132"/>
  <c r="AX123" i="132"/>
  <c r="AX122" i="132"/>
  <c r="AX121" i="132"/>
  <c r="AX120" i="132"/>
  <c r="AX119" i="132"/>
  <c r="AX118" i="132"/>
  <c r="AX117" i="132"/>
  <c r="AX116" i="132"/>
  <c r="AX115" i="132"/>
  <c r="AX114" i="132"/>
  <c r="AX113" i="132"/>
  <c r="AX112" i="132"/>
  <c r="AX111" i="132"/>
  <c r="AX110" i="132"/>
  <c r="AX109" i="132"/>
  <c r="AX108" i="132"/>
  <c r="AX107" i="132"/>
  <c r="AX106" i="132"/>
  <c r="AX105" i="132"/>
  <c r="AX104" i="132"/>
  <c r="AX103" i="132"/>
  <c r="AX102" i="132"/>
  <c r="AX101" i="132"/>
  <c r="AX100" i="132"/>
  <c r="AX99" i="132"/>
  <c r="AX98" i="132"/>
  <c r="AX97" i="132"/>
  <c r="AX96" i="132"/>
  <c r="AX95" i="132"/>
  <c r="AX94" i="132"/>
  <c r="AX93" i="132"/>
  <c r="AX92" i="132"/>
  <c r="AX91" i="132"/>
  <c r="AX90" i="132"/>
  <c r="AX89" i="132"/>
  <c r="AX88" i="132"/>
  <c r="AX87" i="132"/>
  <c r="AX86" i="132"/>
  <c r="AX85" i="132"/>
  <c r="AX84" i="132"/>
  <c r="AX83" i="132"/>
  <c r="AX82" i="132"/>
  <c r="AX81" i="132"/>
  <c r="AX80" i="132"/>
  <c r="AX79" i="132"/>
  <c r="AX78" i="132"/>
  <c r="AX77" i="132"/>
  <c r="AX76" i="132"/>
  <c r="AX75" i="132"/>
  <c r="AX74" i="132"/>
  <c r="AX73" i="132"/>
  <c r="AX72" i="132"/>
  <c r="AX71" i="132"/>
  <c r="AX70" i="132"/>
  <c r="AX69" i="132"/>
  <c r="AX68" i="132"/>
  <c r="AX67" i="132"/>
  <c r="AX66" i="132"/>
  <c r="AX65" i="132"/>
  <c r="AX64" i="132"/>
  <c r="AX63" i="132"/>
  <c r="AX62" i="132"/>
  <c r="AX61" i="132"/>
  <c r="AX60" i="132"/>
  <c r="AX59" i="132"/>
  <c r="AX58" i="132"/>
  <c r="AX57" i="132"/>
  <c r="AX56" i="132"/>
  <c r="AX55" i="132"/>
  <c r="AX54" i="132"/>
  <c r="AX53" i="132"/>
  <c r="AX52" i="132"/>
  <c r="AX51" i="132"/>
  <c r="AX50" i="132"/>
  <c r="AX49" i="132"/>
  <c r="AX48" i="132"/>
  <c r="AX47" i="132"/>
  <c r="AX46" i="132"/>
  <c r="AX45" i="132"/>
  <c r="AX44" i="132"/>
  <c r="AX43" i="132"/>
  <c r="AX42" i="132"/>
  <c r="AX41" i="132"/>
  <c r="AX40" i="132"/>
  <c r="AX39" i="132"/>
  <c r="AX38" i="132"/>
  <c r="AX37" i="132"/>
  <c r="AX36" i="132"/>
  <c r="AX35" i="132"/>
  <c r="AX34" i="132"/>
  <c r="AX33" i="132"/>
  <c r="AX32" i="132"/>
  <c r="AX31" i="132"/>
  <c r="AX30" i="132"/>
  <c r="AX29" i="132"/>
  <c r="AX28" i="132"/>
  <c r="AX27" i="132"/>
  <c r="AX26" i="132"/>
  <c r="AX25" i="132"/>
  <c r="AX24" i="132"/>
  <c r="AX23" i="132"/>
  <c r="AX22" i="132"/>
  <c r="AX21" i="132"/>
  <c r="AX20" i="132"/>
  <c r="AX19" i="132"/>
  <c r="AX18" i="132"/>
  <c r="AV200" i="132"/>
  <c r="AU200" i="132"/>
  <c r="AV199" i="132"/>
  <c r="AU199" i="132"/>
  <c r="AV198" i="132"/>
  <c r="AU198" i="132"/>
  <c r="AV197" i="132"/>
  <c r="AU197" i="132"/>
  <c r="AV196" i="132"/>
  <c r="AU196" i="132"/>
  <c r="AV195" i="132"/>
  <c r="AU195" i="132"/>
  <c r="AV194" i="132"/>
  <c r="AU194" i="132"/>
  <c r="AV193" i="132"/>
  <c r="AU193" i="132"/>
  <c r="AV192" i="132"/>
  <c r="AU192" i="132"/>
  <c r="AV191" i="132"/>
  <c r="AU191" i="132"/>
  <c r="AV190" i="132"/>
  <c r="AU190" i="132"/>
  <c r="AV189" i="132"/>
  <c r="AU189" i="132"/>
  <c r="AV188" i="132"/>
  <c r="AU188" i="132"/>
  <c r="AV187" i="132"/>
  <c r="AU187" i="132"/>
  <c r="AV186" i="132"/>
  <c r="AU186" i="132"/>
  <c r="AV185" i="132"/>
  <c r="AU185" i="132"/>
  <c r="AV184" i="132"/>
  <c r="AU184" i="132"/>
  <c r="AV183" i="132"/>
  <c r="AU183" i="132"/>
  <c r="AV182" i="132"/>
  <c r="AU182" i="132"/>
  <c r="AV181" i="132"/>
  <c r="AU181" i="132"/>
  <c r="AV180" i="132"/>
  <c r="AU180" i="132"/>
  <c r="AV179" i="132"/>
  <c r="AU179" i="132"/>
  <c r="AV178" i="132"/>
  <c r="AU178" i="132"/>
  <c r="AV177" i="132"/>
  <c r="AU177" i="132"/>
  <c r="AV176" i="132"/>
  <c r="AU176" i="132"/>
  <c r="AV175" i="132"/>
  <c r="AU175" i="132"/>
  <c r="AV174" i="132"/>
  <c r="AU174" i="132"/>
  <c r="AV173" i="132"/>
  <c r="AU173" i="132"/>
  <c r="AV172" i="132"/>
  <c r="AU172" i="132"/>
  <c r="AV171" i="132"/>
  <c r="AU171" i="132"/>
  <c r="AV170" i="132"/>
  <c r="AU170" i="132"/>
  <c r="AV169" i="132"/>
  <c r="AU169" i="132"/>
  <c r="AV168" i="132"/>
  <c r="AU168" i="132"/>
  <c r="AV167" i="132"/>
  <c r="AU167" i="132"/>
  <c r="AV166" i="132"/>
  <c r="AU166" i="132"/>
  <c r="AV165" i="132"/>
  <c r="AU165" i="132"/>
  <c r="AV164" i="132"/>
  <c r="AU164" i="132"/>
  <c r="AV163" i="132"/>
  <c r="AU163" i="132"/>
  <c r="AV162" i="132"/>
  <c r="AU162" i="132"/>
  <c r="AV161" i="132"/>
  <c r="AU161" i="132"/>
  <c r="AV160" i="132"/>
  <c r="AU160" i="132"/>
  <c r="AV159" i="132"/>
  <c r="AU159" i="132"/>
  <c r="AV158" i="132"/>
  <c r="AU158" i="132"/>
  <c r="AV157" i="132"/>
  <c r="AU157" i="132"/>
  <c r="AV156" i="132"/>
  <c r="AU156" i="132"/>
  <c r="AV155" i="132"/>
  <c r="AU155" i="132"/>
  <c r="AV154" i="132"/>
  <c r="AU154" i="132"/>
  <c r="AV153" i="132"/>
  <c r="AU153" i="132"/>
  <c r="AV152" i="132"/>
  <c r="AU152" i="132"/>
  <c r="AV151" i="132"/>
  <c r="AU151" i="132"/>
  <c r="AV150" i="132"/>
  <c r="AU150" i="132"/>
  <c r="AV149" i="132"/>
  <c r="AU149" i="132"/>
  <c r="AV148" i="132"/>
  <c r="AU148" i="132"/>
  <c r="AV147" i="132"/>
  <c r="AU147" i="132"/>
  <c r="AV146" i="132"/>
  <c r="AU146" i="132"/>
  <c r="AV145" i="132"/>
  <c r="AU145" i="132"/>
  <c r="AV144" i="132"/>
  <c r="AU144" i="132"/>
  <c r="AV143" i="132"/>
  <c r="AU143" i="132"/>
  <c r="AV142" i="132"/>
  <c r="AU142" i="132"/>
  <c r="AV141" i="132"/>
  <c r="AU141" i="132"/>
  <c r="AV140" i="132"/>
  <c r="AU140" i="132"/>
  <c r="AV139" i="132"/>
  <c r="AU139" i="132"/>
  <c r="AV138" i="132"/>
  <c r="AU138" i="132"/>
  <c r="AV137" i="132"/>
  <c r="AU137" i="132"/>
  <c r="AV136" i="132"/>
  <c r="AU136" i="132"/>
  <c r="AV135" i="132"/>
  <c r="AU135" i="132"/>
  <c r="AV134" i="132"/>
  <c r="AU134" i="132"/>
  <c r="AV133" i="132"/>
  <c r="AU133" i="132"/>
  <c r="AV132" i="132"/>
  <c r="AU132" i="132"/>
  <c r="AV131" i="132"/>
  <c r="AU131" i="132"/>
  <c r="AV130" i="132"/>
  <c r="AU130" i="132"/>
  <c r="AV129" i="132"/>
  <c r="AU129" i="132"/>
  <c r="AV128" i="132"/>
  <c r="AU128" i="132"/>
  <c r="AV127" i="132"/>
  <c r="AU127" i="132"/>
  <c r="AV126" i="132"/>
  <c r="AU126" i="132"/>
  <c r="AV125" i="132"/>
  <c r="AU125" i="132"/>
  <c r="AV124" i="132"/>
  <c r="AU124" i="132"/>
  <c r="AV123" i="132"/>
  <c r="AU123" i="132"/>
  <c r="AV122" i="132"/>
  <c r="AU122" i="132"/>
  <c r="AV121" i="132"/>
  <c r="AU121" i="132"/>
  <c r="AV120" i="132"/>
  <c r="AU120" i="132"/>
  <c r="AV119" i="132"/>
  <c r="AU119" i="132"/>
  <c r="AV118" i="132"/>
  <c r="AU118" i="132"/>
  <c r="AV117" i="132"/>
  <c r="AU117" i="132"/>
  <c r="AV116" i="132"/>
  <c r="AU116" i="132"/>
  <c r="AV115" i="132"/>
  <c r="AU115" i="132"/>
  <c r="AV114" i="132"/>
  <c r="AU114" i="132"/>
  <c r="AV113" i="132"/>
  <c r="AU113" i="132"/>
  <c r="AV112" i="132"/>
  <c r="AU112" i="132"/>
  <c r="AV111" i="132"/>
  <c r="AU111" i="132"/>
  <c r="AV110" i="132"/>
  <c r="AU110" i="132"/>
  <c r="AV109" i="132"/>
  <c r="AU109" i="132"/>
  <c r="AV108" i="132"/>
  <c r="AU108" i="132"/>
  <c r="AV107" i="132"/>
  <c r="AU107" i="132"/>
  <c r="AV106" i="132"/>
  <c r="AU106" i="132"/>
  <c r="AV105" i="132"/>
  <c r="AU105" i="132"/>
  <c r="AV104" i="132"/>
  <c r="AU104" i="132"/>
  <c r="AV103" i="132"/>
  <c r="AU103" i="132"/>
  <c r="AV102" i="132"/>
  <c r="AU102" i="132"/>
  <c r="AV101" i="132"/>
  <c r="AU101" i="132"/>
  <c r="AV100" i="132"/>
  <c r="AU100" i="132"/>
  <c r="AV99" i="132"/>
  <c r="AU99" i="132"/>
  <c r="AV98" i="132"/>
  <c r="AU98" i="132"/>
  <c r="AV97" i="132"/>
  <c r="AU97" i="132"/>
  <c r="AV96" i="132"/>
  <c r="AU96" i="132"/>
  <c r="AV95" i="132"/>
  <c r="AU95" i="132"/>
  <c r="AV94" i="132"/>
  <c r="AU94" i="132"/>
  <c r="AV93" i="132"/>
  <c r="AU93" i="132"/>
  <c r="AV92" i="132"/>
  <c r="AU92" i="132"/>
  <c r="AV91" i="132"/>
  <c r="AU91" i="132"/>
  <c r="AV90" i="132"/>
  <c r="AU90" i="132"/>
  <c r="AV89" i="132"/>
  <c r="AU89" i="132"/>
  <c r="AV88" i="132"/>
  <c r="AU88" i="132"/>
  <c r="AV87" i="132"/>
  <c r="AU87" i="132"/>
  <c r="AV86" i="132"/>
  <c r="AU86" i="132"/>
  <c r="AU85" i="132"/>
  <c r="AV85" i="132"/>
  <c r="AU84" i="132"/>
  <c r="AV84" i="132"/>
  <c r="AU83" i="132"/>
  <c r="AV83" i="132"/>
  <c r="AU82" i="132"/>
  <c r="AV82" i="132"/>
  <c r="AU81" i="132"/>
  <c r="AV81" i="132"/>
  <c r="AU80" i="132"/>
  <c r="AV80" i="132"/>
  <c r="AU79" i="132"/>
  <c r="AV79" i="132"/>
  <c r="AU78" i="132"/>
  <c r="AV78" i="132"/>
  <c r="AU77" i="132"/>
  <c r="AV77" i="132"/>
  <c r="AU76" i="132"/>
  <c r="AV76" i="132"/>
  <c r="AU75" i="132"/>
  <c r="AV75" i="132"/>
  <c r="AU74" i="132"/>
  <c r="AV74" i="132"/>
  <c r="AU73" i="132"/>
  <c r="AV73" i="132"/>
  <c r="AU72" i="132"/>
  <c r="AV72" i="132"/>
  <c r="AU71" i="132"/>
  <c r="AV71" i="132"/>
  <c r="AU70" i="132"/>
  <c r="AV70" i="132"/>
  <c r="AU69" i="132"/>
  <c r="AV69" i="132"/>
  <c r="AU68" i="132"/>
  <c r="AV68" i="132"/>
  <c r="AU67" i="132"/>
  <c r="AV67" i="132"/>
  <c r="AU66" i="132"/>
  <c r="AV66" i="132"/>
  <c r="AU65" i="132"/>
  <c r="AV65" i="132"/>
  <c r="AU64" i="132"/>
  <c r="AV64" i="132"/>
  <c r="AU63" i="132"/>
  <c r="AV63" i="132"/>
  <c r="AU62" i="132"/>
  <c r="AV62" i="132"/>
  <c r="AU61" i="132"/>
  <c r="AV61" i="132"/>
  <c r="AU60" i="132"/>
  <c r="AV60" i="132"/>
  <c r="AU59" i="132"/>
  <c r="AV59" i="132"/>
  <c r="AU58" i="132"/>
  <c r="AV58" i="132"/>
  <c r="AU57" i="132"/>
  <c r="AV57" i="132"/>
  <c r="AU56" i="132"/>
  <c r="AV56" i="132"/>
  <c r="AU55" i="132"/>
  <c r="AV55" i="132"/>
  <c r="AU54" i="132"/>
  <c r="AV54" i="132"/>
  <c r="AU53" i="132"/>
  <c r="AV53" i="132"/>
  <c r="AU52" i="132"/>
  <c r="AV52" i="132"/>
  <c r="AU51" i="132"/>
  <c r="AV51" i="132"/>
  <c r="AU50" i="132"/>
  <c r="AV50" i="132"/>
  <c r="AU49" i="132"/>
  <c r="AV49" i="132"/>
  <c r="AU48" i="132"/>
  <c r="AV48" i="132"/>
  <c r="AU47" i="132"/>
  <c r="AV47" i="132"/>
  <c r="AU46" i="132"/>
  <c r="AV46" i="132"/>
  <c r="AU45" i="132"/>
  <c r="AV45" i="132"/>
  <c r="AU44" i="132"/>
  <c r="AV44" i="132"/>
  <c r="AU43" i="132"/>
  <c r="AV43" i="132"/>
  <c r="AU42" i="132"/>
  <c r="AV42" i="132"/>
  <c r="AU41" i="132"/>
  <c r="AV41" i="132"/>
  <c r="AU40" i="132"/>
  <c r="AV40" i="132"/>
  <c r="AU39" i="132"/>
  <c r="AV39" i="132"/>
  <c r="AU38" i="132"/>
  <c r="AV38" i="132"/>
  <c r="AU37" i="132"/>
  <c r="AV37" i="132"/>
  <c r="AU36" i="132"/>
  <c r="AV36" i="132"/>
  <c r="AU35" i="132"/>
  <c r="AV35" i="132"/>
  <c r="AU34" i="132"/>
  <c r="AV34" i="132"/>
  <c r="AU33" i="132"/>
  <c r="AV33" i="132"/>
  <c r="AU32" i="132"/>
  <c r="AV32" i="132"/>
  <c r="AU31" i="132"/>
  <c r="AV31" i="132"/>
  <c r="AU30" i="132"/>
  <c r="AV30" i="132"/>
  <c r="AU29" i="132"/>
  <c r="AV29" i="132"/>
  <c r="AU28" i="132"/>
  <c r="AV28" i="132"/>
  <c r="AU27" i="132"/>
  <c r="AV27" i="132"/>
  <c r="AU26" i="132"/>
  <c r="AV26" i="132"/>
  <c r="AU25" i="132"/>
  <c r="AV25" i="132"/>
  <c r="AU24" i="132"/>
  <c r="AV24" i="132"/>
  <c r="AU23" i="132"/>
  <c r="AV23" i="132"/>
  <c r="AU22" i="132"/>
  <c r="AV22" i="132"/>
  <c r="AU21" i="132"/>
  <c r="AV21" i="132"/>
  <c r="AU20" i="132"/>
  <c r="AV20" i="132"/>
  <c r="AU19" i="132"/>
  <c r="AV19" i="132"/>
  <c r="AU18" i="132"/>
  <c r="AV18" i="132"/>
  <c r="W200" i="132"/>
  <c r="W199" i="132"/>
  <c r="W198" i="132"/>
  <c r="W197" i="132"/>
  <c r="W196" i="132"/>
  <c r="W195" i="132"/>
  <c r="W194" i="132"/>
  <c r="W193" i="132"/>
  <c r="W192" i="132"/>
  <c r="W191" i="132"/>
  <c r="W190" i="132"/>
  <c r="W189" i="132"/>
  <c r="W188" i="132"/>
  <c r="W187" i="132"/>
  <c r="W186" i="132"/>
  <c r="W185" i="132"/>
  <c r="W184" i="132"/>
  <c r="W183" i="132"/>
  <c r="W182" i="132"/>
  <c r="W181" i="132"/>
  <c r="W180" i="132"/>
  <c r="W179" i="132"/>
  <c r="W178" i="132"/>
  <c r="W177" i="132"/>
  <c r="W176" i="132"/>
  <c r="W175" i="132"/>
  <c r="W174" i="132"/>
  <c r="W173" i="132"/>
  <c r="W172" i="132"/>
  <c r="W171" i="132"/>
  <c r="W170" i="132"/>
  <c r="W169" i="132"/>
  <c r="W168" i="132"/>
  <c r="W167" i="132"/>
  <c r="W166" i="132"/>
  <c r="W165" i="132"/>
  <c r="W164" i="132"/>
  <c r="W163" i="132"/>
  <c r="W162" i="132"/>
  <c r="W161" i="132"/>
  <c r="W160" i="132"/>
  <c r="W159" i="132"/>
  <c r="W158" i="132"/>
  <c r="W157" i="132"/>
  <c r="W156" i="132"/>
  <c r="W155" i="132"/>
  <c r="W154" i="132"/>
  <c r="W153" i="132"/>
  <c r="W152" i="132"/>
  <c r="W151" i="132"/>
  <c r="W150" i="132"/>
  <c r="W149" i="132"/>
  <c r="W148" i="132"/>
  <c r="W147" i="132"/>
  <c r="W146" i="132"/>
  <c r="W145" i="132"/>
  <c r="W144" i="132"/>
  <c r="W143" i="132"/>
  <c r="W142" i="132"/>
  <c r="W141" i="132"/>
  <c r="W140" i="132"/>
  <c r="W139" i="132"/>
  <c r="W138" i="132"/>
  <c r="W137" i="132"/>
  <c r="W136" i="132"/>
  <c r="W135" i="132"/>
  <c r="W134" i="132"/>
  <c r="W133" i="132"/>
  <c r="W132" i="132"/>
  <c r="W131" i="132"/>
  <c r="W130" i="132"/>
  <c r="W129" i="132"/>
  <c r="W128" i="132"/>
  <c r="W127" i="132"/>
  <c r="W126" i="132"/>
  <c r="W125" i="132"/>
  <c r="W124" i="132"/>
  <c r="W123" i="132"/>
  <c r="W122" i="132"/>
  <c r="W121" i="132"/>
  <c r="W120" i="132"/>
  <c r="W119" i="132"/>
  <c r="W118" i="132"/>
  <c r="W117" i="132"/>
  <c r="W116" i="132"/>
  <c r="W115" i="132"/>
  <c r="W114" i="132"/>
  <c r="W113" i="132"/>
  <c r="W112" i="132"/>
  <c r="W111" i="132"/>
  <c r="W110" i="132"/>
  <c r="W109" i="132"/>
  <c r="W108" i="132"/>
  <c r="W107" i="132"/>
  <c r="W106" i="132"/>
  <c r="W105" i="132"/>
  <c r="W104" i="132"/>
  <c r="W103" i="132"/>
  <c r="W102" i="132"/>
  <c r="W101" i="132"/>
  <c r="W100" i="132"/>
  <c r="W99" i="132"/>
  <c r="W98" i="132"/>
  <c r="W97" i="132"/>
  <c r="W96" i="132"/>
  <c r="W95" i="132"/>
  <c r="W94" i="132"/>
  <c r="W93" i="132"/>
  <c r="W92" i="132"/>
  <c r="W91" i="132"/>
  <c r="W90" i="132"/>
  <c r="W89" i="132"/>
  <c r="W88" i="132"/>
  <c r="W87" i="132"/>
  <c r="W86" i="132"/>
  <c r="W85" i="132"/>
  <c r="W84" i="132"/>
  <c r="W83" i="132"/>
  <c r="W82" i="132"/>
  <c r="W81" i="132"/>
  <c r="W80" i="132"/>
  <c r="W79" i="132"/>
  <c r="W78" i="132"/>
  <c r="W77" i="132"/>
  <c r="W76" i="132"/>
  <c r="W75" i="132"/>
  <c r="W74" i="132"/>
  <c r="W73" i="132"/>
  <c r="W72" i="132"/>
  <c r="W71" i="132"/>
  <c r="W70" i="132"/>
  <c r="W69" i="132"/>
  <c r="W68" i="132"/>
  <c r="W67" i="132"/>
  <c r="W66" i="132"/>
  <c r="W65" i="132"/>
  <c r="W64" i="132"/>
  <c r="W63" i="132"/>
  <c r="W62" i="132"/>
  <c r="W61" i="132"/>
  <c r="W60" i="132"/>
  <c r="W59" i="132"/>
  <c r="W58" i="132"/>
  <c r="W57" i="132"/>
  <c r="W56" i="132"/>
  <c r="W55" i="132"/>
  <c r="W54" i="132"/>
  <c r="W53" i="132"/>
  <c r="W52" i="132"/>
  <c r="W51" i="132"/>
  <c r="W50" i="132"/>
  <c r="W49" i="132"/>
  <c r="W48" i="132"/>
  <c r="W47" i="132"/>
  <c r="W46" i="132"/>
  <c r="W45" i="132"/>
  <c r="W44" i="132"/>
  <c r="W43" i="132"/>
  <c r="W42" i="132"/>
  <c r="W41" i="132"/>
  <c r="W40" i="132"/>
  <c r="W39" i="132"/>
  <c r="W38" i="132"/>
  <c r="W37" i="132"/>
  <c r="W36" i="132"/>
  <c r="W35" i="132"/>
  <c r="W34" i="132"/>
  <c r="W33" i="132"/>
  <c r="W32" i="132"/>
  <c r="W31" i="132"/>
  <c r="W30" i="132"/>
  <c r="W29" i="132"/>
  <c r="W28" i="132"/>
  <c r="W27" i="132"/>
  <c r="W26" i="132"/>
  <c r="W25" i="132"/>
  <c r="W24" i="132"/>
  <c r="W23" i="132"/>
  <c r="W22" i="132"/>
  <c r="W21" i="132"/>
  <c r="W20" i="132"/>
  <c r="W19" i="132"/>
  <c r="W18" i="132"/>
  <c r="S200" i="132"/>
  <c r="S199" i="132"/>
  <c r="S198" i="132"/>
  <c r="S197" i="132"/>
  <c r="S196" i="132"/>
  <c r="S195" i="132"/>
  <c r="S194" i="132"/>
  <c r="S193" i="132"/>
  <c r="S192" i="132"/>
  <c r="S191" i="132"/>
  <c r="S190" i="132"/>
  <c r="S189" i="132"/>
  <c r="S188" i="132"/>
  <c r="S187" i="132"/>
  <c r="S186" i="132"/>
  <c r="S185" i="132"/>
  <c r="S184" i="132"/>
  <c r="S183" i="132"/>
  <c r="S182" i="132"/>
  <c r="S181" i="132"/>
  <c r="S180" i="132"/>
  <c r="S179" i="132"/>
  <c r="S178" i="132"/>
  <c r="S177" i="132"/>
  <c r="S176" i="132"/>
  <c r="S175" i="132"/>
  <c r="S174" i="132"/>
  <c r="S173" i="132"/>
  <c r="S172" i="132"/>
  <c r="S171" i="132"/>
  <c r="S170" i="132"/>
  <c r="S169" i="132"/>
  <c r="S168" i="132"/>
  <c r="S167" i="132"/>
  <c r="S166" i="132"/>
  <c r="S165" i="132"/>
  <c r="S164" i="132"/>
  <c r="S163" i="132"/>
  <c r="S162" i="132"/>
  <c r="S161" i="132"/>
  <c r="S160" i="132"/>
  <c r="S159" i="132"/>
  <c r="S158" i="132"/>
  <c r="S157" i="132"/>
  <c r="S156" i="132"/>
  <c r="S155" i="132"/>
  <c r="S154" i="132"/>
  <c r="S153" i="132"/>
  <c r="S152" i="132"/>
  <c r="S151" i="132"/>
  <c r="S150" i="132"/>
  <c r="S149" i="132"/>
  <c r="S148" i="132"/>
  <c r="S147" i="132"/>
  <c r="S146" i="132"/>
  <c r="S145" i="132"/>
  <c r="S144" i="132"/>
  <c r="S143" i="132"/>
  <c r="S142" i="132"/>
  <c r="S141" i="132"/>
  <c r="S140" i="132"/>
  <c r="S139" i="132"/>
  <c r="S138" i="132"/>
  <c r="S137" i="132"/>
  <c r="S136" i="132"/>
  <c r="S135" i="132"/>
  <c r="S134" i="132"/>
  <c r="S133" i="132"/>
  <c r="S132" i="132"/>
  <c r="S131" i="132"/>
  <c r="S130" i="132"/>
  <c r="S129" i="132"/>
  <c r="S128" i="132"/>
  <c r="S127" i="132"/>
  <c r="S126" i="132"/>
  <c r="S125" i="132"/>
  <c r="S124" i="132"/>
  <c r="S123" i="132"/>
  <c r="S122" i="132"/>
  <c r="S121" i="132"/>
  <c r="S120" i="132"/>
  <c r="S119" i="132"/>
  <c r="S118" i="132"/>
  <c r="S117" i="132"/>
  <c r="S116" i="132"/>
  <c r="S115" i="132"/>
  <c r="S114" i="132"/>
  <c r="S113" i="132"/>
  <c r="S112" i="132"/>
  <c r="S111" i="132"/>
  <c r="S110" i="132"/>
  <c r="S109" i="132"/>
  <c r="S108" i="132"/>
  <c r="S107" i="132"/>
  <c r="S106" i="132"/>
  <c r="S105" i="132"/>
  <c r="S104" i="132"/>
  <c r="S103" i="132"/>
  <c r="S102" i="132"/>
  <c r="S101" i="132"/>
  <c r="S100" i="132"/>
  <c r="S99" i="132"/>
  <c r="S98" i="132"/>
  <c r="S97" i="132"/>
  <c r="S96" i="132"/>
  <c r="S95" i="132"/>
  <c r="S94" i="132"/>
  <c r="S93" i="132"/>
  <c r="S92" i="132"/>
  <c r="S91" i="132"/>
  <c r="S90" i="132"/>
  <c r="S89" i="132"/>
  <c r="S88" i="132"/>
  <c r="S87" i="132"/>
  <c r="S86" i="132"/>
  <c r="S85" i="132"/>
  <c r="S84" i="132"/>
  <c r="S83" i="132"/>
  <c r="S82" i="132"/>
  <c r="S81" i="132"/>
  <c r="S80" i="132"/>
  <c r="S79" i="132"/>
  <c r="S78" i="132"/>
  <c r="S77" i="132"/>
  <c r="S76" i="132"/>
  <c r="S75" i="132"/>
  <c r="S74" i="132"/>
  <c r="S73" i="132"/>
  <c r="S72" i="132"/>
  <c r="S71" i="132"/>
  <c r="S70" i="132"/>
  <c r="S69" i="132"/>
  <c r="S68" i="132"/>
  <c r="S67" i="132"/>
  <c r="S66" i="132"/>
  <c r="S65" i="132"/>
  <c r="S64" i="132"/>
  <c r="S63" i="132"/>
  <c r="S62" i="132"/>
  <c r="S61" i="132"/>
  <c r="S60" i="132"/>
  <c r="S59" i="132"/>
  <c r="S58" i="132"/>
  <c r="S57" i="132"/>
  <c r="S56" i="132"/>
  <c r="S55" i="132"/>
  <c r="S54" i="132"/>
  <c r="S53" i="132"/>
  <c r="S52" i="132"/>
  <c r="S51" i="132"/>
  <c r="S50" i="132"/>
  <c r="S49" i="132"/>
  <c r="S48" i="132"/>
  <c r="S47" i="132"/>
  <c r="S46" i="132"/>
  <c r="S45" i="132"/>
  <c r="S44" i="132"/>
  <c r="S43" i="132"/>
  <c r="S42" i="132"/>
  <c r="S41" i="132"/>
  <c r="S40" i="132"/>
  <c r="S39" i="132"/>
  <c r="S38" i="132"/>
  <c r="S37" i="132"/>
  <c r="S36" i="132"/>
  <c r="S35" i="132"/>
  <c r="S34" i="132"/>
  <c r="S33" i="132"/>
  <c r="S32" i="132"/>
  <c r="S31" i="132"/>
  <c r="S30" i="132"/>
  <c r="S29" i="132"/>
  <c r="S28" i="132"/>
  <c r="S27" i="132"/>
  <c r="S26" i="132"/>
  <c r="S25" i="132"/>
  <c r="S24" i="132"/>
  <c r="S23" i="132"/>
  <c r="S22" i="132"/>
  <c r="S21" i="132"/>
  <c r="S20" i="132"/>
  <c r="S19" i="132"/>
  <c r="S18" i="132"/>
  <c r="G200" i="132"/>
  <c r="G199" i="132"/>
  <c r="G198" i="132"/>
  <c r="G197" i="132"/>
  <c r="G196" i="132"/>
  <c r="G195" i="132"/>
  <c r="G194" i="132"/>
  <c r="G193" i="132"/>
  <c r="G192" i="132"/>
  <c r="G191" i="132"/>
  <c r="G190" i="132"/>
  <c r="G189" i="132"/>
  <c r="G188" i="132"/>
  <c r="G187" i="132"/>
  <c r="G186" i="132"/>
  <c r="G185" i="132"/>
  <c r="G184" i="132"/>
  <c r="G183" i="132"/>
  <c r="G182" i="132"/>
  <c r="G181" i="132"/>
  <c r="G180" i="132"/>
  <c r="G179" i="132"/>
  <c r="G178" i="132"/>
  <c r="G177" i="132"/>
  <c r="G176" i="132"/>
  <c r="G175" i="132"/>
  <c r="G174" i="132"/>
  <c r="G173" i="132"/>
  <c r="G172" i="132"/>
  <c r="G171" i="132"/>
  <c r="G170" i="132"/>
  <c r="G169" i="132"/>
  <c r="G168" i="132"/>
  <c r="G167" i="132"/>
  <c r="G166" i="132"/>
  <c r="G165" i="132"/>
  <c r="G164" i="132"/>
  <c r="G163" i="132"/>
  <c r="G162" i="132"/>
  <c r="G161" i="132"/>
  <c r="G160" i="132"/>
  <c r="G159" i="132"/>
  <c r="G158" i="132"/>
  <c r="G157" i="132"/>
  <c r="G156" i="132"/>
  <c r="G155" i="132"/>
  <c r="G154" i="132"/>
  <c r="G153" i="132"/>
  <c r="G152" i="132"/>
  <c r="G151" i="132"/>
  <c r="G150" i="132"/>
  <c r="G149" i="132"/>
  <c r="G148" i="132"/>
  <c r="G147" i="132"/>
  <c r="G146" i="132"/>
  <c r="G145" i="132"/>
  <c r="G144" i="132"/>
  <c r="G143" i="132"/>
  <c r="G142" i="132"/>
  <c r="G141" i="132"/>
  <c r="G140" i="132"/>
  <c r="G139" i="132"/>
  <c r="G138" i="132"/>
  <c r="G137" i="132"/>
  <c r="G136" i="132"/>
  <c r="G135" i="132"/>
  <c r="G134" i="132"/>
  <c r="G133" i="132"/>
  <c r="G132" i="132"/>
  <c r="G131" i="132"/>
  <c r="G130" i="132"/>
  <c r="G129" i="132"/>
  <c r="G128" i="132"/>
  <c r="G127" i="132"/>
  <c r="G126" i="132"/>
  <c r="G125" i="132"/>
  <c r="G124" i="132"/>
  <c r="G123" i="132"/>
  <c r="G122" i="132"/>
  <c r="G121" i="132"/>
  <c r="G120" i="132"/>
  <c r="G119" i="132"/>
  <c r="G118" i="132"/>
  <c r="G117" i="132"/>
  <c r="G116" i="132"/>
  <c r="G115" i="132"/>
  <c r="G114" i="132"/>
  <c r="G113" i="132"/>
  <c r="G112" i="132"/>
  <c r="G111" i="132"/>
  <c r="G110" i="132"/>
  <c r="G109" i="132"/>
  <c r="G108" i="132"/>
  <c r="G107" i="132"/>
  <c r="G106" i="132"/>
  <c r="G105" i="132"/>
  <c r="G104" i="132"/>
  <c r="G103" i="132"/>
  <c r="G102" i="132"/>
  <c r="G101" i="132"/>
  <c r="G100" i="132"/>
  <c r="G99" i="132"/>
  <c r="G98" i="132"/>
  <c r="G97" i="132"/>
  <c r="G96" i="132"/>
  <c r="G95" i="132"/>
  <c r="G94" i="132"/>
  <c r="G93" i="132"/>
  <c r="G92" i="132"/>
  <c r="G91" i="132"/>
  <c r="G90" i="132"/>
  <c r="G89" i="132"/>
  <c r="G88" i="132"/>
  <c r="G87" i="132"/>
  <c r="G86" i="132"/>
  <c r="G85" i="132"/>
  <c r="G84" i="132"/>
  <c r="G83" i="132"/>
  <c r="G82" i="132"/>
  <c r="G81" i="132"/>
  <c r="G80" i="132"/>
  <c r="G79" i="132"/>
  <c r="G78" i="132"/>
  <c r="G77" i="132"/>
  <c r="G76" i="132"/>
  <c r="G75" i="132"/>
  <c r="G74" i="132"/>
  <c r="G73" i="132"/>
  <c r="G72" i="132"/>
  <c r="G71" i="132"/>
  <c r="G70" i="132"/>
  <c r="G69" i="132"/>
  <c r="G68" i="132"/>
  <c r="G67" i="132"/>
  <c r="G66" i="132"/>
  <c r="G65" i="132"/>
  <c r="G64" i="132"/>
  <c r="G63" i="132"/>
  <c r="G62" i="132"/>
  <c r="G61" i="132"/>
  <c r="G60" i="132"/>
  <c r="G59" i="132"/>
  <c r="G58" i="132"/>
  <c r="G57" i="132"/>
  <c r="G56" i="132"/>
  <c r="G55" i="132"/>
  <c r="G54" i="132"/>
  <c r="G53" i="132"/>
  <c r="G52" i="132"/>
  <c r="G51" i="132"/>
  <c r="G50" i="132"/>
  <c r="G49" i="132"/>
  <c r="G48" i="132"/>
  <c r="G47" i="132"/>
  <c r="G46" i="132"/>
  <c r="G45" i="132"/>
  <c r="G44" i="132"/>
  <c r="G43" i="132"/>
  <c r="G42" i="132"/>
  <c r="G41" i="132"/>
  <c r="G40" i="132"/>
  <c r="G39" i="132"/>
  <c r="G38" i="132"/>
  <c r="G37" i="132"/>
  <c r="G36" i="132"/>
  <c r="G35" i="132"/>
  <c r="G34" i="132"/>
  <c r="G33" i="132"/>
  <c r="G32" i="132"/>
  <c r="G31" i="132"/>
  <c r="G30" i="132"/>
  <c r="G29" i="132"/>
  <c r="G28" i="132"/>
  <c r="G27" i="132"/>
  <c r="G26" i="132"/>
  <c r="G25" i="132"/>
  <c r="G24" i="132"/>
  <c r="G23" i="132"/>
  <c r="G22" i="132"/>
  <c r="G21" i="132"/>
  <c r="G20" i="132"/>
  <c r="G19" i="132"/>
  <c r="G18" i="132"/>
  <c r="E200" i="132"/>
  <c r="D200" i="132"/>
  <c r="E199" i="132"/>
  <c r="D199" i="132"/>
  <c r="E198" i="132"/>
  <c r="D198" i="132"/>
  <c r="E197" i="132"/>
  <c r="D197" i="132"/>
  <c r="E196" i="132"/>
  <c r="D196" i="132"/>
  <c r="E195" i="132"/>
  <c r="D195" i="132"/>
  <c r="E194" i="132"/>
  <c r="D194" i="132"/>
  <c r="E193" i="132"/>
  <c r="D193" i="132"/>
  <c r="E192" i="132"/>
  <c r="D192" i="132"/>
  <c r="E191" i="132"/>
  <c r="D191" i="132"/>
  <c r="E190" i="132"/>
  <c r="D190" i="132"/>
  <c r="E189" i="132"/>
  <c r="D189" i="132"/>
  <c r="E188" i="132"/>
  <c r="D188" i="132"/>
  <c r="E187" i="132"/>
  <c r="D187" i="132"/>
  <c r="E186" i="132"/>
  <c r="D186" i="132"/>
  <c r="E185" i="132"/>
  <c r="D185" i="132"/>
  <c r="E184" i="132"/>
  <c r="D184" i="132"/>
  <c r="E183" i="132"/>
  <c r="D183" i="132"/>
  <c r="E182" i="132"/>
  <c r="D182" i="132"/>
  <c r="E181" i="132"/>
  <c r="D181" i="132"/>
  <c r="E180" i="132"/>
  <c r="D180" i="132"/>
  <c r="E179" i="132"/>
  <c r="D179" i="132"/>
  <c r="E178" i="132"/>
  <c r="D178" i="132"/>
  <c r="E177" i="132"/>
  <c r="D177" i="132"/>
  <c r="E176" i="132"/>
  <c r="D176" i="132"/>
  <c r="E175" i="132"/>
  <c r="D175" i="132"/>
  <c r="E174" i="132"/>
  <c r="D174" i="132"/>
  <c r="E173" i="132"/>
  <c r="D173" i="132"/>
  <c r="E172" i="132"/>
  <c r="D172" i="132"/>
  <c r="E171" i="132"/>
  <c r="D171" i="132"/>
  <c r="E170" i="132"/>
  <c r="D170" i="132"/>
  <c r="E169" i="132"/>
  <c r="D169" i="132"/>
  <c r="E168" i="132"/>
  <c r="D168" i="132"/>
  <c r="E167" i="132"/>
  <c r="D167" i="132"/>
  <c r="E166" i="132"/>
  <c r="D166" i="132"/>
  <c r="E165" i="132"/>
  <c r="D165" i="132"/>
  <c r="E164" i="132"/>
  <c r="D164" i="132"/>
  <c r="E163" i="132"/>
  <c r="D163" i="132"/>
  <c r="E162" i="132"/>
  <c r="D162" i="132"/>
  <c r="E161" i="132"/>
  <c r="D161" i="132"/>
  <c r="E160" i="132"/>
  <c r="D160" i="132"/>
  <c r="E159" i="132"/>
  <c r="D159" i="132"/>
  <c r="E158" i="132"/>
  <c r="D158" i="132"/>
  <c r="E157" i="132"/>
  <c r="D157" i="132"/>
  <c r="E156" i="132"/>
  <c r="D156" i="132"/>
  <c r="E155" i="132"/>
  <c r="D155" i="132"/>
  <c r="E154" i="132"/>
  <c r="D154" i="132"/>
  <c r="E153" i="132"/>
  <c r="D153" i="132"/>
  <c r="E152" i="132"/>
  <c r="D152" i="132"/>
  <c r="E151" i="132"/>
  <c r="D151" i="132"/>
  <c r="E150" i="132"/>
  <c r="D150" i="132"/>
  <c r="E149" i="132"/>
  <c r="D149" i="132"/>
  <c r="E148" i="132"/>
  <c r="D148" i="132"/>
  <c r="E147" i="132"/>
  <c r="D147" i="132"/>
  <c r="E146" i="132"/>
  <c r="D146" i="132"/>
  <c r="E145" i="132"/>
  <c r="D145" i="132"/>
  <c r="E144" i="132"/>
  <c r="D144" i="132"/>
  <c r="E143" i="132"/>
  <c r="D143" i="132"/>
  <c r="E142" i="132"/>
  <c r="D142" i="132"/>
  <c r="E141" i="132"/>
  <c r="D141" i="132"/>
  <c r="E140" i="132"/>
  <c r="D140" i="132"/>
  <c r="E139" i="132"/>
  <c r="D139" i="132"/>
  <c r="E138" i="132"/>
  <c r="D138" i="132"/>
  <c r="E137" i="132"/>
  <c r="D137" i="132"/>
  <c r="E136" i="132"/>
  <c r="D136" i="132"/>
  <c r="E135" i="132"/>
  <c r="D135" i="132"/>
  <c r="E134" i="132"/>
  <c r="D134" i="132"/>
  <c r="E133" i="132"/>
  <c r="D133" i="132"/>
  <c r="E132" i="132"/>
  <c r="D132" i="132"/>
  <c r="E131" i="132"/>
  <c r="D131" i="132"/>
  <c r="E130" i="132"/>
  <c r="D130" i="132"/>
  <c r="E129" i="132"/>
  <c r="D129" i="132"/>
  <c r="E128" i="132"/>
  <c r="D128" i="132"/>
  <c r="E127" i="132"/>
  <c r="D127" i="132"/>
  <c r="E126" i="132"/>
  <c r="D126" i="132"/>
  <c r="E125" i="132"/>
  <c r="D125" i="132"/>
  <c r="E124" i="132"/>
  <c r="D124" i="132"/>
  <c r="E123" i="132"/>
  <c r="D123" i="132"/>
  <c r="E122" i="132"/>
  <c r="D122" i="132"/>
  <c r="E121" i="132"/>
  <c r="D121" i="132"/>
  <c r="E120" i="132"/>
  <c r="D120" i="132"/>
  <c r="E119" i="132"/>
  <c r="D119" i="132"/>
  <c r="E118" i="132"/>
  <c r="D118" i="132"/>
  <c r="E117" i="132"/>
  <c r="D117" i="132"/>
  <c r="E116" i="132"/>
  <c r="D116" i="132"/>
  <c r="E115" i="132"/>
  <c r="D115" i="132"/>
  <c r="E114" i="132"/>
  <c r="D114" i="132"/>
  <c r="E113" i="132"/>
  <c r="D113" i="132"/>
  <c r="E112" i="132"/>
  <c r="D112" i="132"/>
  <c r="E111" i="132"/>
  <c r="D111" i="132"/>
  <c r="E110" i="132"/>
  <c r="D110" i="132"/>
  <c r="E109" i="132"/>
  <c r="D109" i="132"/>
  <c r="E108" i="132"/>
  <c r="D108" i="132"/>
  <c r="E107" i="132"/>
  <c r="D107" i="132"/>
  <c r="E106" i="132"/>
  <c r="D106" i="132"/>
  <c r="E105" i="132"/>
  <c r="D105" i="132"/>
  <c r="E104" i="132"/>
  <c r="D104" i="132"/>
  <c r="E103" i="132"/>
  <c r="D103" i="132"/>
  <c r="E102" i="132"/>
  <c r="D102" i="132"/>
  <c r="E101" i="132"/>
  <c r="D101" i="132"/>
  <c r="E100" i="132"/>
  <c r="D100" i="132"/>
  <c r="E99" i="132"/>
  <c r="D99" i="132"/>
  <c r="E98" i="132"/>
  <c r="D98" i="132"/>
  <c r="E97" i="132"/>
  <c r="D97" i="132"/>
  <c r="E96" i="132"/>
  <c r="D96" i="132"/>
  <c r="E95" i="132"/>
  <c r="D95" i="132"/>
  <c r="E94" i="132"/>
  <c r="D94" i="132"/>
  <c r="E93" i="132"/>
  <c r="D93" i="132"/>
  <c r="E92" i="132"/>
  <c r="D92" i="132"/>
  <c r="E91" i="132"/>
  <c r="D91" i="132"/>
  <c r="E90" i="132"/>
  <c r="D90" i="132"/>
  <c r="E89" i="132"/>
  <c r="D89" i="132"/>
  <c r="E88" i="132"/>
  <c r="D88" i="132"/>
  <c r="E87" i="132"/>
  <c r="D87" i="132"/>
  <c r="E86" i="132"/>
  <c r="D86" i="132"/>
  <c r="E85" i="132"/>
  <c r="D85" i="132"/>
  <c r="E84" i="132"/>
  <c r="D84" i="132"/>
  <c r="E83" i="132"/>
  <c r="D83" i="132"/>
  <c r="E82" i="132"/>
  <c r="D82" i="132"/>
  <c r="E81" i="132"/>
  <c r="D81" i="132"/>
  <c r="E80" i="132"/>
  <c r="D80" i="132"/>
  <c r="E79" i="132"/>
  <c r="D79" i="132"/>
  <c r="E78" i="132"/>
  <c r="D78" i="132"/>
  <c r="E77" i="132"/>
  <c r="D77" i="132"/>
  <c r="E76" i="132"/>
  <c r="D76" i="132"/>
  <c r="E75" i="132"/>
  <c r="D75" i="132"/>
  <c r="E74" i="132"/>
  <c r="D74" i="132"/>
  <c r="E73" i="132"/>
  <c r="D73" i="132"/>
  <c r="E72" i="132"/>
  <c r="D72" i="132"/>
  <c r="E71" i="132"/>
  <c r="D71" i="132"/>
  <c r="E70" i="132"/>
  <c r="D70" i="132"/>
  <c r="E69" i="132"/>
  <c r="D69" i="132"/>
  <c r="E68" i="132"/>
  <c r="D68" i="132"/>
  <c r="E67" i="132"/>
  <c r="D67" i="132"/>
  <c r="E66" i="132"/>
  <c r="D66" i="132"/>
  <c r="E65" i="132"/>
  <c r="D65" i="132"/>
  <c r="E64" i="132"/>
  <c r="D64" i="132"/>
  <c r="E63" i="132"/>
  <c r="D63" i="132"/>
  <c r="E62" i="132"/>
  <c r="D62" i="132"/>
  <c r="E61" i="132"/>
  <c r="D61" i="132"/>
  <c r="E60" i="132"/>
  <c r="D60" i="132"/>
  <c r="E59" i="132"/>
  <c r="D59" i="132"/>
  <c r="E58" i="132"/>
  <c r="D58" i="132"/>
  <c r="E57" i="132"/>
  <c r="D57" i="132"/>
  <c r="E56" i="132"/>
  <c r="D56" i="132"/>
  <c r="E55" i="132"/>
  <c r="D55" i="132"/>
  <c r="E54" i="132"/>
  <c r="D54" i="132"/>
  <c r="E53" i="132"/>
  <c r="D53" i="132"/>
  <c r="E52" i="132"/>
  <c r="D52" i="132"/>
  <c r="E51" i="132"/>
  <c r="D51" i="132"/>
  <c r="E50" i="132"/>
  <c r="D50" i="132"/>
  <c r="E49" i="132"/>
  <c r="D49" i="132"/>
  <c r="E48" i="132"/>
  <c r="D48" i="132"/>
  <c r="E47" i="132"/>
  <c r="D47" i="132"/>
  <c r="E46" i="132"/>
  <c r="D46" i="132"/>
  <c r="E45" i="132"/>
  <c r="D45" i="132"/>
  <c r="E44" i="132"/>
  <c r="D44" i="132"/>
  <c r="E43" i="132"/>
  <c r="D43" i="132"/>
  <c r="E42" i="132"/>
  <c r="D42" i="132"/>
  <c r="E41" i="132"/>
  <c r="D41" i="132"/>
  <c r="E40" i="132"/>
  <c r="D40" i="132"/>
  <c r="E39" i="132"/>
  <c r="D39" i="132"/>
  <c r="E38" i="132"/>
  <c r="D38" i="132"/>
  <c r="E37" i="132"/>
  <c r="D37" i="132"/>
  <c r="E36" i="132"/>
  <c r="D36" i="132"/>
  <c r="E35" i="132"/>
  <c r="D35" i="132"/>
  <c r="E34" i="132"/>
  <c r="D34" i="132"/>
  <c r="E33" i="132"/>
  <c r="D33" i="132"/>
  <c r="E32" i="132"/>
  <c r="D32" i="132"/>
  <c r="E31" i="132"/>
  <c r="D31" i="132"/>
  <c r="E30" i="132"/>
  <c r="D30" i="132"/>
  <c r="E29" i="132"/>
  <c r="D29" i="132"/>
  <c r="E28" i="132"/>
  <c r="D28" i="132"/>
  <c r="E27" i="132"/>
  <c r="D27" i="132"/>
  <c r="E26" i="132"/>
  <c r="D26" i="132"/>
  <c r="E25" i="132"/>
  <c r="D25" i="132"/>
  <c r="E24" i="132"/>
  <c r="D24" i="132"/>
  <c r="E23" i="132"/>
  <c r="D23" i="132"/>
  <c r="E22" i="132"/>
  <c r="D22" i="132"/>
  <c r="E21" i="132"/>
  <c r="D21" i="132"/>
  <c r="E20" i="132"/>
  <c r="D20" i="132"/>
  <c r="E19" i="132"/>
  <c r="D19" i="132"/>
  <c r="E18" i="132"/>
  <c r="D18" i="132"/>
  <c r="BB15" i="67"/>
  <c r="BA15" i="67"/>
  <c r="AZ15" i="67"/>
  <c r="AY15" i="67"/>
  <c r="AX15" i="67"/>
  <c r="AW15" i="67"/>
  <c r="AV15" i="67"/>
  <c r="AU15" i="67"/>
  <c r="AT15" i="67"/>
  <c r="AS15" i="67"/>
  <c r="AR15" i="67"/>
  <c r="AQ15" i="67"/>
  <c r="AP15" i="67"/>
  <c r="AO15" i="67"/>
  <c r="AN15" i="67"/>
  <c r="AM15" i="67"/>
  <c r="AL15" i="67"/>
  <c r="AK15" i="67"/>
  <c r="AJ15" i="67"/>
  <c r="AI15" i="67"/>
  <c r="AH15" i="67"/>
  <c r="AG15" i="67"/>
  <c r="AF15" i="67"/>
  <c r="AE15" i="67"/>
  <c r="AD15" i="67"/>
  <c r="AC15" i="67"/>
  <c r="AB15" i="67"/>
  <c r="AA15" i="67"/>
  <c r="Z15" i="67"/>
  <c r="Y15" i="67"/>
  <c r="X15" i="67"/>
  <c r="W15" i="67"/>
  <c r="V15" i="67"/>
  <c r="U15" i="67"/>
  <c r="T15" i="67"/>
  <c r="S15" i="67"/>
  <c r="R15" i="67"/>
  <c r="Q15" i="67"/>
  <c r="BC15" i="67"/>
  <c r="BC200" i="67"/>
  <c r="BC199" i="67"/>
  <c r="BC198" i="67"/>
  <c r="BC197" i="67"/>
  <c r="BC196" i="67"/>
  <c r="BC195" i="67"/>
  <c r="BC194" i="67"/>
  <c r="BC193" i="67"/>
  <c r="BC192" i="67"/>
  <c r="BC191" i="67"/>
  <c r="BC190" i="67"/>
  <c r="BC189" i="67"/>
  <c r="BC188" i="67"/>
  <c r="BC187" i="67"/>
  <c r="BC186" i="67"/>
  <c r="BC185" i="67"/>
  <c r="BC184" i="67"/>
  <c r="BC183" i="67"/>
  <c r="BC182" i="67"/>
  <c r="BC181" i="67"/>
  <c r="BC180" i="67"/>
  <c r="BC179" i="67"/>
  <c r="BC178" i="67"/>
  <c r="BC177" i="67"/>
  <c r="BC176" i="67"/>
  <c r="BC175" i="67"/>
  <c r="BC174" i="67"/>
  <c r="BC173" i="67"/>
  <c r="BC172" i="67"/>
  <c r="BC171" i="67"/>
  <c r="BC170" i="67"/>
  <c r="BC169" i="67"/>
  <c r="BC168" i="67"/>
  <c r="BC167" i="67"/>
  <c r="BC166" i="67"/>
  <c r="BC165" i="67"/>
  <c r="BC164" i="67"/>
  <c r="BC163" i="67"/>
  <c r="BC162" i="67"/>
  <c r="BC161" i="67"/>
  <c r="BC160" i="67"/>
  <c r="BC159" i="67"/>
  <c r="BC158" i="67"/>
  <c r="BC157" i="67"/>
  <c r="BC156" i="67"/>
  <c r="BC155" i="67"/>
  <c r="BC154" i="67"/>
  <c r="BC153" i="67"/>
  <c r="BC152" i="67"/>
  <c r="BC151" i="67"/>
  <c r="BC150" i="67"/>
  <c r="BC149" i="67"/>
  <c r="BC148" i="67"/>
  <c r="BC147" i="67"/>
  <c r="BC146" i="67"/>
  <c r="BC145" i="67"/>
  <c r="BC144" i="67"/>
  <c r="BC143" i="67"/>
  <c r="BC142" i="67"/>
  <c r="BC141" i="67"/>
  <c r="BC140" i="67"/>
  <c r="BC139" i="67"/>
  <c r="BC138" i="67"/>
  <c r="BC137" i="67"/>
  <c r="BC136" i="67"/>
  <c r="BC135" i="67"/>
  <c r="BC134" i="67"/>
  <c r="BC133" i="67"/>
  <c r="BC132" i="67"/>
  <c r="BC131" i="67"/>
  <c r="BC130" i="67"/>
  <c r="BC129" i="67"/>
  <c r="BC128" i="67"/>
  <c r="BC127" i="67"/>
  <c r="BC126" i="67"/>
  <c r="BC125" i="67"/>
  <c r="BC124" i="67"/>
  <c r="BC123" i="67"/>
  <c r="BC122" i="67"/>
  <c r="BC121" i="67"/>
  <c r="BC120" i="67"/>
  <c r="BC119" i="67"/>
  <c r="BC118" i="67"/>
  <c r="BC117" i="67"/>
  <c r="BC116" i="67"/>
  <c r="BC115" i="67"/>
  <c r="BC114" i="67"/>
  <c r="BC113" i="67"/>
  <c r="BC112" i="67"/>
  <c r="BC111" i="67"/>
  <c r="BC110" i="67"/>
  <c r="BC109" i="67"/>
  <c r="BC108" i="67"/>
  <c r="BC107" i="67"/>
  <c r="BC106" i="67"/>
  <c r="BC105" i="67"/>
  <c r="BC104" i="67"/>
  <c r="BC103" i="67"/>
  <c r="BC102" i="67"/>
  <c r="BC101" i="67"/>
  <c r="BC100" i="67"/>
  <c r="BC99" i="67"/>
  <c r="BC98" i="67"/>
  <c r="BC97" i="67"/>
  <c r="BC96" i="67"/>
  <c r="BC95" i="67"/>
  <c r="BC94" i="67"/>
  <c r="BC93" i="67"/>
  <c r="BC92" i="67"/>
  <c r="BC91" i="67"/>
  <c r="BC90" i="67"/>
  <c r="BC89" i="67"/>
  <c r="BC88" i="67"/>
  <c r="BC87" i="67"/>
  <c r="BC86" i="67"/>
  <c r="BC85" i="67"/>
  <c r="BC84" i="67"/>
  <c r="BC83" i="67"/>
  <c r="BC82" i="67"/>
  <c r="BC81" i="67"/>
  <c r="BC80" i="67"/>
  <c r="BC79" i="67"/>
  <c r="BC78" i="67"/>
  <c r="BC77" i="67"/>
  <c r="BC76" i="67"/>
  <c r="BC75" i="67"/>
  <c r="BC74" i="67"/>
  <c r="BC73" i="67"/>
  <c r="BC72" i="67"/>
  <c r="BC71" i="67"/>
  <c r="BC70" i="67"/>
  <c r="BC69" i="67"/>
  <c r="BC68" i="67"/>
  <c r="BC67" i="67"/>
  <c r="BC66" i="67"/>
  <c r="BC65" i="67"/>
  <c r="BC64" i="67"/>
  <c r="BC63" i="67"/>
  <c r="BC62" i="67"/>
  <c r="BC61" i="67"/>
  <c r="BC60" i="67"/>
  <c r="BC59" i="67"/>
  <c r="BC58" i="67"/>
  <c r="BC57" i="67"/>
  <c r="BC56" i="67"/>
  <c r="BC55" i="67"/>
  <c r="BC54" i="67"/>
  <c r="BC53" i="67"/>
  <c r="BC52" i="67"/>
  <c r="BC51" i="67"/>
  <c r="BC50" i="67"/>
  <c r="BC49" i="67"/>
  <c r="BC48" i="67"/>
  <c r="BC47" i="67"/>
  <c r="BC46" i="67"/>
  <c r="BC45" i="67"/>
  <c r="BC44" i="67"/>
  <c r="BC43" i="67"/>
  <c r="BC42" i="67"/>
  <c r="BC41" i="67"/>
  <c r="BC40" i="67"/>
  <c r="BC39" i="67"/>
  <c r="BC38" i="67"/>
  <c r="BC37" i="67"/>
  <c r="BC36" i="67"/>
  <c r="BC35" i="67"/>
  <c r="BC34" i="67"/>
  <c r="BC33" i="67"/>
  <c r="BC32" i="67"/>
  <c r="BC31" i="67"/>
  <c r="BC30" i="67"/>
  <c r="BC29" i="67"/>
  <c r="BC28" i="67"/>
  <c r="BC27" i="67"/>
  <c r="BC26" i="67"/>
  <c r="BC25" i="67"/>
  <c r="BC24" i="67"/>
  <c r="BC23" i="67"/>
  <c r="BC22" i="67"/>
  <c r="BC21" i="67"/>
  <c r="BC20" i="67"/>
  <c r="BC19" i="67"/>
  <c r="BC18" i="67"/>
  <c r="BB200" i="67"/>
  <c r="BB199" i="67"/>
  <c r="BB198" i="67"/>
  <c r="BB197" i="67"/>
  <c r="BB196" i="67"/>
  <c r="BB195" i="67"/>
  <c r="BB194" i="67"/>
  <c r="BB193" i="67"/>
  <c r="BB192" i="67"/>
  <c r="BB191" i="67"/>
  <c r="BB190" i="67"/>
  <c r="BB189" i="67"/>
  <c r="BB188" i="67"/>
  <c r="BB187" i="67"/>
  <c r="BB186" i="67"/>
  <c r="BB185" i="67"/>
  <c r="BB184" i="67"/>
  <c r="BB183" i="67"/>
  <c r="BB182" i="67"/>
  <c r="BB181" i="67"/>
  <c r="BB180" i="67"/>
  <c r="BB179" i="67"/>
  <c r="BB178" i="67"/>
  <c r="BB177" i="67"/>
  <c r="BB176" i="67"/>
  <c r="BB175" i="67"/>
  <c r="BB174" i="67"/>
  <c r="BB173" i="67"/>
  <c r="BB172" i="67"/>
  <c r="BB171" i="67"/>
  <c r="BB170" i="67"/>
  <c r="BB169" i="67"/>
  <c r="BB168" i="67"/>
  <c r="BB167" i="67"/>
  <c r="BB166" i="67"/>
  <c r="BB165" i="67"/>
  <c r="BB164" i="67"/>
  <c r="BB163" i="67"/>
  <c r="BB162" i="67"/>
  <c r="BB161" i="67"/>
  <c r="BB160" i="67"/>
  <c r="BB159" i="67"/>
  <c r="BB158" i="67"/>
  <c r="BB157" i="67"/>
  <c r="BB156" i="67"/>
  <c r="BB155" i="67"/>
  <c r="BB154" i="67"/>
  <c r="BB153" i="67"/>
  <c r="BB152" i="67"/>
  <c r="BB151" i="67"/>
  <c r="BB150" i="67"/>
  <c r="BB149" i="67"/>
  <c r="BB148" i="67"/>
  <c r="BB147" i="67"/>
  <c r="BB146" i="67"/>
  <c r="BB145" i="67"/>
  <c r="BB144" i="67"/>
  <c r="BB143" i="67"/>
  <c r="BB142" i="67"/>
  <c r="BB141" i="67"/>
  <c r="BB140" i="67"/>
  <c r="BB139" i="67"/>
  <c r="BB138" i="67"/>
  <c r="BB137" i="67"/>
  <c r="BB136" i="67"/>
  <c r="BB135" i="67"/>
  <c r="BB134" i="67"/>
  <c r="BB133" i="67"/>
  <c r="BB132" i="67"/>
  <c r="BB131" i="67"/>
  <c r="BB130" i="67"/>
  <c r="BB129" i="67"/>
  <c r="BB128" i="67"/>
  <c r="BB127" i="67"/>
  <c r="BB126" i="67"/>
  <c r="BB125" i="67"/>
  <c r="BB124" i="67"/>
  <c r="BB123" i="67"/>
  <c r="BB122" i="67"/>
  <c r="BB121" i="67"/>
  <c r="BB120" i="67"/>
  <c r="BB119" i="67"/>
  <c r="BB118" i="67"/>
  <c r="BB117" i="67"/>
  <c r="BB116" i="67"/>
  <c r="BB115" i="67"/>
  <c r="BB114" i="67"/>
  <c r="BB113" i="67"/>
  <c r="BB112" i="67"/>
  <c r="BB111" i="67"/>
  <c r="BB110" i="67"/>
  <c r="BB109" i="67"/>
  <c r="BB108" i="67"/>
  <c r="BB107" i="67"/>
  <c r="BB106" i="67"/>
  <c r="BB105" i="67"/>
  <c r="BB104" i="67"/>
  <c r="BB103" i="67"/>
  <c r="BB102" i="67"/>
  <c r="BB101" i="67"/>
  <c r="BB100" i="67"/>
  <c r="BB99" i="67"/>
  <c r="BB98" i="67"/>
  <c r="BB97" i="67"/>
  <c r="BB96" i="67"/>
  <c r="BB95" i="67"/>
  <c r="BB94" i="67"/>
  <c r="BB93" i="67"/>
  <c r="BB92" i="67"/>
  <c r="BB91" i="67"/>
  <c r="BB90" i="67"/>
  <c r="BB89" i="67"/>
  <c r="BB88" i="67"/>
  <c r="BB87" i="67"/>
  <c r="BB86" i="67"/>
  <c r="BB85" i="67"/>
  <c r="BB84" i="67"/>
  <c r="BB83" i="67"/>
  <c r="BB82" i="67"/>
  <c r="BB81" i="67"/>
  <c r="BB80" i="67"/>
  <c r="BB79" i="67"/>
  <c r="BB78" i="67"/>
  <c r="BB77" i="67"/>
  <c r="BB76" i="67"/>
  <c r="BB75" i="67"/>
  <c r="BB74" i="67"/>
  <c r="BB73" i="67"/>
  <c r="BB72" i="67"/>
  <c r="BB71" i="67"/>
  <c r="BB70" i="67"/>
  <c r="BB69" i="67"/>
  <c r="BB68" i="67"/>
  <c r="BB67" i="67"/>
  <c r="BB66" i="67"/>
  <c r="BB65" i="67"/>
  <c r="BB64" i="67"/>
  <c r="BB63" i="67"/>
  <c r="BB62" i="67"/>
  <c r="BB61" i="67"/>
  <c r="BB60" i="67"/>
  <c r="BB59" i="67"/>
  <c r="BB58" i="67"/>
  <c r="BB57" i="67"/>
  <c r="BB56" i="67"/>
  <c r="BB55" i="67"/>
  <c r="BB54" i="67"/>
  <c r="BB53" i="67"/>
  <c r="BB52" i="67"/>
  <c r="BB51" i="67"/>
  <c r="BB50" i="67"/>
  <c r="BB49" i="67"/>
  <c r="BB48" i="67"/>
  <c r="BB47" i="67"/>
  <c r="BB46" i="67"/>
  <c r="BB45" i="67"/>
  <c r="BB44" i="67"/>
  <c r="BB43" i="67"/>
  <c r="BB42" i="67"/>
  <c r="BB41" i="67"/>
  <c r="BB40" i="67"/>
  <c r="BB39" i="67"/>
  <c r="BB38" i="67"/>
  <c r="BB37" i="67"/>
  <c r="BB36" i="67"/>
  <c r="BB35" i="67"/>
  <c r="BB34" i="67"/>
  <c r="BB33" i="67"/>
  <c r="BB32" i="67"/>
  <c r="BB31" i="67"/>
  <c r="BB30" i="67"/>
  <c r="BB29" i="67"/>
  <c r="BB28" i="67"/>
  <c r="BB27" i="67"/>
  <c r="BB26" i="67"/>
  <c r="BB25" i="67"/>
  <c r="BB24" i="67"/>
  <c r="BB23" i="67"/>
  <c r="BB22" i="67"/>
  <c r="BB21" i="67"/>
  <c r="BB20" i="67"/>
  <c r="BB19" i="67"/>
  <c r="BB18" i="67"/>
  <c r="AX200" i="67"/>
  <c r="AX199" i="67"/>
  <c r="AX198" i="67"/>
  <c r="AX197" i="67"/>
  <c r="AX196" i="67"/>
  <c r="AX195" i="67"/>
  <c r="AX194" i="67"/>
  <c r="AX193" i="67"/>
  <c r="AX192" i="67"/>
  <c r="AX191" i="67"/>
  <c r="AX190" i="67"/>
  <c r="AX189" i="67"/>
  <c r="AX188" i="67"/>
  <c r="AX187" i="67"/>
  <c r="AX186" i="67"/>
  <c r="AX185" i="67"/>
  <c r="AX184" i="67"/>
  <c r="AX183" i="67"/>
  <c r="AX182" i="67"/>
  <c r="AX181" i="67"/>
  <c r="AX180" i="67"/>
  <c r="AX179" i="67"/>
  <c r="AX178" i="67"/>
  <c r="AX177" i="67"/>
  <c r="AX176" i="67"/>
  <c r="AX175" i="67"/>
  <c r="AX174" i="67"/>
  <c r="AX173" i="67"/>
  <c r="AX172" i="67"/>
  <c r="AX171" i="67"/>
  <c r="AX170" i="67"/>
  <c r="AX169" i="67"/>
  <c r="AX168" i="67"/>
  <c r="AX167" i="67"/>
  <c r="AX166" i="67"/>
  <c r="AX165" i="67"/>
  <c r="AX164" i="67"/>
  <c r="AX163" i="67"/>
  <c r="AX162" i="67"/>
  <c r="AX161" i="67"/>
  <c r="AX160" i="67"/>
  <c r="AX159" i="67"/>
  <c r="AX158" i="67"/>
  <c r="AX157" i="67"/>
  <c r="AX156" i="67"/>
  <c r="AX155" i="67"/>
  <c r="AX154" i="67"/>
  <c r="AX153" i="67"/>
  <c r="AX152" i="67"/>
  <c r="AX151" i="67"/>
  <c r="AX150" i="67"/>
  <c r="AX149" i="67"/>
  <c r="AX148" i="67"/>
  <c r="AX147" i="67"/>
  <c r="AX146" i="67"/>
  <c r="AX145" i="67"/>
  <c r="AX144" i="67"/>
  <c r="AX143" i="67"/>
  <c r="AX142" i="67"/>
  <c r="AX141" i="67"/>
  <c r="AX140" i="67"/>
  <c r="AX139" i="67"/>
  <c r="AX138" i="67"/>
  <c r="AX137" i="67"/>
  <c r="AX136" i="67"/>
  <c r="AX135" i="67"/>
  <c r="AX134" i="67"/>
  <c r="AX133" i="67"/>
  <c r="AX132" i="67"/>
  <c r="AX131" i="67"/>
  <c r="AX130" i="67"/>
  <c r="AX129" i="67"/>
  <c r="AX128" i="67"/>
  <c r="AX127" i="67"/>
  <c r="AX126" i="67"/>
  <c r="AX125" i="67"/>
  <c r="AX124" i="67"/>
  <c r="AX123" i="67"/>
  <c r="AX122" i="67"/>
  <c r="AX121" i="67"/>
  <c r="AX120" i="67"/>
  <c r="AX119" i="67"/>
  <c r="AX118" i="67"/>
  <c r="AX117" i="67"/>
  <c r="AX116" i="67"/>
  <c r="AX115" i="67"/>
  <c r="AX114" i="67"/>
  <c r="AX113" i="67"/>
  <c r="AX112" i="67"/>
  <c r="AX111" i="67"/>
  <c r="AX110" i="67"/>
  <c r="AX109" i="67"/>
  <c r="AX108" i="67"/>
  <c r="AX107" i="67"/>
  <c r="AX106" i="67"/>
  <c r="AX105" i="67"/>
  <c r="AX104" i="67"/>
  <c r="AX103" i="67"/>
  <c r="AX102" i="67"/>
  <c r="AX101" i="67"/>
  <c r="AX100" i="67"/>
  <c r="AX99" i="67"/>
  <c r="AX98" i="67"/>
  <c r="AX97" i="67"/>
  <c r="AX96" i="67"/>
  <c r="AX95" i="67"/>
  <c r="AX94" i="67"/>
  <c r="AX93" i="67"/>
  <c r="AX92" i="67"/>
  <c r="AX91" i="67"/>
  <c r="AX90" i="67"/>
  <c r="AX89" i="67"/>
  <c r="AX88" i="67"/>
  <c r="AX87" i="67"/>
  <c r="AX86" i="67"/>
  <c r="AX85" i="67"/>
  <c r="AX84" i="67"/>
  <c r="AX83" i="67"/>
  <c r="AX82" i="67"/>
  <c r="AX81" i="67"/>
  <c r="AX80" i="67"/>
  <c r="AX79" i="67"/>
  <c r="AX78" i="67"/>
  <c r="AX77" i="67"/>
  <c r="AX76" i="67"/>
  <c r="AX75" i="67"/>
  <c r="AX74" i="67"/>
  <c r="AX73" i="67"/>
  <c r="AX72" i="67"/>
  <c r="AX71" i="67"/>
  <c r="AX70" i="67"/>
  <c r="AX69" i="67"/>
  <c r="AX68" i="67"/>
  <c r="AX67" i="67"/>
  <c r="AX66" i="67"/>
  <c r="AX65" i="67"/>
  <c r="AX64" i="67"/>
  <c r="AX63" i="67"/>
  <c r="AX62" i="67"/>
  <c r="AX61" i="67"/>
  <c r="AX60" i="67"/>
  <c r="AX59" i="67"/>
  <c r="AX58" i="67"/>
  <c r="AX57" i="67"/>
  <c r="AX56" i="67"/>
  <c r="AX55" i="67"/>
  <c r="AX54" i="67"/>
  <c r="AX53" i="67"/>
  <c r="AX52" i="67"/>
  <c r="AX51" i="67"/>
  <c r="AX50" i="67"/>
  <c r="AX49" i="67"/>
  <c r="AX48" i="67"/>
  <c r="AX47" i="67"/>
  <c r="AX46" i="67"/>
  <c r="AX45" i="67"/>
  <c r="AX44" i="67"/>
  <c r="AX43" i="67"/>
  <c r="AX42" i="67"/>
  <c r="AX41" i="67"/>
  <c r="AX40" i="67"/>
  <c r="AX39" i="67"/>
  <c r="AX38" i="67"/>
  <c r="AX37" i="67"/>
  <c r="AX36" i="67"/>
  <c r="AX35" i="67"/>
  <c r="AX34" i="67"/>
  <c r="AX33" i="67"/>
  <c r="AX32" i="67"/>
  <c r="AX31" i="67"/>
  <c r="AX30" i="67"/>
  <c r="AX29" i="67"/>
  <c r="AX28" i="67"/>
  <c r="AX27" i="67"/>
  <c r="AX26" i="67"/>
  <c r="AX25" i="67"/>
  <c r="AX24" i="67"/>
  <c r="AX23" i="67"/>
  <c r="AX22" i="67"/>
  <c r="AX21" i="67"/>
  <c r="AX20" i="67"/>
  <c r="AX19" i="67"/>
  <c r="AX18" i="67"/>
  <c r="AV200" i="67"/>
  <c r="AU200" i="67"/>
  <c r="AV199" i="67"/>
  <c r="AU199" i="67"/>
  <c r="AV198" i="67"/>
  <c r="AU198" i="67"/>
  <c r="AV197" i="67"/>
  <c r="AU197" i="67"/>
  <c r="AV196" i="67"/>
  <c r="AU196" i="67"/>
  <c r="AV195" i="67"/>
  <c r="AU195" i="67"/>
  <c r="AV194" i="67"/>
  <c r="AU194" i="67"/>
  <c r="AV193" i="67"/>
  <c r="AU193" i="67"/>
  <c r="AV192" i="67"/>
  <c r="AU192" i="67"/>
  <c r="AV191" i="67"/>
  <c r="AU191" i="67"/>
  <c r="AV190" i="67"/>
  <c r="AU190" i="67"/>
  <c r="AV189" i="67"/>
  <c r="AU189" i="67"/>
  <c r="AV188" i="67"/>
  <c r="AU188" i="67"/>
  <c r="AV187" i="67"/>
  <c r="AU187" i="67"/>
  <c r="AV186" i="67"/>
  <c r="AU186" i="67"/>
  <c r="AV185" i="67"/>
  <c r="AU185" i="67"/>
  <c r="AV184" i="67"/>
  <c r="AU184" i="67"/>
  <c r="AV183" i="67"/>
  <c r="AU183" i="67"/>
  <c r="AV182" i="67"/>
  <c r="AU182" i="67"/>
  <c r="AV181" i="67"/>
  <c r="AU181" i="67"/>
  <c r="AV180" i="67"/>
  <c r="AU180" i="67"/>
  <c r="AV179" i="67"/>
  <c r="AU179" i="67"/>
  <c r="AV178" i="67"/>
  <c r="AU178" i="67"/>
  <c r="AV177" i="67"/>
  <c r="AU177" i="67"/>
  <c r="AV176" i="67"/>
  <c r="AU176" i="67"/>
  <c r="AV175" i="67"/>
  <c r="AU175" i="67"/>
  <c r="AV174" i="67"/>
  <c r="AU174" i="67"/>
  <c r="AV173" i="67"/>
  <c r="AU173" i="67"/>
  <c r="AV172" i="67"/>
  <c r="AU172" i="67"/>
  <c r="AV171" i="67"/>
  <c r="AU171" i="67"/>
  <c r="AV170" i="67"/>
  <c r="AU170" i="67"/>
  <c r="AV169" i="67"/>
  <c r="AU169" i="67"/>
  <c r="AV168" i="67"/>
  <c r="AU168" i="67"/>
  <c r="AV167" i="67"/>
  <c r="AU167" i="67"/>
  <c r="AV166" i="67"/>
  <c r="AU166" i="67"/>
  <c r="AV165" i="67"/>
  <c r="AU165" i="67"/>
  <c r="AV164" i="67"/>
  <c r="AU164" i="67"/>
  <c r="AV163" i="67"/>
  <c r="AU163" i="67"/>
  <c r="AV162" i="67"/>
  <c r="AU162" i="67"/>
  <c r="AV161" i="67"/>
  <c r="AU161" i="67"/>
  <c r="AV160" i="67"/>
  <c r="AU160" i="67"/>
  <c r="AV159" i="67"/>
  <c r="AU159" i="67"/>
  <c r="AV158" i="67"/>
  <c r="AU158" i="67"/>
  <c r="AV157" i="67"/>
  <c r="AU157" i="67"/>
  <c r="AV156" i="67"/>
  <c r="AU156" i="67"/>
  <c r="AV155" i="67"/>
  <c r="AU155" i="67"/>
  <c r="AV154" i="67"/>
  <c r="AU154" i="67"/>
  <c r="AV153" i="67"/>
  <c r="AU153" i="67"/>
  <c r="AV152" i="67"/>
  <c r="AU152" i="67"/>
  <c r="AV151" i="67"/>
  <c r="AU151" i="67"/>
  <c r="AV150" i="67"/>
  <c r="AU150" i="67"/>
  <c r="AV149" i="67"/>
  <c r="AU149" i="67"/>
  <c r="AV148" i="67"/>
  <c r="AU148" i="67"/>
  <c r="AV147" i="67"/>
  <c r="AU147" i="67"/>
  <c r="AV146" i="67"/>
  <c r="AU146" i="67"/>
  <c r="AV145" i="67"/>
  <c r="AU145" i="67"/>
  <c r="AV144" i="67"/>
  <c r="AU144" i="67"/>
  <c r="AV143" i="67"/>
  <c r="AU143" i="67"/>
  <c r="AV142" i="67"/>
  <c r="AU142" i="67"/>
  <c r="AV141" i="67"/>
  <c r="AU141" i="67"/>
  <c r="AV140" i="67"/>
  <c r="AU140" i="67"/>
  <c r="AV139" i="67"/>
  <c r="AU139" i="67"/>
  <c r="AV138" i="67"/>
  <c r="AU138" i="67"/>
  <c r="AV137" i="67"/>
  <c r="AU137" i="67"/>
  <c r="AV136" i="67"/>
  <c r="AU136" i="67"/>
  <c r="AV135" i="67"/>
  <c r="AU135" i="67"/>
  <c r="AV134" i="67"/>
  <c r="AU134" i="67"/>
  <c r="AV133" i="67"/>
  <c r="AU133" i="67"/>
  <c r="AV132" i="67"/>
  <c r="AU132" i="67"/>
  <c r="AV131" i="67"/>
  <c r="AU131" i="67"/>
  <c r="AV130" i="67"/>
  <c r="AU130" i="67"/>
  <c r="AV129" i="67"/>
  <c r="AU129" i="67"/>
  <c r="AV128" i="67"/>
  <c r="AU128" i="67"/>
  <c r="AV127" i="67"/>
  <c r="AU127" i="67"/>
  <c r="AV126" i="67"/>
  <c r="AU126" i="67"/>
  <c r="AV125" i="67"/>
  <c r="AU125" i="67"/>
  <c r="AV124" i="67"/>
  <c r="AU124" i="67"/>
  <c r="AV123" i="67"/>
  <c r="AU123" i="67"/>
  <c r="AV122" i="67"/>
  <c r="AU122" i="67"/>
  <c r="AV121" i="67"/>
  <c r="AU121" i="67"/>
  <c r="AV120" i="67"/>
  <c r="AU120" i="67"/>
  <c r="AV119" i="67"/>
  <c r="AU119" i="67"/>
  <c r="AV118" i="67"/>
  <c r="AU118" i="67"/>
  <c r="AV117" i="67"/>
  <c r="AU117" i="67"/>
  <c r="AV116" i="67"/>
  <c r="AU116" i="67"/>
  <c r="AV115" i="67"/>
  <c r="AU115" i="67"/>
  <c r="AV114" i="67"/>
  <c r="AU114" i="67"/>
  <c r="AV113" i="67"/>
  <c r="AU113" i="67"/>
  <c r="AV112" i="67"/>
  <c r="AU112" i="67"/>
  <c r="AV111" i="67"/>
  <c r="AU111" i="67"/>
  <c r="AV110" i="67"/>
  <c r="AU110" i="67"/>
  <c r="AV109" i="67"/>
  <c r="AU109" i="67"/>
  <c r="AV108" i="67"/>
  <c r="AU108" i="67"/>
  <c r="AV107" i="67"/>
  <c r="AU107" i="67"/>
  <c r="AV106" i="67"/>
  <c r="AU106" i="67"/>
  <c r="AV105" i="67"/>
  <c r="AU105" i="67"/>
  <c r="AV104" i="67"/>
  <c r="AU104" i="67"/>
  <c r="AV103" i="67"/>
  <c r="AU103" i="67"/>
  <c r="AV102" i="67"/>
  <c r="AU102" i="67"/>
  <c r="AV101" i="67"/>
  <c r="AU101" i="67"/>
  <c r="AV100" i="67"/>
  <c r="AU100" i="67"/>
  <c r="AV99" i="67"/>
  <c r="AU99" i="67"/>
  <c r="AV98" i="67"/>
  <c r="AU98" i="67"/>
  <c r="AV97" i="67"/>
  <c r="AU97" i="67"/>
  <c r="AV96" i="67"/>
  <c r="AU96" i="67"/>
  <c r="AV95" i="67"/>
  <c r="AU95" i="67"/>
  <c r="AV94" i="67"/>
  <c r="AU94" i="67"/>
  <c r="AV93" i="67"/>
  <c r="AU93" i="67"/>
  <c r="AV92" i="67"/>
  <c r="AU92" i="67"/>
  <c r="AV91" i="67"/>
  <c r="AU91" i="67"/>
  <c r="AV90" i="67"/>
  <c r="AU90" i="67"/>
  <c r="AV89" i="67"/>
  <c r="AU89" i="67"/>
  <c r="AV88" i="67"/>
  <c r="AU88" i="67"/>
  <c r="AV87" i="67"/>
  <c r="AU87" i="67"/>
  <c r="AV86" i="67"/>
  <c r="AU86" i="67"/>
  <c r="AU85" i="67"/>
  <c r="AV85" i="67"/>
  <c r="AU84" i="67"/>
  <c r="AV84" i="67"/>
  <c r="AU83" i="67"/>
  <c r="AV83" i="67"/>
  <c r="AU82" i="67"/>
  <c r="AV82" i="67"/>
  <c r="AU81" i="67"/>
  <c r="AV81" i="67"/>
  <c r="AU80" i="67"/>
  <c r="AV80" i="67"/>
  <c r="AU79" i="67"/>
  <c r="AV79" i="67"/>
  <c r="AU78" i="67"/>
  <c r="AV78" i="67"/>
  <c r="AU77" i="67"/>
  <c r="AV77" i="67"/>
  <c r="AU76" i="67"/>
  <c r="AV76" i="67"/>
  <c r="AU75" i="67"/>
  <c r="AV75" i="67"/>
  <c r="AU74" i="67"/>
  <c r="AV74" i="67"/>
  <c r="AU73" i="67"/>
  <c r="AV73" i="67"/>
  <c r="AU72" i="67"/>
  <c r="AV72" i="67"/>
  <c r="AU71" i="67"/>
  <c r="AV71" i="67"/>
  <c r="AU70" i="67"/>
  <c r="AV70" i="67"/>
  <c r="AU69" i="67"/>
  <c r="AV69" i="67"/>
  <c r="AU68" i="67"/>
  <c r="AV68" i="67"/>
  <c r="AU67" i="67"/>
  <c r="AV67" i="67"/>
  <c r="AU66" i="67"/>
  <c r="AV66" i="67"/>
  <c r="AU65" i="67"/>
  <c r="AV65" i="67"/>
  <c r="AU64" i="67"/>
  <c r="AV64" i="67"/>
  <c r="AU63" i="67"/>
  <c r="AV63" i="67"/>
  <c r="AU62" i="67"/>
  <c r="AV62" i="67"/>
  <c r="AU61" i="67"/>
  <c r="AV61" i="67"/>
  <c r="AU60" i="67"/>
  <c r="AV60" i="67"/>
  <c r="AU59" i="67"/>
  <c r="AV59" i="67"/>
  <c r="AU58" i="67"/>
  <c r="AV58" i="67"/>
  <c r="AU57" i="67"/>
  <c r="AV57" i="67"/>
  <c r="AU56" i="67"/>
  <c r="AV56" i="67"/>
  <c r="AU55" i="67"/>
  <c r="AV55" i="67"/>
  <c r="AU54" i="67"/>
  <c r="AV54" i="67"/>
  <c r="AU53" i="67"/>
  <c r="AV53" i="67"/>
  <c r="AU52" i="67"/>
  <c r="AV52" i="67"/>
  <c r="AU51" i="67"/>
  <c r="AV51" i="67"/>
  <c r="AU50" i="67"/>
  <c r="AV50" i="67"/>
  <c r="AU49" i="67"/>
  <c r="AV49" i="67"/>
  <c r="AU48" i="67"/>
  <c r="AV48" i="67"/>
  <c r="AU47" i="67"/>
  <c r="AV47" i="67"/>
  <c r="AU46" i="67"/>
  <c r="AV46" i="67"/>
  <c r="AU45" i="67"/>
  <c r="AV45" i="67"/>
  <c r="AU44" i="67"/>
  <c r="AV44" i="67"/>
  <c r="AU43" i="67"/>
  <c r="AV43" i="67"/>
  <c r="AU42" i="67"/>
  <c r="AV42" i="67"/>
  <c r="AU41" i="67"/>
  <c r="AV41" i="67"/>
  <c r="AU40" i="67"/>
  <c r="AV40" i="67"/>
  <c r="AU39" i="67"/>
  <c r="AV39" i="67"/>
  <c r="AU38" i="67"/>
  <c r="AV38" i="67"/>
  <c r="AU37" i="67"/>
  <c r="AV37" i="67"/>
  <c r="AU36" i="67"/>
  <c r="AV36" i="67"/>
  <c r="AU35" i="67"/>
  <c r="AV35" i="67"/>
  <c r="AU34" i="67"/>
  <c r="AV34" i="67"/>
  <c r="AU33" i="67"/>
  <c r="AV33" i="67"/>
  <c r="AU32" i="67"/>
  <c r="AV32" i="67"/>
  <c r="AU31" i="67"/>
  <c r="AV31" i="67"/>
  <c r="AU30" i="67"/>
  <c r="AV30" i="67"/>
  <c r="AU29" i="67"/>
  <c r="AV29" i="67"/>
  <c r="AU28" i="67"/>
  <c r="AV28" i="67"/>
  <c r="AU27" i="67"/>
  <c r="AV27" i="67"/>
  <c r="AU26" i="67"/>
  <c r="AV26" i="67"/>
  <c r="AU25" i="67"/>
  <c r="AV25" i="67"/>
  <c r="AU24" i="67"/>
  <c r="AV24" i="67"/>
  <c r="AU23" i="67"/>
  <c r="AV23" i="67"/>
  <c r="AU22" i="67"/>
  <c r="AV22" i="67"/>
  <c r="AU21" i="67"/>
  <c r="AV21" i="67"/>
  <c r="AU20" i="67"/>
  <c r="AV20" i="67"/>
  <c r="AU19" i="67"/>
  <c r="AV19" i="67"/>
  <c r="AU18" i="67"/>
  <c r="AV18" i="67"/>
  <c r="W200" i="67"/>
  <c r="W199" i="67"/>
  <c r="W198" i="67"/>
  <c r="W197" i="67"/>
  <c r="W196" i="67"/>
  <c r="W195" i="67"/>
  <c r="W194" i="67"/>
  <c r="W193" i="67"/>
  <c r="W192" i="67"/>
  <c r="W191" i="67"/>
  <c r="W190" i="67"/>
  <c r="W189" i="67"/>
  <c r="W188" i="67"/>
  <c r="W187" i="67"/>
  <c r="W186" i="67"/>
  <c r="W185" i="67"/>
  <c r="W184" i="67"/>
  <c r="W183" i="67"/>
  <c r="W182" i="67"/>
  <c r="W181" i="67"/>
  <c r="W180" i="67"/>
  <c r="W179" i="67"/>
  <c r="W178" i="67"/>
  <c r="W177" i="67"/>
  <c r="W176" i="67"/>
  <c r="W175" i="67"/>
  <c r="W174" i="67"/>
  <c r="W173" i="67"/>
  <c r="W172" i="67"/>
  <c r="W171" i="67"/>
  <c r="W170" i="67"/>
  <c r="W169" i="67"/>
  <c r="W168" i="67"/>
  <c r="W167" i="67"/>
  <c r="W166" i="67"/>
  <c r="W165" i="67"/>
  <c r="W164" i="67"/>
  <c r="W163" i="67"/>
  <c r="W162" i="67"/>
  <c r="W161" i="67"/>
  <c r="W160" i="67"/>
  <c r="W159" i="67"/>
  <c r="W158" i="67"/>
  <c r="W157" i="67"/>
  <c r="W156" i="67"/>
  <c r="W155" i="67"/>
  <c r="W154" i="67"/>
  <c r="W153" i="67"/>
  <c r="W152" i="67"/>
  <c r="W151" i="67"/>
  <c r="W150" i="67"/>
  <c r="W149" i="67"/>
  <c r="W148" i="67"/>
  <c r="W147" i="67"/>
  <c r="W146" i="67"/>
  <c r="W145" i="67"/>
  <c r="W144" i="67"/>
  <c r="W143" i="67"/>
  <c r="W142" i="67"/>
  <c r="W141" i="67"/>
  <c r="W140" i="67"/>
  <c r="W139" i="67"/>
  <c r="W138" i="67"/>
  <c r="W137" i="67"/>
  <c r="W136" i="67"/>
  <c r="W135" i="67"/>
  <c r="W134" i="67"/>
  <c r="W133" i="67"/>
  <c r="W132" i="67"/>
  <c r="W131" i="67"/>
  <c r="W130" i="67"/>
  <c r="W129" i="67"/>
  <c r="W128" i="67"/>
  <c r="W127" i="67"/>
  <c r="W126" i="67"/>
  <c r="W125" i="67"/>
  <c r="W124" i="67"/>
  <c r="W123" i="67"/>
  <c r="W122" i="67"/>
  <c r="W121" i="67"/>
  <c r="W120" i="67"/>
  <c r="W119" i="67"/>
  <c r="W118" i="67"/>
  <c r="W117" i="67"/>
  <c r="W116" i="67"/>
  <c r="W115" i="67"/>
  <c r="W114" i="67"/>
  <c r="W113" i="67"/>
  <c r="W112" i="67"/>
  <c r="W111" i="67"/>
  <c r="W110" i="67"/>
  <c r="W109" i="67"/>
  <c r="W108" i="67"/>
  <c r="W107" i="67"/>
  <c r="W106" i="67"/>
  <c r="W105" i="67"/>
  <c r="W104" i="67"/>
  <c r="W103" i="67"/>
  <c r="W102" i="67"/>
  <c r="W101" i="67"/>
  <c r="W100" i="67"/>
  <c r="W99" i="67"/>
  <c r="W98" i="67"/>
  <c r="W97" i="67"/>
  <c r="W96" i="67"/>
  <c r="W95" i="67"/>
  <c r="W94" i="67"/>
  <c r="W93" i="67"/>
  <c r="W92" i="67"/>
  <c r="W91" i="67"/>
  <c r="W90" i="67"/>
  <c r="W89" i="67"/>
  <c r="W88" i="67"/>
  <c r="W87" i="67"/>
  <c r="W86" i="67"/>
  <c r="W85" i="67"/>
  <c r="W84" i="67"/>
  <c r="W83" i="67"/>
  <c r="W82" i="67"/>
  <c r="W81" i="67"/>
  <c r="W80" i="67"/>
  <c r="W79" i="67"/>
  <c r="W78" i="67"/>
  <c r="W77" i="67"/>
  <c r="W76" i="67"/>
  <c r="W75" i="67"/>
  <c r="W74" i="67"/>
  <c r="W73" i="67"/>
  <c r="W72" i="67"/>
  <c r="W71" i="67"/>
  <c r="W70" i="67"/>
  <c r="W69" i="67"/>
  <c r="W68" i="67"/>
  <c r="W67" i="67"/>
  <c r="W66" i="67"/>
  <c r="W65" i="67"/>
  <c r="W64" i="67"/>
  <c r="W63" i="67"/>
  <c r="W62" i="67"/>
  <c r="W61" i="67"/>
  <c r="W60" i="67"/>
  <c r="W59" i="67"/>
  <c r="W58" i="67"/>
  <c r="W57" i="67"/>
  <c r="W56" i="67"/>
  <c r="W55" i="67"/>
  <c r="W54" i="67"/>
  <c r="W53" i="67"/>
  <c r="W52" i="67"/>
  <c r="W51" i="67"/>
  <c r="W50" i="67"/>
  <c r="W49" i="67"/>
  <c r="W48" i="67"/>
  <c r="W47" i="67"/>
  <c r="W46" i="67"/>
  <c r="W45" i="67"/>
  <c r="W44" i="67"/>
  <c r="W43" i="67"/>
  <c r="W42" i="67"/>
  <c r="W41" i="67"/>
  <c r="W40" i="67"/>
  <c r="W39" i="67"/>
  <c r="W38" i="67"/>
  <c r="W37" i="67"/>
  <c r="W36" i="67"/>
  <c r="W35" i="67"/>
  <c r="W34" i="67"/>
  <c r="W33" i="67"/>
  <c r="W32" i="67"/>
  <c r="W31" i="67"/>
  <c r="W30" i="67"/>
  <c r="W29" i="67"/>
  <c r="W28" i="67"/>
  <c r="W27" i="67"/>
  <c r="W26" i="67"/>
  <c r="W25" i="67"/>
  <c r="W24" i="67"/>
  <c r="W23" i="67"/>
  <c r="W22" i="67"/>
  <c r="W21" i="67"/>
  <c r="W20" i="67"/>
  <c r="W19" i="67"/>
  <c r="W18" i="67"/>
  <c r="S200" i="67"/>
  <c r="S199" i="67"/>
  <c r="S198" i="67"/>
  <c r="S197" i="67"/>
  <c r="S196" i="67"/>
  <c r="S195" i="67"/>
  <c r="S194" i="67"/>
  <c r="S193" i="67"/>
  <c r="S192" i="67"/>
  <c r="S191" i="67"/>
  <c r="S190" i="67"/>
  <c r="S189" i="67"/>
  <c r="S188" i="67"/>
  <c r="S187" i="67"/>
  <c r="S186" i="67"/>
  <c r="S185" i="67"/>
  <c r="S184" i="67"/>
  <c r="S183" i="67"/>
  <c r="S182" i="67"/>
  <c r="S181" i="67"/>
  <c r="S180" i="67"/>
  <c r="S179" i="67"/>
  <c r="S178" i="67"/>
  <c r="S177" i="67"/>
  <c r="S176" i="67"/>
  <c r="S175" i="67"/>
  <c r="S174" i="67"/>
  <c r="S173" i="67"/>
  <c r="S172" i="67"/>
  <c r="S171" i="67"/>
  <c r="S170" i="67"/>
  <c r="S169" i="67"/>
  <c r="S168" i="67"/>
  <c r="S167" i="67"/>
  <c r="S166" i="67"/>
  <c r="S165" i="67"/>
  <c r="S164" i="67"/>
  <c r="S163" i="67"/>
  <c r="S162" i="67"/>
  <c r="S161" i="67"/>
  <c r="S160" i="67"/>
  <c r="S159" i="67"/>
  <c r="S158" i="67"/>
  <c r="S157" i="67"/>
  <c r="S156" i="67"/>
  <c r="S155" i="67"/>
  <c r="S154" i="67"/>
  <c r="S153" i="67"/>
  <c r="S152" i="67"/>
  <c r="S151" i="67"/>
  <c r="S150" i="67"/>
  <c r="S149" i="67"/>
  <c r="S148" i="67"/>
  <c r="S147" i="67"/>
  <c r="S146" i="67"/>
  <c r="S145" i="67"/>
  <c r="S144" i="67"/>
  <c r="S143" i="67"/>
  <c r="S142" i="67"/>
  <c r="S141" i="67"/>
  <c r="S140" i="67"/>
  <c r="S139" i="67"/>
  <c r="S138" i="67"/>
  <c r="S137" i="67"/>
  <c r="S136" i="67"/>
  <c r="S135" i="67"/>
  <c r="S134" i="67"/>
  <c r="S133" i="67"/>
  <c r="S132" i="67"/>
  <c r="S131" i="67"/>
  <c r="S130" i="67"/>
  <c r="S129" i="67"/>
  <c r="S128" i="67"/>
  <c r="S127" i="67"/>
  <c r="S126" i="67"/>
  <c r="S125" i="67"/>
  <c r="S124" i="67"/>
  <c r="S123" i="67"/>
  <c r="S122" i="67"/>
  <c r="S121" i="67"/>
  <c r="S120" i="67"/>
  <c r="S119" i="67"/>
  <c r="S118" i="67"/>
  <c r="S117" i="67"/>
  <c r="S116" i="67"/>
  <c r="S115" i="67"/>
  <c r="S114" i="67"/>
  <c r="S113" i="67"/>
  <c r="S112" i="67"/>
  <c r="S111" i="67"/>
  <c r="S110" i="67"/>
  <c r="S109" i="67"/>
  <c r="S108" i="67"/>
  <c r="S107" i="67"/>
  <c r="S106" i="67"/>
  <c r="S105" i="67"/>
  <c r="S104" i="67"/>
  <c r="S103" i="67"/>
  <c r="S102" i="67"/>
  <c r="S101" i="67"/>
  <c r="S100" i="67"/>
  <c r="S99" i="67"/>
  <c r="S98" i="67"/>
  <c r="S97" i="67"/>
  <c r="S96" i="67"/>
  <c r="S95" i="67"/>
  <c r="S94" i="67"/>
  <c r="S93" i="67"/>
  <c r="S92" i="67"/>
  <c r="S91" i="67"/>
  <c r="S90" i="67"/>
  <c r="S89" i="67"/>
  <c r="S88" i="67"/>
  <c r="S87" i="67"/>
  <c r="S86" i="67"/>
  <c r="S85" i="67"/>
  <c r="S84" i="67"/>
  <c r="S83" i="67"/>
  <c r="S82" i="67"/>
  <c r="S81" i="67"/>
  <c r="S80" i="67"/>
  <c r="S79" i="67"/>
  <c r="S78" i="67"/>
  <c r="S77" i="67"/>
  <c r="S76" i="67"/>
  <c r="S75" i="67"/>
  <c r="S74" i="67"/>
  <c r="S73" i="67"/>
  <c r="S72" i="67"/>
  <c r="S71" i="67"/>
  <c r="S70" i="67"/>
  <c r="S69" i="67"/>
  <c r="S68" i="67"/>
  <c r="S67" i="67"/>
  <c r="S66" i="67"/>
  <c r="S65" i="67"/>
  <c r="S64" i="67"/>
  <c r="S63" i="67"/>
  <c r="S62" i="67"/>
  <c r="S61" i="67"/>
  <c r="S60" i="67"/>
  <c r="S59" i="67"/>
  <c r="S58" i="67"/>
  <c r="S57" i="67"/>
  <c r="S56" i="67"/>
  <c r="S55" i="67"/>
  <c r="S54" i="67"/>
  <c r="S53" i="67"/>
  <c r="S52" i="67"/>
  <c r="S51" i="67"/>
  <c r="S50" i="67"/>
  <c r="S49" i="67"/>
  <c r="S48" i="67"/>
  <c r="S47" i="67"/>
  <c r="S46" i="67"/>
  <c r="S45" i="67"/>
  <c r="S44" i="67"/>
  <c r="S43" i="67"/>
  <c r="S42" i="67"/>
  <c r="S41" i="67"/>
  <c r="S40" i="67"/>
  <c r="S39" i="67"/>
  <c r="S38" i="67"/>
  <c r="S37" i="67"/>
  <c r="S36" i="67"/>
  <c r="S35" i="67"/>
  <c r="S34" i="67"/>
  <c r="S33" i="67"/>
  <c r="S32" i="67"/>
  <c r="S31" i="67"/>
  <c r="S30" i="67"/>
  <c r="S29" i="67"/>
  <c r="S28" i="67"/>
  <c r="S27" i="67"/>
  <c r="S26" i="67"/>
  <c r="S25" i="67"/>
  <c r="S24" i="67"/>
  <c r="S23" i="67"/>
  <c r="S22" i="67"/>
  <c r="S21" i="67"/>
  <c r="S20" i="67"/>
  <c r="S19" i="67"/>
  <c r="S18" i="67"/>
  <c r="G200" i="67"/>
  <c r="G199" i="67"/>
  <c r="G198" i="67"/>
  <c r="G197" i="67"/>
  <c r="G196" i="67"/>
  <c r="G195" i="67"/>
  <c r="G194" i="67"/>
  <c r="G193" i="67"/>
  <c r="G192" i="67"/>
  <c r="G191" i="67"/>
  <c r="G190" i="67"/>
  <c r="G189" i="67"/>
  <c r="G188" i="67"/>
  <c r="G187" i="67"/>
  <c r="G186" i="67"/>
  <c r="G185" i="67"/>
  <c r="G184" i="67"/>
  <c r="G183" i="67"/>
  <c r="G182" i="67"/>
  <c r="G181" i="67"/>
  <c r="G180" i="67"/>
  <c r="G179" i="67"/>
  <c r="G178" i="67"/>
  <c r="G177" i="67"/>
  <c r="G176" i="67"/>
  <c r="G175" i="67"/>
  <c r="G174" i="67"/>
  <c r="G173" i="67"/>
  <c r="G172" i="67"/>
  <c r="G171" i="67"/>
  <c r="G170" i="67"/>
  <c r="G169" i="67"/>
  <c r="G168" i="67"/>
  <c r="G167" i="67"/>
  <c r="G166" i="67"/>
  <c r="G165" i="67"/>
  <c r="G164" i="67"/>
  <c r="G163" i="67"/>
  <c r="G162" i="67"/>
  <c r="G161" i="67"/>
  <c r="G160" i="67"/>
  <c r="G159" i="67"/>
  <c r="G158" i="67"/>
  <c r="G157" i="67"/>
  <c r="G156" i="67"/>
  <c r="G155" i="67"/>
  <c r="G154" i="67"/>
  <c r="G153" i="67"/>
  <c r="G152" i="67"/>
  <c r="G151" i="67"/>
  <c r="G150" i="67"/>
  <c r="G149" i="67"/>
  <c r="G148" i="67"/>
  <c r="G147" i="67"/>
  <c r="G146" i="67"/>
  <c r="G145" i="67"/>
  <c r="G144" i="67"/>
  <c r="G143" i="67"/>
  <c r="G142" i="67"/>
  <c r="G141" i="67"/>
  <c r="G140" i="67"/>
  <c r="G139" i="67"/>
  <c r="G138" i="67"/>
  <c r="G137" i="67"/>
  <c r="G136" i="67"/>
  <c r="G135" i="67"/>
  <c r="G134" i="67"/>
  <c r="G133" i="67"/>
  <c r="G132" i="67"/>
  <c r="G131" i="67"/>
  <c r="G130" i="67"/>
  <c r="G129" i="67"/>
  <c r="G128" i="67"/>
  <c r="G127" i="67"/>
  <c r="G126" i="67"/>
  <c r="G125" i="67"/>
  <c r="G124" i="67"/>
  <c r="G123" i="67"/>
  <c r="G122" i="67"/>
  <c r="G121" i="67"/>
  <c r="G120" i="67"/>
  <c r="G119" i="67"/>
  <c r="G118" i="67"/>
  <c r="G117" i="67"/>
  <c r="G116" i="67"/>
  <c r="G115" i="67"/>
  <c r="G114" i="67"/>
  <c r="G113" i="67"/>
  <c r="G112" i="67"/>
  <c r="G111" i="67"/>
  <c r="G110" i="67"/>
  <c r="G109" i="67"/>
  <c r="G108" i="67"/>
  <c r="G107" i="67"/>
  <c r="G106" i="67"/>
  <c r="G105" i="67"/>
  <c r="G104" i="67"/>
  <c r="G103" i="67"/>
  <c r="G102" i="67"/>
  <c r="G101" i="67"/>
  <c r="G100" i="67"/>
  <c r="G99" i="67"/>
  <c r="G98" i="67"/>
  <c r="G97" i="67"/>
  <c r="G96" i="67"/>
  <c r="G95" i="67"/>
  <c r="G94" i="67"/>
  <c r="G93" i="67"/>
  <c r="G92" i="67"/>
  <c r="G91" i="67"/>
  <c r="G90" i="67"/>
  <c r="G89" i="67"/>
  <c r="G88" i="67"/>
  <c r="G87" i="67"/>
  <c r="G86" i="67"/>
  <c r="G85" i="67"/>
  <c r="G84" i="67"/>
  <c r="G83" i="67"/>
  <c r="G82" i="67"/>
  <c r="G81" i="67"/>
  <c r="G80" i="67"/>
  <c r="G79" i="67"/>
  <c r="G78" i="67"/>
  <c r="G77" i="67"/>
  <c r="G76" i="67"/>
  <c r="G75" i="67"/>
  <c r="G74" i="67"/>
  <c r="G73" i="67"/>
  <c r="G72" i="67"/>
  <c r="G71" i="67"/>
  <c r="G70" i="67"/>
  <c r="G69" i="67"/>
  <c r="G68" i="67"/>
  <c r="G67" i="67"/>
  <c r="G66" i="67"/>
  <c r="G65" i="67"/>
  <c r="G64" i="67"/>
  <c r="G63" i="67"/>
  <c r="G62" i="67"/>
  <c r="G61" i="67"/>
  <c r="G60" i="67"/>
  <c r="G59" i="67"/>
  <c r="G58" i="67"/>
  <c r="G57" i="67"/>
  <c r="G56" i="67"/>
  <c r="G55" i="67"/>
  <c r="G54" i="67"/>
  <c r="G53" i="67"/>
  <c r="G52" i="67"/>
  <c r="G51" i="67"/>
  <c r="G50" i="67"/>
  <c r="G49" i="67"/>
  <c r="G48" i="67"/>
  <c r="G47" i="67"/>
  <c r="G46" i="67"/>
  <c r="G45" i="67"/>
  <c r="G44" i="67"/>
  <c r="G43" i="67"/>
  <c r="G42" i="67"/>
  <c r="G41" i="67"/>
  <c r="G40" i="67"/>
  <c r="G39" i="67"/>
  <c r="G38" i="67"/>
  <c r="G37" i="67"/>
  <c r="G36" i="67"/>
  <c r="G35" i="67"/>
  <c r="G34" i="67"/>
  <c r="G33" i="67"/>
  <c r="G32" i="67"/>
  <c r="G31" i="67"/>
  <c r="G30" i="67"/>
  <c r="G29" i="67"/>
  <c r="G28" i="67"/>
  <c r="G27" i="67"/>
  <c r="G26" i="67"/>
  <c r="G25" i="67"/>
  <c r="G24" i="67"/>
  <c r="G23" i="67"/>
  <c r="G22" i="67"/>
  <c r="G21" i="67"/>
  <c r="G20" i="67"/>
  <c r="G19" i="67"/>
  <c r="G18" i="67"/>
  <c r="E200" i="67"/>
  <c r="D200" i="67"/>
  <c r="E199" i="67"/>
  <c r="D199" i="67"/>
  <c r="E198" i="67"/>
  <c r="D198" i="67"/>
  <c r="E197" i="67"/>
  <c r="D197" i="67"/>
  <c r="E196" i="67"/>
  <c r="D196" i="67"/>
  <c r="E195" i="67"/>
  <c r="D195" i="67"/>
  <c r="E194" i="67"/>
  <c r="D194" i="67"/>
  <c r="E193" i="67"/>
  <c r="D193" i="67"/>
  <c r="E192" i="67"/>
  <c r="D192" i="67"/>
  <c r="E191" i="67"/>
  <c r="D191" i="67"/>
  <c r="E190" i="67"/>
  <c r="D190" i="67"/>
  <c r="E189" i="67"/>
  <c r="D189" i="67"/>
  <c r="E188" i="67"/>
  <c r="D188" i="67"/>
  <c r="E187" i="67"/>
  <c r="D187" i="67"/>
  <c r="E186" i="67"/>
  <c r="D186" i="67"/>
  <c r="E185" i="67"/>
  <c r="D185" i="67"/>
  <c r="E184" i="67"/>
  <c r="D184" i="67"/>
  <c r="E183" i="67"/>
  <c r="D183" i="67"/>
  <c r="E182" i="67"/>
  <c r="D182" i="67"/>
  <c r="E181" i="67"/>
  <c r="D181" i="67"/>
  <c r="E180" i="67"/>
  <c r="D180" i="67"/>
  <c r="E179" i="67"/>
  <c r="D179" i="67"/>
  <c r="E178" i="67"/>
  <c r="D178" i="67"/>
  <c r="E177" i="67"/>
  <c r="D177" i="67"/>
  <c r="E176" i="67"/>
  <c r="D176" i="67"/>
  <c r="E175" i="67"/>
  <c r="D175" i="67"/>
  <c r="E174" i="67"/>
  <c r="D174" i="67"/>
  <c r="E173" i="67"/>
  <c r="D173" i="67"/>
  <c r="E172" i="67"/>
  <c r="D172" i="67"/>
  <c r="E171" i="67"/>
  <c r="D171" i="67"/>
  <c r="E170" i="67"/>
  <c r="D170" i="67"/>
  <c r="E169" i="67"/>
  <c r="D169" i="67"/>
  <c r="E168" i="67"/>
  <c r="D168" i="67"/>
  <c r="E167" i="67"/>
  <c r="D167" i="67"/>
  <c r="E166" i="67"/>
  <c r="D166" i="67"/>
  <c r="E165" i="67"/>
  <c r="D165" i="67"/>
  <c r="E164" i="67"/>
  <c r="D164" i="67"/>
  <c r="E163" i="67"/>
  <c r="D163" i="67"/>
  <c r="E162" i="67"/>
  <c r="D162" i="67"/>
  <c r="E161" i="67"/>
  <c r="D161" i="67"/>
  <c r="E160" i="67"/>
  <c r="D160" i="67"/>
  <c r="E159" i="67"/>
  <c r="D159" i="67"/>
  <c r="E158" i="67"/>
  <c r="D158" i="67"/>
  <c r="E157" i="67"/>
  <c r="D157" i="67"/>
  <c r="E156" i="67"/>
  <c r="D156" i="67"/>
  <c r="E155" i="67"/>
  <c r="D155" i="67"/>
  <c r="E154" i="67"/>
  <c r="D154" i="67"/>
  <c r="E153" i="67"/>
  <c r="D153" i="67"/>
  <c r="E152" i="67"/>
  <c r="D152" i="67"/>
  <c r="E151" i="67"/>
  <c r="D151" i="67"/>
  <c r="E150" i="67"/>
  <c r="D150" i="67"/>
  <c r="E149" i="67"/>
  <c r="D149" i="67"/>
  <c r="E148" i="67"/>
  <c r="D148" i="67"/>
  <c r="E147" i="67"/>
  <c r="D147" i="67"/>
  <c r="E146" i="67"/>
  <c r="D146" i="67"/>
  <c r="E145" i="67"/>
  <c r="D145" i="67"/>
  <c r="E144" i="67"/>
  <c r="D144" i="67"/>
  <c r="E143" i="67"/>
  <c r="D143" i="67"/>
  <c r="E142" i="67"/>
  <c r="D142" i="67"/>
  <c r="E141" i="67"/>
  <c r="D141" i="67"/>
  <c r="E140" i="67"/>
  <c r="D140" i="67"/>
  <c r="E139" i="67"/>
  <c r="D139" i="67"/>
  <c r="E138" i="67"/>
  <c r="D138" i="67"/>
  <c r="E137" i="67"/>
  <c r="D137" i="67"/>
  <c r="E136" i="67"/>
  <c r="D136" i="67"/>
  <c r="E135" i="67"/>
  <c r="D135" i="67"/>
  <c r="E134" i="67"/>
  <c r="D134" i="67"/>
  <c r="E133" i="67"/>
  <c r="D133" i="67"/>
  <c r="E132" i="67"/>
  <c r="D132" i="67"/>
  <c r="E131" i="67"/>
  <c r="D131" i="67"/>
  <c r="E130" i="67"/>
  <c r="D130" i="67"/>
  <c r="E129" i="67"/>
  <c r="D129" i="67"/>
  <c r="E128" i="67"/>
  <c r="D128" i="67"/>
  <c r="E127" i="67"/>
  <c r="D127" i="67"/>
  <c r="E126" i="67"/>
  <c r="D126" i="67"/>
  <c r="E125" i="67"/>
  <c r="D125" i="67"/>
  <c r="E124" i="67"/>
  <c r="D124" i="67"/>
  <c r="E123" i="67"/>
  <c r="D123" i="67"/>
  <c r="E122" i="67"/>
  <c r="D122" i="67"/>
  <c r="E121" i="67"/>
  <c r="D121" i="67"/>
  <c r="E120" i="67"/>
  <c r="D120" i="67"/>
  <c r="E119" i="67"/>
  <c r="D119" i="67"/>
  <c r="E118" i="67"/>
  <c r="D118" i="67"/>
  <c r="E117" i="67"/>
  <c r="D117" i="67"/>
  <c r="E116" i="67"/>
  <c r="D116" i="67"/>
  <c r="E115" i="67"/>
  <c r="D115" i="67"/>
  <c r="E114" i="67"/>
  <c r="D114" i="67"/>
  <c r="E113" i="67"/>
  <c r="D113" i="67"/>
  <c r="E112" i="67"/>
  <c r="D112" i="67"/>
  <c r="E111" i="67"/>
  <c r="D111" i="67"/>
  <c r="E110" i="67"/>
  <c r="D110" i="67"/>
  <c r="E109" i="67"/>
  <c r="D109" i="67"/>
  <c r="E108" i="67"/>
  <c r="D108" i="67"/>
  <c r="E107" i="67"/>
  <c r="D107" i="67"/>
  <c r="E106" i="67"/>
  <c r="D106" i="67"/>
  <c r="E105" i="67"/>
  <c r="D105" i="67"/>
  <c r="E104" i="67"/>
  <c r="D104" i="67"/>
  <c r="E103" i="67"/>
  <c r="D103" i="67"/>
  <c r="E102" i="67"/>
  <c r="D102" i="67"/>
  <c r="E101" i="67"/>
  <c r="D101" i="67"/>
  <c r="E100" i="67"/>
  <c r="D100" i="67"/>
  <c r="E99" i="67"/>
  <c r="D99" i="67"/>
  <c r="E98" i="67"/>
  <c r="D98" i="67"/>
  <c r="E97" i="67"/>
  <c r="D97" i="67"/>
  <c r="E96" i="67"/>
  <c r="D96" i="67"/>
  <c r="E95" i="67"/>
  <c r="D95" i="67"/>
  <c r="E94" i="67"/>
  <c r="D94" i="67"/>
  <c r="E93" i="67"/>
  <c r="D93" i="67"/>
  <c r="E92" i="67"/>
  <c r="D92" i="67"/>
  <c r="E91" i="67"/>
  <c r="D91" i="67"/>
  <c r="E90" i="67"/>
  <c r="D90" i="67"/>
  <c r="E89" i="67"/>
  <c r="D89" i="67"/>
  <c r="E88" i="67"/>
  <c r="D88" i="67"/>
  <c r="E87" i="67"/>
  <c r="D87" i="67"/>
  <c r="E86" i="67"/>
  <c r="D86" i="67"/>
  <c r="E85" i="67"/>
  <c r="D85" i="67"/>
  <c r="E84" i="67"/>
  <c r="D84" i="67"/>
  <c r="E83" i="67"/>
  <c r="D83" i="67"/>
  <c r="E82" i="67"/>
  <c r="D82" i="67"/>
  <c r="E81" i="67"/>
  <c r="D81" i="67"/>
  <c r="E80" i="67"/>
  <c r="D80" i="67"/>
  <c r="E79" i="67"/>
  <c r="D79" i="67"/>
  <c r="E78" i="67"/>
  <c r="D78" i="67"/>
  <c r="E77" i="67"/>
  <c r="D77" i="67"/>
  <c r="E76" i="67"/>
  <c r="D76" i="67"/>
  <c r="E75" i="67"/>
  <c r="D75" i="67"/>
  <c r="E74" i="67"/>
  <c r="D74" i="67"/>
  <c r="E73" i="67"/>
  <c r="D73" i="67"/>
  <c r="E72" i="67"/>
  <c r="D72" i="67"/>
  <c r="E71" i="67"/>
  <c r="D71" i="67"/>
  <c r="E70" i="67"/>
  <c r="D70" i="67"/>
  <c r="E69" i="67"/>
  <c r="D69" i="67"/>
  <c r="E68" i="67"/>
  <c r="D68" i="67"/>
  <c r="E67" i="67"/>
  <c r="D67" i="67"/>
  <c r="E66" i="67"/>
  <c r="D66" i="67"/>
  <c r="E65" i="67"/>
  <c r="D65" i="67"/>
  <c r="E64" i="67"/>
  <c r="D64" i="67"/>
  <c r="E63" i="67"/>
  <c r="D63" i="67"/>
  <c r="E62" i="67"/>
  <c r="D62" i="67"/>
  <c r="E61" i="67"/>
  <c r="D61" i="67"/>
  <c r="E60" i="67"/>
  <c r="D60" i="67"/>
  <c r="E59" i="67"/>
  <c r="D59" i="67"/>
  <c r="E58" i="67"/>
  <c r="D58" i="67"/>
  <c r="E57" i="67"/>
  <c r="D57" i="67"/>
  <c r="E56" i="67"/>
  <c r="D56" i="67"/>
  <c r="E55" i="67"/>
  <c r="D55" i="67"/>
  <c r="E54" i="67"/>
  <c r="D54" i="67"/>
  <c r="E53" i="67"/>
  <c r="D53" i="67"/>
  <c r="E52" i="67"/>
  <c r="D52" i="67"/>
  <c r="E51" i="67"/>
  <c r="D51" i="67"/>
  <c r="E50" i="67"/>
  <c r="D50" i="67"/>
  <c r="E49" i="67"/>
  <c r="D49" i="67"/>
  <c r="E48" i="67"/>
  <c r="D48" i="67"/>
  <c r="E47" i="67"/>
  <c r="D47" i="67"/>
  <c r="E46" i="67"/>
  <c r="D46" i="67"/>
  <c r="E45" i="67"/>
  <c r="D45" i="67"/>
  <c r="E44" i="67"/>
  <c r="D44" i="67"/>
  <c r="E43" i="67"/>
  <c r="D43" i="67"/>
  <c r="E42" i="67"/>
  <c r="D42" i="67"/>
  <c r="E41" i="67"/>
  <c r="D41" i="67"/>
  <c r="E40" i="67"/>
  <c r="D40" i="67"/>
  <c r="E39" i="67"/>
  <c r="D39" i="67"/>
  <c r="E38" i="67"/>
  <c r="D38" i="67"/>
  <c r="E37" i="67"/>
  <c r="D37" i="67"/>
  <c r="E36" i="67"/>
  <c r="D36" i="67"/>
  <c r="E35" i="67"/>
  <c r="D35" i="67"/>
  <c r="E34" i="67"/>
  <c r="D34" i="67"/>
  <c r="E33" i="67"/>
  <c r="D33" i="67"/>
  <c r="E32" i="67"/>
  <c r="D32" i="67"/>
  <c r="E31" i="67"/>
  <c r="D31" i="67"/>
  <c r="E30" i="67"/>
  <c r="D30" i="67"/>
  <c r="E29" i="67"/>
  <c r="D29" i="67"/>
  <c r="E28" i="67"/>
  <c r="D28" i="67"/>
  <c r="E27" i="67"/>
  <c r="D27" i="67"/>
  <c r="E26" i="67"/>
  <c r="D26" i="67"/>
  <c r="E25" i="67"/>
  <c r="D25" i="67"/>
  <c r="E24" i="67"/>
  <c r="D24" i="67"/>
  <c r="E23" i="67"/>
  <c r="D23" i="67"/>
  <c r="E22" i="67"/>
  <c r="D22" i="67"/>
  <c r="E21" i="67"/>
  <c r="D21" i="67"/>
  <c r="E20" i="67"/>
  <c r="D20" i="67"/>
  <c r="E19" i="67"/>
  <c r="D19" i="67"/>
  <c r="E18" i="67"/>
  <c r="D18" i="67"/>
  <c r="L5" i="65"/>
  <c r="M5" i="130"/>
  <c r="M5" i="65"/>
  <c r="O5" i="130"/>
  <c r="N5" i="65"/>
  <c r="Q5" i="130"/>
  <c r="J6" i="130"/>
  <c r="F6" i="130"/>
  <c r="AW18" i="115"/>
  <c r="BA18" i="115"/>
  <c r="BA19" i="115"/>
  <c r="BA20" i="115"/>
  <c r="BA21" i="115"/>
  <c r="BA22" i="115"/>
  <c r="BA23" i="115"/>
  <c r="BA24" i="115"/>
  <c r="BA25" i="115"/>
  <c r="BA26" i="115"/>
  <c r="BA27" i="115"/>
  <c r="BA28" i="115"/>
  <c r="BA29" i="115"/>
  <c r="BA30" i="115"/>
  <c r="BA31" i="115"/>
  <c r="BA32" i="115"/>
  <c r="BA33" i="115"/>
  <c r="BA34" i="115"/>
  <c r="BA35" i="115"/>
  <c r="BA36" i="115"/>
  <c r="BA37" i="115"/>
  <c r="BA38" i="115"/>
  <c r="BA39" i="115"/>
  <c r="BA40" i="115"/>
  <c r="BA41" i="115"/>
  <c r="BA42" i="115"/>
  <c r="BA43" i="115"/>
  <c r="BA44" i="115"/>
  <c r="BA45" i="115"/>
  <c r="BA46" i="115"/>
  <c r="BA47" i="115"/>
  <c r="BA48" i="115"/>
  <c r="BA49" i="115"/>
  <c r="BA50" i="115"/>
  <c r="BA51" i="115"/>
  <c r="BA52" i="115"/>
  <c r="BA53" i="115"/>
  <c r="BA54" i="115"/>
  <c r="BA55" i="115"/>
  <c r="BA56" i="115"/>
  <c r="BA57" i="115"/>
  <c r="BA58" i="115"/>
  <c r="BA59" i="115"/>
  <c r="BA60" i="115"/>
  <c r="BA61" i="115"/>
  <c r="BA62" i="115"/>
  <c r="BA63" i="115"/>
  <c r="BA64" i="115"/>
  <c r="BA65" i="115"/>
  <c r="BA66" i="115"/>
  <c r="BA67" i="115"/>
  <c r="BA68" i="115"/>
  <c r="BA69" i="115"/>
  <c r="BA70" i="115"/>
  <c r="BA71" i="115"/>
  <c r="BA72" i="115"/>
  <c r="BA73" i="115"/>
  <c r="BA74" i="115"/>
  <c r="BA75" i="115"/>
  <c r="BA76" i="115"/>
  <c r="BA77" i="115"/>
  <c r="BA78" i="115"/>
  <c r="BA79" i="115"/>
  <c r="BA80" i="115"/>
  <c r="BA81" i="115"/>
  <c r="BA82" i="115"/>
  <c r="BA83" i="115"/>
  <c r="BA84" i="115"/>
  <c r="BA85" i="115"/>
  <c r="BA86" i="115"/>
  <c r="BA87" i="115"/>
  <c r="BA88" i="115"/>
  <c r="BA89" i="115"/>
  <c r="BA90" i="115"/>
  <c r="BA91" i="115"/>
  <c r="BA92" i="115"/>
  <c r="BA93" i="115"/>
  <c r="BA94" i="115"/>
  <c r="BA95" i="115"/>
  <c r="BA96" i="115"/>
  <c r="BA97" i="115"/>
  <c r="BA98" i="115"/>
  <c r="BA99" i="115"/>
  <c r="BA100" i="115"/>
  <c r="BA101" i="115"/>
  <c r="BA102" i="115"/>
  <c r="BA103" i="115"/>
  <c r="BA104" i="115"/>
  <c r="BA105" i="115"/>
  <c r="BA106" i="115"/>
  <c r="BA107" i="115"/>
  <c r="BA108" i="115"/>
  <c r="BA109" i="115"/>
  <c r="BA110" i="115"/>
  <c r="BA111" i="115"/>
  <c r="BA112" i="115"/>
  <c r="BA113" i="115"/>
  <c r="BA114" i="115"/>
  <c r="BA115" i="115"/>
  <c r="BA116" i="115"/>
  <c r="BA117" i="115"/>
  <c r="BA118" i="115"/>
  <c r="BA119" i="115"/>
  <c r="BA120" i="115"/>
  <c r="BA121" i="115"/>
  <c r="BA122" i="115"/>
  <c r="BA123" i="115"/>
  <c r="BA124" i="115"/>
  <c r="BA125" i="115"/>
  <c r="BA126" i="115"/>
  <c r="BA127" i="115"/>
  <c r="BA128" i="115"/>
  <c r="BA129" i="115"/>
  <c r="BA130" i="115"/>
  <c r="BA131" i="115"/>
  <c r="BA132" i="115"/>
  <c r="BA133" i="115"/>
  <c r="BA134" i="115"/>
  <c r="BA135" i="115"/>
  <c r="BA136" i="115"/>
  <c r="BA137" i="115"/>
  <c r="BA138" i="115"/>
  <c r="BA139" i="115"/>
  <c r="BA140" i="115"/>
  <c r="BA141" i="115"/>
  <c r="BA142" i="115"/>
  <c r="BA143" i="115"/>
  <c r="BA144" i="115"/>
  <c r="BA145" i="115"/>
  <c r="BA146" i="115"/>
  <c r="BA147" i="115"/>
  <c r="BA148" i="115"/>
  <c r="BA149" i="115"/>
  <c r="BA150" i="115"/>
  <c r="BA151" i="115"/>
  <c r="BA152" i="115"/>
  <c r="BA153" i="115"/>
  <c r="BA154" i="115"/>
  <c r="BA155" i="115"/>
  <c r="BA156" i="115"/>
  <c r="BA157" i="115"/>
  <c r="BA158" i="115"/>
  <c r="BA159" i="115"/>
  <c r="BA160" i="115"/>
  <c r="BA161" i="115"/>
  <c r="BA162" i="115"/>
  <c r="BA163" i="115"/>
  <c r="BA164" i="115"/>
  <c r="BA165" i="115"/>
  <c r="BA166" i="115"/>
  <c r="BA167" i="115"/>
  <c r="BA168" i="115"/>
  <c r="BA169" i="115"/>
  <c r="BA170" i="115"/>
  <c r="BA171" i="115"/>
  <c r="BA172" i="115"/>
  <c r="BA173" i="115"/>
  <c r="BA174" i="115"/>
  <c r="BA175" i="115"/>
  <c r="BA176" i="115"/>
  <c r="BA177" i="115"/>
  <c r="BA178" i="115"/>
  <c r="BA179" i="115"/>
  <c r="BA180" i="115"/>
  <c r="BA181" i="115"/>
  <c r="BA182" i="115"/>
  <c r="BA183" i="115"/>
  <c r="BA184" i="115"/>
  <c r="BA185" i="115"/>
  <c r="BA186" i="115"/>
  <c r="BA187" i="115"/>
  <c r="BA188" i="115"/>
  <c r="BA189" i="115"/>
  <c r="BA190" i="115"/>
  <c r="BA191" i="115"/>
  <c r="BA192" i="115"/>
  <c r="BA193" i="115"/>
  <c r="BA194" i="115"/>
  <c r="BA195" i="115"/>
  <c r="BA196" i="115"/>
  <c r="BA197" i="115"/>
  <c r="BA198" i="115"/>
  <c r="BA199" i="115"/>
  <c r="BA200" i="115"/>
  <c r="AW19" i="115"/>
  <c r="AW20" i="115"/>
  <c r="AW21" i="115"/>
  <c r="AW22" i="115"/>
  <c r="AW23" i="115"/>
  <c r="AW24" i="115"/>
  <c r="AW25" i="115"/>
  <c r="AW26" i="115"/>
  <c r="AW27" i="115"/>
  <c r="AW28" i="115"/>
  <c r="AW29" i="115"/>
  <c r="AW30" i="115"/>
  <c r="AW31" i="115"/>
  <c r="AW32" i="115"/>
  <c r="AW33" i="115"/>
  <c r="AW34" i="115"/>
  <c r="AW35" i="115"/>
  <c r="AW36" i="115"/>
  <c r="AW37" i="115"/>
  <c r="AW38" i="115"/>
  <c r="AW39" i="115"/>
  <c r="AW40" i="115"/>
  <c r="AW41" i="115"/>
  <c r="AW42" i="115"/>
  <c r="AW43" i="115"/>
  <c r="AW44" i="115"/>
  <c r="AW45" i="115"/>
  <c r="AW46" i="115"/>
  <c r="AW47" i="115"/>
  <c r="AW48" i="115"/>
  <c r="AW49" i="115"/>
  <c r="AW50" i="115"/>
  <c r="AW51" i="115"/>
  <c r="AW52" i="115"/>
  <c r="AW53" i="115"/>
  <c r="AW54" i="115"/>
  <c r="AW55" i="115"/>
  <c r="AW56" i="115"/>
  <c r="AW57" i="115"/>
  <c r="AW58" i="115"/>
  <c r="AW59" i="115"/>
  <c r="AW60" i="115"/>
  <c r="AW61" i="115"/>
  <c r="AW62" i="115"/>
  <c r="AW63" i="115"/>
  <c r="AW64" i="115"/>
  <c r="AW65" i="115"/>
  <c r="AW66" i="115"/>
  <c r="AW67" i="115"/>
  <c r="AW68" i="115"/>
  <c r="AW69" i="115"/>
  <c r="AW70" i="115"/>
  <c r="AW71" i="115"/>
  <c r="AW72" i="115"/>
  <c r="AW73" i="115"/>
  <c r="AW74" i="115"/>
  <c r="AW75" i="115"/>
  <c r="AW76" i="115"/>
  <c r="AW77" i="115"/>
  <c r="AW78" i="115"/>
  <c r="AW79" i="115"/>
  <c r="AW80" i="115"/>
  <c r="AW81" i="115"/>
  <c r="AW82" i="115"/>
  <c r="AW83" i="115"/>
  <c r="AW84" i="115"/>
  <c r="AW85" i="115"/>
  <c r="AW86" i="115"/>
  <c r="AW87" i="115"/>
  <c r="AW88" i="115"/>
  <c r="AW89" i="115"/>
  <c r="AW90" i="115"/>
  <c r="AW91" i="115"/>
  <c r="AW92" i="115"/>
  <c r="AW93" i="115"/>
  <c r="AW94" i="115"/>
  <c r="AW95" i="115"/>
  <c r="AW96" i="115"/>
  <c r="AW97" i="115"/>
  <c r="AW98" i="115"/>
  <c r="AW99" i="115"/>
  <c r="AW100" i="115"/>
  <c r="AW101" i="115"/>
  <c r="AW102" i="115"/>
  <c r="AW103" i="115"/>
  <c r="AW104" i="115"/>
  <c r="AW105" i="115"/>
  <c r="AW106" i="115"/>
  <c r="AW107" i="115"/>
  <c r="AW108" i="115"/>
  <c r="AW109" i="115"/>
  <c r="AW110" i="115"/>
  <c r="AW111" i="115"/>
  <c r="AW112" i="115"/>
  <c r="AW113" i="115"/>
  <c r="AW114" i="115"/>
  <c r="AW115" i="115"/>
  <c r="AW116" i="115"/>
  <c r="AW117" i="115"/>
  <c r="AW118" i="115"/>
  <c r="AW119" i="115"/>
  <c r="AW120" i="115"/>
  <c r="AW121" i="115"/>
  <c r="AW122" i="115"/>
  <c r="AW123" i="115"/>
  <c r="AW124" i="115"/>
  <c r="AW125" i="115"/>
  <c r="AW126" i="115"/>
  <c r="AW127" i="115"/>
  <c r="AW128" i="115"/>
  <c r="AW129" i="115"/>
  <c r="AW130" i="115"/>
  <c r="AW131" i="115"/>
  <c r="AW132" i="115"/>
  <c r="AW133" i="115"/>
  <c r="AW134" i="115"/>
  <c r="AW135" i="115"/>
  <c r="AW136" i="115"/>
  <c r="AW137" i="115"/>
  <c r="AW138" i="115"/>
  <c r="AW139" i="115"/>
  <c r="AW140" i="115"/>
  <c r="AW141" i="115"/>
  <c r="AW142" i="115"/>
  <c r="AW143" i="115"/>
  <c r="AW144" i="115"/>
  <c r="AW145" i="115"/>
  <c r="AW146" i="115"/>
  <c r="AW147" i="115"/>
  <c r="AW148" i="115"/>
  <c r="AW149" i="115"/>
  <c r="AW150" i="115"/>
  <c r="AW151" i="115"/>
  <c r="AW152" i="115"/>
  <c r="AW153" i="115"/>
  <c r="AW154" i="115"/>
  <c r="AW155" i="115"/>
  <c r="AW156" i="115"/>
  <c r="AW157" i="115"/>
  <c r="AW158" i="115"/>
  <c r="AW159" i="115"/>
  <c r="AW160" i="115"/>
  <c r="AW161" i="115"/>
  <c r="AW162" i="115"/>
  <c r="AW163" i="115"/>
  <c r="AW164" i="115"/>
  <c r="AW165" i="115"/>
  <c r="AW166" i="115"/>
  <c r="AW167" i="115"/>
  <c r="AW168" i="115"/>
  <c r="AW169" i="115"/>
  <c r="AW170" i="115"/>
  <c r="AW171" i="115"/>
  <c r="AW172" i="115"/>
  <c r="AW173" i="115"/>
  <c r="AW174" i="115"/>
  <c r="AW175" i="115"/>
  <c r="AW176" i="115"/>
  <c r="AW177" i="115"/>
  <c r="AW178" i="115"/>
  <c r="AW179" i="115"/>
  <c r="AW180" i="115"/>
  <c r="AW181" i="115"/>
  <c r="AW182" i="115"/>
  <c r="AW183" i="115"/>
  <c r="AW184" i="115"/>
  <c r="AW185" i="115"/>
  <c r="AW186" i="115"/>
  <c r="AW187" i="115"/>
  <c r="AW188" i="115"/>
  <c r="AW189" i="115"/>
  <c r="AW190" i="115"/>
  <c r="AW191" i="115"/>
  <c r="AW192" i="115"/>
  <c r="AW193" i="115"/>
  <c r="AW194" i="115"/>
  <c r="AW195" i="115"/>
  <c r="AW196" i="115"/>
  <c r="AW197" i="115"/>
  <c r="AW198" i="115"/>
  <c r="AW199" i="115"/>
  <c r="AW200" i="115"/>
  <c r="T28" i="139"/>
  <c r="T32" i="139"/>
  <c r="T28" i="67"/>
  <c r="T32" i="67"/>
  <c r="H15" i="62"/>
  <c r="H15" i="42"/>
  <c r="G5" i="130"/>
  <c r="G8" i="54"/>
  <c r="F5" i="65"/>
  <c r="F5" i="130"/>
  <c r="Q15" i="45"/>
  <c r="I21" i="65"/>
  <c r="AX15" i="45"/>
  <c r="I54" i="65"/>
  <c r="N54" i="65"/>
  <c r="R2" i="62"/>
  <c r="G12" i="130"/>
  <c r="R2" i="64"/>
  <c r="H12" i="130"/>
  <c r="R2" i="63"/>
  <c r="J12" i="130"/>
  <c r="Q12" i="130"/>
  <c r="S12" i="130"/>
  <c r="AW15" i="62"/>
  <c r="G53" i="130"/>
  <c r="AW15" i="64"/>
  <c r="H53" i="130"/>
  <c r="AW15" i="63"/>
  <c r="J53" i="130"/>
  <c r="Q15" i="62"/>
  <c r="G21" i="130"/>
  <c r="L53" i="130"/>
  <c r="Q15" i="64"/>
  <c r="H21" i="130"/>
  <c r="M53" i="130"/>
  <c r="Q15" i="63"/>
  <c r="J21" i="130"/>
  <c r="O53" i="130"/>
  <c r="Q53" i="130"/>
  <c r="S53" i="130"/>
  <c r="AX15" i="62"/>
  <c r="G54" i="130"/>
  <c r="AX15" i="64"/>
  <c r="H54" i="130"/>
  <c r="AX15" i="63"/>
  <c r="J54" i="130"/>
  <c r="L54" i="130"/>
  <c r="M54" i="130"/>
  <c r="O54" i="130"/>
  <c r="Q54" i="130"/>
  <c r="S54" i="130"/>
  <c r="R2" i="42"/>
  <c r="G12" i="65"/>
  <c r="R2" i="43"/>
  <c r="H12" i="65"/>
  <c r="Q12" i="65"/>
  <c r="Q2" i="42"/>
  <c r="G11" i="65"/>
  <c r="Q2" i="43"/>
  <c r="H11" i="65"/>
  <c r="Q11" i="65"/>
  <c r="P2" i="42"/>
  <c r="G10" i="65"/>
  <c r="P2" i="43"/>
  <c r="H10" i="65"/>
  <c r="Q10" i="65"/>
  <c r="O2" i="42"/>
  <c r="G9" i="65"/>
  <c r="O2" i="43"/>
  <c r="H9" i="65"/>
  <c r="Q9" i="65"/>
  <c r="BB15" i="62"/>
  <c r="G58" i="130"/>
  <c r="P2" i="62"/>
  <c r="G10" i="130"/>
  <c r="P2" i="63"/>
  <c r="J10" i="130"/>
  <c r="S10" i="130"/>
  <c r="Q2" i="62"/>
  <c r="G11" i="130"/>
  <c r="Q2" i="63"/>
  <c r="J11" i="130"/>
  <c r="S11" i="130"/>
  <c r="Q2" i="64"/>
  <c r="H11" i="130"/>
  <c r="Q11" i="130"/>
  <c r="P2" i="64"/>
  <c r="H10" i="130"/>
  <c r="Q10" i="130"/>
  <c r="R2" i="44"/>
  <c r="J12" i="65"/>
  <c r="Q2" i="44"/>
  <c r="J11" i="65"/>
  <c r="S11" i="65"/>
  <c r="R2" i="45"/>
  <c r="I12" i="65"/>
  <c r="Q2" i="45"/>
  <c r="I11" i="65"/>
  <c r="R11" i="65"/>
  <c r="P2" i="44"/>
  <c r="J10" i="65"/>
  <c r="S10" i="65"/>
  <c r="P2" i="45"/>
  <c r="I10" i="65"/>
  <c r="R10" i="65"/>
  <c r="O2" i="44"/>
  <c r="J9" i="65"/>
  <c r="O2" i="45"/>
  <c r="I9" i="65"/>
  <c r="F8" i="120"/>
  <c r="O2" i="62"/>
  <c r="G9" i="130"/>
  <c r="G28" i="129"/>
  <c r="G19" i="129"/>
  <c r="G19" i="54"/>
  <c r="G17" i="130"/>
  <c r="H17" i="130"/>
  <c r="Q17" i="130"/>
  <c r="L14" i="129"/>
  <c r="AX15" i="42"/>
  <c r="G54" i="65"/>
  <c r="G17" i="65"/>
  <c r="AX15" i="44"/>
  <c r="J54" i="65"/>
  <c r="J17" i="65"/>
  <c r="S17" i="65"/>
  <c r="I17" i="65"/>
  <c r="R17" i="65"/>
  <c r="Q15" i="43"/>
  <c r="H21" i="65"/>
  <c r="H16" i="65"/>
  <c r="AX15" i="43"/>
  <c r="H54" i="65"/>
  <c r="H17" i="65"/>
  <c r="Q17" i="65"/>
  <c r="N31" i="129"/>
  <c r="G31" i="129"/>
  <c r="J17" i="130"/>
  <c r="S17" i="130"/>
  <c r="W15" i="63"/>
  <c r="J27" i="130"/>
  <c r="I17" i="130"/>
  <c r="G14" i="129"/>
  <c r="S12" i="65"/>
  <c r="R12" i="65"/>
  <c r="S9" i="65"/>
  <c r="R9" i="65"/>
  <c r="O2" i="63"/>
  <c r="J9" i="130"/>
  <c r="S9" i="130"/>
  <c r="O2" i="64"/>
  <c r="H9" i="130"/>
  <c r="Q9" i="130"/>
  <c r="AM15" i="63"/>
  <c r="J66" i="130"/>
  <c r="AN15" i="63"/>
  <c r="J67" i="130"/>
  <c r="AO15" i="63"/>
  <c r="J68" i="130"/>
  <c r="AP15" i="63"/>
  <c r="J69" i="130"/>
  <c r="AQ15" i="63"/>
  <c r="J70" i="130"/>
  <c r="AR15" i="63"/>
  <c r="J71" i="130"/>
  <c r="AS15" i="63"/>
  <c r="J72" i="130"/>
  <c r="AT15" i="63"/>
  <c r="J73" i="130"/>
  <c r="J74" i="130"/>
  <c r="O74" i="130"/>
  <c r="AM15" i="62"/>
  <c r="G66" i="130"/>
  <c r="AN15" i="62"/>
  <c r="G67" i="130"/>
  <c r="AO15" i="62"/>
  <c r="G68" i="130"/>
  <c r="AP15" i="62"/>
  <c r="G69" i="130"/>
  <c r="AQ15" i="62"/>
  <c r="G70" i="130"/>
  <c r="AR15" i="62"/>
  <c r="G71" i="130"/>
  <c r="AS15" i="62"/>
  <c r="G72" i="130"/>
  <c r="AT15" i="62"/>
  <c r="G73" i="130"/>
  <c r="G74" i="130"/>
  <c r="L74" i="130"/>
  <c r="S74" i="130"/>
  <c r="AM15" i="64"/>
  <c r="H66" i="130"/>
  <c r="AN15" i="64"/>
  <c r="H67" i="130"/>
  <c r="AO15" i="64"/>
  <c r="H68" i="130"/>
  <c r="AP15" i="64"/>
  <c r="H69" i="130"/>
  <c r="AQ15" i="64"/>
  <c r="H70" i="130"/>
  <c r="AR15" i="64"/>
  <c r="H71" i="130"/>
  <c r="AS15" i="64"/>
  <c r="H72" i="130"/>
  <c r="AT15" i="64"/>
  <c r="H73" i="130"/>
  <c r="H74" i="130"/>
  <c r="M74" i="130"/>
  <c r="Q74" i="130"/>
  <c r="O73" i="130"/>
  <c r="L73" i="130"/>
  <c r="S73" i="130"/>
  <c r="M73" i="130"/>
  <c r="Q73" i="130"/>
  <c r="O72" i="130"/>
  <c r="L72" i="130"/>
  <c r="S72" i="130"/>
  <c r="M72" i="130"/>
  <c r="Q72" i="130"/>
  <c r="O71" i="130"/>
  <c r="L71" i="130"/>
  <c r="S71" i="130"/>
  <c r="M71" i="130"/>
  <c r="Q71" i="130"/>
  <c r="O70" i="130"/>
  <c r="L70" i="130"/>
  <c r="S70" i="130"/>
  <c r="M70" i="130"/>
  <c r="Q70" i="130"/>
  <c r="O69" i="130"/>
  <c r="L69" i="130"/>
  <c r="S69" i="130"/>
  <c r="M69" i="130"/>
  <c r="Q69" i="130"/>
  <c r="O68" i="130"/>
  <c r="L68" i="130"/>
  <c r="S68" i="130"/>
  <c r="M68" i="130"/>
  <c r="Q68" i="130"/>
  <c r="O67" i="130"/>
  <c r="L67" i="130"/>
  <c r="S67" i="130"/>
  <c r="M67" i="130"/>
  <c r="Q67" i="130"/>
  <c r="O66" i="130"/>
  <c r="L66" i="130"/>
  <c r="S66" i="130"/>
  <c r="M66" i="130"/>
  <c r="Q66" i="130"/>
  <c r="BB15" i="63"/>
  <c r="J58" i="130"/>
  <c r="O58" i="130"/>
  <c r="L58" i="130"/>
  <c r="S58" i="130"/>
  <c r="BB15" i="64"/>
  <c r="H58" i="130"/>
  <c r="M58" i="130"/>
  <c r="Q58" i="130"/>
  <c r="BA15" i="63"/>
  <c r="J57" i="130"/>
  <c r="O57" i="130"/>
  <c r="BA15" i="62"/>
  <c r="G57" i="130"/>
  <c r="L57" i="130"/>
  <c r="S57" i="130"/>
  <c r="BA15" i="64"/>
  <c r="H57" i="130"/>
  <c r="M57" i="130"/>
  <c r="Q57" i="130"/>
  <c r="AZ15" i="63"/>
  <c r="J56" i="130"/>
  <c r="O56" i="130"/>
  <c r="AZ15" i="62"/>
  <c r="G56" i="130"/>
  <c r="L56" i="130"/>
  <c r="S56" i="130"/>
  <c r="AZ15" i="64"/>
  <c r="H56" i="130"/>
  <c r="M56" i="130"/>
  <c r="Q56" i="130"/>
  <c r="AY15" i="63"/>
  <c r="J55" i="130"/>
  <c r="O55" i="130"/>
  <c r="AY15" i="62"/>
  <c r="G55" i="130"/>
  <c r="L55" i="130"/>
  <c r="S55" i="130"/>
  <c r="AY15" i="64"/>
  <c r="H55" i="130"/>
  <c r="M55" i="130"/>
  <c r="Q55" i="130"/>
  <c r="AV15" i="63"/>
  <c r="J52" i="130"/>
  <c r="O52" i="130"/>
  <c r="AV15" i="62"/>
  <c r="G52" i="130"/>
  <c r="L52" i="130"/>
  <c r="S52" i="130"/>
  <c r="AV15" i="64"/>
  <c r="H52" i="130"/>
  <c r="M52" i="130"/>
  <c r="Q52" i="130"/>
  <c r="AU15" i="63"/>
  <c r="J51" i="130"/>
  <c r="O51" i="130"/>
  <c r="AU15" i="62"/>
  <c r="G51" i="130"/>
  <c r="L51" i="130"/>
  <c r="S51" i="130"/>
  <c r="AU15" i="64"/>
  <c r="H51" i="130"/>
  <c r="M51" i="130"/>
  <c r="Q51" i="130"/>
  <c r="J50" i="130"/>
  <c r="O50" i="130"/>
  <c r="G50" i="130"/>
  <c r="L50" i="130"/>
  <c r="S50" i="130"/>
  <c r="H50" i="130"/>
  <c r="M50" i="130"/>
  <c r="Q50" i="130"/>
  <c r="J49" i="130"/>
  <c r="O49" i="130"/>
  <c r="G49" i="130"/>
  <c r="L49" i="130"/>
  <c r="S49" i="130"/>
  <c r="H49" i="130"/>
  <c r="M49" i="130"/>
  <c r="Q49" i="130"/>
  <c r="J48" i="130"/>
  <c r="O48" i="130"/>
  <c r="G48" i="130"/>
  <c r="L48" i="130"/>
  <c r="S48" i="130"/>
  <c r="H48" i="130"/>
  <c r="M48" i="130"/>
  <c r="Q48" i="130"/>
  <c r="J47" i="130"/>
  <c r="O47" i="130"/>
  <c r="G47" i="130"/>
  <c r="L47" i="130"/>
  <c r="S47" i="130"/>
  <c r="H47" i="130"/>
  <c r="M47" i="130"/>
  <c r="Q47" i="130"/>
  <c r="J46" i="130"/>
  <c r="O46" i="130"/>
  <c r="G46" i="130"/>
  <c r="L46" i="130"/>
  <c r="S46" i="130"/>
  <c r="H46" i="130"/>
  <c r="M46" i="130"/>
  <c r="Q46" i="130"/>
  <c r="J45" i="130"/>
  <c r="O45" i="130"/>
  <c r="G45" i="130"/>
  <c r="L45" i="130"/>
  <c r="S45" i="130"/>
  <c r="H45" i="130"/>
  <c r="M45" i="130"/>
  <c r="Q45" i="130"/>
  <c r="J44" i="130"/>
  <c r="O44" i="130"/>
  <c r="G44" i="130"/>
  <c r="L44" i="130"/>
  <c r="S44" i="130"/>
  <c r="H44" i="130"/>
  <c r="M44" i="130"/>
  <c r="Q44" i="130"/>
  <c r="J43" i="130"/>
  <c r="O43" i="130"/>
  <c r="G43" i="130"/>
  <c r="L43" i="130"/>
  <c r="S43" i="130"/>
  <c r="H43" i="130"/>
  <c r="M43" i="130"/>
  <c r="Q43" i="130"/>
  <c r="AL15" i="63"/>
  <c r="J42" i="130"/>
  <c r="O42" i="130"/>
  <c r="AL15" i="62"/>
  <c r="G42" i="130"/>
  <c r="L42" i="130"/>
  <c r="S42" i="130"/>
  <c r="AL15" i="64"/>
  <c r="H42" i="130"/>
  <c r="M42" i="130"/>
  <c r="Q42" i="130"/>
  <c r="AK15" i="63"/>
  <c r="J41" i="130"/>
  <c r="O41" i="130"/>
  <c r="AK15" i="62"/>
  <c r="G41" i="130"/>
  <c r="L41" i="130"/>
  <c r="S41" i="130"/>
  <c r="AK15" i="64"/>
  <c r="H41" i="130"/>
  <c r="M41" i="130"/>
  <c r="Q41" i="130"/>
  <c r="AJ15" i="63"/>
  <c r="J40" i="130"/>
  <c r="O40" i="130"/>
  <c r="AJ15" i="62"/>
  <c r="G40" i="130"/>
  <c r="L40" i="130"/>
  <c r="S40" i="130"/>
  <c r="AJ15" i="64"/>
  <c r="H40" i="130"/>
  <c r="M40" i="130"/>
  <c r="Q40" i="130"/>
  <c r="AI15" i="63"/>
  <c r="J39" i="130"/>
  <c r="O39" i="130"/>
  <c r="AI15" i="62"/>
  <c r="G39" i="130"/>
  <c r="L39" i="130"/>
  <c r="S39" i="130"/>
  <c r="AI15" i="64"/>
  <c r="H39" i="130"/>
  <c r="M39" i="130"/>
  <c r="Q39" i="130"/>
  <c r="AH15" i="63"/>
  <c r="J38" i="130"/>
  <c r="O38" i="130"/>
  <c r="AH15" i="62"/>
  <c r="G38" i="130"/>
  <c r="L38" i="130"/>
  <c r="S38" i="130"/>
  <c r="AH15" i="64"/>
  <c r="H38" i="130"/>
  <c r="M38" i="130"/>
  <c r="Q38" i="130"/>
  <c r="AG15" i="63"/>
  <c r="J37" i="130"/>
  <c r="O37" i="130"/>
  <c r="AG15" i="62"/>
  <c r="G37" i="130"/>
  <c r="L37" i="130"/>
  <c r="S37" i="130"/>
  <c r="AG15" i="64"/>
  <c r="H37" i="130"/>
  <c r="M37" i="130"/>
  <c r="Q37" i="130"/>
  <c r="AF15" i="63"/>
  <c r="J36" i="130"/>
  <c r="O36" i="130"/>
  <c r="AF15" i="62"/>
  <c r="G36" i="130"/>
  <c r="L36" i="130"/>
  <c r="S36" i="130"/>
  <c r="AF15" i="64"/>
  <c r="H36" i="130"/>
  <c r="M36" i="130"/>
  <c r="Q36" i="130"/>
  <c r="AE15" i="63"/>
  <c r="J35" i="130"/>
  <c r="O35" i="130"/>
  <c r="AE15" i="62"/>
  <c r="G35" i="130"/>
  <c r="L35" i="130"/>
  <c r="S35" i="130"/>
  <c r="AE15" i="64"/>
  <c r="H35" i="130"/>
  <c r="M35" i="130"/>
  <c r="Q35" i="130"/>
  <c r="AD15" i="63"/>
  <c r="J34" i="130"/>
  <c r="O34" i="130"/>
  <c r="AD15" i="62"/>
  <c r="G34" i="130"/>
  <c r="L34" i="130"/>
  <c r="S34" i="130"/>
  <c r="AD15" i="64"/>
  <c r="H34" i="130"/>
  <c r="M34" i="130"/>
  <c r="Q34" i="130"/>
  <c r="AC15" i="63"/>
  <c r="J33" i="130"/>
  <c r="O33" i="130"/>
  <c r="AC15" i="62"/>
  <c r="G33" i="130"/>
  <c r="L33" i="130"/>
  <c r="S33" i="130"/>
  <c r="AC15" i="64"/>
  <c r="H33" i="130"/>
  <c r="M33" i="130"/>
  <c r="Q33" i="130"/>
  <c r="AB15" i="63"/>
  <c r="J32" i="130"/>
  <c r="O32" i="130"/>
  <c r="AB15" i="62"/>
  <c r="G32" i="130"/>
  <c r="L32" i="130"/>
  <c r="S32" i="130"/>
  <c r="AB15" i="64"/>
  <c r="H32" i="130"/>
  <c r="M32" i="130"/>
  <c r="Q32" i="130"/>
  <c r="AA15" i="63"/>
  <c r="J31" i="130"/>
  <c r="O31" i="130"/>
  <c r="AA15" i="62"/>
  <c r="G31" i="130"/>
  <c r="L31" i="130"/>
  <c r="S31" i="130"/>
  <c r="AA15" i="64"/>
  <c r="H31" i="130"/>
  <c r="M31" i="130"/>
  <c r="Q31" i="130"/>
  <c r="Z15" i="63"/>
  <c r="J30" i="130"/>
  <c r="O30" i="130"/>
  <c r="Z15" i="62"/>
  <c r="G30" i="130"/>
  <c r="L30" i="130"/>
  <c r="S30" i="130"/>
  <c r="Z15" i="64"/>
  <c r="H30" i="130"/>
  <c r="M30" i="130"/>
  <c r="Q30" i="130"/>
  <c r="Y15" i="63"/>
  <c r="J29" i="130"/>
  <c r="O29" i="130"/>
  <c r="Y15" i="62"/>
  <c r="G29" i="130"/>
  <c r="L29" i="130"/>
  <c r="S29" i="130"/>
  <c r="Y15" i="64"/>
  <c r="H29" i="130"/>
  <c r="M29" i="130"/>
  <c r="Q29" i="130"/>
  <c r="X15" i="63"/>
  <c r="J28" i="130"/>
  <c r="O28" i="130"/>
  <c r="X15" i="62"/>
  <c r="G28" i="130"/>
  <c r="L28" i="130"/>
  <c r="S28" i="130"/>
  <c r="X15" i="64"/>
  <c r="H28" i="130"/>
  <c r="M28" i="130"/>
  <c r="Q28" i="130"/>
  <c r="O27" i="130"/>
  <c r="W15" i="62"/>
  <c r="G27" i="130"/>
  <c r="L27" i="130"/>
  <c r="S27" i="130"/>
  <c r="W15" i="64"/>
  <c r="H27" i="130"/>
  <c r="M27" i="130"/>
  <c r="Q27" i="130"/>
  <c r="J16" i="130"/>
  <c r="H16" i="130"/>
  <c r="G16" i="130"/>
  <c r="S16" i="130"/>
  <c r="Q16" i="130"/>
  <c r="Q15" i="44"/>
  <c r="J21" i="65"/>
  <c r="AM15" i="44"/>
  <c r="J66" i="65"/>
  <c r="AN15" i="44"/>
  <c r="J67" i="65"/>
  <c r="AO15" i="44"/>
  <c r="J68" i="65"/>
  <c r="AP15" i="44"/>
  <c r="J69" i="65"/>
  <c r="AQ15" i="44"/>
  <c r="J70" i="65"/>
  <c r="AR15" i="44"/>
  <c r="J71" i="65"/>
  <c r="AS15" i="44"/>
  <c r="J72" i="65"/>
  <c r="AT15" i="44"/>
  <c r="J73" i="65"/>
  <c r="J74" i="65"/>
  <c r="O74" i="65"/>
  <c r="Q15" i="42"/>
  <c r="G21" i="65"/>
  <c r="AM15" i="42"/>
  <c r="G66" i="65"/>
  <c r="AN15" i="42"/>
  <c r="G67" i="65"/>
  <c r="AO15" i="42"/>
  <c r="G68" i="65"/>
  <c r="AP15" i="42"/>
  <c r="G69" i="65"/>
  <c r="AQ15" i="42"/>
  <c r="G70" i="65"/>
  <c r="AR15" i="42"/>
  <c r="G71" i="65"/>
  <c r="AS15" i="42"/>
  <c r="G72" i="65"/>
  <c r="AT15" i="42"/>
  <c r="G73" i="65"/>
  <c r="G74" i="65"/>
  <c r="L74" i="65"/>
  <c r="S74" i="65"/>
  <c r="R74" i="65"/>
  <c r="AM15" i="43"/>
  <c r="H66" i="65"/>
  <c r="AN15" i="43"/>
  <c r="H67" i="65"/>
  <c r="AO15" i="43"/>
  <c r="H68" i="65"/>
  <c r="AP15" i="43"/>
  <c r="H69" i="65"/>
  <c r="AQ15" i="43"/>
  <c r="H70" i="65"/>
  <c r="AR15" i="43"/>
  <c r="H71" i="65"/>
  <c r="AS15" i="43"/>
  <c r="H72" i="65"/>
  <c r="AT15" i="43"/>
  <c r="H73" i="65"/>
  <c r="H74" i="65"/>
  <c r="M74" i="65"/>
  <c r="Q74" i="65"/>
  <c r="O73" i="65"/>
  <c r="L73" i="65"/>
  <c r="S73" i="65"/>
  <c r="R73" i="65"/>
  <c r="M73" i="65"/>
  <c r="Q73" i="65"/>
  <c r="O72" i="65"/>
  <c r="L72" i="65"/>
  <c r="S72" i="65"/>
  <c r="R72" i="65"/>
  <c r="M72" i="65"/>
  <c r="Q72" i="65"/>
  <c r="O71" i="65"/>
  <c r="L71" i="65"/>
  <c r="S71" i="65"/>
  <c r="R71" i="65"/>
  <c r="M71" i="65"/>
  <c r="Q71" i="65"/>
  <c r="O70" i="65"/>
  <c r="L70" i="65"/>
  <c r="S70" i="65"/>
  <c r="R70" i="65"/>
  <c r="M70" i="65"/>
  <c r="Q70" i="65"/>
  <c r="O69" i="65"/>
  <c r="L69" i="65"/>
  <c r="S69" i="65"/>
  <c r="R69" i="65"/>
  <c r="M69" i="65"/>
  <c r="Q69" i="65"/>
  <c r="O68" i="65"/>
  <c r="L68" i="65"/>
  <c r="S68" i="65"/>
  <c r="R68" i="65"/>
  <c r="M68" i="65"/>
  <c r="Q68" i="65"/>
  <c r="O67" i="65"/>
  <c r="L67" i="65"/>
  <c r="S67" i="65"/>
  <c r="R67" i="65"/>
  <c r="M67" i="65"/>
  <c r="Q67" i="65"/>
  <c r="O66" i="65"/>
  <c r="L66" i="65"/>
  <c r="S66" i="65"/>
  <c r="R66" i="65"/>
  <c r="M66" i="65"/>
  <c r="Q66" i="65"/>
  <c r="BB15" i="44"/>
  <c r="J58" i="65"/>
  <c r="O58" i="65"/>
  <c r="BB15" i="42"/>
  <c r="G58" i="65"/>
  <c r="L58" i="65"/>
  <c r="S58" i="65"/>
  <c r="BB15" i="45"/>
  <c r="I58" i="65"/>
  <c r="N58" i="65"/>
  <c r="R58" i="65"/>
  <c r="BB15" i="43"/>
  <c r="H58" i="65"/>
  <c r="M58" i="65"/>
  <c r="Q58" i="65"/>
  <c r="BA15" i="44"/>
  <c r="J57" i="65"/>
  <c r="O57" i="65"/>
  <c r="BA15" i="42"/>
  <c r="G57" i="65"/>
  <c r="L57" i="65"/>
  <c r="S57" i="65"/>
  <c r="BA15" i="45"/>
  <c r="I57" i="65"/>
  <c r="N57" i="65"/>
  <c r="R57" i="65"/>
  <c r="BA15" i="43"/>
  <c r="H57" i="65"/>
  <c r="M57" i="65"/>
  <c r="Q57" i="65"/>
  <c r="AZ15" i="44"/>
  <c r="J56" i="65"/>
  <c r="O56" i="65"/>
  <c r="AZ15" i="42"/>
  <c r="G56" i="65"/>
  <c r="L56" i="65"/>
  <c r="S56" i="65"/>
  <c r="AZ15" i="45"/>
  <c r="I56" i="65"/>
  <c r="N56" i="65"/>
  <c r="R56" i="65"/>
  <c r="AZ15" i="43"/>
  <c r="H56" i="65"/>
  <c r="M56" i="65"/>
  <c r="Q56" i="65"/>
  <c r="AY15" i="44"/>
  <c r="J55" i="65"/>
  <c r="O55" i="65"/>
  <c r="AY15" i="42"/>
  <c r="G55" i="65"/>
  <c r="L55" i="65"/>
  <c r="S55" i="65"/>
  <c r="AY15" i="45"/>
  <c r="I55" i="65"/>
  <c r="N55" i="65"/>
  <c r="R55" i="65"/>
  <c r="AY15" i="43"/>
  <c r="H55" i="65"/>
  <c r="M55" i="65"/>
  <c r="Q55" i="65"/>
  <c r="H49" i="65"/>
  <c r="M49" i="65"/>
  <c r="G49" i="65"/>
  <c r="L49" i="65"/>
  <c r="Q49" i="65"/>
  <c r="H48" i="65"/>
  <c r="M48" i="65"/>
  <c r="G48" i="65"/>
  <c r="L48" i="65"/>
  <c r="Q48" i="65"/>
  <c r="O54" i="65"/>
  <c r="L54" i="65"/>
  <c r="S54" i="65"/>
  <c r="R54" i="65"/>
  <c r="M54" i="65"/>
  <c r="Q54" i="65"/>
  <c r="AW15" i="44"/>
  <c r="J53" i="65"/>
  <c r="O53" i="65"/>
  <c r="AW15" i="42"/>
  <c r="G53" i="65"/>
  <c r="L53" i="65"/>
  <c r="S53" i="65"/>
  <c r="AW15" i="45"/>
  <c r="I53" i="65"/>
  <c r="N53" i="65"/>
  <c r="R53" i="65"/>
  <c r="AW15" i="43"/>
  <c r="H53" i="65"/>
  <c r="M53" i="65"/>
  <c r="Q53" i="65"/>
  <c r="AV15" i="44"/>
  <c r="J52" i="65"/>
  <c r="O52" i="65"/>
  <c r="AV15" i="42"/>
  <c r="G52" i="65"/>
  <c r="L52" i="65"/>
  <c r="S52" i="65"/>
  <c r="AV15" i="45"/>
  <c r="I52" i="65"/>
  <c r="N52" i="65"/>
  <c r="R52" i="65"/>
  <c r="AV15" i="43"/>
  <c r="H52" i="65"/>
  <c r="M52" i="65"/>
  <c r="Q52" i="65"/>
  <c r="AU15" i="45"/>
  <c r="J51" i="65"/>
  <c r="O51" i="65"/>
  <c r="AU15" i="42"/>
  <c r="G51" i="65"/>
  <c r="L51" i="65"/>
  <c r="S51" i="65"/>
  <c r="AU15" i="43"/>
  <c r="I51" i="65"/>
  <c r="N51" i="65"/>
  <c r="R51" i="65"/>
  <c r="H51" i="65"/>
  <c r="M51" i="65"/>
  <c r="Q51" i="65"/>
  <c r="J50" i="65"/>
  <c r="O50" i="65"/>
  <c r="G50" i="65"/>
  <c r="L50" i="65"/>
  <c r="S50" i="65"/>
  <c r="AT15" i="45"/>
  <c r="I50" i="65"/>
  <c r="N50" i="65"/>
  <c r="R50" i="65"/>
  <c r="H50" i="65"/>
  <c r="M50" i="65"/>
  <c r="Q50" i="65"/>
  <c r="J49" i="65"/>
  <c r="O49" i="65"/>
  <c r="S49" i="65"/>
  <c r="AS15" i="45"/>
  <c r="I49" i="65"/>
  <c r="N49" i="65"/>
  <c r="R49" i="65"/>
  <c r="J48" i="65"/>
  <c r="O48" i="65"/>
  <c r="S48" i="65"/>
  <c r="AR15" i="45"/>
  <c r="I48" i="65"/>
  <c r="N48" i="65"/>
  <c r="R48" i="65"/>
  <c r="J47" i="65"/>
  <c r="O47" i="65"/>
  <c r="G47" i="65"/>
  <c r="L47" i="65"/>
  <c r="S47" i="65"/>
  <c r="AQ15" i="45"/>
  <c r="I47" i="65"/>
  <c r="N47" i="65"/>
  <c r="R47" i="65"/>
  <c r="H47" i="65"/>
  <c r="M47" i="65"/>
  <c r="Q47" i="65"/>
  <c r="J46" i="65"/>
  <c r="O46" i="65"/>
  <c r="G46" i="65"/>
  <c r="L46" i="65"/>
  <c r="S46" i="65"/>
  <c r="AP15" i="45"/>
  <c r="I46" i="65"/>
  <c r="N46" i="65"/>
  <c r="R46" i="65"/>
  <c r="H46" i="65"/>
  <c r="M46" i="65"/>
  <c r="Q46" i="65"/>
  <c r="J45" i="65"/>
  <c r="O45" i="65"/>
  <c r="G45" i="65"/>
  <c r="L45" i="65"/>
  <c r="S45" i="65"/>
  <c r="AO15" i="45"/>
  <c r="I45" i="65"/>
  <c r="N45" i="65"/>
  <c r="R45" i="65"/>
  <c r="H45" i="65"/>
  <c r="M45" i="65"/>
  <c r="Q45" i="65"/>
  <c r="J44" i="65"/>
  <c r="O44" i="65"/>
  <c r="G44" i="65"/>
  <c r="L44" i="65"/>
  <c r="S44" i="65"/>
  <c r="AN15" i="45"/>
  <c r="I44" i="65"/>
  <c r="N44" i="65"/>
  <c r="R44" i="65"/>
  <c r="H44" i="65"/>
  <c r="M44" i="65"/>
  <c r="Q44" i="65"/>
  <c r="J43" i="65"/>
  <c r="O43" i="65"/>
  <c r="G43" i="65"/>
  <c r="L43" i="65"/>
  <c r="S43" i="65"/>
  <c r="AM15" i="45"/>
  <c r="I43" i="65"/>
  <c r="N43" i="65"/>
  <c r="R43" i="65"/>
  <c r="H43" i="65"/>
  <c r="M43" i="65"/>
  <c r="Q43" i="65"/>
  <c r="AL15" i="44"/>
  <c r="J42" i="65"/>
  <c r="O42" i="65"/>
  <c r="AL15" i="42"/>
  <c r="G42" i="65"/>
  <c r="L42" i="65"/>
  <c r="S42" i="65"/>
  <c r="AL15" i="45"/>
  <c r="I42" i="65"/>
  <c r="N42" i="65"/>
  <c r="R42" i="65"/>
  <c r="AL15" i="43"/>
  <c r="H42" i="65"/>
  <c r="M42" i="65"/>
  <c r="Q42" i="65"/>
  <c r="AK15" i="44"/>
  <c r="J41" i="65"/>
  <c r="O41" i="65"/>
  <c r="AK15" i="42"/>
  <c r="G41" i="65"/>
  <c r="L41" i="65"/>
  <c r="S41" i="65"/>
  <c r="AK15" i="45"/>
  <c r="I41" i="65"/>
  <c r="N41" i="65"/>
  <c r="R41" i="65"/>
  <c r="AK15" i="43"/>
  <c r="H41" i="65"/>
  <c r="M41" i="65"/>
  <c r="Q41" i="65"/>
  <c r="AJ15" i="44"/>
  <c r="J40" i="65"/>
  <c r="O40" i="65"/>
  <c r="AJ15" i="42"/>
  <c r="G40" i="65"/>
  <c r="L40" i="65"/>
  <c r="S40" i="65"/>
  <c r="AJ15" i="45"/>
  <c r="I40" i="65"/>
  <c r="N40" i="65"/>
  <c r="R40" i="65"/>
  <c r="AJ15" i="43"/>
  <c r="H40" i="65"/>
  <c r="M40" i="65"/>
  <c r="Q40" i="65"/>
  <c r="AI15" i="44"/>
  <c r="J39" i="65"/>
  <c r="O39" i="65"/>
  <c r="AI15" i="42"/>
  <c r="G39" i="65"/>
  <c r="L39" i="65"/>
  <c r="S39" i="65"/>
  <c r="AI15" i="45"/>
  <c r="I39" i="65"/>
  <c r="N39" i="65"/>
  <c r="R39" i="65"/>
  <c r="AI15" i="43"/>
  <c r="H39" i="65"/>
  <c r="M39" i="65"/>
  <c r="Q39" i="65"/>
  <c r="AH15" i="44"/>
  <c r="J38" i="65"/>
  <c r="O38" i="65"/>
  <c r="AH15" i="42"/>
  <c r="G38" i="65"/>
  <c r="L38" i="65"/>
  <c r="S38" i="65"/>
  <c r="AH15" i="45"/>
  <c r="I38" i="65"/>
  <c r="N38" i="65"/>
  <c r="R38" i="65"/>
  <c r="AH15" i="43"/>
  <c r="H38" i="65"/>
  <c r="M38" i="65"/>
  <c r="Q38" i="65"/>
  <c r="AG15" i="44"/>
  <c r="J37" i="65"/>
  <c r="O37" i="65"/>
  <c r="AG15" i="42"/>
  <c r="G37" i="65"/>
  <c r="L37" i="65"/>
  <c r="S37" i="65"/>
  <c r="AG15" i="45"/>
  <c r="I37" i="65"/>
  <c r="N37" i="65"/>
  <c r="R37" i="65"/>
  <c r="AG15" i="43"/>
  <c r="H37" i="65"/>
  <c r="M37" i="65"/>
  <c r="Q37" i="65"/>
  <c r="AF15" i="44"/>
  <c r="J36" i="65"/>
  <c r="O36" i="65"/>
  <c r="AF15" i="42"/>
  <c r="G36" i="65"/>
  <c r="L36" i="65"/>
  <c r="S36" i="65"/>
  <c r="AF15" i="45"/>
  <c r="I36" i="65"/>
  <c r="N36" i="65"/>
  <c r="R36" i="65"/>
  <c r="AF15" i="43"/>
  <c r="H36" i="65"/>
  <c r="M36" i="65"/>
  <c r="Q36" i="65"/>
  <c r="AE15" i="44"/>
  <c r="J35" i="65"/>
  <c r="O35" i="65"/>
  <c r="AE15" i="42"/>
  <c r="G35" i="65"/>
  <c r="L35" i="65"/>
  <c r="S35" i="65"/>
  <c r="AE15" i="45"/>
  <c r="I35" i="65"/>
  <c r="N35" i="65"/>
  <c r="R35" i="65"/>
  <c r="AE15" i="43"/>
  <c r="H35" i="65"/>
  <c r="M35" i="65"/>
  <c r="Q35" i="65"/>
  <c r="AD15" i="44"/>
  <c r="J34" i="65"/>
  <c r="O34" i="65"/>
  <c r="AD15" i="42"/>
  <c r="G34" i="65"/>
  <c r="L34" i="65"/>
  <c r="S34" i="65"/>
  <c r="AD15" i="45"/>
  <c r="I34" i="65"/>
  <c r="N34" i="65"/>
  <c r="R34" i="65"/>
  <c r="AD15" i="43"/>
  <c r="H34" i="65"/>
  <c r="M34" i="65"/>
  <c r="Q34" i="65"/>
  <c r="AC15" i="44"/>
  <c r="J33" i="65"/>
  <c r="O33" i="65"/>
  <c r="AC15" i="42"/>
  <c r="G33" i="65"/>
  <c r="L33" i="65"/>
  <c r="S33" i="65"/>
  <c r="AC15" i="45"/>
  <c r="I33" i="65"/>
  <c r="N33" i="65"/>
  <c r="R33" i="65"/>
  <c r="AC15" i="43"/>
  <c r="H33" i="65"/>
  <c r="M33" i="65"/>
  <c r="Q33" i="65"/>
  <c r="AB15" i="44"/>
  <c r="J32" i="65"/>
  <c r="O32" i="65"/>
  <c r="AB15" i="42"/>
  <c r="G32" i="65"/>
  <c r="L32" i="65"/>
  <c r="S32" i="65"/>
  <c r="AB15" i="45"/>
  <c r="I32" i="65"/>
  <c r="N32" i="65"/>
  <c r="R32" i="65"/>
  <c r="AB15" i="43"/>
  <c r="H32" i="65"/>
  <c r="M32" i="65"/>
  <c r="Q32" i="65"/>
  <c r="AA15" i="44"/>
  <c r="J31" i="65"/>
  <c r="O31" i="65"/>
  <c r="AA15" i="42"/>
  <c r="G31" i="65"/>
  <c r="L31" i="65"/>
  <c r="S31" i="65"/>
  <c r="AA15" i="45"/>
  <c r="I31" i="65"/>
  <c r="N31" i="65"/>
  <c r="R31" i="65"/>
  <c r="AA15" i="43"/>
  <c r="H31" i="65"/>
  <c r="M31" i="65"/>
  <c r="Q31" i="65"/>
  <c r="Z15" i="44"/>
  <c r="J30" i="65"/>
  <c r="O30" i="65"/>
  <c r="Z15" i="42"/>
  <c r="G30" i="65"/>
  <c r="L30" i="65"/>
  <c r="S30" i="65"/>
  <c r="Z15" i="45"/>
  <c r="I30" i="65"/>
  <c r="N30" i="65"/>
  <c r="R30" i="65"/>
  <c r="Z15" i="43"/>
  <c r="H30" i="65"/>
  <c r="M30" i="65"/>
  <c r="Q30" i="65"/>
  <c r="Y15" i="44"/>
  <c r="J29" i="65"/>
  <c r="O29" i="65"/>
  <c r="Y15" i="42"/>
  <c r="G29" i="65"/>
  <c r="L29" i="65"/>
  <c r="S29" i="65"/>
  <c r="Y15" i="45"/>
  <c r="I29" i="65"/>
  <c r="N29" i="65"/>
  <c r="R29" i="65"/>
  <c r="Y15" i="43"/>
  <c r="H29" i="65"/>
  <c r="M29" i="65"/>
  <c r="Q29" i="65"/>
  <c r="X15" i="44"/>
  <c r="J28" i="65"/>
  <c r="O28" i="65"/>
  <c r="X15" i="42"/>
  <c r="G28" i="65"/>
  <c r="L28" i="65"/>
  <c r="S28" i="65"/>
  <c r="X15" i="45"/>
  <c r="I28" i="65"/>
  <c r="N28" i="65"/>
  <c r="R28" i="65"/>
  <c r="X15" i="43"/>
  <c r="H28" i="65"/>
  <c r="M28" i="65"/>
  <c r="Q28" i="65"/>
  <c r="W15" i="43"/>
  <c r="H27" i="65"/>
  <c r="M27" i="65"/>
  <c r="W15" i="42"/>
  <c r="G27" i="65"/>
  <c r="L27" i="65"/>
  <c r="Q27" i="65"/>
  <c r="W15" i="44"/>
  <c r="J27" i="65"/>
  <c r="O27" i="65"/>
  <c r="S27" i="65"/>
  <c r="W15" i="45"/>
  <c r="I27" i="65"/>
  <c r="N27" i="65"/>
  <c r="R27" i="65"/>
  <c r="J16" i="65"/>
  <c r="I16" i="65"/>
  <c r="G16" i="65"/>
  <c r="S16" i="65"/>
  <c r="R16" i="65"/>
  <c r="Q16" i="65"/>
  <c r="M1" i="82"/>
  <c r="N1" i="82"/>
  <c r="G1" i="82"/>
  <c r="H1" i="82"/>
  <c r="I1" i="82"/>
  <c r="J1" i="82"/>
  <c r="K1" i="82"/>
  <c r="L1" i="82"/>
  <c r="M1" i="81"/>
  <c r="N1" i="81"/>
  <c r="G1" i="81"/>
  <c r="H1" i="81"/>
  <c r="I1" i="81"/>
  <c r="J1" i="81"/>
  <c r="K1" i="81"/>
  <c r="L1" i="81"/>
  <c r="G1" i="80"/>
  <c r="H1" i="80"/>
  <c r="I1" i="80"/>
  <c r="J1" i="80"/>
  <c r="K1" i="80"/>
  <c r="L1" i="80"/>
  <c r="O15" i="118"/>
  <c r="O15" i="117"/>
  <c r="O15" i="116"/>
  <c r="O15" i="115"/>
  <c r="O15" i="114"/>
  <c r="O15" i="113"/>
  <c r="O15" i="112"/>
  <c r="O15" i="111"/>
  <c r="O15" i="110"/>
  <c r="O15" i="141"/>
  <c r="O15" i="140"/>
  <c r="O15" i="93"/>
  <c r="O15" i="134"/>
  <c r="O15" i="133"/>
  <c r="O15" i="132"/>
  <c r="O15" i="139"/>
  <c r="O15" i="109"/>
  <c r="O15" i="108"/>
  <c r="O15" i="107"/>
  <c r="O15" i="106"/>
  <c r="O15" i="105"/>
  <c r="O15" i="104"/>
  <c r="O15" i="103"/>
  <c r="O15" i="102"/>
  <c r="O15" i="101"/>
  <c r="O15" i="137"/>
  <c r="O15" i="136"/>
  <c r="O15" i="135"/>
  <c r="O15" i="96"/>
  <c r="O15" i="98"/>
  <c r="O15" i="99"/>
  <c r="O15" i="100"/>
  <c r="O15" i="97"/>
  <c r="O15" i="95"/>
  <c r="O15" i="94"/>
  <c r="O15" i="67"/>
  <c r="AU15" i="44"/>
  <c r="V15" i="44"/>
  <c r="U15" i="44"/>
  <c r="T15" i="44"/>
  <c r="S15" i="44"/>
  <c r="R15" i="44"/>
  <c r="M15" i="44"/>
  <c r="V15" i="62"/>
  <c r="U15" i="62"/>
  <c r="T15" i="62"/>
  <c r="S15" i="62"/>
  <c r="R15" i="62"/>
  <c r="V15" i="64"/>
  <c r="U15" i="64"/>
  <c r="T15" i="64"/>
  <c r="S15" i="64"/>
  <c r="R15" i="64"/>
  <c r="V15" i="63"/>
  <c r="U15" i="63"/>
  <c r="T15" i="63"/>
  <c r="S15" i="63"/>
  <c r="R15" i="63"/>
  <c r="M15" i="63"/>
  <c r="V15" i="45"/>
  <c r="U15" i="45"/>
  <c r="T15" i="45"/>
  <c r="S15" i="45"/>
  <c r="R15" i="45"/>
  <c r="V15" i="43"/>
  <c r="U15" i="43"/>
  <c r="T15" i="43"/>
  <c r="S15" i="43"/>
  <c r="R15" i="43"/>
  <c r="M15" i="62"/>
  <c r="M15" i="45"/>
  <c r="M15" i="43"/>
  <c r="M15" i="64"/>
  <c r="M1" i="80"/>
  <c r="N1" i="80"/>
  <c r="K51" i="65"/>
  <c r="N5" i="129"/>
  <c r="I5" i="129"/>
  <c r="G5" i="129"/>
  <c r="BC1" i="118"/>
  <c r="BB1" i="118"/>
  <c r="AX1" i="118"/>
  <c r="AV1" i="118"/>
  <c r="AU1" i="118"/>
  <c r="W1" i="118"/>
  <c r="S1" i="118"/>
  <c r="G1" i="118"/>
  <c r="D1" i="118"/>
  <c r="E1" i="118"/>
  <c r="BC1" i="117"/>
  <c r="BB1" i="117"/>
  <c r="AX1" i="117"/>
  <c r="AV1" i="117"/>
  <c r="AU1" i="117"/>
  <c r="W1" i="117"/>
  <c r="S1" i="117"/>
  <c r="G1" i="117"/>
  <c r="D1" i="117"/>
  <c r="E1" i="117"/>
  <c r="BC1" i="116"/>
  <c r="BB1" i="116"/>
  <c r="AX1" i="116"/>
  <c r="AV1" i="116"/>
  <c r="AU1" i="116"/>
  <c r="W1" i="116"/>
  <c r="S1" i="116"/>
  <c r="G1" i="116"/>
  <c r="D1" i="116"/>
  <c r="E1" i="116"/>
  <c r="BC1" i="115"/>
  <c r="BB1" i="115"/>
  <c r="AX1" i="115"/>
  <c r="AV1" i="115"/>
  <c r="AU1" i="115"/>
  <c r="W1" i="115"/>
  <c r="S1" i="115"/>
  <c r="G1" i="115"/>
  <c r="D1" i="115"/>
  <c r="E1" i="115"/>
  <c r="BC1" i="114"/>
  <c r="BB1" i="114"/>
  <c r="AX1" i="114"/>
  <c r="AV1" i="114"/>
  <c r="AU1" i="114"/>
  <c r="W1" i="114"/>
  <c r="S1" i="114"/>
  <c r="G1" i="114"/>
  <c r="D1" i="114"/>
  <c r="E1" i="114"/>
  <c r="BC1" i="113"/>
  <c r="BB1" i="113"/>
  <c r="AX1" i="113"/>
  <c r="AV1" i="113"/>
  <c r="AU1" i="113"/>
  <c r="W1" i="113"/>
  <c r="S1" i="113"/>
  <c r="G1" i="113"/>
  <c r="D1" i="113"/>
  <c r="E1" i="113"/>
  <c r="BC1" i="112"/>
  <c r="BB1" i="112"/>
  <c r="AX1" i="112"/>
  <c r="AV1" i="112"/>
  <c r="AU1" i="112"/>
  <c r="W1" i="112"/>
  <c r="S1" i="112"/>
  <c r="G1" i="112"/>
  <c r="D1" i="112"/>
  <c r="E1" i="112"/>
  <c r="BC1" i="111"/>
  <c r="BB1" i="111"/>
  <c r="AX1" i="111"/>
  <c r="AV1" i="111"/>
  <c r="AU1" i="111"/>
  <c r="W1" i="111"/>
  <c r="S1" i="111"/>
  <c r="G1" i="111"/>
  <c r="D1" i="111"/>
  <c r="E1" i="111"/>
  <c r="BC1" i="110"/>
  <c r="BB1" i="110"/>
  <c r="AX1" i="110"/>
  <c r="AV1" i="110"/>
  <c r="AU1" i="110"/>
  <c r="W1" i="110"/>
  <c r="S1" i="110"/>
  <c r="G1" i="110"/>
  <c r="D1" i="110"/>
  <c r="E1" i="110"/>
  <c r="BC1" i="141"/>
  <c r="BB1" i="141"/>
  <c r="AX1" i="141"/>
  <c r="AV1" i="141"/>
  <c r="AU1" i="141"/>
  <c r="W1" i="141"/>
  <c r="S1" i="141"/>
  <c r="G1" i="141"/>
  <c r="D1" i="141"/>
  <c r="E1" i="141"/>
  <c r="BC1" i="140"/>
  <c r="BB1" i="140"/>
  <c r="AX1" i="140"/>
  <c r="AV1" i="140"/>
  <c r="AU1" i="140"/>
  <c r="W1" i="140"/>
  <c r="S1" i="140"/>
  <c r="G1" i="140"/>
  <c r="D1" i="140"/>
  <c r="E1" i="140"/>
  <c r="BC1" i="139"/>
  <c r="BB1" i="139"/>
  <c r="AX1" i="139"/>
  <c r="AV1" i="139"/>
  <c r="AU1" i="139"/>
  <c r="W1" i="139"/>
  <c r="S1" i="139"/>
  <c r="G1" i="139"/>
  <c r="D1" i="139"/>
  <c r="E1" i="139"/>
  <c r="BC1" i="109"/>
  <c r="BB1" i="109"/>
  <c r="AX1" i="109"/>
  <c r="AV1" i="109"/>
  <c r="AU1" i="109"/>
  <c r="W1" i="109"/>
  <c r="S1" i="109"/>
  <c r="G1" i="109"/>
  <c r="D1" i="109"/>
  <c r="E1" i="109"/>
  <c r="BC1" i="108"/>
  <c r="BB1" i="108"/>
  <c r="AX1" i="108"/>
  <c r="AV1" i="108"/>
  <c r="AU1" i="108"/>
  <c r="W1" i="108"/>
  <c r="S1" i="108"/>
  <c r="G1" i="108"/>
  <c r="D1" i="108"/>
  <c r="E1" i="108"/>
  <c r="BC1" i="107"/>
  <c r="BB1" i="107"/>
  <c r="AX1" i="107"/>
  <c r="AV1" i="107"/>
  <c r="AU1" i="107"/>
  <c r="W1" i="107"/>
  <c r="S1" i="107"/>
  <c r="G1" i="107"/>
  <c r="D1" i="107"/>
  <c r="E1" i="107"/>
  <c r="BC1" i="106"/>
  <c r="BB1" i="106"/>
  <c r="AX1" i="106"/>
  <c r="AV1" i="106"/>
  <c r="AU1" i="106"/>
  <c r="W1" i="106"/>
  <c r="S1" i="106"/>
  <c r="G1" i="106"/>
  <c r="D1" i="106"/>
  <c r="E1" i="106"/>
  <c r="BC1" i="105"/>
  <c r="BB1" i="105"/>
  <c r="AX1" i="105"/>
  <c r="AV1" i="105"/>
  <c r="AU1" i="105"/>
  <c r="W1" i="105"/>
  <c r="S1" i="105"/>
  <c r="G1" i="105"/>
  <c r="D1" i="105"/>
  <c r="E1" i="105"/>
  <c r="BC1" i="104"/>
  <c r="BB1" i="104"/>
  <c r="AX1" i="104"/>
  <c r="AV1" i="104"/>
  <c r="AU1" i="104"/>
  <c r="W1" i="104"/>
  <c r="S1" i="104"/>
  <c r="G1" i="104"/>
  <c r="D1" i="104"/>
  <c r="E1" i="104"/>
  <c r="BC1" i="103"/>
  <c r="BB1" i="103"/>
  <c r="AX1" i="103"/>
  <c r="AV1" i="103"/>
  <c r="AU1" i="103"/>
  <c r="W1" i="103"/>
  <c r="S1" i="103"/>
  <c r="G1" i="103"/>
  <c r="D1" i="103"/>
  <c r="E1" i="103"/>
  <c r="BC1" i="102"/>
  <c r="BB1" i="102"/>
  <c r="AX1" i="102"/>
  <c r="AV1" i="102"/>
  <c r="AU1" i="102"/>
  <c r="W1" i="102"/>
  <c r="S1" i="102"/>
  <c r="G1" i="102"/>
  <c r="D1" i="102"/>
  <c r="E1" i="102"/>
  <c r="BC1" i="101"/>
  <c r="BB1" i="101"/>
  <c r="AX1" i="101"/>
  <c r="AV1" i="101"/>
  <c r="AU1" i="101"/>
  <c r="W1" i="101"/>
  <c r="S1" i="101"/>
  <c r="G1" i="101"/>
  <c r="D1" i="101"/>
  <c r="E1" i="101"/>
  <c r="BC1" i="137"/>
  <c r="BB1" i="137"/>
  <c r="AX1" i="137"/>
  <c r="AV1" i="137"/>
  <c r="AU1" i="137"/>
  <c r="W1" i="137"/>
  <c r="S1" i="137"/>
  <c r="G1" i="137"/>
  <c r="D1" i="137"/>
  <c r="E1" i="137"/>
  <c r="BC1" i="136"/>
  <c r="BB1" i="136"/>
  <c r="AX1" i="136"/>
  <c r="AV1" i="136"/>
  <c r="AU1" i="136"/>
  <c r="W1" i="136"/>
  <c r="S1" i="136"/>
  <c r="G1" i="136"/>
  <c r="D1" i="136"/>
  <c r="E1" i="136"/>
  <c r="BC1" i="135"/>
  <c r="BB1" i="135"/>
  <c r="AX1" i="135"/>
  <c r="AV1" i="135"/>
  <c r="AU1" i="135"/>
  <c r="W1" i="135"/>
  <c r="S1" i="135"/>
  <c r="G1" i="135"/>
  <c r="D1" i="135"/>
  <c r="E1" i="135"/>
  <c r="BC1" i="96"/>
  <c r="BB1" i="96"/>
  <c r="AX1" i="96"/>
  <c r="AV1" i="96"/>
  <c r="AU1" i="96"/>
  <c r="W1" i="96"/>
  <c r="S1" i="96"/>
  <c r="G1" i="96"/>
  <c r="D1" i="96"/>
  <c r="E1" i="96"/>
  <c r="BC1" i="98"/>
  <c r="BB1" i="98"/>
  <c r="AX1" i="98"/>
  <c r="AV1" i="98"/>
  <c r="AU1" i="98"/>
  <c r="W1" i="98"/>
  <c r="S1" i="98"/>
  <c r="G1" i="98"/>
  <c r="D1" i="98"/>
  <c r="E1" i="98"/>
  <c r="BC1" i="99"/>
  <c r="BB1" i="99"/>
  <c r="AX1" i="99"/>
  <c r="AV1" i="99"/>
  <c r="AU1" i="99"/>
  <c r="W1" i="99"/>
  <c r="S1" i="99"/>
  <c r="G1" i="99"/>
  <c r="D1" i="99"/>
  <c r="E1" i="99"/>
  <c r="BC1" i="100"/>
  <c r="BB1" i="100"/>
  <c r="AX1" i="100"/>
  <c r="AV1" i="100"/>
  <c r="AU1" i="100"/>
  <c r="W1" i="100"/>
  <c r="S1" i="100"/>
  <c r="G1" i="100"/>
  <c r="D1" i="100"/>
  <c r="E1" i="100"/>
  <c r="BC1" i="97"/>
  <c r="BB1" i="97"/>
  <c r="AX1" i="97"/>
  <c r="AV1" i="97"/>
  <c r="AU1" i="97"/>
  <c r="W1" i="97"/>
  <c r="S1" i="97"/>
  <c r="G1" i="97"/>
  <c r="D1" i="97"/>
  <c r="E1" i="97"/>
  <c r="BC1" i="95"/>
  <c r="BB1" i="95"/>
  <c r="AX1" i="95"/>
  <c r="AV1" i="95"/>
  <c r="AU1" i="95"/>
  <c r="W1" i="95"/>
  <c r="S1" i="95"/>
  <c r="G1" i="95"/>
  <c r="D1" i="95"/>
  <c r="E1" i="95"/>
  <c r="BC1" i="94"/>
  <c r="BB1" i="94"/>
  <c r="AX1" i="94"/>
  <c r="AV1" i="94"/>
  <c r="AU1" i="94"/>
  <c r="W1" i="94"/>
  <c r="S1" i="94"/>
  <c r="G1" i="94"/>
  <c r="D1" i="94"/>
  <c r="E1" i="94"/>
  <c r="BC1" i="93"/>
  <c r="BB1" i="93"/>
  <c r="AX1" i="93"/>
  <c r="AV1" i="93"/>
  <c r="AU1" i="93"/>
  <c r="W1" i="93"/>
  <c r="S1" i="93"/>
  <c r="G1" i="93"/>
  <c r="D1" i="93"/>
  <c r="E1" i="93"/>
  <c r="BC1" i="134"/>
  <c r="BB1" i="134"/>
  <c r="AX1" i="134"/>
  <c r="AV1" i="134"/>
  <c r="AU1" i="134"/>
  <c r="W1" i="134"/>
  <c r="S1" i="134"/>
  <c r="G1" i="134"/>
  <c r="D1" i="134"/>
  <c r="E1" i="134"/>
  <c r="BC1" i="133"/>
  <c r="BB1" i="133"/>
  <c r="AX1" i="133"/>
  <c r="AV1" i="133"/>
  <c r="AU1" i="133"/>
  <c r="W1" i="133"/>
  <c r="S1" i="133"/>
  <c r="G1" i="133"/>
  <c r="D1" i="133"/>
  <c r="E1" i="133"/>
  <c r="BC1" i="132"/>
  <c r="BB1" i="132"/>
  <c r="AX1" i="132"/>
  <c r="AV1" i="132"/>
  <c r="AU1" i="132"/>
  <c r="W1" i="132"/>
  <c r="S1" i="132"/>
  <c r="G1" i="132"/>
  <c r="D1" i="132"/>
  <c r="E1" i="132"/>
  <c r="BC1" i="67"/>
  <c r="BB1" i="67"/>
  <c r="AX1" i="67"/>
  <c r="AV1" i="67"/>
  <c r="D16" i="99"/>
  <c r="D16" i="118"/>
  <c r="D16" i="117"/>
  <c r="D16" i="116"/>
  <c r="D16" i="114"/>
  <c r="D16" i="113"/>
  <c r="D16" i="112"/>
  <c r="D16" i="111"/>
  <c r="D16" i="110"/>
  <c r="D16" i="140"/>
  <c r="D16" i="139"/>
  <c r="D16" i="98"/>
  <c r="D16" i="100"/>
  <c r="D16" i="93"/>
  <c r="D16" i="109"/>
  <c r="D16" i="108"/>
  <c r="D16" i="107"/>
  <c r="D16" i="106"/>
  <c r="D16" i="105"/>
  <c r="D16" i="103"/>
  <c r="D16" i="102"/>
  <c r="D16" i="137"/>
  <c r="D16" i="135"/>
  <c r="D16" i="133"/>
  <c r="AU1" i="67"/>
  <c r="D16" i="96"/>
  <c r="D16" i="141"/>
  <c r="D16" i="97"/>
  <c r="D16" i="95"/>
  <c r="D16" i="94"/>
  <c r="D16" i="104"/>
  <c r="D16" i="101"/>
  <c r="D16" i="136"/>
  <c r="D16" i="134"/>
  <c r="D16" i="132"/>
  <c r="H8" i="129"/>
  <c r="G6" i="130"/>
  <c r="H8" i="54"/>
  <c r="J19" i="54"/>
  <c r="I19" i="54"/>
  <c r="H19" i="54"/>
  <c r="H19" i="129"/>
  <c r="N19" i="54"/>
  <c r="M19" i="54"/>
  <c r="L19" i="54"/>
  <c r="N19" i="129"/>
  <c r="L19" i="129"/>
  <c r="J19" i="129"/>
  <c r="H6" i="130"/>
  <c r="I5" i="130"/>
  <c r="F6" i="65"/>
  <c r="H6" i="65"/>
  <c r="I6" i="65"/>
  <c r="G6" i="65"/>
  <c r="S1" i="67"/>
  <c r="D16" i="115"/>
  <c r="E1" i="67"/>
  <c r="D16" i="67"/>
  <c r="W1" i="67"/>
  <c r="G1" i="67"/>
  <c r="D1" i="67"/>
  <c r="J31" i="129"/>
  <c r="J30" i="129"/>
  <c r="J29" i="129"/>
  <c r="J28" i="129"/>
  <c r="H31" i="129"/>
  <c r="H30" i="129"/>
  <c r="H29" i="129"/>
  <c r="H28" i="129"/>
  <c r="J31" i="54"/>
  <c r="J30" i="54"/>
  <c r="J28" i="54"/>
  <c r="I31" i="54"/>
  <c r="I30" i="54"/>
  <c r="I29" i="54"/>
  <c r="I28" i="54"/>
  <c r="H31" i="54"/>
  <c r="H30" i="54"/>
  <c r="H29" i="54"/>
  <c r="H28" i="54"/>
  <c r="J5" i="65"/>
  <c r="L5" i="130"/>
  <c r="I5" i="65"/>
  <c r="J5" i="130"/>
  <c r="H5" i="65"/>
  <c r="H5" i="130"/>
  <c r="G5" i="65"/>
  <c r="J26" i="130"/>
  <c r="J25" i="130"/>
  <c r="J24" i="130"/>
  <c r="J23" i="130"/>
  <c r="J22" i="130"/>
  <c r="H26" i="130"/>
  <c r="H25" i="130"/>
  <c r="H24" i="130"/>
  <c r="H23" i="130"/>
  <c r="H22" i="130"/>
  <c r="G26" i="130"/>
  <c r="G25" i="130"/>
  <c r="G24" i="130"/>
  <c r="G23" i="130"/>
  <c r="G22" i="130"/>
  <c r="J26" i="65"/>
  <c r="J25" i="65"/>
  <c r="J24" i="65"/>
  <c r="J23" i="65"/>
  <c r="J22" i="65"/>
  <c r="I26" i="65"/>
  <c r="I25" i="65"/>
  <c r="I24" i="65"/>
  <c r="I23" i="65"/>
  <c r="I22" i="65"/>
  <c r="N14" i="129"/>
  <c r="L31" i="129"/>
  <c r="O23" i="130"/>
  <c r="O22" i="130"/>
  <c r="O25" i="130"/>
  <c r="O26" i="130"/>
  <c r="O24" i="130"/>
  <c r="J20" i="129"/>
  <c r="J23" i="129"/>
  <c r="J21" i="129"/>
  <c r="J22" i="129"/>
  <c r="J14" i="129"/>
  <c r="H21" i="129"/>
  <c r="H23" i="129"/>
  <c r="M26" i="130"/>
  <c r="M24" i="130"/>
  <c r="H22" i="129"/>
  <c r="H20" i="129"/>
  <c r="M23" i="130"/>
  <c r="M25" i="130"/>
  <c r="M22" i="130"/>
  <c r="H14" i="129"/>
  <c r="L26" i="130"/>
  <c r="L22" i="130"/>
  <c r="L25" i="130"/>
  <c r="L24" i="130"/>
  <c r="L23" i="130"/>
  <c r="G29" i="129"/>
  <c r="L29" i="129"/>
  <c r="N29" i="129"/>
  <c r="G30" i="129"/>
  <c r="L30" i="129"/>
  <c r="N30" i="129"/>
  <c r="J29" i="54"/>
  <c r="I68" i="65"/>
  <c r="I69" i="65"/>
  <c r="I70" i="65"/>
  <c r="I71" i="65"/>
  <c r="I72" i="65"/>
  <c r="I66" i="65"/>
  <c r="I73" i="65"/>
  <c r="I67" i="65"/>
  <c r="I14" i="54"/>
  <c r="I13" i="54"/>
  <c r="N25" i="65"/>
  <c r="N23" i="65"/>
  <c r="N22" i="65"/>
  <c r="I23" i="54"/>
  <c r="I21" i="54"/>
  <c r="I20" i="54"/>
  <c r="N24" i="65"/>
  <c r="I22" i="54"/>
  <c r="N26" i="65"/>
  <c r="G28" i="54"/>
  <c r="G29" i="54"/>
  <c r="L29" i="54"/>
  <c r="M29" i="54"/>
  <c r="G30" i="54"/>
  <c r="M30" i="54"/>
  <c r="N30" i="54"/>
  <c r="L30" i="54"/>
  <c r="N13" i="129"/>
  <c r="J13" i="129"/>
  <c r="L13" i="129"/>
  <c r="H13" i="129"/>
  <c r="I74" i="65"/>
  <c r="G20" i="129"/>
  <c r="N20" i="129"/>
  <c r="L20" i="129"/>
  <c r="G22" i="129"/>
  <c r="L22" i="129"/>
  <c r="N22" i="129"/>
  <c r="S24" i="130"/>
  <c r="Q24" i="130"/>
  <c r="G13" i="129"/>
  <c r="N28" i="129"/>
  <c r="S22" i="130"/>
  <c r="Q22" i="130"/>
  <c r="G23" i="129"/>
  <c r="N23" i="129"/>
  <c r="L23" i="129"/>
  <c r="L28" i="129"/>
  <c r="L21" i="129"/>
  <c r="G21" i="129"/>
  <c r="N21" i="129"/>
  <c r="N29" i="54"/>
  <c r="J13" i="54"/>
  <c r="L28" i="54"/>
  <c r="M28" i="54"/>
  <c r="N28" i="54"/>
  <c r="J14" i="54"/>
  <c r="O25" i="65"/>
  <c r="J20" i="54"/>
  <c r="O23" i="65"/>
  <c r="J22" i="54"/>
  <c r="O26" i="65"/>
  <c r="J23" i="54"/>
  <c r="J21" i="54"/>
  <c r="O24" i="65"/>
  <c r="O22" i="65"/>
  <c r="G31" i="54"/>
  <c r="N31" i="54"/>
  <c r="M31" i="54"/>
  <c r="L31" i="54"/>
  <c r="N1" i="21"/>
  <c r="M1" i="21"/>
  <c r="N1" i="22"/>
  <c r="M1" i="22"/>
  <c r="P15" i="21"/>
  <c r="P15" i="22"/>
  <c r="R15" i="42"/>
  <c r="S15" i="42"/>
  <c r="T15" i="42"/>
  <c r="U15" i="42"/>
  <c r="V15" i="42"/>
  <c r="H23" i="65"/>
  <c r="H24" i="65"/>
  <c r="H25" i="65"/>
  <c r="H26" i="65"/>
  <c r="H22" i="65"/>
  <c r="G25" i="65"/>
  <c r="G24" i="65"/>
  <c r="G23" i="65"/>
  <c r="G22" i="65"/>
  <c r="M15" i="42"/>
  <c r="G26" i="65"/>
  <c r="H13" i="54"/>
  <c r="G13" i="54"/>
  <c r="H14" i="54"/>
  <c r="G14" i="54"/>
  <c r="H21" i="54"/>
  <c r="M23" i="65"/>
  <c r="H23" i="54"/>
  <c r="M26" i="65"/>
  <c r="H22" i="54"/>
  <c r="M24" i="65"/>
  <c r="M25" i="65"/>
  <c r="H20" i="54"/>
  <c r="M22" i="65"/>
  <c r="L26" i="65"/>
  <c r="L23" i="65"/>
  <c r="L24" i="65"/>
  <c r="L22" i="65"/>
  <c r="L25" i="65"/>
  <c r="N13" i="54"/>
  <c r="M13" i="54"/>
  <c r="L13" i="54"/>
  <c r="M14" i="54"/>
  <c r="N14" i="54"/>
  <c r="L14" i="54"/>
  <c r="G23" i="54"/>
  <c r="N23" i="54"/>
  <c r="M23" i="54"/>
  <c r="L23" i="54"/>
  <c r="G22" i="54"/>
  <c r="N22" i="54"/>
  <c r="M22" i="54"/>
  <c r="L22" i="54"/>
  <c r="Q24" i="65"/>
  <c r="R24" i="65"/>
  <c r="S24" i="65"/>
  <c r="G21" i="54"/>
  <c r="L21" i="54"/>
  <c r="N21" i="54"/>
  <c r="M21" i="54"/>
  <c r="G20" i="54"/>
  <c r="N20" i="54"/>
  <c r="M20" i="54"/>
  <c r="L20" i="54"/>
  <c r="S22" i="65"/>
  <c r="R22" i="65"/>
  <c r="Q22" i="65"/>
</calcChain>
</file>

<file path=xl/sharedStrings.xml><?xml version="1.0" encoding="utf-8"?>
<sst xmlns="http://schemas.openxmlformats.org/spreadsheetml/2006/main" count="23386" uniqueCount="355">
  <si>
    <t>Sales</t>
  </si>
  <si>
    <t>Discount</t>
  </si>
  <si>
    <t>Net Sales</t>
  </si>
  <si>
    <t>COS-Act</t>
  </si>
  <si>
    <t>COS-Std</t>
  </si>
  <si>
    <t>COS-Var</t>
  </si>
  <si>
    <t>Nov-Net</t>
  </si>
  <si>
    <t>Freight</t>
  </si>
  <si>
    <t>A&amp;P-Loc</t>
  </si>
  <si>
    <t>S&amp;B-Mon</t>
  </si>
  <si>
    <t>S&amp;B-Da</t>
  </si>
  <si>
    <t>Rent</t>
  </si>
  <si>
    <t>Tel&amp;Net</t>
  </si>
  <si>
    <t>OpnSup</t>
  </si>
  <si>
    <t>OfficeS</t>
  </si>
  <si>
    <t>Maint</t>
  </si>
  <si>
    <t>Sec&amp;Jan</t>
  </si>
  <si>
    <t>Reps</t>
  </si>
  <si>
    <t>Travel</t>
  </si>
  <si>
    <t>Insurance</t>
  </si>
  <si>
    <t>Prof-Fee</t>
  </si>
  <si>
    <t>Oth-Exp</t>
  </si>
  <si>
    <t>Loc-Tax</t>
  </si>
  <si>
    <t>MO-Cost</t>
  </si>
  <si>
    <t>EBITDA</t>
  </si>
  <si>
    <t>Int-Exp</t>
  </si>
  <si>
    <t>Inc-Tax</t>
  </si>
  <si>
    <t>Depr</t>
  </si>
  <si>
    <t>GP</t>
  </si>
  <si>
    <t>Roy&amp;Ads</t>
  </si>
  <si>
    <t>Del-Net</t>
  </si>
  <si>
    <t>Brand</t>
  </si>
  <si>
    <t>Electric</t>
  </si>
  <si>
    <t>Water</t>
  </si>
  <si>
    <t>Training</t>
  </si>
  <si>
    <t>TotalOpex</t>
  </si>
  <si>
    <t>Corp</t>
  </si>
  <si>
    <t>Oth-Net</t>
  </si>
  <si>
    <t>PML</t>
  </si>
  <si>
    <t>B</t>
  </si>
  <si>
    <t>Month</t>
  </si>
  <si>
    <t>C</t>
  </si>
  <si>
    <t>D</t>
  </si>
  <si>
    <t>E</t>
  </si>
  <si>
    <t>&lt;2016-12-31</t>
  </si>
  <si>
    <t>Date Open</t>
  </si>
  <si>
    <t>&gt;2018-01-01</t>
  </si>
  <si>
    <t>Ebitda%</t>
  </si>
  <si>
    <t>Net Income</t>
  </si>
  <si>
    <t>DATABASE PNL-FCS YTD</t>
  </si>
  <si>
    <t>DATABASE PNL-CY YTD</t>
  </si>
  <si>
    <t>M</t>
  </si>
  <si>
    <t>P</t>
  </si>
  <si>
    <t>Region</t>
  </si>
  <si>
    <t>Area</t>
  </si>
  <si>
    <t>N</t>
  </si>
  <si>
    <t>L</t>
  </si>
  <si>
    <t>YEAR</t>
  </si>
  <si>
    <t>SALES</t>
  </si>
  <si>
    <t>KC1390</t>
  </si>
  <si>
    <t>KCStore101</t>
  </si>
  <si>
    <t>S</t>
  </si>
  <si>
    <t>S5</t>
  </si>
  <si>
    <t>KC</t>
  </si>
  <si>
    <t>AB Corp</t>
  </si>
  <si>
    <t>KC1560</t>
  </si>
  <si>
    <t>KCStore102</t>
  </si>
  <si>
    <t>S2</t>
  </si>
  <si>
    <t>CD Corp</t>
  </si>
  <si>
    <t>KC4280</t>
  </si>
  <si>
    <t>KCStore103</t>
  </si>
  <si>
    <t>N5</t>
  </si>
  <si>
    <t>EF Corp</t>
  </si>
  <si>
    <t>KC5020</t>
  </si>
  <si>
    <t>KCStore104</t>
  </si>
  <si>
    <t>KC6600</t>
  </si>
  <si>
    <t>KCStore105</t>
  </si>
  <si>
    <t>GH Corp</t>
  </si>
  <si>
    <t>KC1650</t>
  </si>
  <si>
    <t>KCStore106</t>
  </si>
  <si>
    <t>IJ Corp</t>
  </si>
  <si>
    <t>KC2620</t>
  </si>
  <si>
    <t>KCStore107</t>
  </si>
  <si>
    <t>KL Corp</t>
  </si>
  <si>
    <t>KC4550</t>
  </si>
  <si>
    <t>KCStore108</t>
  </si>
  <si>
    <t>KC1060</t>
  </si>
  <si>
    <t>KCStore109</t>
  </si>
  <si>
    <t>MN Corp</t>
  </si>
  <si>
    <t>KC7700</t>
  </si>
  <si>
    <t>KCStore110</t>
  </si>
  <si>
    <t>S4</t>
  </si>
  <si>
    <t>OP Corp</t>
  </si>
  <si>
    <t>SS7196</t>
  </si>
  <si>
    <t>SSStore111</t>
  </si>
  <si>
    <t>SS</t>
  </si>
  <si>
    <t>QR Corp</t>
  </si>
  <si>
    <t>KC9210</t>
  </si>
  <si>
    <t>KCStore112</t>
  </si>
  <si>
    <t>KC9960</t>
  </si>
  <si>
    <t>KCStore113</t>
  </si>
  <si>
    <t>KC9990</t>
  </si>
  <si>
    <t>KCStore114</t>
  </si>
  <si>
    <t>N2</t>
  </si>
  <si>
    <t>DL1691</t>
  </si>
  <si>
    <t>DLStore115</t>
  </si>
  <si>
    <t>DL</t>
  </si>
  <si>
    <t>KC5890</t>
  </si>
  <si>
    <t>S1</t>
  </si>
  <si>
    <t>KC1108</t>
  </si>
  <si>
    <t>KCStore117</t>
  </si>
  <si>
    <t>ST Corp</t>
  </si>
  <si>
    <t>KC1150</t>
  </si>
  <si>
    <t>KCStore118</t>
  </si>
  <si>
    <t>UV Corp</t>
  </si>
  <si>
    <t>NJ6040</t>
  </si>
  <si>
    <t>N1</t>
  </si>
  <si>
    <t>NJ</t>
  </si>
  <si>
    <t>KC1141</t>
  </si>
  <si>
    <t>KCStore120</t>
  </si>
  <si>
    <t>SS7283</t>
  </si>
  <si>
    <t>SSStore121</t>
  </si>
  <si>
    <t>SS7300</t>
  </si>
  <si>
    <t>SSStore122</t>
  </si>
  <si>
    <t>KC1202</t>
  </si>
  <si>
    <t>KCStore123</t>
  </si>
  <si>
    <t>N3</t>
  </si>
  <si>
    <t>SS7308</t>
  </si>
  <si>
    <t>SSStore124</t>
  </si>
  <si>
    <t>NJ6180</t>
  </si>
  <si>
    <t>NJStore125</t>
  </si>
  <si>
    <t>DL1821</t>
  </si>
  <si>
    <t>DLStore126</t>
  </si>
  <si>
    <t>HX5520</t>
  </si>
  <si>
    <t>HXStore127</t>
  </si>
  <si>
    <t>HX</t>
  </si>
  <si>
    <t>HX5510</t>
  </si>
  <si>
    <t>HXStore128</t>
  </si>
  <si>
    <t>KC1206</t>
  </si>
  <si>
    <t>KCStore129</t>
  </si>
  <si>
    <t>DL1763</t>
  </si>
  <si>
    <t>DLStore130</t>
  </si>
  <si>
    <t>KC3460</t>
  </si>
  <si>
    <t>KCStore131</t>
  </si>
  <si>
    <t>KC3800</t>
  </si>
  <si>
    <t>KC1620</t>
  </si>
  <si>
    <t>KCStore133</t>
  </si>
  <si>
    <t>KC6480</t>
  </si>
  <si>
    <t>KCStore134</t>
  </si>
  <si>
    <t>KC3111</t>
  </si>
  <si>
    <t>KCStore135</t>
  </si>
  <si>
    <t>S3</t>
  </si>
  <si>
    <t>HX3100</t>
  </si>
  <si>
    <t>HXStore136</t>
  </si>
  <si>
    <t>KC3118</t>
  </si>
  <si>
    <t>KCStore137</t>
  </si>
  <si>
    <t>KC9800</t>
  </si>
  <si>
    <t>KCStore138</t>
  </si>
  <si>
    <t>NJ1760</t>
  </si>
  <si>
    <t>NJStore139</t>
  </si>
  <si>
    <t>HX3130</t>
  </si>
  <si>
    <t>HXStore140</t>
  </si>
  <si>
    <t>KC6860</t>
  </si>
  <si>
    <t>KCStore141</t>
  </si>
  <si>
    <t>DL3145</t>
  </si>
  <si>
    <t>DLStore142</t>
  </si>
  <si>
    <t>KC3155</t>
  </si>
  <si>
    <t>KCStore143</t>
  </si>
  <si>
    <t>N4</t>
  </si>
  <si>
    <t>KC3218</t>
  </si>
  <si>
    <t>KCStore144</t>
  </si>
  <si>
    <t>DL3117</t>
  </si>
  <si>
    <t>SS2810</t>
  </si>
  <si>
    <t>SSStore146</t>
  </si>
  <si>
    <t>SS3105</t>
  </si>
  <si>
    <t>KC3259</t>
  </si>
  <si>
    <t>KCStore148</t>
  </si>
  <si>
    <t>SS3209</t>
  </si>
  <si>
    <t>SSStore149</t>
  </si>
  <si>
    <t>DL3190</t>
  </si>
  <si>
    <t>DLStore150</t>
  </si>
  <si>
    <t>KC3247</t>
  </si>
  <si>
    <t>KCStore151</t>
  </si>
  <si>
    <t>HX3163</t>
  </si>
  <si>
    <t>HXStore152</t>
  </si>
  <si>
    <t>DL3202</t>
  </si>
  <si>
    <t>DLStore153</t>
  </si>
  <si>
    <t>NJ3178</t>
  </si>
  <si>
    <t>NJStore154</t>
  </si>
  <si>
    <t>KC3227</t>
  </si>
  <si>
    <t>KCStore155</t>
  </si>
  <si>
    <t>WX Corp</t>
  </si>
  <si>
    <t>SS3239</t>
  </si>
  <si>
    <t>DL3195</t>
  </si>
  <si>
    <t>HX3204</t>
  </si>
  <si>
    <t>HXStore158</t>
  </si>
  <si>
    <t>KC3302</t>
  </si>
  <si>
    <t>KCStore159</t>
  </si>
  <si>
    <t>NJ3259</t>
  </si>
  <si>
    <t>KC3363</t>
  </si>
  <si>
    <t>KCStore161</t>
  </si>
  <si>
    <t>NJ3207</t>
  </si>
  <si>
    <t>NJStore162</t>
  </si>
  <si>
    <t>NJ1160</t>
  </si>
  <si>
    <t>NJ2820</t>
  </si>
  <si>
    <t>NJStore164</t>
  </si>
  <si>
    <t>KC3358</t>
  </si>
  <si>
    <t>KCStore165</t>
  </si>
  <si>
    <t>SS3276</t>
  </si>
  <si>
    <t>SSStore166</t>
  </si>
  <si>
    <t>MON</t>
  </si>
  <si>
    <t xml:space="preserve">  Same-Base Cut--&gt;</t>
  </si>
  <si>
    <t>P-Threshold--&gt;</t>
  </si>
  <si>
    <t>KCStore116</t>
  </si>
  <si>
    <t>NJStore119</t>
  </si>
  <si>
    <t>KCStore132</t>
  </si>
  <si>
    <t>DLStore145</t>
  </si>
  <si>
    <t>SSStore147</t>
  </si>
  <si>
    <t>SSStore156</t>
  </si>
  <si>
    <t>DLStore157</t>
  </si>
  <si>
    <t>NJStore160</t>
  </si>
  <si>
    <t>NJStore163</t>
  </si>
  <si>
    <t>OPEX</t>
  </si>
  <si>
    <t>SBU</t>
  </si>
  <si>
    <t>Year</t>
  </si>
  <si>
    <t xml:space="preserve">  &lt;--NewStores Cut</t>
  </si>
  <si>
    <t>SBU Name</t>
  </si>
  <si>
    <t>LyMon</t>
  </si>
  <si>
    <t>PROFITABLE</t>
  </si>
  <si>
    <t>MARGINAL</t>
  </si>
  <si>
    <t>LOSING</t>
  </si>
  <si>
    <t>SBUs</t>
  </si>
  <si>
    <t>c</t>
  </si>
  <si>
    <t>Mon</t>
  </si>
  <si>
    <t>Line</t>
  </si>
  <si>
    <t>PNL-CY-MON-1</t>
  </si>
  <si>
    <t>Royalty</t>
  </si>
  <si>
    <t>PNL-FCS-MON-1</t>
  </si>
  <si>
    <t>PNL-FCS-MON-2</t>
  </si>
  <si>
    <t>PNL-FCS-MON-3</t>
  </si>
  <si>
    <t>ROYALTY</t>
  </si>
  <si>
    <t>[ Amts In-K ]</t>
  </si>
  <si>
    <t>Val</t>
  </si>
  <si>
    <t xml:space="preserve"> &lt;--Sbu Code Errors</t>
  </si>
  <si>
    <t>PNL-CY-MON-2</t>
  </si>
  <si>
    <t>PNL-CY-MON-3</t>
  </si>
  <si>
    <t/>
  </si>
  <si>
    <t>PNL-LY-MON-1</t>
  </si>
  <si>
    <t>PNL-CY-MON-4</t>
  </si>
  <si>
    <t>PNL-CY-MON-5</t>
  </si>
  <si>
    <t>PNL-CY-MON-7</t>
  </si>
  <si>
    <t>PNL-CY-MON-8</t>
  </si>
  <si>
    <t>PNL-CY-MON-9</t>
  </si>
  <si>
    <t>PNL-CY-MON-10</t>
  </si>
  <si>
    <t>PNL-CY-MON-11</t>
  </si>
  <si>
    <t>PNL-FCS-MON-4</t>
  </si>
  <si>
    <t>PNL-FCS-MON-5</t>
  </si>
  <si>
    <t>PNL-FCS-MON-6</t>
  </si>
  <si>
    <t>PNL-FCS-MON-7</t>
  </si>
  <si>
    <t>PNL-FCS-MON-8</t>
  </si>
  <si>
    <t>PNL-FCS-MON-9</t>
  </si>
  <si>
    <t>PNL-FCS-MON-10</t>
  </si>
  <si>
    <t>PNL-FCS-MON-11</t>
  </si>
  <si>
    <t>PNL-FCS-MON-12</t>
  </si>
  <si>
    <t>PNL-LY-MON-2</t>
  </si>
  <si>
    <t>PNL-LY-MON-3</t>
  </si>
  <si>
    <t>PNL-LY-MON-4</t>
  </si>
  <si>
    <t>PNL-LY-MON-5</t>
  </si>
  <si>
    <t>PNL-LY-MON-6</t>
  </si>
  <si>
    <t>PNL-LY-MON-7</t>
  </si>
  <si>
    <t>PNL-LY-MON-8</t>
  </si>
  <si>
    <t>PNL-LY-MON-9</t>
  </si>
  <si>
    <t>PNL-LY-MON-10</t>
  </si>
  <si>
    <t>PNL-LY-MON-11</t>
  </si>
  <si>
    <t>PNL-LY-MON-12</t>
  </si>
  <si>
    <t>PROCESS</t>
  </si>
  <si>
    <t>zSBU</t>
  </si>
  <si>
    <t>SBU Code</t>
  </si>
  <si>
    <t>YTD</t>
  </si>
  <si>
    <t>Pct on Sales</t>
  </si>
  <si>
    <t>Fcs-Mon</t>
  </si>
  <si>
    <t>Cy-Mon</t>
  </si>
  <si>
    <t>Last-Mon</t>
  </si>
  <si>
    <t>Ly-Mon</t>
  </si>
  <si>
    <t>vs-Fcs</t>
  </si>
  <si>
    <t>vs-LastMon</t>
  </si>
  <si>
    <t>vsLy-Mon</t>
  </si>
  <si>
    <t>Profitable</t>
  </si>
  <si>
    <t>Marginal</t>
  </si>
  <si>
    <t>Losing</t>
  </si>
  <si>
    <t xml:space="preserve">   CyMon</t>
  </si>
  <si>
    <t xml:space="preserve">   FcsMon</t>
  </si>
  <si>
    <t xml:space="preserve">   LastMo</t>
  </si>
  <si>
    <t xml:space="preserve">Total </t>
  </si>
  <si>
    <t>PERCENT TO SALES</t>
  </si>
  <si>
    <t xml:space="preserve">TOTAL </t>
  </si>
  <si>
    <t>Cy-Ytd</t>
  </si>
  <si>
    <t>Fcs-Ytd</t>
  </si>
  <si>
    <t>Ly-Ytd</t>
  </si>
  <si>
    <t>vsLy-Ytd</t>
  </si>
  <si>
    <t>vs-FcsYtd</t>
  </si>
  <si>
    <t>PNL DASHBOARD MON</t>
  </si>
  <si>
    <t>PNL DASHBOARD YTD</t>
  </si>
  <si>
    <t>AMOUNTS IN '000</t>
  </si>
  <si>
    <t>na</t>
  </si>
  <si>
    <t xml:space="preserve">   CyYtd</t>
  </si>
  <si>
    <t xml:space="preserve">   FcsYtd</t>
  </si>
  <si>
    <t>LyYtd</t>
  </si>
  <si>
    <t>LastMon</t>
  </si>
  <si>
    <t>EXINNOV</t>
  </si>
  <si>
    <t>V:V-Disabled</t>
  </si>
  <si>
    <t>U:U-Disabled</t>
  </si>
  <si>
    <t>[Minimize Format]</t>
  </si>
  <si>
    <t>All SBUs</t>
  </si>
  <si>
    <t>Percent on Sales</t>
  </si>
  <si>
    <t>Amounts in '000</t>
  </si>
  <si>
    <t>Total SBUs</t>
  </si>
  <si>
    <t>PERCENT COMPARATIVE</t>
  </si>
  <si>
    <t>GROWTH PERCENTAGE</t>
  </si>
  <si>
    <t>Misc-Exp</t>
  </si>
  <si>
    <t>Other-Exp</t>
  </si>
  <si>
    <t>PNL-CY-MON12</t>
  </si>
  <si>
    <t>Disabled</t>
  </si>
  <si>
    <t>P-Treshold--&gt;</t>
  </si>
  <si>
    <t>DB-PNL-CY-MON</t>
  </si>
  <si>
    <t>OB</t>
  </si>
  <si>
    <t>DB-PNL-FCS-MON</t>
  </si>
  <si>
    <t>DB-PNL-LY-MON</t>
  </si>
  <si>
    <t>Total Other-Exp</t>
  </si>
  <si>
    <t>BC</t>
  </si>
  <si>
    <t>PnL CyMon</t>
  </si>
  <si>
    <t>PnL FcsMon</t>
  </si>
  <si>
    <t>PnL LastMon</t>
  </si>
  <si>
    <t>PnL LyMon</t>
  </si>
  <si>
    <t>PnL CyYtd</t>
  </si>
  <si>
    <t>PnL FcsYtd</t>
  </si>
  <si>
    <t>PnL LyYtd</t>
  </si>
  <si>
    <t>PNL Dashboard System</t>
  </si>
  <si>
    <t>XYZ CORPORATION</t>
  </si>
  <si>
    <t>SS3277</t>
  </si>
  <si>
    <t>KC3359</t>
  </si>
  <si>
    <t>NJ2821</t>
  </si>
  <si>
    <t>NJStore168</t>
  </si>
  <si>
    <t>KCStore167</t>
  </si>
  <si>
    <t>Date-Open</t>
  </si>
  <si>
    <t>PNL FORM-V MON</t>
  </si>
  <si>
    <t>PNL FORM-V YTD</t>
  </si>
  <si>
    <t>e</t>
  </si>
  <si>
    <t>DB-PNL-LY-YTD</t>
  </si>
  <si>
    <t>DB-PNL-FCS-YTD</t>
  </si>
  <si>
    <t>DB-PNL-CY-YTD</t>
  </si>
  <si>
    <t>`</t>
  </si>
  <si>
    <t>LastYtd</t>
  </si>
  <si>
    <t>vs-LastYtd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</si>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</sst>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_-* #,##0.00_-;\-* #,##0.00_-;_-* &quot;-&quot;??_-;_-@_-"/>
    <numFmt numFmtId="165" formatCode="#,##0_ ;\-#,##0\ "/>
    <numFmt numFmtId="166" formatCode="0_ ;\-0\ "/>
    <numFmt numFmtId="167" formatCode="yyyy\-mm\-dd;@"/>
    <numFmt numFmtId="168" formatCode="0.0%"/>
    <numFmt numFmtId="169" formatCode="#,##0.0;[Red]#,##0.0"/>
    <numFmt numFmtId="170" formatCode="0;[Red]0"/>
    <numFmt numFmtId="171" formatCode="0.0"/>
    <numFmt numFmtId="172" formatCode="#,##0.0"/>
    <numFmt numFmtId="173" formatCode="#,##0;[Red]#,##0"/>
    <numFmt numFmtId="174" formatCode="0.0;[Red]0.0"/>
    <numFmt numFmtId="175" formatCode="0.00;[Red]0.00"/>
  </numFmts>
  <fonts count="124">
    <font>
      <sz val="11"/>
      <color theme="1"/>
      <name val="Calibri"/>
      <family val="2"/>
      <scheme val="minor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2"/>
      <color theme="1"/>
      <name val="Arial Narrow"/>
      <family val="2"/>
    </font>
    <font>
      <sz val="13"/>
      <color theme="1"/>
      <name val="Arial Narrow"/>
      <family val="2"/>
    </font>
    <font>
      <sz val="11"/>
      <color theme="1"/>
      <name val="Calibri"/>
      <family val="2"/>
      <scheme val="minor"/>
    </font>
    <font>
      <b/>
      <sz val="12"/>
      <color rgb="FFFF0000"/>
      <name val="Arial Narrow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sz val="10"/>
      <color theme="1" tint="0.249977111117893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b/>
      <sz val="20"/>
      <color rgb="FF0000CC"/>
      <name val="Arial"/>
      <family val="2"/>
    </font>
    <font>
      <sz val="20"/>
      <color rgb="FF0000CC"/>
      <name val="Calibri"/>
      <family val="2"/>
      <scheme val="minor"/>
    </font>
    <font>
      <b/>
      <sz val="13"/>
      <color theme="1"/>
      <name val="Arial Narrow"/>
      <family val="2"/>
    </font>
    <font>
      <sz val="11"/>
      <color theme="1"/>
      <name val="Arial Narrow"/>
      <family val="2"/>
    </font>
    <font>
      <sz val="14"/>
      <color theme="1"/>
      <name val="Calibri"/>
      <family val="2"/>
    </font>
    <font>
      <b/>
      <sz val="12"/>
      <color rgb="FF0000CC"/>
      <name val="Calibri"/>
      <family val="2"/>
    </font>
    <font>
      <sz val="14"/>
      <color theme="1"/>
      <name val="Arial Narrow"/>
      <family val="2"/>
    </font>
    <font>
      <b/>
      <sz val="9"/>
      <color theme="1"/>
      <name val="Calibri"/>
      <family val="2"/>
    </font>
    <font>
      <b/>
      <sz val="10"/>
      <color theme="1"/>
      <name val="Calibri"/>
      <family val="2"/>
    </font>
    <font>
      <b/>
      <sz val="14"/>
      <color theme="1"/>
      <name val="Arial Narrow"/>
      <family val="2"/>
    </font>
    <font>
      <b/>
      <sz val="16"/>
      <color theme="1"/>
      <name val="Arial Narrow"/>
      <family val="2"/>
    </font>
    <font>
      <sz val="16"/>
      <color theme="1"/>
      <name val="Arial Narrow"/>
      <family val="2"/>
    </font>
    <font>
      <b/>
      <sz val="16"/>
      <name val="Arial Narrow"/>
      <family val="2"/>
    </font>
    <font>
      <b/>
      <sz val="12"/>
      <color theme="1"/>
      <name val="Arial Narrow"/>
      <family val="2"/>
    </font>
    <font>
      <sz val="12"/>
      <color theme="0"/>
      <name val="Arial Narrow"/>
      <family val="2"/>
    </font>
    <font>
      <b/>
      <sz val="11"/>
      <color theme="1"/>
      <name val="Arial Narrow"/>
      <family val="2"/>
    </font>
    <font>
      <sz val="11"/>
      <color rgb="FF0000CC"/>
      <name val="Arial Narrow"/>
      <family val="2"/>
    </font>
    <font>
      <sz val="11"/>
      <name val="Arial Narrow"/>
      <family val="2"/>
    </font>
    <font>
      <b/>
      <sz val="11"/>
      <color rgb="FF0000CC"/>
      <name val="Arial Narrow"/>
      <family val="2"/>
    </font>
    <font>
      <b/>
      <sz val="11"/>
      <name val="Arial Narrow"/>
      <family val="2"/>
    </font>
    <font>
      <sz val="12"/>
      <color rgb="FF0000CC"/>
      <name val="Arial Narrow"/>
      <family val="2"/>
    </font>
    <font>
      <sz val="12"/>
      <name val="Arial Narrow"/>
      <family val="2"/>
    </font>
    <font>
      <b/>
      <sz val="12"/>
      <color rgb="FF0000CC"/>
      <name val="Arial Narrow"/>
      <family val="2"/>
    </font>
    <font>
      <b/>
      <sz val="12"/>
      <name val="Arial Narrow"/>
      <family val="2"/>
    </font>
    <font>
      <sz val="8"/>
      <color theme="0"/>
      <name val="Arial Narrow"/>
      <family val="2"/>
    </font>
    <font>
      <sz val="14"/>
      <name val="Arial Narrow"/>
      <family val="2"/>
    </font>
    <font>
      <b/>
      <sz val="14"/>
      <name val="Arial Rounded MT Bold"/>
      <family val="2"/>
    </font>
    <font>
      <b/>
      <sz val="12"/>
      <name val="Arial Rounded MT Bold"/>
      <family val="2"/>
    </font>
    <font>
      <sz val="10"/>
      <color theme="1"/>
      <name val="Arial Narrow"/>
      <family val="2"/>
    </font>
    <font>
      <sz val="10"/>
      <color rgb="FF0000CC"/>
      <name val="Arial Narrow"/>
      <family val="2"/>
    </font>
    <font>
      <b/>
      <sz val="10"/>
      <name val="Arial Narrow"/>
      <family val="2"/>
    </font>
    <font>
      <sz val="10"/>
      <name val="Arial Narrow"/>
      <family val="2"/>
    </font>
    <font>
      <sz val="30"/>
      <color rgb="FFC00000"/>
      <name val="Arial Rounded MT Bold"/>
      <family val="2"/>
    </font>
    <font>
      <sz val="6"/>
      <color theme="1"/>
      <name val="Arial"/>
      <family val="2"/>
    </font>
    <font>
      <sz val="11"/>
      <color theme="9" tint="-0.249977111117893"/>
      <name val="Calibri"/>
      <family val="2"/>
      <scheme val="minor"/>
    </font>
    <font>
      <sz val="36"/>
      <color theme="9" tint="-0.249977111117893"/>
      <name val="Arial Rounded MT Bold"/>
      <family val="2"/>
    </font>
    <font>
      <sz val="11"/>
      <color theme="9" tint="-0.249977111117893"/>
      <name val="Arial Narrow"/>
      <family val="2"/>
    </font>
    <font>
      <b/>
      <sz val="15"/>
      <color theme="1"/>
      <name val="Arial Narrow"/>
      <family val="2"/>
    </font>
    <font>
      <sz val="15"/>
      <color theme="1"/>
      <name val="Arial Narrow"/>
      <family val="2"/>
    </font>
    <font>
      <b/>
      <sz val="15"/>
      <color rgb="FF1F1FC5"/>
      <name val="Arial Narrow"/>
      <family val="2"/>
    </font>
    <font>
      <b/>
      <sz val="15"/>
      <color theme="9" tint="-0.499984740745262"/>
      <name val="Arial Narrow"/>
      <family val="2"/>
    </font>
    <font>
      <sz val="8"/>
      <color theme="1"/>
      <name val="Arial Narrow"/>
      <family val="2"/>
    </font>
    <font>
      <b/>
      <sz val="14"/>
      <color theme="9" tint="-0.499984740745262"/>
      <name val="Arial Narrow"/>
      <family val="2"/>
    </font>
    <font>
      <b/>
      <sz val="14"/>
      <color theme="8" tint="-0.499984740745262"/>
      <name val="Arial Narrow"/>
      <family val="2"/>
    </font>
    <font>
      <sz val="14"/>
      <color rgb="FFFF0000"/>
      <name val="Arial Narrow"/>
      <family val="2"/>
    </font>
    <font>
      <sz val="13"/>
      <color rgb="FFFF0000"/>
      <name val="Arial Narrow"/>
      <family val="2"/>
    </font>
    <font>
      <sz val="11"/>
      <color rgb="FFFF0000"/>
      <name val="Arial Narrow"/>
      <family val="2"/>
    </font>
    <font>
      <b/>
      <sz val="15"/>
      <color rgb="FF0C07EB"/>
      <name val="Arial Narrow"/>
      <family val="2"/>
    </font>
    <font>
      <b/>
      <sz val="11"/>
      <color theme="8" tint="-0.499984740745262"/>
      <name val="Arial"/>
      <family val="2"/>
    </font>
    <font>
      <sz val="15"/>
      <name val="Arial Narrow"/>
      <family val="2"/>
    </font>
    <font>
      <b/>
      <sz val="12"/>
      <color rgb="FF0C07EB"/>
      <name val="Arial Rounded MT Bold"/>
      <family val="2"/>
    </font>
    <font>
      <b/>
      <sz val="14"/>
      <color rgb="FFC00000"/>
      <name val="Arial Rounded MT Bold"/>
      <family val="2"/>
    </font>
    <font>
      <b/>
      <sz val="11"/>
      <color theme="8" tint="-0.499984740745262"/>
      <name val="Arial Rounded MT Bold"/>
      <family val="2"/>
    </font>
    <font>
      <b/>
      <sz val="11"/>
      <color theme="1"/>
      <name val="Arial Rounded MT Bold"/>
      <family val="2"/>
    </font>
    <font>
      <sz val="12"/>
      <color theme="1"/>
      <name val="Arial Rounded MT Bold"/>
      <family val="2"/>
    </font>
    <font>
      <b/>
      <sz val="12"/>
      <color theme="9" tint="-0.499984740745262"/>
      <name val="Arial Rounded MT Bold"/>
      <family val="2"/>
    </font>
    <font>
      <sz val="10"/>
      <color rgb="FF0C07EB"/>
      <name val="Arial Rounded MT Bold"/>
      <family val="2"/>
    </font>
    <font>
      <sz val="10"/>
      <color rgb="FF0000FF"/>
      <name val="Arial Narrow"/>
      <family val="2"/>
    </font>
    <font>
      <sz val="12"/>
      <name val="Arial Rounded MT Bold"/>
      <family val="2"/>
    </font>
    <font>
      <sz val="12"/>
      <color theme="9" tint="-0.499984740745262"/>
      <name val="Arial Rounded MT Bold"/>
      <family val="2"/>
    </font>
    <font>
      <b/>
      <sz val="11"/>
      <color rgb="FF0000FF"/>
      <name val="Calibri"/>
      <family val="2"/>
    </font>
    <font>
      <b/>
      <sz val="12"/>
      <color rgb="FF1F1FC5"/>
      <name val="Arial Rounded MT Bold"/>
      <family val="2"/>
    </font>
    <font>
      <sz val="12"/>
      <color rgb="FF1F1FC5"/>
      <name val="Arial Rounded MT Bold"/>
      <family val="2"/>
    </font>
    <font>
      <b/>
      <sz val="20"/>
      <color theme="9" tint="-0.499984740745262"/>
      <name val="Brandish"/>
    </font>
    <font>
      <b/>
      <sz val="13"/>
      <color theme="1"/>
      <name val="Arial"/>
      <family val="2"/>
    </font>
    <font>
      <b/>
      <sz val="13.5"/>
      <color theme="1"/>
      <name val="Arial"/>
      <family val="2"/>
    </font>
    <font>
      <b/>
      <sz val="13.5"/>
      <color theme="9" tint="-0.499984740745262"/>
      <name val="Arial"/>
      <family val="2"/>
    </font>
    <font>
      <sz val="13.5"/>
      <color theme="1"/>
      <name val="Arial"/>
      <family val="2"/>
    </font>
    <font>
      <sz val="12"/>
      <color theme="1"/>
      <name val="Arial"/>
      <family val="2"/>
    </font>
    <font>
      <sz val="12"/>
      <color theme="9" tint="-0.499984740745262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2"/>
      <color theme="9" tint="-0.499984740745262"/>
      <name val="Arial"/>
      <family val="2"/>
    </font>
    <font>
      <b/>
      <sz val="11"/>
      <color theme="9" tint="-0.499984740745262"/>
      <name val="Arial"/>
      <family val="2"/>
    </font>
    <font>
      <b/>
      <sz val="10"/>
      <color theme="8" tint="-0.499984740745262"/>
      <name val="Arial"/>
      <family val="2"/>
    </font>
    <font>
      <b/>
      <sz val="10"/>
      <color theme="1"/>
      <name val="Arial"/>
      <family val="2"/>
    </font>
    <font>
      <b/>
      <sz val="12"/>
      <color theme="8" tint="-0.249977111117893"/>
      <name val="Arial Rounded MT Bold"/>
      <family val="2"/>
    </font>
    <font>
      <b/>
      <sz val="12"/>
      <name val="Arial"/>
      <family val="2"/>
    </font>
    <font>
      <sz val="12"/>
      <color rgb="FFC00000"/>
      <name val="Arial Narrow"/>
      <family val="2"/>
    </font>
    <font>
      <b/>
      <sz val="11"/>
      <color rgb="FFC00000"/>
      <name val="Arial Narrow"/>
      <family val="2"/>
    </font>
    <font>
      <b/>
      <sz val="22"/>
      <color rgb="FF6600FF"/>
      <name val="Arial Rounded MT Bold"/>
      <family val="2"/>
    </font>
    <font>
      <sz val="12"/>
      <name val="Arial"/>
      <family val="2"/>
    </font>
    <font>
      <sz val="8"/>
      <color rgb="FF0000CC"/>
      <name val="Arial Narrow"/>
      <family val="2"/>
    </font>
    <font>
      <b/>
      <sz val="12"/>
      <color rgb="FF0000FF"/>
      <name val="Arial Narrow"/>
      <family val="2"/>
    </font>
    <font>
      <sz val="11"/>
      <color rgb="FFFF0000"/>
      <name val="Arial"/>
      <family val="2"/>
    </font>
    <font>
      <b/>
      <sz val="26"/>
      <color rgb="FFC00000"/>
      <name val="Arial Rounded MT Bold"/>
      <family val="2"/>
    </font>
    <font>
      <b/>
      <sz val="10"/>
      <color theme="8" tint="-0.499984740745262"/>
      <name val="Arial Narrow"/>
      <family val="2"/>
    </font>
    <font>
      <b/>
      <sz val="10"/>
      <color theme="1"/>
      <name val="Arial Narrow"/>
      <family val="2"/>
    </font>
    <font>
      <b/>
      <sz val="10"/>
      <color theme="8" tint="-0.249977111117893"/>
      <name val="Arial Narrow"/>
      <family val="2"/>
    </font>
    <font>
      <sz val="11"/>
      <color theme="8" tint="-0.249977111117893"/>
      <name val="Arial Narrow"/>
      <family val="2"/>
    </font>
    <font>
      <b/>
      <sz val="14"/>
      <color rgb="FF6600FF"/>
      <name val="Arial Rounded MT Bold"/>
      <family val="2"/>
    </font>
    <font>
      <b/>
      <sz val="12"/>
      <color rgb="FFC00000"/>
      <name val="Arial Rounded MT Bold"/>
      <family val="2"/>
    </font>
    <font>
      <b/>
      <sz val="12"/>
      <color theme="8" tint="-0.499984740745262"/>
      <name val="Arial"/>
      <family val="2"/>
    </font>
    <font>
      <b/>
      <sz val="12"/>
      <color theme="1"/>
      <name val="Arial Rounded MT Bold"/>
      <family val="2"/>
    </font>
    <font>
      <b/>
      <sz val="12"/>
      <color rgb="FF7030A0"/>
      <name val="Arial Narrow"/>
      <family val="2"/>
    </font>
    <font>
      <b/>
      <sz val="12"/>
      <color rgb="FF0C07EB"/>
      <name val="Arial Narrow"/>
      <family val="2"/>
    </font>
    <font>
      <b/>
      <sz val="14"/>
      <name val="Arial Narrow"/>
      <family val="2"/>
    </font>
    <font>
      <b/>
      <sz val="13"/>
      <color rgb="FFC00000"/>
      <name val="Arial Rounded MT Bold"/>
      <family val="2"/>
    </font>
    <font>
      <sz val="13"/>
      <color rgb="FFC00000"/>
      <name val="Arial Rounded MT Bold"/>
      <family val="2"/>
    </font>
    <font>
      <sz val="13"/>
      <name val="Arial Narrow"/>
      <family val="2"/>
    </font>
    <font>
      <b/>
      <sz val="34"/>
      <color rgb="FFFF0000"/>
      <name val="Arial Rounded MT Bold"/>
      <family val="2"/>
    </font>
    <font>
      <sz val="34"/>
      <color theme="1"/>
      <name val="Calibri"/>
      <family val="2"/>
      <scheme val="minor"/>
    </font>
    <font>
      <b/>
      <sz val="22"/>
      <color rgb="FF0000FF"/>
      <name val="Arial Rounded MT Bold"/>
      <family val="2"/>
    </font>
    <font>
      <b/>
      <sz val="22"/>
      <color rgb="FF0000FF"/>
      <name val="Calibri"/>
      <family val="2"/>
      <scheme val="minor"/>
    </font>
    <font>
      <sz val="11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EB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D2A7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EF"/>
        <bgColor indexed="64"/>
      </patternFill>
    </fill>
    <fill>
      <patternFill patternType="solid">
        <fgColor rgb="FFFFFFE5"/>
        <bgColor indexed="64"/>
      </patternFill>
    </fill>
    <fill>
      <patternFill patternType="solid">
        <fgColor rgb="FFECF0F8"/>
        <bgColor indexed="64"/>
      </patternFill>
    </fill>
    <fill>
      <patternFill patternType="solid">
        <fgColor rgb="FFDAE1F2"/>
        <bgColor indexed="64"/>
      </patternFill>
    </fill>
    <fill>
      <patternFill patternType="solid">
        <fgColor rgb="FFFFFDF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2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</borders>
  <cellStyleXfs count="3">
    <xf numFmtId="0" fontId="0" fillId="0" borderId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</cellStyleXfs>
  <cellXfs count="1061">
    <xf numFmtId="0" fontId="0" fillId="0" borderId="0" xfId="0"/>
    <xf numFmtId="0" fontId="22" fillId="4" borderId="0" xfId="0" applyFont="1" applyFill="1" applyBorder="1"/>
    <xf numFmtId="0" fontId="22" fillId="4" borderId="0" xfId="0" applyFont="1" applyFill="1" applyAlignment="1">
      <alignment horizontal="left" indent="1"/>
    </xf>
    <xf numFmtId="0" fontId="22" fillId="4" borderId="0" xfId="0" applyFont="1" applyFill="1"/>
    <xf numFmtId="0" fontId="22" fillId="0" borderId="0" xfId="0" applyFont="1" applyBorder="1"/>
    <xf numFmtId="0" fontId="22" fillId="0" borderId="0" xfId="0" applyFont="1"/>
    <xf numFmtId="165" fontId="22" fillId="4" borderId="0" xfId="0" applyNumberFormat="1" applyFont="1" applyFill="1"/>
    <xf numFmtId="0" fontId="9" fillId="4" borderId="0" xfId="0" applyFont="1" applyFill="1"/>
    <xf numFmtId="0" fontId="9" fillId="0" borderId="0" xfId="0" applyFont="1"/>
    <xf numFmtId="0" fontId="22" fillId="0" borderId="0" xfId="0" applyFont="1" applyAlignment="1">
      <alignment horizontal="left" indent="1"/>
    </xf>
    <xf numFmtId="171" fontId="22" fillId="4" borderId="0" xfId="0" applyNumberFormat="1" applyFont="1" applyFill="1"/>
    <xf numFmtId="171" fontId="22" fillId="0" borderId="0" xfId="0" applyNumberFormat="1" applyFont="1"/>
    <xf numFmtId="0" fontId="25" fillId="4" borderId="0" xfId="0" applyFont="1" applyFill="1"/>
    <xf numFmtId="0" fontId="25" fillId="0" borderId="0" xfId="0" applyFont="1"/>
    <xf numFmtId="0" fontId="0" fillId="0" borderId="0" xfId="0" applyBorder="1"/>
    <xf numFmtId="0" fontId="22" fillId="6" borderId="15" xfId="0" applyFont="1" applyFill="1" applyBorder="1"/>
    <xf numFmtId="0" fontId="23" fillId="6" borderId="15" xfId="0" applyFont="1" applyFill="1" applyBorder="1"/>
    <xf numFmtId="0" fontId="23" fillId="6" borderId="16" xfId="0" applyFont="1" applyFill="1" applyBorder="1"/>
    <xf numFmtId="0" fontId="22" fillId="6" borderId="1" xfId="0" applyFont="1" applyFill="1" applyBorder="1"/>
    <xf numFmtId="0" fontId="22" fillId="6" borderId="5" xfId="0" applyFont="1" applyFill="1" applyBorder="1"/>
    <xf numFmtId="165" fontId="22" fillId="6" borderId="13" xfId="0" applyNumberFormat="1" applyFont="1" applyFill="1" applyBorder="1"/>
    <xf numFmtId="165" fontId="22" fillId="6" borderId="14" xfId="0" applyNumberFormat="1" applyFont="1" applyFill="1" applyBorder="1"/>
    <xf numFmtId="171" fontId="22" fillId="6" borderId="14" xfId="0" applyNumberFormat="1" applyFont="1" applyFill="1" applyBorder="1"/>
    <xf numFmtId="165" fontId="22" fillId="6" borderId="8" xfId="0" applyNumberFormat="1" applyFont="1" applyFill="1" applyBorder="1"/>
    <xf numFmtId="0" fontId="9" fillId="6" borderId="16" xfId="0" applyFont="1" applyFill="1" applyBorder="1" applyProtection="1">
      <protection locked="0"/>
    </xf>
    <xf numFmtId="165" fontId="21" fillId="6" borderId="6" xfId="0" applyNumberFormat="1" applyFont="1" applyFill="1" applyBorder="1" applyAlignment="1">
      <alignment horizontal="left" indent="1"/>
    </xf>
    <xf numFmtId="0" fontId="9" fillId="6" borderId="5" xfId="0" applyFont="1" applyFill="1" applyBorder="1" applyProtection="1">
      <protection locked="0"/>
    </xf>
    <xf numFmtId="0" fontId="9" fillId="6" borderId="15" xfId="0" applyFont="1" applyFill="1" applyBorder="1" applyProtection="1">
      <protection locked="0"/>
    </xf>
    <xf numFmtId="0" fontId="25" fillId="6" borderId="15" xfId="0" applyFont="1" applyFill="1" applyBorder="1" applyProtection="1">
      <protection locked="0"/>
    </xf>
    <xf numFmtId="0" fontId="9" fillId="6" borderId="1" xfId="0" applyFont="1" applyFill="1" applyBorder="1" applyProtection="1">
      <protection locked="0"/>
    </xf>
    <xf numFmtId="0" fontId="25" fillId="6" borderId="1" xfId="0" applyFont="1" applyFill="1" applyBorder="1" applyProtection="1">
      <protection locked="0"/>
    </xf>
    <xf numFmtId="170" fontId="29" fillId="6" borderId="6" xfId="0" applyNumberFormat="1" applyFont="1" applyFill="1" applyBorder="1" applyAlignment="1">
      <alignment horizontal="right" indent="1"/>
    </xf>
    <xf numFmtId="165" fontId="30" fillId="6" borderId="14" xfId="0" applyNumberFormat="1" applyFont="1" applyFill="1" applyBorder="1"/>
    <xf numFmtId="0" fontId="22" fillId="4" borderId="0" xfId="0" applyFont="1" applyFill="1" applyBorder="1" applyAlignment="1" applyProtection="1">
      <alignment horizontal="center"/>
    </xf>
    <xf numFmtId="0" fontId="22" fillId="0" borderId="0" xfId="0" applyFont="1" applyProtection="1"/>
    <xf numFmtId="0" fontId="22" fillId="0" borderId="0" xfId="0" applyFont="1" applyAlignment="1" applyProtection="1">
      <alignment horizontal="center"/>
    </xf>
    <xf numFmtId="0" fontId="22" fillId="4" borderId="0" xfId="0" applyFont="1" applyFill="1" applyAlignment="1" applyProtection="1">
      <alignment horizontal="center"/>
    </xf>
    <xf numFmtId="0" fontId="35" fillId="4" borderId="0" xfId="0" applyFont="1" applyFill="1" applyAlignment="1" applyProtection="1">
      <alignment horizontal="center"/>
      <protection locked="0"/>
    </xf>
    <xf numFmtId="0" fontId="36" fillId="4" borderId="0" xfId="0" applyFont="1" applyFill="1" applyAlignment="1" applyProtection="1">
      <alignment horizontal="center"/>
    </xf>
    <xf numFmtId="165" fontId="36" fillId="0" borderId="0" xfId="0" applyNumberFormat="1" applyFont="1" applyAlignment="1" applyProtection="1">
      <alignment horizontal="right"/>
      <protection locked="0"/>
    </xf>
    <xf numFmtId="165" fontId="36" fillId="0" borderId="0" xfId="0" applyNumberFormat="1" applyFont="1" applyBorder="1" applyAlignment="1" applyProtection="1">
      <alignment horizontal="right"/>
      <protection locked="0"/>
    </xf>
    <xf numFmtId="0" fontId="36" fillId="4" borderId="0" xfId="0" applyFont="1" applyFill="1" applyProtection="1"/>
    <xf numFmtId="0" fontId="22" fillId="4" borderId="0" xfId="0" applyFont="1" applyFill="1" applyProtection="1"/>
    <xf numFmtId="0" fontId="35" fillId="0" borderId="0" xfId="0" applyFont="1" applyAlignment="1" applyProtection="1">
      <alignment horizontal="center"/>
      <protection locked="0"/>
    </xf>
    <xf numFmtId="0" fontId="36" fillId="4" borderId="0" xfId="0" applyFont="1" applyFill="1" applyProtection="1">
      <protection locked="0"/>
    </xf>
    <xf numFmtId="165" fontId="36" fillId="4" borderId="0" xfId="0" applyNumberFormat="1" applyFont="1" applyFill="1" applyAlignment="1" applyProtection="1">
      <alignment horizontal="right"/>
      <protection locked="0"/>
    </xf>
    <xf numFmtId="165" fontId="36" fillId="4" borderId="0" xfId="0" applyNumberFormat="1" applyFont="1" applyFill="1" applyBorder="1" applyAlignment="1" applyProtection="1">
      <alignment horizontal="right"/>
      <protection locked="0"/>
    </xf>
    <xf numFmtId="167" fontId="22" fillId="4" borderId="0" xfId="0" applyNumberFormat="1" applyFont="1" applyFill="1" applyAlignment="1" applyProtection="1">
      <alignment horizontal="center"/>
    </xf>
    <xf numFmtId="0" fontId="36" fillId="4" borderId="0" xfId="0" applyFont="1" applyFill="1" applyAlignment="1" applyProtection="1">
      <alignment horizontal="center"/>
      <protection locked="0"/>
    </xf>
    <xf numFmtId="0" fontId="35" fillId="4" borderId="0" xfId="0" applyFont="1" applyFill="1" applyAlignment="1" applyProtection="1">
      <alignment horizontal="center"/>
    </xf>
    <xf numFmtId="165" fontId="37" fillId="4" borderId="0" xfId="0" applyNumberFormat="1" applyFont="1" applyFill="1" applyBorder="1" applyAlignment="1" applyProtection="1">
      <alignment horizontal="center"/>
    </xf>
    <xf numFmtId="165" fontId="36" fillId="4" borderId="0" xfId="0" applyNumberFormat="1" applyFont="1" applyFill="1" applyAlignment="1" applyProtection="1">
      <alignment horizontal="right"/>
    </xf>
    <xf numFmtId="165" fontId="36" fillId="4" borderId="0" xfId="0" applyNumberFormat="1" applyFont="1" applyFill="1" applyBorder="1" applyAlignment="1" applyProtection="1">
      <alignment horizontal="right"/>
    </xf>
    <xf numFmtId="165" fontId="34" fillId="4" borderId="0" xfId="0" applyNumberFormat="1" applyFont="1" applyFill="1" applyAlignment="1" applyProtection="1">
      <alignment horizontal="center"/>
    </xf>
    <xf numFmtId="167" fontId="34" fillId="4" borderId="0" xfId="0" applyNumberFormat="1" applyFont="1" applyFill="1" applyAlignment="1" applyProtection="1">
      <alignment horizontal="center"/>
    </xf>
    <xf numFmtId="167" fontId="31" fillId="4" borderId="0" xfId="0" applyNumberFormat="1" applyFont="1" applyFill="1" applyAlignment="1" applyProtection="1">
      <alignment horizontal="left"/>
    </xf>
    <xf numFmtId="0" fontId="22" fillId="4" borderId="3" xfId="0" applyFont="1" applyFill="1" applyBorder="1" applyAlignment="1" applyProtection="1">
      <alignment horizontal="center"/>
    </xf>
    <xf numFmtId="0" fontId="35" fillId="4" borderId="3" xfId="0" applyFont="1" applyFill="1" applyBorder="1" applyProtection="1"/>
    <xf numFmtId="0" fontId="22" fillId="4" borderId="3" xfId="0" applyFont="1" applyFill="1" applyBorder="1" applyProtection="1"/>
    <xf numFmtId="167" fontId="22" fillId="4" borderId="3" xfId="0" applyNumberFormat="1" applyFont="1" applyFill="1" applyBorder="1" applyAlignment="1" applyProtection="1">
      <alignment horizontal="center"/>
    </xf>
    <xf numFmtId="0" fontId="35" fillId="4" borderId="3" xfId="0" applyFont="1" applyFill="1" applyBorder="1" applyAlignment="1" applyProtection="1">
      <alignment horizontal="center"/>
    </xf>
    <xf numFmtId="0" fontId="36" fillId="4" borderId="3" xfId="0" applyFont="1" applyFill="1" applyBorder="1" applyAlignment="1" applyProtection="1">
      <alignment horizontal="center"/>
    </xf>
    <xf numFmtId="0" fontId="36" fillId="4" borderId="3" xfId="0" applyFont="1" applyFill="1" applyBorder="1" applyProtection="1"/>
    <xf numFmtId="165" fontId="36" fillId="4" borderId="3" xfId="0" applyNumberFormat="1" applyFont="1" applyFill="1" applyBorder="1" applyAlignment="1" applyProtection="1">
      <alignment horizontal="right"/>
    </xf>
    <xf numFmtId="0" fontId="34" fillId="0" borderId="0" xfId="0" applyFont="1" applyFill="1" applyAlignment="1" applyProtection="1">
      <alignment horizontal="center"/>
    </xf>
    <xf numFmtId="0" fontId="34" fillId="2" borderId="0" xfId="0" applyFont="1" applyFill="1" applyAlignment="1" applyProtection="1">
      <alignment horizontal="center"/>
    </xf>
    <xf numFmtId="165" fontId="37" fillId="0" borderId="0" xfId="0" applyNumberFormat="1" applyFont="1" applyFill="1" applyAlignment="1" applyProtection="1">
      <alignment horizontal="center"/>
    </xf>
    <xf numFmtId="165" fontId="34" fillId="0" borderId="0" xfId="0" applyNumberFormat="1" applyFont="1" applyAlignment="1">
      <alignment horizontal="center"/>
    </xf>
    <xf numFmtId="167" fontId="34" fillId="0" borderId="0" xfId="0" applyNumberFormat="1" applyFont="1" applyFill="1" applyAlignment="1" applyProtection="1">
      <alignment horizontal="center"/>
    </xf>
    <xf numFmtId="165" fontId="34" fillId="0" borderId="0" xfId="0" applyNumberFormat="1" applyFont="1" applyFill="1" applyAlignment="1" applyProtection="1">
      <alignment horizontal="center"/>
    </xf>
    <xf numFmtId="168" fontId="34" fillId="0" borderId="0" xfId="0" applyNumberFormat="1" applyFont="1" applyFill="1" applyAlignment="1" applyProtection="1">
      <alignment horizontal="center"/>
    </xf>
    <xf numFmtId="165" fontId="34" fillId="0" borderId="1" xfId="0" applyNumberFormat="1" applyFont="1" applyFill="1" applyBorder="1" applyAlignment="1" applyProtection="1">
      <alignment horizontal="center"/>
    </xf>
    <xf numFmtId="165" fontId="38" fillId="0" borderId="0" xfId="0" applyNumberFormat="1" applyFont="1" applyFill="1" applyAlignment="1" applyProtection="1">
      <alignment horizontal="center"/>
    </xf>
    <xf numFmtId="165" fontId="38" fillId="0" borderId="1" xfId="0" applyNumberFormat="1" applyFont="1" applyFill="1" applyBorder="1" applyAlignment="1" applyProtection="1">
      <alignment horizontal="center"/>
    </xf>
    <xf numFmtId="165" fontId="38" fillId="0" borderId="0" xfId="0" applyNumberFormat="1" applyFont="1" applyFill="1" applyBorder="1" applyAlignment="1" applyProtection="1">
      <alignment horizontal="center"/>
    </xf>
    <xf numFmtId="165" fontId="38" fillId="0" borderId="2" xfId="0" applyNumberFormat="1" applyFont="1" applyFill="1" applyBorder="1" applyAlignment="1" applyProtection="1">
      <alignment horizontal="center"/>
    </xf>
    <xf numFmtId="0" fontId="38" fillId="4" borderId="0" xfId="0" applyFont="1" applyFill="1" applyAlignment="1" applyProtection="1">
      <alignment horizontal="center"/>
    </xf>
    <xf numFmtId="0" fontId="34" fillId="4" borderId="0" xfId="0" applyFont="1" applyFill="1" applyAlignment="1" applyProtection="1">
      <alignment horizontal="center"/>
    </xf>
    <xf numFmtId="0" fontId="34" fillId="4" borderId="1" xfId="0" applyFont="1" applyFill="1" applyBorder="1" applyAlignment="1" applyProtection="1">
      <alignment horizontal="center"/>
    </xf>
    <xf numFmtId="167" fontId="22" fillId="0" borderId="0" xfId="0" applyNumberFormat="1" applyFont="1" applyProtection="1"/>
    <xf numFmtId="168" fontId="22" fillId="0" borderId="0" xfId="0" applyNumberFormat="1" applyFont="1" applyAlignment="1" applyProtection="1">
      <alignment horizontal="center"/>
    </xf>
    <xf numFmtId="165" fontId="22" fillId="0" borderId="1" xfId="0" applyNumberFormat="1" applyFont="1" applyBorder="1" applyAlignment="1" applyProtection="1">
      <alignment horizontal="center"/>
    </xf>
    <xf numFmtId="0" fontId="22" fillId="4" borderId="1" xfId="0" applyFont="1" applyFill="1" applyBorder="1" applyAlignment="1" applyProtection="1">
      <alignment horizontal="center"/>
    </xf>
    <xf numFmtId="0" fontId="35" fillId="0" borderId="0" xfId="0" applyFont="1" applyProtection="1">
      <protection locked="0"/>
    </xf>
    <xf numFmtId="165" fontId="36" fillId="4" borderId="0" xfId="0" applyNumberFormat="1" applyFont="1" applyFill="1" applyProtection="1"/>
    <xf numFmtId="167" fontId="22" fillId="0" borderId="0" xfId="0" applyNumberFormat="1" applyFont="1" applyAlignment="1" applyProtection="1">
      <alignment horizontal="center"/>
    </xf>
    <xf numFmtId="168" fontId="22" fillId="0" borderId="0" xfId="0" applyNumberFormat="1" applyFont="1" applyProtection="1"/>
    <xf numFmtId="0" fontId="36" fillId="0" borderId="0" xfId="0" applyFont="1" applyAlignment="1" applyProtection="1">
      <alignment horizontal="center"/>
      <protection locked="0"/>
    </xf>
    <xf numFmtId="165" fontId="36" fillId="0" borderId="1" xfId="0" applyNumberFormat="1" applyFont="1" applyBorder="1" applyAlignment="1" applyProtection="1">
      <alignment horizontal="right"/>
      <protection locked="0"/>
    </xf>
    <xf numFmtId="165" fontId="36" fillId="0" borderId="2" xfId="0" applyNumberFormat="1" applyFont="1" applyBorder="1" applyAlignment="1" applyProtection="1">
      <alignment horizontal="right"/>
      <protection locked="0"/>
    </xf>
    <xf numFmtId="0" fontId="8" fillId="4" borderId="0" xfId="0" applyFont="1" applyFill="1" applyBorder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0" fontId="8" fillId="4" borderId="0" xfId="0" applyFont="1" applyFill="1" applyAlignment="1" applyProtection="1">
      <alignment horizontal="center"/>
    </xf>
    <xf numFmtId="0" fontId="39" fillId="4" borderId="0" xfId="0" applyFont="1" applyFill="1" applyAlignment="1" applyProtection="1">
      <alignment horizontal="center"/>
      <protection locked="0"/>
    </xf>
    <xf numFmtId="0" fontId="40" fillId="4" borderId="0" xfId="0" applyFont="1" applyFill="1" applyAlignment="1" applyProtection="1">
      <alignment horizontal="center"/>
    </xf>
    <xf numFmtId="165" fontId="40" fillId="0" borderId="0" xfId="0" applyNumberFormat="1" applyFont="1" applyAlignment="1" applyProtection="1">
      <alignment horizontal="right"/>
      <protection locked="0"/>
    </xf>
    <xf numFmtId="165" fontId="40" fillId="0" borderId="0" xfId="0" applyNumberFormat="1" applyFont="1" applyBorder="1" applyAlignment="1" applyProtection="1">
      <alignment horizontal="right"/>
      <protection locked="0"/>
    </xf>
    <xf numFmtId="0" fontId="40" fillId="4" borderId="0" xfId="0" applyFont="1" applyFill="1" applyProtection="1"/>
    <xf numFmtId="0" fontId="8" fillId="4" borderId="0" xfId="0" applyFont="1" applyFill="1" applyProtection="1"/>
    <xf numFmtId="0" fontId="39" fillId="0" borderId="0" xfId="0" applyFont="1" applyAlignment="1" applyProtection="1">
      <alignment horizontal="center"/>
      <protection locked="0"/>
    </xf>
    <xf numFmtId="0" fontId="40" fillId="4" borderId="0" xfId="0" applyFont="1" applyFill="1" applyProtection="1">
      <protection locked="0"/>
    </xf>
    <xf numFmtId="165" fontId="40" fillId="4" borderId="0" xfId="0" applyNumberFormat="1" applyFont="1" applyFill="1" applyAlignment="1" applyProtection="1">
      <alignment horizontal="right"/>
      <protection locked="0"/>
    </xf>
    <xf numFmtId="165" fontId="40" fillId="4" borderId="0" xfId="0" applyNumberFormat="1" applyFont="1" applyFill="1" applyBorder="1" applyAlignment="1" applyProtection="1">
      <alignment horizontal="right"/>
      <protection locked="0"/>
    </xf>
    <xf numFmtId="167" fontId="8" fillId="4" borderId="0" xfId="0" applyNumberFormat="1" applyFont="1" applyFill="1" applyAlignment="1" applyProtection="1">
      <alignment horizontal="center"/>
    </xf>
    <xf numFmtId="0" fontId="40" fillId="4" borderId="0" xfId="0" applyFont="1" applyFill="1" applyAlignment="1" applyProtection="1">
      <alignment horizontal="center"/>
      <protection locked="0"/>
    </xf>
    <xf numFmtId="0" fontId="39" fillId="4" borderId="0" xfId="0" applyFont="1" applyFill="1" applyAlignment="1" applyProtection="1">
      <alignment horizontal="center"/>
    </xf>
    <xf numFmtId="165" fontId="41" fillId="4" borderId="0" xfId="0" applyNumberFormat="1" applyFont="1" applyFill="1" applyBorder="1" applyAlignment="1" applyProtection="1">
      <alignment horizontal="center"/>
    </xf>
    <xf numFmtId="0" fontId="40" fillId="4" borderId="0" xfId="0" applyFont="1" applyFill="1" applyBorder="1" applyAlignment="1" applyProtection="1">
      <alignment horizontal="center"/>
    </xf>
    <xf numFmtId="165" fontId="40" fillId="4" borderId="0" xfId="0" applyNumberFormat="1" applyFont="1" applyFill="1" applyAlignment="1" applyProtection="1">
      <alignment horizontal="right"/>
    </xf>
    <xf numFmtId="165" fontId="40" fillId="4" borderId="0" xfId="0" applyNumberFormat="1" applyFont="1" applyFill="1" applyBorder="1" applyAlignment="1" applyProtection="1">
      <alignment horizontal="right"/>
    </xf>
    <xf numFmtId="165" fontId="32" fillId="4" borderId="0" xfId="0" applyNumberFormat="1" applyFont="1" applyFill="1" applyAlignment="1" applyProtection="1">
      <alignment horizontal="center"/>
    </xf>
    <xf numFmtId="167" fontId="32" fillId="4" borderId="0" xfId="0" applyNumberFormat="1" applyFont="1" applyFill="1" applyAlignment="1" applyProtection="1">
      <alignment horizontal="center"/>
    </xf>
    <xf numFmtId="167" fontId="42" fillId="4" borderId="0" xfId="0" applyNumberFormat="1" applyFont="1" applyFill="1" applyAlignment="1" applyProtection="1">
      <alignment horizontal="left"/>
    </xf>
    <xf numFmtId="0" fontId="8" fillId="4" borderId="3" xfId="0" applyFont="1" applyFill="1" applyBorder="1" applyAlignment="1" applyProtection="1">
      <alignment horizontal="center"/>
    </xf>
    <xf numFmtId="0" fontId="39" fillId="4" borderId="3" xfId="0" applyFont="1" applyFill="1" applyBorder="1" applyProtection="1"/>
    <xf numFmtId="0" fontId="8" fillId="4" borderId="3" xfId="0" applyFont="1" applyFill="1" applyBorder="1" applyProtection="1"/>
    <xf numFmtId="167" fontId="8" fillId="4" borderId="3" xfId="0" applyNumberFormat="1" applyFont="1" applyFill="1" applyBorder="1" applyAlignment="1" applyProtection="1">
      <alignment horizontal="center"/>
    </xf>
    <xf numFmtId="0" fontId="39" fillId="4" borderId="3" xfId="0" applyFont="1" applyFill="1" applyBorder="1" applyAlignment="1" applyProtection="1">
      <alignment horizontal="center"/>
    </xf>
    <xf numFmtId="0" fontId="40" fillId="4" borderId="3" xfId="0" applyFont="1" applyFill="1" applyBorder="1" applyAlignment="1" applyProtection="1">
      <alignment horizontal="center"/>
    </xf>
    <xf numFmtId="0" fontId="40" fillId="4" borderId="3" xfId="0" applyFont="1" applyFill="1" applyBorder="1" applyProtection="1"/>
    <xf numFmtId="165" fontId="40" fillId="4" borderId="3" xfId="0" applyNumberFormat="1" applyFont="1" applyFill="1" applyBorder="1" applyAlignment="1" applyProtection="1">
      <alignment horizontal="right"/>
    </xf>
    <xf numFmtId="0" fontId="32" fillId="0" borderId="0" xfId="0" applyFont="1" applyFill="1" applyAlignment="1" applyProtection="1">
      <alignment horizontal="center"/>
    </xf>
    <xf numFmtId="0" fontId="32" fillId="2" borderId="0" xfId="0" applyFont="1" applyFill="1" applyAlignment="1" applyProtection="1">
      <alignment horizontal="center"/>
    </xf>
    <xf numFmtId="165" fontId="41" fillId="0" borderId="0" xfId="0" applyNumberFormat="1" applyFont="1" applyFill="1" applyAlignment="1" applyProtection="1">
      <alignment horizontal="center"/>
    </xf>
    <xf numFmtId="165" fontId="32" fillId="0" borderId="0" xfId="0" applyNumberFormat="1" applyFont="1" applyAlignment="1">
      <alignment horizontal="center"/>
    </xf>
    <xf numFmtId="167" fontId="32" fillId="0" borderId="0" xfId="0" applyNumberFormat="1" applyFont="1" applyFill="1" applyAlignment="1" applyProtection="1">
      <alignment horizontal="center"/>
    </xf>
    <xf numFmtId="165" fontId="32" fillId="0" borderId="0" xfId="0" applyNumberFormat="1" applyFont="1" applyFill="1" applyAlignment="1" applyProtection="1">
      <alignment horizontal="center"/>
    </xf>
    <xf numFmtId="168" fontId="32" fillId="0" borderId="0" xfId="0" applyNumberFormat="1" applyFont="1" applyFill="1" applyAlignment="1" applyProtection="1">
      <alignment horizontal="center"/>
    </xf>
    <xf numFmtId="165" fontId="32" fillId="0" borderId="1" xfId="0" applyNumberFormat="1" applyFont="1" applyFill="1" applyBorder="1" applyAlignment="1" applyProtection="1">
      <alignment horizontal="center"/>
    </xf>
    <xf numFmtId="165" fontId="42" fillId="0" borderId="0" xfId="0" applyNumberFormat="1" applyFont="1" applyFill="1" applyAlignment="1" applyProtection="1">
      <alignment horizontal="center"/>
    </xf>
    <xf numFmtId="165" fontId="42" fillId="0" borderId="1" xfId="0" applyNumberFormat="1" applyFont="1" applyFill="1" applyBorder="1" applyAlignment="1" applyProtection="1">
      <alignment horizontal="center"/>
    </xf>
    <xf numFmtId="165" fontId="42" fillId="0" borderId="0" xfId="0" applyNumberFormat="1" applyFont="1" applyFill="1" applyBorder="1" applyAlignment="1" applyProtection="1">
      <alignment horizontal="center"/>
    </xf>
    <xf numFmtId="165" fontId="42" fillId="0" borderId="2" xfId="0" applyNumberFormat="1" applyFont="1" applyFill="1" applyBorder="1" applyAlignment="1" applyProtection="1">
      <alignment horizontal="center"/>
    </xf>
    <xf numFmtId="0" fontId="42" fillId="4" borderId="0" xfId="0" applyFont="1" applyFill="1" applyAlignment="1" applyProtection="1">
      <alignment horizontal="center"/>
    </xf>
    <xf numFmtId="0" fontId="32" fillId="4" borderId="0" xfId="0" applyFont="1" applyFill="1" applyAlignment="1" applyProtection="1">
      <alignment horizontal="center"/>
    </xf>
    <xf numFmtId="0" fontId="32" fillId="4" borderId="1" xfId="0" applyFont="1" applyFill="1" applyBorder="1" applyAlignment="1" applyProtection="1">
      <alignment horizontal="center"/>
    </xf>
    <xf numFmtId="0" fontId="39" fillId="0" borderId="0" xfId="0" applyFont="1" applyProtection="1"/>
    <xf numFmtId="167" fontId="8" fillId="0" borderId="0" xfId="0" applyNumberFormat="1" applyFont="1" applyProtection="1"/>
    <xf numFmtId="168" fontId="8" fillId="0" borderId="0" xfId="0" applyNumberFormat="1" applyFont="1" applyAlignment="1" applyProtection="1">
      <alignment horizontal="center"/>
    </xf>
    <xf numFmtId="165" fontId="8" fillId="0" borderId="1" xfId="0" applyNumberFormat="1" applyFont="1" applyBorder="1" applyAlignment="1" applyProtection="1">
      <alignment horizontal="center"/>
    </xf>
    <xf numFmtId="165" fontId="39" fillId="0" borderId="0" xfId="0" applyNumberFormat="1" applyFont="1" applyAlignment="1" applyProtection="1">
      <alignment horizontal="right"/>
    </xf>
    <xf numFmtId="165" fontId="39" fillId="0" borderId="1" xfId="0" applyNumberFormat="1" applyFont="1" applyBorder="1" applyAlignment="1" applyProtection="1">
      <alignment horizontal="right"/>
    </xf>
    <xf numFmtId="0" fontId="8" fillId="4" borderId="1" xfId="0" applyFont="1" applyFill="1" applyBorder="1" applyAlignment="1" applyProtection="1">
      <alignment horizontal="center"/>
    </xf>
    <xf numFmtId="0" fontId="39" fillId="0" borderId="0" xfId="0" applyFont="1" applyProtection="1">
      <protection locked="0"/>
    </xf>
    <xf numFmtId="165" fontId="39" fillId="0" borderId="0" xfId="0" applyNumberFormat="1" applyFont="1" applyAlignment="1" applyProtection="1">
      <alignment horizontal="right"/>
      <protection locked="0"/>
    </xf>
    <xf numFmtId="165" fontId="39" fillId="0" borderId="1" xfId="0" applyNumberFormat="1" applyFont="1" applyBorder="1" applyAlignment="1" applyProtection="1">
      <alignment horizontal="right"/>
      <protection locked="0"/>
    </xf>
    <xf numFmtId="165" fontId="39" fillId="0" borderId="0" xfId="0" applyNumberFormat="1" applyFont="1" applyBorder="1" applyAlignment="1" applyProtection="1">
      <alignment horizontal="right"/>
      <protection locked="0"/>
    </xf>
    <xf numFmtId="165" fontId="40" fillId="4" borderId="0" xfId="0" applyNumberFormat="1" applyFont="1" applyFill="1" applyProtection="1"/>
    <xf numFmtId="167" fontId="8" fillId="0" borderId="0" xfId="0" applyNumberFormat="1" applyFont="1" applyAlignment="1" applyProtection="1">
      <alignment horizontal="center"/>
    </xf>
    <xf numFmtId="168" fontId="8" fillId="0" borderId="0" xfId="0" applyNumberFormat="1" applyFont="1" applyProtection="1"/>
    <xf numFmtId="0" fontId="40" fillId="0" borderId="0" xfId="0" applyFont="1" applyAlignment="1" applyProtection="1">
      <alignment horizontal="center"/>
      <protection locked="0"/>
    </xf>
    <xf numFmtId="165" fontId="40" fillId="0" borderId="1" xfId="0" applyNumberFormat="1" applyFont="1" applyBorder="1" applyAlignment="1" applyProtection="1">
      <alignment horizontal="right"/>
      <protection locked="0"/>
    </xf>
    <xf numFmtId="165" fontId="40" fillId="0" borderId="2" xfId="0" applyNumberFormat="1" applyFont="1" applyBorder="1" applyAlignment="1" applyProtection="1">
      <alignment horizontal="right"/>
      <protection locked="0"/>
    </xf>
    <xf numFmtId="168" fontId="22" fillId="4" borderId="0" xfId="0" applyNumberFormat="1" applyFont="1" applyFill="1" applyAlignment="1" applyProtection="1">
      <alignment horizontal="center"/>
    </xf>
    <xf numFmtId="168" fontId="22" fillId="4" borderId="3" xfId="0" applyNumberFormat="1" applyFont="1" applyFill="1" applyBorder="1" applyProtection="1"/>
    <xf numFmtId="168" fontId="8" fillId="4" borderId="0" xfId="0" applyNumberFormat="1" applyFont="1" applyFill="1" applyAlignment="1" applyProtection="1">
      <alignment horizontal="center"/>
    </xf>
    <xf numFmtId="165" fontId="39" fillId="4" borderId="0" xfId="0" applyNumberFormat="1" applyFont="1" applyFill="1" applyAlignment="1" applyProtection="1">
      <alignment horizontal="right"/>
    </xf>
    <xf numFmtId="0" fontId="39" fillId="4" borderId="0" xfId="0" applyFont="1" applyFill="1" applyProtection="1"/>
    <xf numFmtId="168" fontId="8" fillId="4" borderId="3" xfId="0" applyNumberFormat="1" applyFont="1" applyFill="1" applyBorder="1" applyProtection="1"/>
    <xf numFmtId="0" fontId="22" fillId="4" borderId="0" xfId="0" applyFont="1" applyFill="1" applyBorder="1" applyProtection="1"/>
    <xf numFmtId="0" fontId="8" fillId="4" borderId="0" xfId="0" applyFont="1" applyFill="1" applyBorder="1" applyProtection="1"/>
    <xf numFmtId="165" fontId="32" fillId="4" borderId="0" xfId="0" applyNumberFormat="1" applyFont="1" applyFill="1" applyAlignment="1">
      <alignment horizontal="left"/>
    </xf>
    <xf numFmtId="165" fontId="37" fillId="0" borderId="0" xfId="0" applyNumberFormat="1" applyFont="1" applyFill="1" applyAlignment="1" applyProtection="1">
      <alignment horizontal="left" indent="1"/>
    </xf>
    <xf numFmtId="0" fontId="8" fillId="4" borderId="0" xfId="0" applyFont="1" applyFill="1"/>
    <xf numFmtId="0" fontId="8" fillId="4" borderId="0" xfId="0" applyFont="1" applyFill="1" applyAlignment="1">
      <alignment horizontal="left"/>
    </xf>
    <xf numFmtId="167" fontId="8" fillId="4" borderId="0" xfId="0" applyNumberFormat="1" applyFont="1" applyFill="1" applyAlignment="1">
      <alignment horizontal="center"/>
    </xf>
    <xf numFmtId="0" fontId="8" fillId="4" borderId="0" xfId="0" applyFont="1" applyFill="1" applyAlignment="1">
      <alignment horizontal="center"/>
    </xf>
    <xf numFmtId="165" fontId="32" fillId="4" borderId="0" xfId="0" applyNumberFormat="1" applyFont="1" applyFill="1" applyAlignment="1">
      <alignment horizontal="center"/>
    </xf>
    <xf numFmtId="167" fontId="32" fillId="4" borderId="0" xfId="0" applyNumberFormat="1" applyFont="1" applyFill="1" applyAlignment="1">
      <alignment horizontal="center"/>
    </xf>
    <xf numFmtId="166" fontId="32" fillId="4" borderId="0" xfId="0" applyNumberFormat="1" applyFont="1" applyFill="1" applyAlignment="1">
      <alignment horizontal="left"/>
    </xf>
    <xf numFmtId="0" fontId="32" fillId="4" borderId="0" xfId="0" applyFont="1" applyFill="1" applyAlignment="1">
      <alignment horizontal="center"/>
    </xf>
    <xf numFmtId="0" fontId="8" fillId="4" borderId="3" xfId="0" applyFont="1" applyFill="1" applyBorder="1" applyAlignment="1">
      <alignment horizontal="left"/>
    </xf>
    <xf numFmtId="167" fontId="8" fillId="4" borderId="3" xfId="0" applyNumberFormat="1" applyFont="1" applyFill="1" applyBorder="1" applyAlignment="1">
      <alignment horizontal="center"/>
    </xf>
    <xf numFmtId="0" fontId="8" fillId="4" borderId="3" xfId="0" applyFont="1" applyFill="1" applyBorder="1" applyAlignment="1">
      <alignment horizontal="center"/>
    </xf>
    <xf numFmtId="165" fontId="41" fillId="0" borderId="0" xfId="0" applyNumberFormat="1" applyFont="1" applyFill="1" applyAlignment="1" applyProtection="1">
      <alignment horizontal="left" indent="1"/>
    </xf>
    <xf numFmtId="0" fontId="35" fillId="4" borderId="0" xfId="0" applyFont="1" applyFill="1" applyBorder="1" applyAlignment="1" applyProtection="1">
      <alignment horizontal="center"/>
      <protection locked="0"/>
    </xf>
    <xf numFmtId="168" fontId="43" fillId="4" borderId="4" xfId="0" applyNumberFormat="1" applyFont="1" applyFill="1" applyBorder="1" applyAlignment="1" applyProtection="1"/>
    <xf numFmtId="165" fontId="43" fillId="4" borderId="4" xfId="0" applyNumberFormat="1" applyFont="1" applyFill="1" applyBorder="1" applyAlignment="1" applyProtection="1">
      <alignment horizontal="center"/>
    </xf>
    <xf numFmtId="165" fontId="37" fillId="4" borderId="0" xfId="0" applyNumberFormat="1" applyFont="1" applyFill="1" applyAlignment="1" applyProtection="1">
      <alignment horizontal="center"/>
    </xf>
    <xf numFmtId="0" fontId="39" fillId="4" borderId="0" xfId="0" applyFont="1" applyFill="1" applyBorder="1" applyAlignment="1" applyProtection="1">
      <alignment horizontal="center"/>
      <protection locked="0"/>
    </xf>
    <xf numFmtId="168" fontId="33" fillId="4" borderId="4" xfId="0" applyNumberFormat="1" applyFont="1" applyFill="1" applyBorder="1" applyAlignment="1" applyProtection="1"/>
    <xf numFmtId="165" fontId="33" fillId="4" borderId="4" xfId="0" applyNumberFormat="1" applyFont="1" applyFill="1" applyBorder="1" applyAlignment="1" applyProtection="1">
      <alignment horizontal="center"/>
    </xf>
    <xf numFmtId="165" fontId="41" fillId="4" borderId="0" xfId="0" applyNumberFormat="1" applyFont="1" applyFill="1" applyAlignment="1" applyProtection="1">
      <alignment horizontal="center"/>
    </xf>
    <xf numFmtId="167" fontId="22" fillId="4" borderId="0" xfId="0" applyNumberFormat="1" applyFont="1" applyFill="1" applyProtection="1"/>
    <xf numFmtId="167" fontId="22" fillId="4" borderId="0" xfId="0" applyNumberFormat="1" applyFont="1" applyFill="1" applyBorder="1" applyAlignment="1" applyProtection="1">
      <alignment horizontal="center"/>
    </xf>
    <xf numFmtId="168" fontId="22" fillId="4" borderId="0" xfId="0" applyNumberFormat="1" applyFont="1" applyFill="1" applyBorder="1" applyAlignment="1" applyProtection="1">
      <alignment horizontal="center"/>
    </xf>
    <xf numFmtId="0" fontId="36" fillId="4" borderId="0" xfId="0" applyFont="1" applyFill="1" applyBorder="1" applyAlignment="1" applyProtection="1">
      <alignment horizontal="center"/>
      <protection locked="0"/>
    </xf>
    <xf numFmtId="0" fontId="36" fillId="4" borderId="0" xfId="0" applyFont="1" applyFill="1" applyBorder="1" applyProtection="1">
      <protection locked="0"/>
    </xf>
    <xf numFmtId="0" fontId="36" fillId="4" borderId="0" xfId="0" applyFont="1" applyFill="1" applyBorder="1" applyProtection="1"/>
    <xf numFmtId="165" fontId="38" fillId="4" borderId="0" xfId="0" applyNumberFormat="1" applyFont="1" applyFill="1" applyBorder="1" applyAlignment="1" applyProtection="1">
      <alignment horizontal="center"/>
    </xf>
    <xf numFmtId="168" fontId="36" fillId="4" borderId="0" xfId="0" applyNumberFormat="1" applyFont="1" applyFill="1" applyAlignment="1" applyProtection="1">
      <alignment horizontal="center"/>
    </xf>
    <xf numFmtId="1" fontId="36" fillId="4" borderId="4" xfId="0" applyNumberFormat="1" applyFont="1" applyFill="1" applyBorder="1" applyAlignment="1" applyProtection="1">
      <alignment horizontal="center"/>
    </xf>
    <xf numFmtId="167" fontId="8" fillId="4" borderId="0" xfId="0" applyNumberFormat="1" applyFont="1" applyFill="1" applyProtection="1"/>
    <xf numFmtId="167" fontId="8" fillId="4" borderId="0" xfId="0" applyNumberFormat="1" applyFont="1" applyFill="1" applyBorder="1" applyAlignment="1" applyProtection="1">
      <alignment horizontal="center"/>
    </xf>
    <xf numFmtId="168" fontId="8" fillId="4" borderId="0" xfId="0" applyNumberFormat="1" applyFont="1" applyFill="1" applyBorder="1" applyAlignment="1" applyProtection="1">
      <alignment horizontal="center"/>
    </xf>
    <xf numFmtId="0" fontId="40" fillId="4" borderId="0" xfId="0" applyFont="1" applyFill="1" applyBorder="1" applyAlignment="1" applyProtection="1">
      <alignment horizontal="center"/>
      <protection locked="0"/>
    </xf>
    <xf numFmtId="0" fontId="40" fillId="4" borderId="0" xfId="0" applyFont="1" applyFill="1" applyBorder="1" applyProtection="1">
      <protection locked="0"/>
    </xf>
    <xf numFmtId="0" fontId="40" fillId="4" borderId="0" xfId="0" applyFont="1" applyFill="1" applyBorder="1" applyProtection="1"/>
    <xf numFmtId="165" fontId="42" fillId="4" borderId="0" xfId="0" applyNumberFormat="1" applyFont="1" applyFill="1" applyBorder="1" applyAlignment="1" applyProtection="1">
      <alignment horizontal="center"/>
    </xf>
    <xf numFmtId="168" fontId="40" fillId="4" borderId="0" xfId="0" applyNumberFormat="1" applyFont="1" applyFill="1" applyAlignment="1" applyProtection="1">
      <alignment horizontal="center"/>
    </xf>
    <xf numFmtId="1" fontId="40" fillId="4" borderId="4" xfId="0" applyNumberFormat="1" applyFont="1" applyFill="1" applyBorder="1" applyAlignment="1" applyProtection="1">
      <alignment horizontal="center"/>
    </xf>
    <xf numFmtId="165" fontId="42" fillId="0" borderId="17" xfId="0" applyNumberFormat="1" applyFont="1" applyFill="1" applyBorder="1" applyAlignment="1" applyProtection="1">
      <alignment horizontal="center"/>
    </xf>
    <xf numFmtId="0" fontId="33" fillId="4" borderId="0" xfId="0" applyFont="1" applyFill="1" applyBorder="1" applyAlignment="1" applyProtection="1">
      <alignment horizontal="center"/>
    </xf>
    <xf numFmtId="170" fontId="29" fillId="6" borderId="12" xfId="0" applyNumberFormat="1" applyFont="1" applyFill="1" applyBorder="1" applyAlignment="1">
      <alignment horizontal="right" indent="1"/>
    </xf>
    <xf numFmtId="0" fontId="40" fillId="0" borderId="0" xfId="0" applyFont="1" applyProtection="1">
      <protection locked="0"/>
    </xf>
    <xf numFmtId="165" fontId="40" fillId="0" borderId="4" xfId="0" applyNumberFormat="1" applyFont="1" applyFill="1" applyBorder="1" applyAlignment="1" applyProtection="1">
      <alignment horizontal="right"/>
    </xf>
    <xf numFmtId="0" fontId="40" fillId="4" borderId="4" xfId="0" applyFont="1" applyFill="1" applyBorder="1" applyAlignment="1" applyProtection="1">
      <alignment horizontal="center"/>
    </xf>
    <xf numFmtId="167" fontId="45" fillId="4" borderId="0" xfId="0" applyNumberFormat="1" applyFont="1" applyFill="1" applyAlignment="1" applyProtection="1">
      <alignment horizontal="left"/>
    </xf>
    <xf numFmtId="168" fontId="40" fillId="4" borderId="4" xfId="0" applyNumberFormat="1" applyFont="1" applyFill="1" applyBorder="1" applyProtection="1"/>
    <xf numFmtId="0" fontId="7" fillId="4" borderId="0" xfId="0" applyFont="1" applyFill="1" applyBorder="1" applyAlignment="1" applyProtection="1">
      <alignment horizontal="center"/>
    </xf>
    <xf numFmtId="0" fontId="7" fillId="4" borderId="0" xfId="0" applyFont="1" applyFill="1" applyAlignment="1" applyProtection="1">
      <alignment horizontal="right"/>
    </xf>
    <xf numFmtId="165" fontId="40" fillId="4" borderId="4" xfId="0" applyNumberFormat="1" applyFont="1" applyFill="1" applyBorder="1" applyAlignment="1" applyProtection="1">
      <alignment horizontal="right"/>
    </xf>
    <xf numFmtId="0" fontId="8" fillId="4" borderId="0" xfId="0" applyFont="1" applyFill="1" applyBorder="1" applyAlignment="1" applyProtection="1">
      <alignment horizontal="right"/>
    </xf>
    <xf numFmtId="0" fontId="8" fillId="4" borderId="0" xfId="0" applyFont="1" applyFill="1" applyAlignment="1" applyProtection="1">
      <alignment horizontal="right"/>
    </xf>
    <xf numFmtId="0" fontId="8" fillId="4" borderId="3" xfId="0" applyFont="1" applyFill="1" applyBorder="1" applyAlignment="1" applyProtection="1">
      <alignment horizontal="right"/>
    </xf>
    <xf numFmtId="168" fontId="8" fillId="0" borderId="0" xfId="0" applyNumberFormat="1" applyFont="1" applyAlignment="1" applyProtection="1">
      <alignment horizontal="right"/>
    </xf>
    <xf numFmtId="0" fontId="8" fillId="0" borderId="0" xfId="0" applyFont="1" applyAlignment="1" applyProtection="1">
      <alignment horizontal="right"/>
    </xf>
    <xf numFmtId="0" fontId="8" fillId="3" borderId="0" xfId="0" applyFont="1" applyFill="1" applyProtection="1"/>
    <xf numFmtId="0" fontId="47" fillId="4" borderId="0" xfId="0" applyFont="1" applyFill="1" applyBorder="1" applyAlignment="1" applyProtection="1">
      <alignment horizontal="center"/>
    </xf>
    <xf numFmtId="0" fontId="42" fillId="4" borderId="0" xfId="0" applyFont="1" applyFill="1" applyBorder="1" applyAlignment="1" applyProtection="1">
      <alignment horizontal="center"/>
    </xf>
    <xf numFmtId="0" fontId="42" fillId="0" borderId="0" xfId="0" applyFont="1" applyFill="1" applyAlignment="1" applyProtection="1">
      <alignment horizontal="center"/>
    </xf>
    <xf numFmtId="167" fontId="46" fillId="4" borderId="0" xfId="0" applyNumberFormat="1" applyFont="1" applyFill="1" applyAlignment="1" applyProtection="1">
      <alignment horizontal="left"/>
    </xf>
    <xf numFmtId="167" fontId="8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0" fontId="40" fillId="0" borderId="0" xfId="0" applyFont="1" applyFill="1" applyBorder="1" applyAlignment="1" applyProtection="1">
      <alignment horizontal="center"/>
    </xf>
    <xf numFmtId="167" fontId="32" fillId="0" borderId="0" xfId="0" applyNumberFormat="1" applyFont="1" applyFill="1" applyBorder="1" applyAlignment="1" applyProtection="1">
      <alignment horizontal="center"/>
    </xf>
    <xf numFmtId="165" fontId="32" fillId="0" borderId="0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Protection="1"/>
    <xf numFmtId="167" fontId="8" fillId="0" borderId="0" xfId="0" applyNumberFormat="1" applyFont="1" applyFill="1" applyBorder="1" applyProtection="1"/>
    <xf numFmtId="168" fontId="8" fillId="0" borderId="0" xfId="0" applyNumberFormat="1" applyFont="1" applyFill="1" applyBorder="1" applyAlignment="1" applyProtection="1">
      <alignment horizontal="right"/>
    </xf>
    <xf numFmtId="9" fontId="8" fillId="4" borderId="0" xfId="0" applyNumberFormat="1" applyFont="1" applyFill="1" applyBorder="1" applyAlignment="1" applyProtection="1">
      <alignment horizontal="center"/>
    </xf>
    <xf numFmtId="165" fontId="42" fillId="0" borderId="4" xfId="0" applyNumberFormat="1" applyFont="1" applyFill="1" applyBorder="1" applyAlignment="1" applyProtection="1">
      <alignment horizontal="center"/>
    </xf>
    <xf numFmtId="165" fontId="42" fillId="0" borderId="20" xfId="0" applyNumberFormat="1" applyFont="1" applyFill="1" applyBorder="1" applyAlignment="1" applyProtection="1">
      <alignment horizontal="center"/>
    </xf>
    <xf numFmtId="167" fontId="32" fillId="0" borderId="20" xfId="0" applyNumberFormat="1" applyFont="1" applyFill="1" applyBorder="1" applyAlignment="1" applyProtection="1">
      <alignment horizontal="center"/>
    </xf>
    <xf numFmtId="165" fontId="32" fillId="0" borderId="20" xfId="0" applyNumberFormat="1" applyFont="1" applyFill="1" applyBorder="1" applyAlignment="1" applyProtection="1">
      <alignment horizontal="center"/>
    </xf>
    <xf numFmtId="168" fontId="32" fillId="0" borderId="20" xfId="0" applyNumberFormat="1" applyFont="1" applyFill="1" applyBorder="1" applyAlignment="1" applyProtection="1">
      <alignment horizontal="center"/>
    </xf>
    <xf numFmtId="165" fontId="32" fillId="0" borderId="19" xfId="0" applyNumberFormat="1" applyFont="1" applyFill="1" applyBorder="1" applyAlignment="1" applyProtection="1">
      <alignment horizontal="center"/>
    </xf>
    <xf numFmtId="165" fontId="42" fillId="0" borderId="19" xfId="0" applyNumberFormat="1" applyFont="1" applyFill="1" applyBorder="1" applyAlignment="1" applyProtection="1">
      <alignment horizontal="center"/>
    </xf>
    <xf numFmtId="165" fontId="42" fillId="3" borderId="19" xfId="0" applyNumberFormat="1" applyFont="1" applyFill="1" applyBorder="1" applyAlignment="1" applyProtection="1">
      <alignment horizontal="center"/>
    </xf>
    <xf numFmtId="165" fontId="42" fillId="3" borderId="20" xfId="0" applyNumberFormat="1" applyFont="1" applyFill="1" applyBorder="1" applyAlignment="1" applyProtection="1">
      <alignment horizontal="center"/>
    </xf>
    <xf numFmtId="165" fontId="42" fillId="3" borderId="18" xfId="0" applyNumberFormat="1" applyFont="1" applyFill="1" applyBorder="1" applyAlignment="1" applyProtection="1">
      <alignment horizontal="center"/>
    </xf>
    <xf numFmtId="0" fontId="49" fillId="3" borderId="19" xfId="0" applyFont="1" applyFill="1" applyBorder="1" applyAlignment="1" applyProtection="1">
      <alignment horizontal="center"/>
    </xf>
    <xf numFmtId="0" fontId="47" fillId="3" borderId="1" xfId="0" applyFont="1" applyFill="1" applyBorder="1" applyAlignment="1" applyProtection="1">
      <alignment horizontal="center"/>
    </xf>
    <xf numFmtId="165" fontId="39" fillId="0" borderId="0" xfId="0" applyNumberFormat="1" applyFont="1" applyFill="1" applyAlignment="1" applyProtection="1">
      <alignment horizontal="right"/>
      <protection locked="0"/>
    </xf>
    <xf numFmtId="165" fontId="39" fillId="0" borderId="0" xfId="0" applyNumberFormat="1" applyFont="1" applyFill="1" applyBorder="1" applyAlignment="1" applyProtection="1">
      <alignment horizontal="right"/>
      <protection locked="0"/>
    </xf>
    <xf numFmtId="165" fontId="39" fillId="0" borderId="1" xfId="0" applyNumberFormat="1" applyFont="1" applyFill="1" applyBorder="1" applyAlignment="1" applyProtection="1">
      <alignment horizontal="right"/>
      <protection locked="0"/>
    </xf>
    <xf numFmtId="165" fontId="42" fillId="4" borderId="4" xfId="0" applyNumberFormat="1" applyFont="1" applyFill="1" applyBorder="1" applyAlignment="1" applyProtection="1">
      <alignment horizontal="center"/>
    </xf>
    <xf numFmtId="165" fontId="42" fillId="4" borderId="10" xfId="0" applyNumberFormat="1" applyFont="1" applyFill="1" applyBorder="1" applyAlignment="1" applyProtection="1">
      <alignment horizontal="center"/>
    </xf>
    <xf numFmtId="165" fontId="40" fillId="4" borderId="10" xfId="0" applyNumberFormat="1" applyFont="1" applyFill="1" applyBorder="1" applyAlignment="1" applyProtection="1">
      <alignment horizontal="right"/>
    </xf>
    <xf numFmtId="0" fontId="6" fillId="4" borderId="0" xfId="0" applyFont="1" applyFill="1" applyProtection="1"/>
    <xf numFmtId="0" fontId="6" fillId="4" borderId="0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</xf>
    <xf numFmtId="0" fontId="6" fillId="0" borderId="0" xfId="0" applyFont="1" applyFill="1" applyProtection="1"/>
    <xf numFmtId="0" fontId="40" fillId="4" borderId="0" xfId="0" applyFont="1" applyFill="1" applyAlignment="1" applyProtection="1">
      <alignment horizontal="left"/>
    </xf>
    <xf numFmtId="170" fontId="47" fillId="4" borderId="0" xfId="0" applyNumberFormat="1" applyFont="1" applyFill="1" applyBorder="1" applyAlignment="1" applyProtection="1">
      <alignment horizontal="center"/>
    </xf>
    <xf numFmtId="170" fontId="48" fillId="4" borderId="21" xfId="0" applyNumberFormat="1" applyFont="1" applyFill="1" applyBorder="1" applyAlignment="1" applyProtection="1">
      <alignment horizontal="center"/>
    </xf>
    <xf numFmtId="170" fontId="49" fillId="3" borderId="7" xfId="0" applyNumberFormat="1" applyFont="1" applyFill="1" applyBorder="1" applyAlignment="1" applyProtection="1">
      <alignment horizontal="center"/>
    </xf>
    <xf numFmtId="170" fontId="47" fillId="3" borderId="2" xfId="0" applyNumberFormat="1" applyFont="1" applyFill="1" applyBorder="1" applyAlignment="1" applyProtection="1">
      <alignment horizontal="center"/>
    </xf>
    <xf numFmtId="0" fontId="48" fillId="4" borderId="3" xfId="0" applyFont="1" applyFill="1" applyBorder="1" applyAlignment="1" applyProtection="1"/>
    <xf numFmtId="0" fontId="39" fillId="4" borderId="0" xfId="0" applyFont="1" applyFill="1" applyBorder="1" applyAlignment="1" applyProtection="1">
      <alignment horizontal="center"/>
    </xf>
    <xf numFmtId="165" fontId="40" fillId="3" borderId="1" xfId="0" applyNumberFormat="1" applyFont="1" applyFill="1" applyBorder="1" applyAlignment="1" applyProtection="1">
      <alignment horizontal="right"/>
    </xf>
    <xf numFmtId="165" fontId="40" fillId="3" borderId="2" xfId="0" applyNumberFormat="1" applyFont="1" applyFill="1" applyBorder="1" applyAlignment="1" applyProtection="1">
      <alignment horizontal="right"/>
    </xf>
    <xf numFmtId="165" fontId="40" fillId="4" borderId="4" xfId="0" applyNumberFormat="1" applyFont="1" applyFill="1" applyBorder="1" applyProtection="1"/>
    <xf numFmtId="0" fontId="40" fillId="3" borderId="0" xfId="0" applyFont="1" applyFill="1" applyBorder="1" applyAlignment="1" applyProtection="1">
      <alignment horizontal="center"/>
    </xf>
    <xf numFmtId="0" fontId="40" fillId="3" borderId="1" xfId="0" applyFont="1" applyFill="1" applyBorder="1" applyAlignment="1" applyProtection="1">
      <alignment horizontal="center"/>
    </xf>
    <xf numFmtId="165" fontId="40" fillId="3" borderId="0" xfId="0" applyNumberFormat="1" applyFont="1" applyFill="1" applyAlignment="1" applyProtection="1">
      <alignment horizontal="right"/>
    </xf>
    <xf numFmtId="168" fontId="40" fillId="4" borderId="4" xfId="2" applyNumberFormat="1" applyFont="1" applyFill="1" applyBorder="1" applyAlignment="1" applyProtection="1">
      <alignment horizontal="right"/>
    </xf>
    <xf numFmtId="168" fontId="40" fillId="4" borderId="0" xfId="2" applyNumberFormat="1" applyFont="1" applyFill="1" applyProtection="1"/>
    <xf numFmtId="168" fontId="40" fillId="4" borderId="0" xfId="2" applyNumberFormat="1" applyFont="1" applyFill="1" applyAlignment="1" applyProtection="1">
      <alignment horizontal="right"/>
    </xf>
    <xf numFmtId="168" fontId="42" fillId="3" borderId="18" xfId="2" applyNumberFormat="1" applyFont="1" applyFill="1" applyBorder="1" applyAlignment="1" applyProtection="1">
      <alignment horizontal="center"/>
    </xf>
    <xf numFmtId="168" fontId="40" fillId="4" borderId="3" xfId="2" applyNumberFormat="1" applyFont="1" applyFill="1" applyBorder="1" applyProtection="1"/>
    <xf numFmtId="168" fontId="40" fillId="3" borderId="2" xfId="2" applyNumberFormat="1" applyFont="1" applyFill="1" applyBorder="1" applyAlignment="1" applyProtection="1">
      <alignment horizontal="right"/>
    </xf>
    <xf numFmtId="165" fontId="39" fillId="3" borderId="0" xfId="0" applyNumberFormat="1" applyFont="1" applyFill="1" applyAlignment="1" applyProtection="1">
      <alignment horizontal="right"/>
    </xf>
    <xf numFmtId="0" fontId="9" fillId="0" borderId="0" xfId="0" applyFont="1" applyFill="1"/>
    <xf numFmtId="0" fontId="8" fillId="0" borderId="0" xfId="0" applyFont="1" applyFill="1"/>
    <xf numFmtId="165" fontId="42" fillId="4" borderId="0" xfId="0" applyNumberFormat="1" applyFont="1" applyFill="1" applyAlignment="1" applyProtection="1"/>
    <xf numFmtId="167" fontId="8" fillId="4" borderId="0" xfId="0" applyNumberFormat="1" applyFont="1" applyFill="1"/>
    <xf numFmtId="170" fontId="50" fillId="4" borderId="4" xfId="0" applyNumberFormat="1" applyFont="1" applyFill="1" applyBorder="1" applyAlignment="1" applyProtection="1">
      <alignment horizontal="center"/>
    </xf>
    <xf numFmtId="0" fontId="50" fillId="4" borderId="4" xfId="0" applyFont="1" applyFill="1" applyBorder="1" applyAlignment="1" applyProtection="1">
      <alignment horizontal="center"/>
    </xf>
    <xf numFmtId="0" fontId="22" fillId="4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25" fillId="6" borderId="2" xfId="0" applyFont="1" applyFill="1" applyBorder="1" applyProtection="1">
      <protection locked="0"/>
    </xf>
    <xf numFmtId="0" fontId="22" fillId="13" borderId="0" xfId="0" applyFont="1" applyFill="1" applyBorder="1"/>
    <xf numFmtId="0" fontId="22" fillId="13" borderId="0" xfId="0" applyFont="1" applyFill="1"/>
    <xf numFmtId="0" fontId="22" fillId="13" borderId="0" xfId="0" applyFont="1" applyFill="1" applyAlignment="1">
      <alignment vertical="center"/>
    </xf>
    <xf numFmtId="0" fontId="22" fillId="13" borderId="0" xfId="0" applyFont="1" applyFill="1" applyBorder="1" applyAlignment="1">
      <alignment vertical="center"/>
    </xf>
    <xf numFmtId="165" fontId="22" fillId="13" borderId="0" xfId="0" applyNumberFormat="1" applyFont="1" applyFill="1"/>
    <xf numFmtId="165" fontId="22" fillId="13" borderId="0" xfId="0" applyNumberFormat="1" applyFont="1" applyFill="1" applyBorder="1"/>
    <xf numFmtId="0" fontId="9" fillId="13" borderId="0" xfId="0" applyFont="1" applyFill="1" applyBorder="1"/>
    <xf numFmtId="0" fontId="9" fillId="13" borderId="0" xfId="0" applyFont="1" applyFill="1"/>
    <xf numFmtId="0" fontId="25" fillId="13" borderId="0" xfId="0" applyFont="1" applyFill="1" applyBorder="1"/>
    <xf numFmtId="0" fontId="25" fillId="13" borderId="0" xfId="0" applyFont="1" applyFill="1"/>
    <xf numFmtId="0" fontId="22" fillId="10" borderId="0" xfId="0" applyFont="1" applyFill="1" applyBorder="1" applyAlignment="1">
      <alignment vertical="center"/>
    </xf>
    <xf numFmtId="0" fontId="22" fillId="10" borderId="0" xfId="0" applyFont="1" applyFill="1" applyBorder="1"/>
    <xf numFmtId="165" fontId="22" fillId="10" borderId="0" xfId="0" applyNumberFormat="1" applyFont="1" applyFill="1" applyBorder="1"/>
    <xf numFmtId="0" fontId="9" fillId="10" borderId="0" xfId="0" applyFont="1" applyFill="1" applyBorder="1"/>
    <xf numFmtId="0" fontId="25" fillId="10" borderId="0" xfId="0" applyFont="1" applyFill="1" applyBorder="1"/>
    <xf numFmtId="0" fontId="9" fillId="10" borderId="6" xfId="0" applyFont="1" applyFill="1" applyBorder="1"/>
    <xf numFmtId="0" fontId="25" fillId="10" borderId="15" xfId="0" applyFont="1" applyFill="1" applyBorder="1"/>
    <xf numFmtId="0" fontId="9" fillId="10" borderId="6" xfId="0" applyFont="1" applyFill="1" applyBorder="1" applyProtection="1">
      <protection locked="0"/>
    </xf>
    <xf numFmtId="165" fontId="21" fillId="10" borderId="6" xfId="0" applyNumberFormat="1" applyFont="1" applyFill="1" applyBorder="1" applyAlignment="1">
      <alignment horizontal="left" indent="1"/>
    </xf>
    <xf numFmtId="170" fontId="29" fillId="10" borderId="6" xfId="0" applyNumberFormat="1" applyFont="1" applyFill="1" applyBorder="1" applyAlignment="1">
      <alignment horizontal="right" indent="1"/>
    </xf>
    <xf numFmtId="0" fontId="22" fillId="10" borderId="0" xfId="0" applyFont="1" applyFill="1" applyBorder="1" applyAlignment="1">
      <alignment horizontal="left" indent="1"/>
    </xf>
    <xf numFmtId="171" fontId="22" fillId="10" borderId="0" xfId="0" applyNumberFormat="1" applyFont="1" applyFill="1" applyBorder="1"/>
    <xf numFmtId="165" fontId="30" fillId="6" borderId="12" xfId="0" applyNumberFormat="1" applyFont="1" applyFill="1" applyBorder="1"/>
    <xf numFmtId="171" fontId="22" fillId="6" borderId="12" xfId="0" applyNumberFormat="1" applyFont="1" applyFill="1" applyBorder="1"/>
    <xf numFmtId="0" fontId="62" fillId="8" borderId="4" xfId="0" applyFont="1" applyFill="1" applyBorder="1" applyAlignment="1">
      <alignment horizontal="center" vertical="center"/>
    </xf>
    <xf numFmtId="171" fontId="62" fillId="8" borderId="4" xfId="0" applyNumberFormat="1" applyFont="1" applyFill="1" applyBorder="1" applyAlignment="1">
      <alignment horizontal="center" vertical="center"/>
    </xf>
    <xf numFmtId="0" fontId="62" fillId="8" borderId="7" xfId="0" applyFont="1" applyFill="1" applyBorder="1" applyAlignment="1">
      <alignment horizontal="center" vertical="center"/>
    </xf>
    <xf numFmtId="171" fontId="62" fillId="8" borderId="7" xfId="0" applyNumberFormat="1" applyFont="1" applyFill="1" applyBorder="1" applyAlignment="1">
      <alignment horizontal="center" vertical="center"/>
    </xf>
    <xf numFmtId="0" fontId="22" fillId="6" borderId="13" xfId="0" applyFont="1" applyFill="1" applyBorder="1"/>
    <xf numFmtId="0" fontId="22" fillId="6" borderId="14" xfId="0" applyFont="1" applyFill="1" applyBorder="1" applyAlignment="1">
      <alignment horizontal="left" indent="1"/>
    </xf>
    <xf numFmtId="0" fontId="22" fillId="6" borderId="8" xfId="0" applyFont="1" applyFill="1" applyBorder="1"/>
    <xf numFmtId="0" fontId="65" fillId="13" borderId="0" xfId="0" applyFont="1" applyFill="1" applyBorder="1"/>
    <xf numFmtId="0" fontId="65" fillId="13" borderId="0" xfId="0" applyFont="1" applyFill="1" applyBorder="1" applyAlignment="1">
      <alignment vertical="center"/>
    </xf>
    <xf numFmtId="165" fontId="65" fillId="13" borderId="0" xfId="0" applyNumberFormat="1" applyFont="1" applyFill="1" applyBorder="1"/>
    <xf numFmtId="0" fontId="64" fillId="13" borderId="0" xfId="0" applyFont="1" applyFill="1" applyBorder="1"/>
    <xf numFmtId="0" fontId="63" fillId="13" borderId="0" xfId="0" applyFont="1" applyFill="1" applyBorder="1"/>
    <xf numFmtId="0" fontId="22" fillId="13" borderId="0" xfId="0" applyFont="1" applyFill="1" applyAlignment="1">
      <alignment horizontal="left" indent="1"/>
    </xf>
    <xf numFmtId="171" fontId="22" fillId="13" borderId="0" xfId="0" applyNumberFormat="1" applyFont="1" applyFill="1"/>
    <xf numFmtId="170" fontId="22" fillId="13" borderId="0" xfId="0" applyNumberFormat="1" applyFont="1" applyFill="1" applyBorder="1"/>
    <xf numFmtId="170" fontId="22" fillId="10" borderId="0" xfId="0" applyNumberFormat="1" applyFont="1" applyFill="1" applyBorder="1"/>
    <xf numFmtId="170" fontId="22" fillId="6" borderId="14" xfId="0" applyNumberFormat="1" applyFont="1" applyFill="1" applyBorder="1" applyAlignment="1">
      <alignment horizontal="left" indent="1"/>
    </xf>
    <xf numFmtId="170" fontId="30" fillId="6" borderId="14" xfId="0" applyNumberFormat="1" applyFont="1" applyFill="1" applyBorder="1"/>
    <xf numFmtId="170" fontId="30" fillId="6" borderId="12" xfId="0" applyNumberFormat="1" applyFont="1" applyFill="1" applyBorder="1"/>
    <xf numFmtId="170" fontId="22" fillId="13" borderId="0" xfId="0" applyNumberFormat="1" applyFont="1" applyFill="1"/>
    <xf numFmtId="170" fontId="22" fillId="4" borderId="0" xfId="0" applyNumberFormat="1" applyFont="1" applyFill="1"/>
    <xf numFmtId="170" fontId="22" fillId="0" borderId="0" xfId="0" applyNumberFormat="1" applyFont="1"/>
    <xf numFmtId="170" fontId="61" fillId="15" borderId="2" xfId="0" applyNumberFormat="1" applyFont="1" applyFill="1" applyBorder="1" applyAlignment="1">
      <alignment horizontal="right" vertical="center" indent="1"/>
    </xf>
    <xf numFmtId="0" fontId="9" fillId="15" borderId="0" xfId="0" applyFont="1" applyFill="1" applyBorder="1" applyProtection="1">
      <protection locked="0"/>
    </xf>
    <xf numFmtId="165" fontId="21" fillId="15" borderId="0" xfId="0" applyNumberFormat="1" applyFont="1" applyFill="1" applyBorder="1" applyAlignment="1">
      <alignment horizontal="left" indent="1"/>
    </xf>
    <xf numFmtId="170" fontId="29" fillId="15" borderId="0" xfId="0" applyNumberFormat="1" applyFont="1" applyFill="1" applyBorder="1" applyAlignment="1">
      <alignment horizontal="right" indent="1"/>
    </xf>
    <xf numFmtId="170" fontId="29" fillId="15" borderId="12" xfId="0" applyNumberFormat="1" applyFont="1" applyFill="1" applyBorder="1" applyAlignment="1">
      <alignment horizontal="right" indent="1"/>
    </xf>
    <xf numFmtId="165" fontId="74" fillId="12" borderId="9" xfId="0" applyNumberFormat="1" applyFont="1" applyFill="1" applyBorder="1" applyAlignment="1" applyProtection="1">
      <alignment horizontal="center" vertical="center"/>
    </xf>
    <xf numFmtId="165" fontId="74" fillId="12" borderId="14" xfId="0" applyNumberFormat="1" applyFont="1" applyFill="1" applyBorder="1" applyAlignment="1" applyProtection="1">
      <alignment horizontal="center" vertical="center"/>
    </xf>
    <xf numFmtId="167" fontId="74" fillId="12" borderId="9" xfId="0" applyNumberFormat="1" applyFont="1" applyFill="1" applyBorder="1" applyAlignment="1" applyProtection="1">
      <alignment horizontal="center" vertical="center"/>
    </xf>
    <xf numFmtId="166" fontId="69" fillId="12" borderId="7" xfId="0" applyNumberFormat="1" applyFont="1" applyFill="1" applyBorder="1" applyAlignment="1" applyProtection="1">
      <alignment horizontal="center" vertical="center"/>
      <protection locked="0"/>
    </xf>
    <xf numFmtId="0" fontId="76" fillId="4" borderId="0" xfId="0" applyFont="1" applyFill="1" applyAlignment="1" applyProtection="1">
      <alignment horizontal="center"/>
    </xf>
    <xf numFmtId="170" fontId="29" fillId="15" borderId="6" xfId="0" applyNumberFormat="1" applyFont="1" applyFill="1" applyBorder="1" applyAlignment="1">
      <alignment horizontal="right" indent="1"/>
    </xf>
    <xf numFmtId="165" fontId="22" fillId="6" borderId="12" xfId="0" applyNumberFormat="1" applyFont="1" applyFill="1" applyBorder="1"/>
    <xf numFmtId="165" fontId="83" fillId="15" borderId="4" xfId="0" applyNumberFormat="1" applyFont="1" applyFill="1" applyBorder="1" applyAlignment="1">
      <alignment horizontal="left" indent="1"/>
    </xf>
    <xf numFmtId="3" fontId="85" fillId="5" borderId="4" xfId="0" applyNumberFormat="1" applyFont="1" applyFill="1" applyBorder="1" applyAlignment="1">
      <alignment horizontal="right" vertical="center" indent="1"/>
    </xf>
    <xf numFmtId="170" fontId="85" fillId="15" borderId="2" xfId="0" applyNumberFormat="1" applyFont="1" applyFill="1" applyBorder="1" applyAlignment="1">
      <alignment horizontal="right" vertical="center" indent="1"/>
    </xf>
    <xf numFmtId="169" fontId="84" fillId="5" borderId="4" xfId="0" applyNumberFormat="1" applyFont="1" applyFill="1" applyBorder="1" applyAlignment="1">
      <alignment horizontal="right" indent="1"/>
    </xf>
    <xf numFmtId="170" fontId="85" fillId="15" borderId="7" xfId="0" applyNumberFormat="1" applyFont="1" applyFill="1" applyBorder="1" applyAlignment="1">
      <alignment horizontal="right" vertical="center" indent="1"/>
    </xf>
    <xf numFmtId="171" fontId="85" fillId="5" borderId="4" xfId="0" applyNumberFormat="1" applyFont="1" applyFill="1" applyBorder="1" applyAlignment="1">
      <alignment horizontal="right" vertical="center" indent="1"/>
    </xf>
    <xf numFmtId="169" fontId="86" fillId="16" borderId="4" xfId="0" applyNumberFormat="1" applyFont="1" applyFill="1" applyBorder="1" applyAlignment="1">
      <alignment horizontal="right" indent="1"/>
    </xf>
    <xf numFmtId="174" fontId="85" fillId="5" borderId="4" xfId="0" applyNumberFormat="1" applyFont="1" applyFill="1" applyBorder="1" applyAlignment="1">
      <alignment horizontal="right" vertical="center" indent="1"/>
    </xf>
    <xf numFmtId="174" fontId="85" fillId="5" borderId="9" xfId="0" applyNumberFormat="1" applyFont="1" applyFill="1" applyBorder="1" applyAlignment="1">
      <alignment horizontal="right" vertical="center" indent="1"/>
    </xf>
    <xf numFmtId="169" fontId="84" fillId="5" borderId="9" xfId="0" applyNumberFormat="1" applyFont="1" applyFill="1" applyBorder="1" applyAlignment="1">
      <alignment horizontal="right" indent="1"/>
    </xf>
    <xf numFmtId="173" fontId="85" fillId="5" borderId="4" xfId="0" applyNumberFormat="1" applyFont="1" applyFill="1" applyBorder="1" applyAlignment="1">
      <alignment horizontal="right" indent="1"/>
    </xf>
    <xf numFmtId="173" fontId="84" fillId="5" borderId="4" xfId="0" applyNumberFormat="1" applyFont="1" applyFill="1" applyBorder="1" applyAlignment="1">
      <alignment horizontal="right" indent="1"/>
    </xf>
    <xf numFmtId="0" fontId="27" fillId="12" borderId="13" xfId="0" applyFont="1" applyFill="1" applyBorder="1" applyAlignment="1" applyProtection="1">
      <alignment horizontal="right" vertical="center"/>
    </xf>
    <xf numFmtId="167" fontId="79" fillId="12" borderId="14" xfId="0" applyNumberFormat="1" applyFont="1" applyFill="1" applyBorder="1" applyAlignment="1" applyProtection="1">
      <alignment horizontal="center" vertical="center"/>
      <protection locked="0"/>
    </xf>
    <xf numFmtId="0" fontId="26" fillId="12" borderId="14" xfId="0" applyFont="1" applyFill="1" applyBorder="1" applyAlignment="1" applyProtection="1">
      <alignment horizontal="left" vertical="center"/>
    </xf>
    <xf numFmtId="0" fontId="27" fillId="12" borderId="14" xfId="0" applyFont="1" applyFill="1" applyBorder="1" applyAlignment="1" applyProtection="1">
      <alignment horizontal="left" vertical="center"/>
    </xf>
    <xf numFmtId="170" fontId="27" fillId="12" borderId="14" xfId="0" applyNumberFormat="1" applyFont="1" applyFill="1" applyBorder="1" applyAlignment="1" applyProtection="1">
      <alignment horizontal="left" vertical="center"/>
    </xf>
    <xf numFmtId="0" fontId="22" fillId="12" borderId="14" xfId="0" applyFont="1" applyFill="1" applyBorder="1"/>
    <xf numFmtId="0" fontId="27" fillId="12" borderId="14" xfId="0" applyFont="1" applyFill="1" applyBorder="1" applyAlignment="1" applyProtection="1">
      <alignment horizontal="right" vertical="center"/>
    </xf>
    <xf numFmtId="9" fontId="24" fillId="12" borderId="8" xfId="0" applyNumberFormat="1" applyFont="1" applyFill="1" applyBorder="1" applyAlignment="1">
      <alignment horizontal="center" vertical="center"/>
    </xf>
    <xf numFmtId="170" fontId="74" fillId="12" borderId="14" xfId="0" applyNumberFormat="1" applyFont="1" applyFill="1" applyBorder="1" applyAlignment="1" applyProtection="1">
      <alignment horizontal="center" vertical="center"/>
    </xf>
    <xf numFmtId="165" fontId="74" fillId="12" borderId="8" xfId="0" applyNumberFormat="1" applyFont="1" applyFill="1" applyBorder="1" applyAlignment="1" applyProtection="1">
      <alignment horizontal="center" vertical="center"/>
    </xf>
    <xf numFmtId="166" fontId="80" fillId="12" borderId="6" xfId="0" applyNumberFormat="1" applyFont="1" applyFill="1" applyBorder="1" applyAlignment="1" applyProtection="1">
      <alignment horizontal="center" vertical="center"/>
      <protection locked="0"/>
    </xf>
    <xf numFmtId="0" fontId="80" fillId="12" borderId="6" xfId="0" applyFont="1" applyFill="1" applyBorder="1" applyAlignment="1" applyProtection="1">
      <alignment horizontal="center" vertical="center"/>
      <protection locked="0"/>
    </xf>
    <xf numFmtId="170" fontId="80" fillId="12" borderId="6" xfId="0" applyNumberFormat="1" applyFont="1" applyFill="1" applyBorder="1" applyAlignment="1" applyProtection="1">
      <alignment horizontal="center" vertical="center"/>
      <protection locked="0"/>
    </xf>
    <xf numFmtId="0" fontId="80" fillId="12" borderId="5" xfId="0" applyFont="1" applyFill="1" applyBorder="1" applyAlignment="1" applyProtection="1">
      <alignment horizontal="center" vertical="center"/>
      <protection locked="0"/>
    </xf>
    <xf numFmtId="167" fontId="81" fillId="12" borderId="7" xfId="0" applyNumberFormat="1" applyFont="1" applyFill="1" applyBorder="1" applyAlignment="1" applyProtection="1">
      <alignment horizontal="center" vertical="center"/>
      <protection locked="0"/>
    </xf>
    <xf numFmtId="0" fontId="80" fillId="12" borderId="7" xfId="0" applyFont="1" applyFill="1" applyBorder="1" applyAlignment="1" applyProtection="1">
      <alignment horizontal="center" vertical="center"/>
      <protection locked="0"/>
    </xf>
    <xf numFmtId="0" fontId="44" fillId="7" borderId="6" xfId="0" applyFont="1" applyFill="1" applyBorder="1" applyAlignment="1" applyProtection="1">
      <alignment horizontal="center" vertical="center"/>
    </xf>
    <xf numFmtId="0" fontId="70" fillId="7" borderId="6" xfId="0" applyFont="1" applyFill="1" applyBorder="1" applyAlignment="1" applyProtection="1">
      <alignment horizontal="center" vertical="center"/>
    </xf>
    <xf numFmtId="0" fontId="70" fillId="7" borderId="6" xfId="0" applyFont="1" applyFill="1" applyBorder="1" applyAlignment="1" applyProtection="1">
      <alignment horizontal="left" vertical="center"/>
    </xf>
    <xf numFmtId="165" fontId="74" fillId="18" borderId="13" xfId="0" applyNumberFormat="1" applyFont="1" applyFill="1" applyBorder="1" applyAlignment="1" applyProtection="1">
      <alignment horizontal="center" vertical="center"/>
    </xf>
    <xf numFmtId="0" fontId="44" fillId="7" borderId="0" xfId="0" applyFont="1" applyFill="1" applyBorder="1" applyAlignment="1" applyProtection="1">
      <alignment horizontal="center" vertical="center"/>
    </xf>
    <xf numFmtId="165" fontId="40" fillId="0" borderId="0" xfId="0" applyNumberFormat="1" applyFont="1" applyFill="1" applyAlignment="1" applyProtection="1">
      <alignment horizontal="right"/>
      <protection locked="0"/>
    </xf>
    <xf numFmtId="165" fontId="40" fillId="0" borderId="0" xfId="0" applyNumberFormat="1" applyFont="1" applyFill="1" applyAlignment="1" applyProtection="1">
      <alignment horizontal="right"/>
    </xf>
    <xf numFmtId="165" fontId="40" fillId="0" borderId="3" xfId="0" applyNumberFormat="1" applyFont="1" applyFill="1" applyBorder="1" applyAlignment="1" applyProtection="1">
      <alignment horizontal="right"/>
    </xf>
    <xf numFmtId="165" fontId="40" fillId="0" borderId="15" xfId="0" applyNumberFormat="1" applyFont="1" applyBorder="1" applyAlignment="1" applyProtection="1">
      <alignment horizontal="right"/>
      <protection locked="0"/>
    </xf>
    <xf numFmtId="165" fontId="40" fillId="4" borderId="15" xfId="0" applyNumberFormat="1" applyFont="1" applyFill="1" applyBorder="1" applyAlignment="1" applyProtection="1">
      <alignment horizontal="right"/>
      <protection locked="0"/>
    </xf>
    <xf numFmtId="165" fontId="40" fillId="4" borderId="15" xfId="0" applyNumberFormat="1" applyFont="1" applyFill="1" applyBorder="1" applyAlignment="1" applyProtection="1">
      <alignment horizontal="right"/>
    </xf>
    <xf numFmtId="165" fontId="39" fillId="0" borderId="15" xfId="0" applyNumberFormat="1" applyFont="1" applyBorder="1" applyAlignment="1" applyProtection="1">
      <alignment horizontal="right"/>
    </xf>
    <xf numFmtId="165" fontId="39" fillId="0" borderId="15" xfId="0" applyNumberFormat="1" applyFont="1" applyBorder="1" applyAlignment="1" applyProtection="1">
      <alignment horizontal="right"/>
      <protection locked="0"/>
    </xf>
    <xf numFmtId="165" fontId="40" fillId="0" borderId="10" xfId="0" applyNumberFormat="1" applyFont="1" applyFill="1" applyBorder="1" applyAlignment="1" applyProtection="1">
      <alignment horizontal="right"/>
    </xf>
    <xf numFmtId="165" fontId="40" fillId="4" borderId="11" xfId="0" applyNumberFormat="1" applyFont="1" applyFill="1" applyBorder="1" applyAlignment="1" applyProtection="1">
      <alignment horizontal="right"/>
    </xf>
    <xf numFmtId="165" fontId="40" fillId="0" borderId="11" xfId="0" applyNumberFormat="1" applyFont="1" applyFill="1" applyBorder="1" applyAlignment="1" applyProtection="1">
      <alignment horizontal="right"/>
    </xf>
    <xf numFmtId="165" fontId="42" fillId="4" borderId="11" xfId="0" applyNumberFormat="1" applyFont="1" applyFill="1" applyBorder="1" applyAlignment="1" applyProtection="1">
      <alignment horizontal="center"/>
    </xf>
    <xf numFmtId="0" fontId="39" fillId="4" borderId="0" xfId="0" applyFont="1" applyFill="1" applyBorder="1" applyProtection="1"/>
    <xf numFmtId="165" fontId="42" fillId="4" borderId="20" xfId="0" applyNumberFormat="1" applyFont="1" applyFill="1" applyBorder="1" applyAlignment="1" applyProtection="1">
      <alignment horizontal="center"/>
    </xf>
    <xf numFmtId="165" fontId="97" fillId="0" borderId="4" xfId="0" applyNumberFormat="1" applyFont="1" applyFill="1" applyBorder="1" applyAlignment="1" applyProtection="1">
      <alignment horizontal="right"/>
    </xf>
    <xf numFmtId="165" fontId="39" fillId="3" borderId="1" xfId="0" applyNumberFormat="1" applyFont="1" applyFill="1" applyBorder="1" applyAlignment="1" applyProtection="1">
      <alignment horizontal="right"/>
    </xf>
    <xf numFmtId="9" fontId="40" fillId="4" borderId="4" xfId="2" applyFont="1" applyFill="1" applyBorder="1" applyAlignment="1" applyProtection="1">
      <alignment horizontal="center"/>
    </xf>
    <xf numFmtId="165" fontId="40" fillId="0" borderId="1" xfId="0" applyNumberFormat="1" applyFont="1" applyFill="1" applyBorder="1" applyAlignment="1" applyProtection="1">
      <alignment horizontal="right"/>
      <protection locked="0"/>
    </xf>
    <xf numFmtId="165" fontId="40" fillId="0" borderId="2" xfId="0" applyNumberFormat="1" applyFont="1" applyFill="1" applyBorder="1" applyAlignment="1" applyProtection="1">
      <alignment horizontal="right"/>
      <protection locked="0"/>
    </xf>
    <xf numFmtId="165" fontId="39" fillId="0" borderId="2" xfId="0" applyNumberFormat="1" applyFont="1" applyFill="1" applyBorder="1" applyAlignment="1" applyProtection="1">
      <alignment horizontal="right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4" fillId="0" borderId="0" xfId="0" applyFont="1" applyProtection="1"/>
    <xf numFmtId="167" fontId="4" fillId="0" borderId="0" xfId="0" applyNumberFormat="1" applyFont="1" applyProtection="1"/>
    <xf numFmtId="0" fontId="4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left"/>
    </xf>
    <xf numFmtId="168" fontId="4" fillId="0" borderId="0" xfId="0" applyNumberFormat="1" applyFont="1" applyAlignment="1" applyProtection="1">
      <alignment horizontal="right"/>
    </xf>
    <xf numFmtId="165" fontId="4" fillId="0" borderId="1" xfId="0" applyNumberFormat="1" applyFont="1" applyBorder="1" applyAlignment="1" applyProtection="1">
      <alignment horizontal="center"/>
    </xf>
    <xf numFmtId="0" fontId="40" fillId="0" borderId="1" xfId="0" applyFont="1" applyBorder="1" applyAlignment="1" applyProtection="1">
      <alignment horizontal="center"/>
    </xf>
    <xf numFmtId="165" fontId="40" fillId="0" borderId="1" xfId="0" applyNumberFormat="1" applyFont="1" applyBorder="1" applyAlignment="1" applyProtection="1">
      <alignment horizontal="right"/>
    </xf>
    <xf numFmtId="165" fontId="40" fillId="0" borderId="0" xfId="0" applyNumberFormat="1" applyFont="1" applyAlignment="1" applyProtection="1">
      <alignment horizontal="right"/>
    </xf>
    <xf numFmtId="165" fontId="40" fillId="4" borderId="1" xfId="0" applyNumberFormat="1" applyFont="1" applyFill="1" applyBorder="1" applyAlignment="1" applyProtection="1">
      <alignment horizontal="right"/>
      <protection locked="0"/>
    </xf>
    <xf numFmtId="165" fontId="40" fillId="4" borderId="1" xfId="0" applyNumberFormat="1" applyFont="1" applyFill="1" applyBorder="1" applyAlignment="1" applyProtection="1">
      <alignment horizontal="right"/>
    </xf>
    <xf numFmtId="0" fontId="4" fillId="4" borderId="15" xfId="0" applyFont="1" applyFill="1" applyBorder="1" applyAlignment="1" applyProtection="1">
      <alignment horizontal="center"/>
    </xf>
    <xf numFmtId="0" fontId="60" fillId="4" borderId="0" xfId="0" applyFont="1" applyFill="1" applyAlignment="1" applyProtection="1">
      <alignment horizontal="left"/>
    </xf>
    <xf numFmtId="0" fontId="33" fillId="4" borderId="0" xfId="0" applyFont="1" applyFill="1" applyBorder="1" applyProtection="1"/>
    <xf numFmtId="0" fontId="102" fillId="0" borderId="4" xfId="0" applyFont="1" applyFill="1" applyBorder="1" applyAlignment="1" applyProtection="1">
      <alignment horizontal="center"/>
    </xf>
    <xf numFmtId="165" fontId="40" fillId="0" borderId="12" xfId="0" applyNumberFormat="1" applyFont="1" applyFill="1" applyBorder="1" applyAlignment="1" applyProtection="1">
      <alignment horizontal="right"/>
    </xf>
    <xf numFmtId="0" fontId="34" fillId="0" borderId="0" xfId="0" applyFont="1" applyFill="1" applyAlignment="1" applyProtection="1">
      <alignment horizontal="center"/>
      <protection locked="0"/>
    </xf>
    <xf numFmtId="165" fontId="38" fillId="9" borderId="0" xfId="0" applyNumberFormat="1" applyFont="1" applyFill="1" applyAlignment="1" applyProtection="1">
      <alignment horizontal="center"/>
    </xf>
    <xf numFmtId="165" fontId="34" fillId="9" borderId="0" xfId="0" applyNumberFormat="1" applyFont="1" applyFill="1" applyAlignment="1">
      <alignment horizontal="center"/>
    </xf>
    <xf numFmtId="167" fontId="34" fillId="9" borderId="0" xfId="0" applyNumberFormat="1" applyFont="1" applyFill="1" applyAlignment="1" applyProtection="1">
      <alignment horizontal="center"/>
    </xf>
    <xf numFmtId="165" fontId="34" fillId="9" borderId="0" xfId="0" applyNumberFormat="1" applyFont="1" applyFill="1" applyAlignment="1" applyProtection="1">
      <alignment horizontal="center"/>
    </xf>
    <xf numFmtId="168" fontId="34" fillId="9" borderId="0" xfId="0" applyNumberFormat="1" applyFont="1" applyFill="1" applyAlignment="1" applyProtection="1">
      <alignment horizontal="right"/>
    </xf>
    <xf numFmtId="165" fontId="34" fillId="9" borderId="1" xfId="0" applyNumberFormat="1" applyFont="1" applyFill="1" applyBorder="1" applyAlignment="1" applyProtection="1">
      <alignment horizontal="center"/>
    </xf>
    <xf numFmtId="165" fontId="38" fillId="0" borderId="15" xfId="0" applyNumberFormat="1" applyFont="1" applyFill="1" applyBorder="1" applyAlignment="1" applyProtection="1">
      <alignment horizontal="center"/>
    </xf>
    <xf numFmtId="165" fontId="38" fillId="0" borderId="17" xfId="0" applyNumberFormat="1" applyFont="1" applyFill="1" applyBorder="1" applyAlignment="1" applyProtection="1">
      <alignment horizontal="center"/>
    </xf>
    <xf numFmtId="165" fontId="38" fillId="9" borderId="4" xfId="0" applyNumberFormat="1" applyFont="1" applyFill="1" applyBorder="1" applyAlignment="1" applyProtection="1">
      <alignment horizontal="center"/>
    </xf>
    <xf numFmtId="165" fontId="38" fillId="9" borderId="11" xfId="0" applyNumberFormat="1" applyFont="1" applyFill="1" applyBorder="1" applyAlignment="1" applyProtection="1">
      <alignment horizontal="center"/>
    </xf>
    <xf numFmtId="165" fontId="38" fillId="9" borderId="12" xfId="0" applyNumberFormat="1" applyFont="1" applyFill="1" applyBorder="1" applyAlignment="1" applyProtection="1">
      <alignment horizontal="center"/>
    </xf>
    <xf numFmtId="0" fontId="38" fillId="4" borderId="4" xfId="0" applyFont="1" applyFill="1" applyBorder="1" applyAlignment="1" applyProtection="1">
      <alignment horizontal="center"/>
      <protection locked="0"/>
    </xf>
    <xf numFmtId="0" fontId="34" fillId="4" borderId="4" xfId="0" applyFont="1" applyFill="1" applyBorder="1" applyAlignment="1" applyProtection="1">
      <alignment horizontal="center"/>
      <protection locked="0"/>
    </xf>
    <xf numFmtId="0" fontId="38" fillId="3" borderId="4" xfId="0" applyFont="1" applyFill="1" applyBorder="1" applyAlignment="1" applyProtection="1">
      <alignment horizontal="center"/>
    </xf>
    <xf numFmtId="0" fontId="34" fillId="4" borderId="0" xfId="0" applyFont="1" applyFill="1" applyBorder="1" applyProtection="1"/>
    <xf numFmtId="165" fontId="38" fillId="4" borderId="4" xfId="0" applyNumberFormat="1" applyFont="1" applyFill="1" applyBorder="1" applyAlignment="1" applyProtection="1">
      <alignment horizontal="center"/>
      <protection locked="0"/>
    </xf>
    <xf numFmtId="165" fontId="38" fillId="4" borderId="4" xfId="0" applyNumberFormat="1" applyFont="1" applyFill="1" applyBorder="1" applyAlignment="1" applyProtection="1">
      <alignment horizontal="center"/>
    </xf>
    <xf numFmtId="0" fontId="34" fillId="4" borderId="0" xfId="0" applyFont="1" applyFill="1" applyProtection="1"/>
    <xf numFmtId="0" fontId="34" fillId="4" borderId="0" xfId="0" applyFont="1" applyFill="1" applyBorder="1" applyAlignment="1" applyProtection="1">
      <alignment horizontal="center"/>
    </xf>
    <xf numFmtId="165" fontId="97" fillId="0" borderId="10" xfId="0" applyNumberFormat="1" applyFont="1" applyFill="1" applyBorder="1" applyAlignment="1" applyProtection="1">
      <alignment horizontal="right"/>
    </xf>
    <xf numFmtId="0" fontId="38" fillId="4" borderId="0" xfId="0" applyFont="1" applyFill="1" applyBorder="1" applyAlignment="1" applyProtection="1">
      <alignment horizontal="center"/>
    </xf>
    <xf numFmtId="170" fontId="38" fillId="3" borderId="7" xfId="0" applyNumberFormat="1" applyFont="1" applyFill="1" applyBorder="1" applyAlignment="1" applyProtection="1">
      <alignment horizontal="center"/>
    </xf>
    <xf numFmtId="0" fontId="38" fillId="3" borderId="19" xfId="0" applyFont="1" applyFill="1" applyBorder="1" applyAlignment="1" applyProtection="1">
      <alignment horizontal="center"/>
    </xf>
    <xf numFmtId="165" fontId="38" fillId="0" borderId="20" xfId="0" applyNumberFormat="1" applyFont="1" applyFill="1" applyBorder="1" applyAlignment="1" applyProtection="1">
      <alignment horizontal="center"/>
    </xf>
    <xf numFmtId="165" fontId="38" fillId="3" borderId="20" xfId="0" applyNumberFormat="1" applyFont="1" applyFill="1" applyBorder="1" applyAlignment="1" applyProtection="1">
      <alignment horizontal="center"/>
    </xf>
    <xf numFmtId="167" fontId="34" fillId="0" borderId="20" xfId="0" applyNumberFormat="1" applyFont="1" applyFill="1" applyBorder="1" applyAlignment="1" applyProtection="1">
      <alignment horizontal="center"/>
    </xf>
    <xf numFmtId="165" fontId="34" fillId="0" borderId="20" xfId="0" applyNumberFormat="1" applyFont="1" applyFill="1" applyBorder="1" applyAlignment="1" applyProtection="1">
      <alignment horizontal="center"/>
    </xf>
    <xf numFmtId="168" fontId="34" fillId="0" borderId="20" xfId="0" applyNumberFormat="1" applyFont="1" applyFill="1" applyBorder="1" applyAlignment="1" applyProtection="1">
      <alignment horizontal="center"/>
    </xf>
    <xf numFmtId="165" fontId="34" fillId="0" borderId="19" xfId="0" applyNumberFormat="1" applyFont="1" applyFill="1" applyBorder="1" applyAlignment="1" applyProtection="1">
      <alignment horizontal="center"/>
    </xf>
    <xf numFmtId="165" fontId="38" fillId="3" borderId="19" xfId="0" applyNumberFormat="1" applyFont="1" applyFill="1" applyBorder="1" applyAlignment="1" applyProtection="1">
      <alignment horizontal="center"/>
    </xf>
    <xf numFmtId="165" fontId="38" fillId="0" borderId="19" xfId="0" applyNumberFormat="1" applyFont="1" applyFill="1" applyBorder="1" applyAlignment="1" applyProtection="1">
      <alignment horizontal="center"/>
    </xf>
    <xf numFmtId="165" fontId="38" fillId="4" borderId="19" xfId="0" applyNumberFormat="1" applyFont="1" applyFill="1" applyBorder="1" applyAlignment="1" applyProtection="1">
      <alignment horizontal="center"/>
    </xf>
    <xf numFmtId="165" fontId="38" fillId="3" borderId="18" xfId="0" applyNumberFormat="1" applyFont="1" applyFill="1" applyBorder="1" applyAlignment="1" applyProtection="1">
      <alignment horizontal="center"/>
    </xf>
    <xf numFmtId="168" fontId="38" fillId="3" borderId="18" xfId="2" applyNumberFormat="1" applyFont="1" applyFill="1" applyBorder="1" applyAlignment="1" applyProtection="1">
      <alignment horizontal="center"/>
    </xf>
    <xf numFmtId="0" fontId="38" fillId="0" borderId="0" xfId="0" applyFont="1" applyFill="1" applyAlignment="1" applyProtection="1">
      <alignment horizontal="center"/>
    </xf>
    <xf numFmtId="170" fontId="22" fillId="4" borderId="0" xfId="0" applyNumberFormat="1" applyFont="1" applyFill="1" applyBorder="1" applyAlignment="1" applyProtection="1">
      <alignment horizontal="center"/>
    </xf>
    <xf numFmtId="167" fontId="34" fillId="0" borderId="0" xfId="0" applyNumberFormat="1" applyFont="1" applyFill="1" applyBorder="1" applyAlignment="1" applyProtection="1">
      <alignment horizontal="center"/>
    </xf>
    <xf numFmtId="165" fontId="34" fillId="0" borderId="0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 applyProtection="1">
      <alignment horizontal="center"/>
    </xf>
    <xf numFmtId="0" fontId="22" fillId="0" borderId="0" xfId="0" applyFont="1" applyFill="1" applyAlignment="1" applyProtection="1">
      <alignment horizontal="center"/>
    </xf>
    <xf numFmtId="165" fontId="38" fillId="0" borderId="4" xfId="0" applyNumberFormat="1" applyFont="1" applyFill="1" applyBorder="1" applyAlignment="1" applyProtection="1">
      <alignment horizontal="center"/>
    </xf>
    <xf numFmtId="165" fontId="38" fillId="4" borderId="10" xfId="0" applyNumberFormat="1" applyFont="1" applyFill="1" applyBorder="1" applyAlignment="1" applyProtection="1">
      <alignment horizontal="center"/>
    </xf>
    <xf numFmtId="165" fontId="38" fillId="4" borderId="11" xfId="0" applyNumberFormat="1" applyFont="1" applyFill="1" applyBorder="1" applyAlignment="1" applyProtection="1">
      <alignment horizontal="center"/>
    </xf>
    <xf numFmtId="0" fontId="22" fillId="0" borderId="0" xfId="0" applyFont="1" applyFill="1" applyProtection="1"/>
    <xf numFmtId="168" fontId="38" fillId="0" borderId="18" xfId="2" applyNumberFormat="1" applyFont="1" applyFill="1" applyBorder="1" applyAlignment="1" applyProtection="1">
      <alignment horizontal="center"/>
    </xf>
    <xf numFmtId="165" fontId="74" fillId="18" borderId="8" xfId="0" applyNumberFormat="1" applyFont="1" applyFill="1" applyBorder="1" applyAlignment="1" applyProtection="1">
      <alignment horizontal="center" vertical="center"/>
    </xf>
    <xf numFmtId="0" fontId="108" fillId="13" borderId="0" xfId="0" applyFont="1" applyFill="1"/>
    <xf numFmtId="0" fontId="108" fillId="13" borderId="0" xfId="0" applyFont="1" applyFill="1" applyBorder="1"/>
    <xf numFmtId="170" fontId="108" fillId="13" borderId="0" xfId="0" applyNumberFormat="1" applyFont="1" applyFill="1" applyBorder="1"/>
    <xf numFmtId="0" fontId="110" fillId="7" borderId="16" xfId="0" applyFont="1" applyFill="1" applyBorder="1" applyAlignment="1" applyProtection="1">
      <alignment horizontal="center" vertical="center"/>
    </xf>
    <xf numFmtId="165" fontId="38" fillId="3" borderId="10" xfId="0" applyNumberFormat="1" applyFont="1" applyFill="1" applyBorder="1" applyAlignment="1" applyProtection="1">
      <alignment horizontal="center"/>
    </xf>
    <xf numFmtId="0" fontId="8" fillId="4" borderId="1" xfId="0" applyFont="1" applyFill="1" applyBorder="1" applyAlignment="1" applyProtection="1">
      <alignment horizontal="right"/>
    </xf>
    <xf numFmtId="0" fontId="40" fillId="4" borderId="1" xfId="0" applyFont="1" applyFill="1" applyBorder="1" applyAlignment="1" applyProtection="1">
      <alignment horizontal="center"/>
    </xf>
    <xf numFmtId="0" fontId="22" fillId="4" borderId="1" xfId="0" applyFont="1" applyFill="1" applyBorder="1" applyProtection="1"/>
    <xf numFmtId="165" fontId="40" fillId="0" borderId="0" xfId="0" applyNumberFormat="1" applyFont="1" applyBorder="1" applyAlignment="1" applyProtection="1">
      <alignment horizontal="right"/>
    </xf>
    <xf numFmtId="167" fontId="4" fillId="0" borderId="0" xfId="0" applyNumberFormat="1" applyFont="1" applyAlignment="1" applyProtection="1">
      <alignment horizontal="center"/>
    </xf>
    <xf numFmtId="167" fontId="4" fillId="0" borderId="0" xfId="0" applyNumberFormat="1" applyFont="1" applyAlignment="1" applyProtection="1">
      <alignment horizontal="left"/>
    </xf>
    <xf numFmtId="0" fontId="4" fillId="4" borderId="0" xfId="0" applyFont="1" applyFill="1" applyAlignment="1" applyProtection="1">
      <alignment horizontal="center"/>
    </xf>
    <xf numFmtId="0" fontId="4" fillId="4" borderId="0" xfId="0" applyFont="1" applyFill="1" applyProtection="1"/>
    <xf numFmtId="0" fontId="98" fillId="4" borderId="0" xfId="0" applyFont="1" applyFill="1" applyAlignment="1" applyProtection="1">
      <alignment horizontal="left"/>
    </xf>
    <xf numFmtId="0" fontId="33" fillId="4" borderId="4" xfId="0" applyFont="1" applyFill="1" applyBorder="1" applyAlignment="1" applyProtection="1">
      <alignment horizontal="center"/>
    </xf>
    <xf numFmtId="0" fontId="33" fillId="4" borderId="4" xfId="0" applyFont="1" applyFill="1" applyBorder="1" applyAlignment="1" applyProtection="1">
      <alignment horizontal="left"/>
    </xf>
    <xf numFmtId="165" fontId="39" fillId="4" borderId="0" xfId="0" applyNumberFormat="1" applyFont="1" applyFill="1" applyBorder="1" applyAlignment="1" applyProtection="1">
      <alignment horizontal="right"/>
    </xf>
    <xf numFmtId="0" fontId="47" fillId="4" borderId="0" xfId="0" applyFont="1" applyFill="1" applyAlignment="1" applyProtection="1">
      <alignment horizontal="center"/>
    </xf>
    <xf numFmtId="167" fontId="4" fillId="4" borderId="0" xfId="0" applyNumberFormat="1" applyFont="1" applyFill="1" applyAlignment="1" applyProtection="1">
      <alignment horizontal="center"/>
    </xf>
    <xf numFmtId="0" fontId="4" fillId="4" borderId="0" xfId="0" applyFont="1" applyFill="1" applyAlignment="1" applyProtection="1">
      <alignment horizontal="left"/>
    </xf>
    <xf numFmtId="168" fontId="4" fillId="4" borderId="0" xfId="0" applyNumberFormat="1" applyFont="1" applyFill="1" applyAlignment="1" applyProtection="1">
      <alignment horizontal="center"/>
    </xf>
    <xf numFmtId="0" fontId="33" fillId="4" borderId="0" xfId="0" applyFont="1" applyFill="1" applyAlignment="1" applyProtection="1">
      <alignment horizontal="center"/>
    </xf>
    <xf numFmtId="168" fontId="4" fillId="4" borderId="0" xfId="0" applyNumberFormat="1" applyFont="1" applyFill="1" applyAlignment="1" applyProtection="1">
      <alignment horizontal="right"/>
    </xf>
    <xf numFmtId="165" fontId="42" fillId="4" borderId="0" xfId="0" applyNumberFormat="1" applyFont="1" applyFill="1" applyAlignment="1" applyProtection="1">
      <alignment horizontal="center"/>
    </xf>
    <xf numFmtId="0" fontId="48" fillId="4" borderId="4" xfId="0" applyFont="1" applyFill="1" applyBorder="1" applyAlignment="1" applyProtection="1">
      <alignment horizontal="center"/>
    </xf>
    <xf numFmtId="165" fontId="32" fillId="4" borderId="0" xfId="0" applyNumberFormat="1" applyFont="1" applyFill="1" applyAlignment="1" applyProtection="1">
      <alignment horizontal="left"/>
    </xf>
    <xf numFmtId="165" fontId="40" fillId="4" borderId="0" xfId="0" applyNumberFormat="1" applyFont="1" applyFill="1" applyAlignment="1" applyProtection="1">
      <alignment horizontal="center"/>
    </xf>
    <xf numFmtId="165" fontId="40" fillId="4" borderId="0" xfId="0" applyNumberFormat="1" applyFont="1" applyFill="1" applyBorder="1" applyAlignment="1" applyProtection="1">
      <alignment horizontal="center"/>
    </xf>
    <xf numFmtId="0" fontId="48" fillId="4" borderId="0" xfId="0" applyFont="1" applyFill="1" applyAlignment="1" applyProtection="1">
      <alignment horizontal="center"/>
    </xf>
    <xf numFmtId="0" fontId="4" fillId="4" borderId="3" xfId="0" applyFont="1" applyFill="1" applyBorder="1" applyProtection="1"/>
    <xf numFmtId="0" fontId="4" fillId="4" borderId="3" xfId="0" applyFont="1" applyFill="1" applyBorder="1" applyAlignment="1" applyProtection="1">
      <alignment horizontal="center"/>
    </xf>
    <xf numFmtId="0" fontId="4" fillId="4" borderId="3" xfId="0" applyFont="1" applyFill="1" applyBorder="1" applyAlignment="1" applyProtection="1">
      <alignment horizontal="left"/>
    </xf>
    <xf numFmtId="0" fontId="42" fillId="0" borderId="0" xfId="0" applyFont="1" applyAlignment="1" applyProtection="1">
      <alignment horizontal="center"/>
    </xf>
    <xf numFmtId="0" fontId="49" fillId="0" borderId="0" xfId="0" applyFont="1" applyAlignment="1" applyProtection="1">
      <alignment horizontal="center"/>
    </xf>
    <xf numFmtId="165" fontId="42" fillId="0" borderId="23" xfId="0" applyNumberFormat="1" applyFont="1" applyBorder="1" applyAlignment="1" applyProtection="1">
      <alignment horizontal="center"/>
    </xf>
    <xf numFmtId="165" fontId="42" fillId="0" borderId="0" xfId="0" applyNumberFormat="1" applyFont="1" applyAlignment="1" applyProtection="1">
      <alignment horizontal="center"/>
    </xf>
    <xf numFmtId="167" fontId="32" fillId="0" borderId="0" xfId="0" applyNumberFormat="1" applyFont="1" applyAlignment="1" applyProtection="1">
      <alignment horizontal="center"/>
    </xf>
    <xf numFmtId="165" fontId="32" fillId="0" borderId="0" xfId="0" applyNumberFormat="1" applyFont="1" applyAlignment="1" applyProtection="1">
      <alignment horizontal="center"/>
    </xf>
    <xf numFmtId="168" fontId="32" fillId="0" borderId="0" xfId="0" applyNumberFormat="1" applyFont="1" applyAlignment="1" applyProtection="1">
      <alignment horizontal="center"/>
    </xf>
    <xf numFmtId="165" fontId="42" fillId="0" borderId="17" xfId="0" applyNumberFormat="1" applyFont="1" applyBorder="1" applyAlignment="1" applyProtection="1">
      <alignment horizontal="center"/>
    </xf>
    <xf numFmtId="165" fontId="42" fillId="0" borderId="0" xfId="0" applyNumberFormat="1" applyFont="1" applyBorder="1" applyAlignment="1" applyProtection="1">
      <alignment horizontal="center"/>
    </xf>
    <xf numFmtId="165" fontId="42" fillId="0" borderId="24" xfId="0" applyNumberFormat="1" applyFont="1" applyBorder="1" applyAlignment="1" applyProtection="1">
      <alignment horizontal="center"/>
    </xf>
    <xf numFmtId="165" fontId="42" fillId="0" borderId="22" xfId="0" applyNumberFormat="1" applyFont="1" applyBorder="1" applyAlignment="1" applyProtection="1">
      <alignment horizontal="center"/>
    </xf>
    <xf numFmtId="165" fontId="101" fillId="4" borderId="0" xfId="0" applyNumberFormat="1" applyFont="1" applyFill="1" applyAlignment="1" applyProtection="1">
      <alignment horizontal="left"/>
    </xf>
    <xf numFmtId="0" fontId="4" fillId="4" borderId="1" xfId="0" applyFont="1" applyFill="1" applyBorder="1" applyProtection="1"/>
    <xf numFmtId="0" fontId="47" fillId="0" borderId="2" xfId="0" applyFont="1" applyBorder="1" applyAlignment="1" applyProtection="1">
      <alignment horizontal="center"/>
    </xf>
    <xf numFmtId="0" fontId="40" fillId="0" borderId="0" xfId="0" applyFont="1" applyAlignment="1" applyProtection="1">
      <alignment horizontal="center"/>
    </xf>
    <xf numFmtId="0" fontId="113" fillId="4" borderId="4" xfId="0" applyFont="1" applyFill="1" applyBorder="1" applyAlignment="1" applyProtection="1">
      <alignment horizontal="center"/>
    </xf>
    <xf numFmtId="0" fontId="113" fillId="0" borderId="4" xfId="0" applyFont="1" applyFill="1" applyBorder="1" applyAlignment="1" applyProtection="1">
      <alignment horizontal="center"/>
    </xf>
    <xf numFmtId="0" fontId="42" fillId="0" borderId="4" xfId="0" applyFont="1" applyFill="1" applyBorder="1" applyAlignment="1" applyProtection="1">
      <alignment horizontal="center"/>
    </xf>
    <xf numFmtId="0" fontId="42" fillId="4" borderId="4" xfId="0" applyFont="1" applyFill="1" applyBorder="1" applyAlignment="1" applyProtection="1">
      <alignment horizontal="center"/>
    </xf>
    <xf numFmtId="0" fontId="2" fillId="0" borderId="0" xfId="0" applyFont="1" applyProtection="1"/>
    <xf numFmtId="0" fontId="39" fillId="4" borderId="4" xfId="0" applyFont="1" applyFill="1" applyBorder="1" applyAlignment="1" applyProtection="1">
      <alignment horizontal="center"/>
    </xf>
    <xf numFmtId="0" fontId="4" fillId="0" borderId="0" xfId="0" applyFont="1" applyAlignment="1" applyProtection="1">
      <alignment vertical="center"/>
    </xf>
    <xf numFmtId="167" fontId="4" fillId="0" borderId="0" xfId="0" applyNumberFormat="1" applyFont="1" applyAlignment="1" applyProtection="1">
      <alignment vertical="center"/>
    </xf>
    <xf numFmtId="0" fontId="4" fillId="0" borderId="0" xfId="0" applyFont="1" applyAlignment="1" applyProtection="1">
      <alignment horizontal="center" vertical="center"/>
    </xf>
    <xf numFmtId="165" fontId="38" fillId="9" borderId="1" xfId="0" applyNumberFormat="1" applyFont="1" applyFill="1" applyBorder="1" applyAlignment="1" applyProtection="1">
      <alignment horizontal="center"/>
    </xf>
    <xf numFmtId="165" fontId="40" fillId="0" borderId="7" xfId="0" applyNumberFormat="1" applyFont="1" applyFill="1" applyBorder="1" applyAlignment="1" applyProtection="1">
      <alignment horizontal="right"/>
    </xf>
    <xf numFmtId="165" fontId="40" fillId="0" borderId="16" xfId="0" applyNumberFormat="1" applyFont="1" applyFill="1" applyBorder="1" applyAlignment="1" applyProtection="1">
      <alignment horizontal="right"/>
    </xf>
    <xf numFmtId="165" fontId="40" fillId="0" borderId="6" xfId="0" applyNumberFormat="1" applyFont="1" applyFill="1" applyBorder="1" applyAlignment="1" applyProtection="1">
      <alignment horizontal="right"/>
    </xf>
    <xf numFmtId="165" fontId="40" fillId="0" borderId="5" xfId="0" applyNumberFormat="1" applyFont="1" applyFill="1" applyBorder="1" applyAlignment="1" applyProtection="1">
      <alignment horizontal="right"/>
    </xf>
    <xf numFmtId="165" fontId="34" fillId="4" borderId="0" xfId="0" applyNumberFormat="1" applyFont="1" applyFill="1" applyBorder="1" applyAlignment="1" applyProtection="1">
      <alignment horizontal="center"/>
    </xf>
    <xf numFmtId="167" fontId="34" fillId="4" borderId="0" xfId="0" applyNumberFormat="1" applyFont="1" applyFill="1" applyBorder="1" applyAlignment="1" applyProtection="1">
      <alignment horizontal="center"/>
    </xf>
    <xf numFmtId="0" fontId="116" fillId="12" borderId="16" xfId="0" applyFont="1" applyFill="1" applyBorder="1" applyAlignment="1" applyProtection="1">
      <alignment horizontal="center" vertical="center"/>
    </xf>
    <xf numFmtId="0" fontId="116" fillId="12" borderId="6" xfId="0" applyFont="1" applyFill="1" applyBorder="1" applyAlignment="1" applyProtection="1">
      <alignment horizontal="center" vertical="center"/>
    </xf>
    <xf numFmtId="170" fontId="116" fillId="12" borderId="6" xfId="0" applyNumberFormat="1" applyFont="1" applyFill="1" applyBorder="1" applyAlignment="1" applyProtection="1">
      <alignment horizontal="left" vertical="center"/>
      <protection locked="0"/>
    </xf>
    <xf numFmtId="0" fontId="117" fillId="12" borderId="6" xfId="0" applyFont="1" applyFill="1" applyBorder="1" applyAlignment="1" applyProtection="1">
      <alignment horizontal="center" vertical="center"/>
      <protection locked="0"/>
    </xf>
    <xf numFmtId="170" fontId="118" fillId="12" borderId="6" xfId="0" applyNumberFormat="1" applyFont="1" applyFill="1" applyBorder="1" applyAlignment="1" applyProtection="1">
      <alignment horizontal="left" vertical="center"/>
      <protection locked="0"/>
    </xf>
    <xf numFmtId="0" fontId="9" fillId="12" borderId="6" xfId="0" applyFont="1" applyFill="1" applyBorder="1" applyProtection="1">
      <protection locked="0"/>
    </xf>
    <xf numFmtId="0" fontId="9" fillId="12" borderId="5" xfId="0" applyFont="1" applyFill="1" applyBorder="1" applyProtection="1">
      <protection locked="0"/>
    </xf>
    <xf numFmtId="170" fontId="44" fillId="7" borderId="15" xfId="0" applyNumberFormat="1" applyFont="1" applyFill="1" applyBorder="1" applyAlignment="1" applyProtection="1">
      <alignment horizontal="right" indent="1"/>
    </xf>
    <xf numFmtId="170" fontId="44" fillId="7" borderId="0" xfId="0" applyNumberFormat="1" applyFont="1" applyFill="1" applyBorder="1" applyAlignment="1" applyProtection="1">
      <alignment horizontal="right" indent="1"/>
    </xf>
    <xf numFmtId="170" fontId="44" fillId="7" borderId="1" xfId="0" applyNumberFormat="1" applyFont="1" applyFill="1" applyBorder="1" applyAlignment="1" applyProtection="1">
      <alignment horizontal="right" indent="1"/>
    </xf>
    <xf numFmtId="0" fontId="39" fillId="0" borderId="0" xfId="0" applyFont="1"/>
    <xf numFmtId="0" fontId="4" fillId="0" borderId="0" xfId="0" applyFont="1"/>
    <xf numFmtId="167" fontId="4" fillId="0" borderId="0" xfId="0" applyNumberFormat="1" applyFont="1" applyAlignment="1">
      <alignment horizontal="center"/>
    </xf>
    <xf numFmtId="3" fontId="85" fillId="12" borderId="4" xfId="0" applyNumberFormat="1" applyFont="1" applyFill="1" applyBorder="1" applyAlignment="1">
      <alignment horizontal="right" vertical="center" indent="1"/>
    </xf>
    <xf numFmtId="171" fontId="85" fillId="12" borderId="4" xfId="0" applyNumberFormat="1" applyFont="1" applyFill="1" applyBorder="1" applyAlignment="1">
      <alignment horizontal="right" vertical="center" indent="1"/>
    </xf>
    <xf numFmtId="174" fontId="85" fillId="12" borderId="4" xfId="0" applyNumberFormat="1" applyFont="1" applyFill="1" applyBorder="1" applyAlignment="1">
      <alignment horizontal="right" vertical="center" indent="1"/>
    </xf>
    <xf numFmtId="173" fontId="85" fillId="12" borderId="4" xfId="0" applyNumberFormat="1" applyFont="1" applyFill="1" applyBorder="1" applyAlignment="1">
      <alignment horizontal="right" indent="1"/>
    </xf>
    <xf numFmtId="0" fontId="27" fillId="20" borderId="13" xfId="0" applyFont="1" applyFill="1" applyBorder="1" applyAlignment="1" applyProtection="1">
      <alignment horizontal="right" vertical="center"/>
    </xf>
    <xf numFmtId="167" fontId="79" fillId="20" borderId="14" xfId="0" applyNumberFormat="1" applyFont="1" applyFill="1" applyBorder="1" applyAlignment="1" applyProtection="1">
      <alignment horizontal="center" vertical="center"/>
    </xf>
    <xf numFmtId="0" fontId="26" fillId="20" borderId="14" xfId="0" applyFont="1" applyFill="1" applyBorder="1" applyAlignment="1" applyProtection="1">
      <alignment horizontal="left" vertical="center"/>
    </xf>
    <xf numFmtId="0" fontId="27" fillId="20" borderId="14" xfId="0" applyFont="1" applyFill="1" applyBorder="1" applyAlignment="1" applyProtection="1">
      <alignment horizontal="left" vertical="center"/>
    </xf>
    <xf numFmtId="170" fontId="27" fillId="20" borderId="14" xfId="0" applyNumberFormat="1" applyFont="1" applyFill="1" applyBorder="1" applyAlignment="1" applyProtection="1">
      <alignment horizontal="left" vertical="center"/>
    </xf>
    <xf numFmtId="0" fontId="22" fillId="20" borderId="14" xfId="0" applyFont="1" applyFill="1" applyBorder="1" applyProtection="1"/>
    <xf numFmtId="0" fontId="27" fillId="20" borderId="14" xfId="0" applyFont="1" applyFill="1" applyBorder="1" applyAlignment="1" applyProtection="1">
      <alignment horizontal="right" vertical="center"/>
    </xf>
    <xf numFmtId="9" fontId="24" fillId="20" borderId="8" xfId="0" applyNumberFormat="1" applyFont="1" applyFill="1" applyBorder="1" applyAlignment="1" applyProtection="1">
      <alignment horizontal="center" vertical="center"/>
    </xf>
    <xf numFmtId="165" fontId="74" fillId="20" borderId="9" xfId="0" applyNumberFormat="1" applyFont="1" applyFill="1" applyBorder="1" applyAlignment="1" applyProtection="1">
      <alignment horizontal="center" vertical="center"/>
    </xf>
    <xf numFmtId="167" fontId="74" fillId="20" borderId="9" xfId="0" applyNumberFormat="1" applyFont="1" applyFill="1" applyBorder="1" applyAlignment="1" applyProtection="1">
      <alignment horizontal="center" vertical="center"/>
    </xf>
    <xf numFmtId="165" fontId="74" fillId="20" borderId="8" xfId="0" applyNumberFormat="1" applyFont="1" applyFill="1" applyBorder="1" applyAlignment="1" applyProtection="1">
      <alignment horizontal="center" vertical="center"/>
    </xf>
    <xf numFmtId="166" fontId="69" fillId="20" borderId="7" xfId="0" applyNumberFormat="1" applyFont="1" applyFill="1" applyBorder="1" applyAlignment="1" applyProtection="1">
      <alignment horizontal="center" vertical="center"/>
      <protection locked="0"/>
    </xf>
    <xf numFmtId="166" fontId="80" fillId="20" borderId="7" xfId="0" applyNumberFormat="1" applyFont="1" applyFill="1" applyBorder="1" applyAlignment="1" applyProtection="1">
      <alignment horizontal="center" vertical="center"/>
      <protection locked="0"/>
    </xf>
    <xf numFmtId="167" fontId="81" fillId="20" borderId="7" xfId="0" applyNumberFormat="1" applyFont="1" applyFill="1" applyBorder="1" applyAlignment="1" applyProtection="1">
      <alignment horizontal="center" vertical="center"/>
      <protection locked="0"/>
    </xf>
    <xf numFmtId="0" fontId="80" fillId="20" borderId="5" xfId="0" applyFont="1" applyFill="1" applyBorder="1" applyAlignment="1" applyProtection="1">
      <alignment horizontal="center" vertical="center"/>
      <protection locked="0"/>
    </xf>
    <xf numFmtId="0" fontId="116" fillId="20" borderId="11" xfId="0" applyFont="1" applyFill="1" applyBorder="1" applyAlignment="1" applyProtection="1">
      <alignment horizontal="center" vertical="center"/>
      <protection locked="0"/>
    </xf>
    <xf numFmtId="0" fontId="116" fillId="20" borderId="12" xfId="0" applyFont="1" applyFill="1" applyBorder="1" applyAlignment="1" applyProtection="1">
      <alignment horizontal="center" vertical="center"/>
      <protection locked="0"/>
    </xf>
    <xf numFmtId="0" fontId="53" fillId="6" borderId="0" xfId="0" applyFont="1" applyFill="1" applyBorder="1" applyProtection="1"/>
    <xf numFmtId="0" fontId="99" fillId="6" borderId="4" xfId="0" applyFont="1" applyFill="1" applyBorder="1" applyAlignment="1" applyProtection="1">
      <alignment horizontal="center" vertical="center"/>
    </xf>
    <xf numFmtId="0" fontId="54" fillId="6" borderId="0" xfId="0" applyFont="1" applyFill="1" applyBorder="1" applyProtection="1"/>
    <xf numFmtId="0" fontId="53" fillId="21" borderId="0" xfId="0" applyFont="1" applyFill="1" applyBorder="1" applyProtection="1"/>
    <xf numFmtId="0" fontId="55" fillId="21" borderId="0" xfId="0" applyFont="1" applyFill="1" applyBorder="1" applyProtection="1"/>
    <xf numFmtId="14" fontId="12" fillId="22" borderId="0" xfId="0" applyNumberFormat="1" applyFont="1" applyFill="1" applyBorder="1" applyAlignment="1" applyProtection="1">
      <alignment horizontal="center"/>
      <protection locked="0"/>
    </xf>
    <xf numFmtId="0" fontId="12" fillId="22" borderId="0" xfId="0" applyFont="1" applyFill="1" applyBorder="1" applyProtection="1">
      <protection locked="0"/>
    </xf>
    <xf numFmtId="0" fontId="13" fillId="22" borderId="0" xfId="0" applyFont="1" applyFill="1" applyBorder="1" applyProtection="1">
      <protection locked="0"/>
    </xf>
    <xf numFmtId="166" fontId="12" fillId="22" borderId="0" xfId="0" applyNumberFormat="1" applyFont="1" applyFill="1" applyBorder="1" applyProtection="1">
      <protection locked="0"/>
    </xf>
    <xf numFmtId="0" fontId="12" fillId="22" borderId="0" xfId="0" applyFont="1" applyFill="1" applyBorder="1" applyAlignment="1" applyProtection="1">
      <alignment horizontal="right"/>
      <protection locked="0"/>
    </xf>
    <xf numFmtId="1" fontId="12" fillId="22" borderId="0" xfId="0" applyNumberFormat="1" applyFont="1" applyFill="1" applyBorder="1" applyAlignment="1" applyProtection="1">
      <alignment horizontal="center"/>
      <protection locked="0"/>
    </xf>
    <xf numFmtId="3" fontId="12" fillId="22" borderId="0" xfId="0" applyNumberFormat="1" applyFont="1" applyFill="1" applyBorder="1" applyProtection="1">
      <protection locked="0"/>
    </xf>
    <xf numFmtId="4" fontId="12" fillId="22" borderId="0" xfId="0" applyNumberFormat="1" applyFont="1" applyFill="1" applyBorder="1" applyAlignment="1" applyProtection="1">
      <alignment horizontal="center"/>
      <protection locked="0"/>
    </xf>
    <xf numFmtId="0" fontId="12" fillId="22" borderId="0" xfId="0" applyFont="1" applyFill="1" applyBorder="1" applyProtection="1"/>
    <xf numFmtId="166" fontId="12" fillId="22" borderId="0" xfId="0" applyNumberFormat="1" applyFont="1" applyFill="1" applyBorder="1" applyProtection="1"/>
    <xf numFmtId="0" fontId="12" fillId="22" borderId="0" xfId="0" applyFont="1" applyFill="1" applyBorder="1" applyAlignment="1" applyProtection="1">
      <alignment horizontal="right"/>
    </xf>
    <xf numFmtId="3" fontId="12" fillId="22" borderId="0" xfId="0" applyNumberFormat="1" applyFont="1" applyFill="1" applyBorder="1" applyProtection="1"/>
    <xf numFmtId="0" fontId="20" fillId="22" borderId="0" xfId="0" applyFont="1" applyFill="1" applyBorder="1" applyAlignment="1" applyProtection="1">
      <alignment horizontal="center"/>
    </xf>
    <xf numFmtId="0" fontId="0" fillId="22" borderId="0" xfId="0" applyFill="1" applyBorder="1" applyAlignment="1" applyProtection="1">
      <alignment horizontal="center"/>
    </xf>
    <xf numFmtId="0" fontId="12" fillId="22" borderId="0" xfId="0" applyFont="1" applyFill="1" applyBorder="1" applyAlignment="1" applyProtection="1">
      <alignment horizontal="center"/>
    </xf>
    <xf numFmtId="167" fontId="12" fillId="22" borderId="0" xfId="0" applyNumberFormat="1" applyFont="1" applyFill="1" applyBorder="1" applyProtection="1"/>
    <xf numFmtId="2" fontId="12" fillId="22" borderId="0" xfId="0" applyNumberFormat="1" applyFont="1" applyFill="1" applyBorder="1" applyProtection="1"/>
    <xf numFmtId="0" fontId="12" fillId="22" borderId="0" xfId="0" applyFont="1" applyFill="1" applyBorder="1" applyAlignment="1" applyProtection="1">
      <alignment vertical="center"/>
    </xf>
    <xf numFmtId="0" fontId="16" fillId="22" borderId="0" xfId="0" applyFont="1" applyFill="1" applyBorder="1" applyAlignment="1" applyProtection="1">
      <alignment horizontal="center"/>
    </xf>
    <xf numFmtId="0" fontId="103" fillId="22" borderId="0" xfId="0" applyFont="1" applyFill="1" applyBorder="1" applyProtection="1"/>
    <xf numFmtId="0" fontId="103" fillId="22" borderId="0" xfId="0" applyFont="1" applyFill="1" applyBorder="1" applyAlignment="1" applyProtection="1">
      <alignment horizontal="right"/>
    </xf>
    <xf numFmtId="167" fontId="17" fillId="22" borderId="0" xfId="0" applyNumberFormat="1" applyFont="1" applyFill="1" applyBorder="1" applyAlignment="1" applyProtection="1">
      <alignment horizontal="center"/>
    </xf>
    <xf numFmtId="0" fontId="18" fillId="22" borderId="0" xfId="0" applyFont="1" applyFill="1" applyBorder="1" applyProtection="1"/>
    <xf numFmtId="3" fontId="14" fillId="22" borderId="0" xfId="0" applyNumberFormat="1" applyFont="1" applyFill="1" applyBorder="1" applyAlignment="1" applyProtection="1">
      <alignment horizontal="center"/>
    </xf>
    <xf numFmtId="14" fontId="12" fillId="22" borderId="0" xfId="0" applyNumberFormat="1" applyFont="1" applyFill="1" applyBorder="1" applyProtection="1"/>
    <xf numFmtId="167" fontId="18" fillId="22" borderId="0" xfId="0" applyNumberFormat="1" applyFont="1" applyFill="1" applyBorder="1" applyAlignment="1" applyProtection="1">
      <alignment horizontal="center"/>
    </xf>
    <xf numFmtId="0" fontId="15" fillId="22" borderId="0" xfId="0" applyFont="1" applyFill="1" applyBorder="1" applyAlignment="1" applyProtection="1">
      <alignment horizontal="center"/>
    </xf>
    <xf numFmtId="0" fontId="15" fillId="22" borderId="0" xfId="0" applyFont="1" applyFill="1" applyBorder="1" applyProtection="1"/>
    <xf numFmtId="0" fontId="8" fillId="4" borderId="6" xfId="0" applyFont="1" applyFill="1" applyBorder="1" applyAlignment="1" applyProtection="1">
      <alignment horizontal="center"/>
    </xf>
    <xf numFmtId="0" fontId="40" fillId="4" borderId="6" xfId="0" applyFont="1" applyFill="1" applyBorder="1" applyAlignment="1" applyProtection="1">
      <alignment horizontal="center"/>
    </xf>
    <xf numFmtId="0" fontId="8" fillId="4" borderId="6" xfId="0" applyFont="1" applyFill="1" applyBorder="1" applyProtection="1"/>
    <xf numFmtId="165" fontId="40" fillId="4" borderId="6" xfId="0" applyNumberFormat="1" applyFont="1" applyFill="1" applyBorder="1" applyAlignment="1" applyProtection="1">
      <alignment horizontal="right"/>
      <protection locked="0"/>
    </xf>
    <xf numFmtId="0" fontId="32" fillId="4" borderId="4" xfId="0" applyFont="1" applyFill="1" applyBorder="1" applyAlignment="1" applyProtection="1">
      <alignment horizontal="center"/>
      <protection locked="0"/>
    </xf>
    <xf numFmtId="0" fontId="8" fillId="4" borderId="6" xfId="0" applyFont="1" applyFill="1" applyBorder="1" applyAlignment="1" applyProtection="1">
      <alignment horizontal="right"/>
    </xf>
    <xf numFmtId="0" fontId="40" fillId="4" borderId="6" xfId="0" applyFont="1" applyFill="1" applyBorder="1" applyProtection="1">
      <protection locked="0"/>
    </xf>
    <xf numFmtId="0" fontId="44" fillId="23" borderId="0" xfId="0" applyFont="1" applyFill="1" applyBorder="1" applyAlignment="1" applyProtection="1">
      <alignment horizontal="center" vertical="center"/>
    </xf>
    <xf numFmtId="0" fontId="115" fillId="23" borderId="6" xfId="0" applyFont="1" applyFill="1" applyBorder="1" applyAlignment="1" applyProtection="1">
      <alignment horizontal="center" vertical="center"/>
    </xf>
    <xf numFmtId="0" fontId="115" fillId="7" borderId="6" xfId="0" applyFont="1" applyFill="1" applyBorder="1" applyAlignment="1" applyProtection="1">
      <alignment horizontal="center" vertical="center"/>
    </xf>
    <xf numFmtId="170" fontId="115" fillId="7" borderId="16" xfId="0" applyNumberFormat="1" applyFont="1" applyFill="1" applyBorder="1" applyAlignment="1" applyProtection="1">
      <alignment horizontal="right" indent="1"/>
    </xf>
    <xf numFmtId="170" fontId="115" fillId="7" borderId="6" xfId="0" applyNumberFormat="1" applyFont="1" applyFill="1" applyBorder="1" applyAlignment="1" applyProtection="1">
      <alignment horizontal="right" indent="1"/>
    </xf>
    <xf numFmtId="170" fontId="115" fillId="7" borderId="5" xfId="0" applyNumberFormat="1" applyFont="1" applyFill="1" applyBorder="1" applyAlignment="1" applyProtection="1">
      <alignment horizontal="right" indent="1"/>
    </xf>
    <xf numFmtId="165" fontId="74" fillId="18" borderId="9" xfId="0" applyNumberFormat="1" applyFont="1" applyFill="1" applyBorder="1" applyAlignment="1" applyProtection="1">
      <alignment horizontal="center" vertical="center"/>
    </xf>
    <xf numFmtId="167" fontId="74" fillId="18" borderId="9" xfId="0" applyNumberFormat="1" applyFont="1" applyFill="1" applyBorder="1" applyAlignment="1" applyProtection="1">
      <alignment horizontal="center" vertical="center"/>
    </xf>
    <xf numFmtId="0" fontId="12" fillId="6" borderId="0" xfId="0" applyFont="1" applyFill="1" applyBorder="1" applyProtection="1"/>
    <xf numFmtId="0" fontId="20" fillId="6" borderId="0" xfId="0" applyFont="1" applyFill="1" applyBorder="1" applyAlignment="1" applyProtection="1">
      <alignment horizontal="center"/>
    </xf>
    <xf numFmtId="0" fontId="51" fillId="6" borderId="0" xfId="0" applyFont="1" applyFill="1" applyBorder="1" applyAlignment="1" applyProtection="1">
      <alignment horizontal="center" vertical="center"/>
    </xf>
    <xf numFmtId="0" fontId="0" fillId="6" borderId="0" xfId="0" applyFill="1" applyBorder="1" applyAlignment="1" applyProtection="1">
      <alignment horizontal="center"/>
    </xf>
    <xf numFmtId="0" fontId="13" fillId="6" borderId="0" xfId="0" applyFont="1" applyFill="1" applyBorder="1" applyProtection="1"/>
    <xf numFmtId="0" fontId="104" fillId="6" borderId="0" xfId="0" applyFont="1" applyFill="1" applyBorder="1" applyAlignment="1" applyProtection="1">
      <alignment horizontal="center" vertical="center"/>
    </xf>
    <xf numFmtId="0" fontId="52" fillId="6" borderId="0" xfId="0" applyFont="1" applyFill="1" applyBorder="1" applyAlignment="1" applyProtection="1">
      <alignment horizontal="center"/>
    </xf>
    <xf numFmtId="0" fontId="103" fillId="6" borderId="0" xfId="0" applyFont="1" applyFill="1" applyBorder="1" applyProtection="1"/>
    <xf numFmtId="3" fontId="50" fillId="24" borderId="4" xfId="0" applyNumberFormat="1" applyFont="1" applyFill="1" applyBorder="1" applyAlignment="1" applyProtection="1">
      <alignment horizontal="center" vertical="center"/>
    </xf>
    <xf numFmtId="167" fontId="50" fillId="24" borderId="4" xfId="0" applyNumberFormat="1" applyFont="1" applyFill="1" applyBorder="1" applyAlignment="1" applyProtection="1">
      <alignment horizontal="center" vertical="center"/>
    </xf>
    <xf numFmtId="0" fontId="50" fillId="24" borderId="4" xfId="0" applyFont="1" applyFill="1" applyBorder="1" applyAlignment="1" applyProtection="1">
      <alignment horizontal="center" vertical="center"/>
    </xf>
    <xf numFmtId="3" fontId="107" fillId="24" borderId="4" xfId="0" applyNumberFormat="1" applyFont="1" applyFill="1" applyBorder="1" applyAlignment="1" applyProtection="1">
      <alignment horizontal="center" vertical="center"/>
      <protection locked="0"/>
    </xf>
    <xf numFmtId="167" fontId="112" fillId="4" borderId="0" xfId="0" applyNumberFormat="1" applyFont="1" applyFill="1" applyAlignment="1" applyProtection="1">
      <alignment horizontal="left"/>
      <protection locked="0"/>
    </xf>
    <xf numFmtId="0" fontId="8" fillId="4" borderId="0" xfId="0" applyFont="1" applyFill="1" applyAlignment="1" applyProtection="1">
      <alignment horizontal="center"/>
      <protection locked="0"/>
    </xf>
    <xf numFmtId="0" fontId="1" fillId="4" borderId="0" xfId="0" applyFont="1" applyFill="1" applyAlignment="1" applyProtection="1">
      <alignment horizontal="center"/>
      <protection locked="0"/>
    </xf>
    <xf numFmtId="167" fontId="8" fillId="4" borderId="0" xfId="0" applyNumberFormat="1" applyFont="1" applyFill="1" applyAlignment="1" applyProtection="1">
      <alignment horizontal="center"/>
      <protection locked="0"/>
    </xf>
    <xf numFmtId="0" fontId="53" fillId="21" borderId="0" xfId="0" applyFont="1" applyFill="1" applyBorder="1" applyAlignment="1" applyProtection="1">
      <alignment horizontal="center" vertical="top"/>
    </xf>
    <xf numFmtId="0" fontId="12" fillId="22" borderId="0" xfId="0" applyFont="1" applyFill="1" applyBorder="1" applyAlignment="1" applyProtection="1"/>
    <xf numFmtId="0" fontId="19" fillId="22" borderId="0" xfId="0" applyFont="1" applyFill="1" applyBorder="1" applyAlignment="1" applyProtection="1">
      <alignment horizontal="left"/>
    </xf>
    <xf numFmtId="166" fontId="12" fillId="22" borderId="0" xfId="0" applyNumberFormat="1" applyFont="1" applyFill="1" applyBorder="1" applyAlignment="1" applyProtection="1"/>
    <xf numFmtId="0" fontId="13" fillId="22" borderId="0" xfId="0" applyFont="1" applyFill="1" applyBorder="1" applyAlignment="1" applyProtection="1">
      <alignment horizontal="center"/>
    </xf>
    <xf numFmtId="0" fontId="123" fillId="6" borderId="0" xfId="0" applyFont="1" applyFill="1" applyBorder="1" applyAlignment="1" applyProtection="1">
      <alignment horizontal="center" vertical="center"/>
      <protection locked="0"/>
    </xf>
    <xf numFmtId="0" fontId="22" fillId="13" borderId="0" xfId="0" applyFont="1" applyFill="1" applyProtection="1"/>
    <xf numFmtId="0" fontId="22" fillId="13" borderId="0" xfId="0" applyFont="1" applyFill="1" applyBorder="1" applyProtection="1"/>
    <xf numFmtId="0" fontId="22" fillId="10" borderId="0" xfId="0" applyFont="1" applyFill="1" applyBorder="1" applyAlignment="1" applyProtection="1">
      <alignment horizontal="left" indent="1"/>
    </xf>
    <xf numFmtId="0" fontId="22" fillId="10" borderId="0" xfId="0" applyFont="1" applyFill="1" applyBorder="1" applyProtection="1"/>
    <xf numFmtId="171" fontId="22" fillId="10" borderId="0" xfId="0" applyNumberFormat="1" applyFont="1" applyFill="1" applyBorder="1" applyProtection="1"/>
    <xf numFmtId="0" fontId="22" fillId="13" borderId="0" xfId="0" applyFont="1" applyFill="1" applyAlignment="1" applyProtection="1">
      <alignment vertical="center"/>
    </xf>
    <xf numFmtId="0" fontId="22" fillId="13" borderId="0" xfId="0" applyFont="1" applyFill="1" applyBorder="1" applyAlignment="1" applyProtection="1">
      <alignment vertical="center"/>
    </xf>
    <xf numFmtId="0" fontId="22" fillId="10" borderId="0" xfId="0" applyFont="1" applyFill="1" applyBorder="1" applyAlignment="1" applyProtection="1">
      <alignment vertical="center"/>
    </xf>
    <xf numFmtId="0" fontId="22" fillId="4" borderId="0" xfId="0" applyFont="1" applyFill="1" applyAlignment="1" applyProtection="1">
      <alignment vertical="center"/>
    </xf>
    <xf numFmtId="0" fontId="22" fillId="0" borderId="0" xfId="0" applyFont="1" applyAlignment="1" applyProtection="1">
      <alignment vertical="center"/>
    </xf>
    <xf numFmtId="0" fontId="22" fillId="6" borderId="13" xfId="0" applyFont="1" applyFill="1" applyBorder="1" applyProtection="1"/>
    <xf numFmtId="0" fontId="22" fillId="6" borderId="14" xfId="0" applyFont="1" applyFill="1" applyBorder="1" applyAlignment="1" applyProtection="1">
      <alignment horizontal="left" indent="1"/>
    </xf>
    <xf numFmtId="0" fontId="22" fillId="6" borderId="8" xfId="0" applyFont="1" applyFill="1" applyBorder="1" applyProtection="1"/>
    <xf numFmtId="0" fontId="22" fillId="6" borderId="15" xfId="0" applyFont="1" applyFill="1" applyBorder="1" applyProtection="1"/>
    <xf numFmtId="0" fontId="22" fillId="6" borderId="1" xfId="0" applyFont="1" applyFill="1" applyBorder="1" applyProtection="1"/>
    <xf numFmtId="0" fontId="23" fillId="6" borderId="15" xfId="0" applyFont="1" applyFill="1" applyBorder="1" applyProtection="1"/>
    <xf numFmtId="0" fontId="116" fillId="20" borderId="12" xfId="0" applyFont="1" applyFill="1" applyBorder="1" applyAlignment="1" applyProtection="1">
      <alignment horizontal="center" vertical="center"/>
    </xf>
    <xf numFmtId="0" fontId="9" fillId="20" borderId="10" xfId="0" applyFont="1" applyFill="1" applyBorder="1" applyProtection="1"/>
    <xf numFmtId="0" fontId="9" fillId="13" borderId="0" xfId="0" applyFont="1" applyFill="1" applyBorder="1" applyProtection="1"/>
    <xf numFmtId="0" fontId="9" fillId="10" borderId="0" xfId="0" applyFont="1" applyFill="1" applyBorder="1" applyProtection="1"/>
    <xf numFmtId="0" fontId="9" fillId="6" borderId="16" xfId="0" applyFont="1" applyFill="1" applyBorder="1" applyProtection="1"/>
    <xf numFmtId="165" fontId="21" fillId="6" borderId="6" xfId="0" applyNumberFormat="1" applyFont="1" applyFill="1" applyBorder="1" applyAlignment="1" applyProtection="1">
      <alignment horizontal="left" indent="1"/>
    </xf>
    <xf numFmtId="170" fontId="29" fillId="6" borderId="6" xfId="0" applyNumberFormat="1" applyFont="1" applyFill="1" applyBorder="1" applyAlignment="1" applyProtection="1">
      <alignment horizontal="right" indent="1"/>
    </xf>
    <xf numFmtId="0" fontId="9" fillId="6" borderId="5" xfId="0" applyFont="1" applyFill="1" applyBorder="1" applyProtection="1"/>
    <xf numFmtId="0" fontId="9" fillId="13" borderId="0" xfId="0" applyFont="1" applyFill="1" applyProtection="1"/>
    <xf numFmtId="0" fontId="9" fillId="4" borderId="0" xfId="0" applyFont="1" applyFill="1" applyProtection="1"/>
    <xf numFmtId="0" fontId="9" fillId="0" borderId="0" xfId="0" applyFont="1" applyProtection="1"/>
    <xf numFmtId="0" fontId="9" fillId="16" borderId="13" xfId="0" applyFont="1" applyFill="1" applyBorder="1" applyProtection="1"/>
    <xf numFmtId="165" fontId="21" fillId="16" borderId="14" xfId="0" applyNumberFormat="1" applyFont="1" applyFill="1" applyBorder="1" applyAlignment="1" applyProtection="1">
      <alignment horizontal="left" indent="1"/>
    </xf>
    <xf numFmtId="170" fontId="29" fillId="16" borderId="14" xfId="0" applyNumberFormat="1" applyFont="1" applyFill="1" applyBorder="1" applyAlignment="1" applyProtection="1">
      <alignment horizontal="right" indent="1"/>
    </xf>
    <xf numFmtId="170" fontId="29" fillId="16" borderId="12" xfId="0" applyNumberFormat="1" applyFont="1" applyFill="1" applyBorder="1" applyAlignment="1" applyProtection="1">
      <alignment horizontal="right" indent="1"/>
    </xf>
    <xf numFmtId="0" fontId="9" fillId="16" borderId="8" xfId="0" applyFont="1" applyFill="1" applyBorder="1" applyProtection="1"/>
    <xf numFmtId="0" fontId="9" fillId="0" borderId="0" xfId="0" applyFont="1" applyFill="1" applyProtection="1"/>
    <xf numFmtId="165" fontId="22" fillId="13" borderId="0" xfId="0" applyNumberFormat="1" applyFont="1" applyFill="1" applyProtection="1"/>
    <xf numFmtId="165" fontId="22" fillId="13" borderId="0" xfId="0" applyNumberFormat="1" applyFont="1" applyFill="1" applyBorder="1" applyProtection="1"/>
    <xf numFmtId="165" fontId="22" fillId="6" borderId="13" xfId="0" applyNumberFormat="1" applyFont="1" applyFill="1" applyBorder="1" applyProtection="1"/>
    <xf numFmtId="165" fontId="22" fillId="6" borderId="14" xfId="0" applyNumberFormat="1" applyFont="1" applyFill="1" applyBorder="1" applyProtection="1"/>
    <xf numFmtId="165" fontId="30" fillId="6" borderId="14" xfId="0" applyNumberFormat="1" applyFont="1" applyFill="1" applyBorder="1" applyProtection="1"/>
    <xf numFmtId="165" fontId="30" fillId="6" borderId="12" xfId="0" applyNumberFormat="1" applyFont="1" applyFill="1" applyBorder="1" applyProtection="1"/>
    <xf numFmtId="171" fontId="22" fillId="6" borderId="14" xfId="0" applyNumberFormat="1" applyFont="1" applyFill="1" applyBorder="1" applyProtection="1"/>
    <xf numFmtId="165" fontId="22" fillId="6" borderId="8" xfId="0" applyNumberFormat="1" applyFont="1" applyFill="1" applyBorder="1" applyProtection="1"/>
    <xf numFmtId="0" fontId="9" fillId="6" borderId="15" xfId="0" applyFont="1" applyFill="1" applyBorder="1" applyProtection="1"/>
    <xf numFmtId="0" fontId="62" fillId="8" borderId="4" xfId="0" applyFont="1" applyFill="1" applyBorder="1" applyAlignment="1" applyProtection="1">
      <alignment horizontal="center" vertical="center"/>
    </xf>
    <xf numFmtId="0" fontId="62" fillId="8" borderId="11" xfId="0" applyFont="1" applyFill="1" applyBorder="1" applyAlignment="1" applyProtection="1">
      <alignment horizontal="center" vertical="center"/>
    </xf>
    <xf numFmtId="0" fontId="62" fillId="8" borderId="10" xfId="0" applyFont="1" applyFill="1" applyBorder="1" applyAlignment="1" applyProtection="1">
      <alignment horizontal="center" vertical="center"/>
    </xf>
    <xf numFmtId="170" fontId="61" fillId="15" borderId="2" xfId="0" applyNumberFormat="1" applyFont="1" applyFill="1" applyBorder="1" applyAlignment="1" applyProtection="1">
      <alignment horizontal="right" vertical="center" indent="1"/>
    </xf>
    <xf numFmtId="171" fontId="62" fillId="8" borderId="11" xfId="0" applyNumberFormat="1" applyFont="1" applyFill="1" applyBorder="1" applyAlignment="1" applyProtection="1">
      <alignment horizontal="center" vertical="center"/>
    </xf>
    <xf numFmtId="171" fontId="62" fillId="8" borderId="4" xfId="0" applyNumberFormat="1" applyFont="1" applyFill="1" applyBorder="1" applyAlignment="1" applyProtection="1">
      <alignment horizontal="center" vertical="center"/>
    </xf>
    <xf numFmtId="171" fontId="62" fillId="8" borderId="10" xfId="0" applyNumberFormat="1" applyFont="1" applyFill="1" applyBorder="1" applyAlignment="1" applyProtection="1">
      <alignment horizontal="center" vertical="center"/>
    </xf>
    <xf numFmtId="0" fontId="9" fillId="6" borderId="1" xfId="0" applyFont="1" applyFill="1" applyBorder="1" applyProtection="1"/>
    <xf numFmtId="0" fontId="25" fillId="6" borderId="15" xfId="0" applyFont="1" applyFill="1" applyBorder="1" applyProtection="1"/>
    <xf numFmtId="165" fontId="83" fillId="15" borderId="4" xfId="0" applyNumberFormat="1" applyFont="1" applyFill="1" applyBorder="1" applyAlignment="1" applyProtection="1">
      <alignment horizontal="left" indent="1"/>
    </xf>
    <xf numFmtId="3" fontId="85" fillId="12" borderId="4" xfId="0" applyNumberFormat="1" applyFont="1" applyFill="1" applyBorder="1" applyAlignment="1" applyProtection="1">
      <alignment horizontal="right" vertical="center" indent="1"/>
    </xf>
    <xf numFmtId="3" fontId="85" fillId="5" borderId="11" xfId="0" applyNumberFormat="1" applyFont="1" applyFill="1" applyBorder="1" applyAlignment="1" applyProtection="1">
      <alignment horizontal="right" vertical="center" indent="1"/>
    </xf>
    <xf numFmtId="172" fontId="85" fillId="5" borderId="4" xfId="0" applyNumberFormat="1" applyFont="1" applyFill="1" applyBorder="1" applyAlignment="1" applyProtection="1">
      <alignment horizontal="right" vertical="center" indent="1"/>
    </xf>
    <xf numFmtId="3" fontId="85" fillId="5" borderId="10" xfId="0" applyNumberFormat="1" applyFont="1" applyFill="1" applyBorder="1" applyAlignment="1" applyProtection="1">
      <alignment horizontal="right" vertical="center" indent="1"/>
    </xf>
    <xf numFmtId="170" fontId="85" fillId="15" borderId="2" xfId="0" applyNumberFormat="1" applyFont="1" applyFill="1" applyBorder="1" applyAlignment="1" applyProtection="1">
      <alignment horizontal="right" vertical="center" indent="1"/>
    </xf>
    <xf numFmtId="169" fontId="84" fillId="5" borderId="11" xfId="0" applyNumberFormat="1" applyFont="1" applyFill="1" applyBorder="1" applyAlignment="1" applyProtection="1">
      <alignment horizontal="right" indent="1"/>
    </xf>
    <xf numFmtId="169" fontId="84" fillId="5" borderId="10" xfId="0" applyNumberFormat="1" applyFont="1" applyFill="1" applyBorder="1" applyAlignment="1" applyProtection="1">
      <alignment horizontal="right" indent="1"/>
    </xf>
    <xf numFmtId="0" fontId="25" fillId="6" borderId="1" xfId="0" applyFont="1" applyFill="1" applyBorder="1" applyProtection="1"/>
    <xf numFmtId="0" fontId="9" fillId="13" borderId="0" xfId="0" applyFont="1" applyFill="1" applyAlignment="1" applyProtection="1">
      <alignment horizontal="center"/>
    </xf>
    <xf numFmtId="173" fontId="85" fillId="12" borderId="4" xfId="0" applyNumberFormat="1" applyFont="1" applyFill="1" applyBorder="1" applyAlignment="1" applyProtection="1">
      <alignment horizontal="right" vertical="center" indent="1"/>
    </xf>
    <xf numFmtId="173" fontId="85" fillId="5" borderId="11" xfId="0" applyNumberFormat="1" applyFont="1" applyFill="1" applyBorder="1" applyAlignment="1" applyProtection="1">
      <alignment horizontal="right" vertical="center" indent="1"/>
    </xf>
    <xf numFmtId="170" fontId="85" fillId="5" borderId="10" xfId="0" applyNumberFormat="1" applyFont="1" applyFill="1" applyBorder="1" applyAlignment="1" applyProtection="1">
      <alignment horizontal="right" vertical="center" indent="1"/>
    </xf>
    <xf numFmtId="175" fontId="85" fillId="15" borderId="7" xfId="0" applyNumberFormat="1" applyFont="1" applyFill="1" applyBorder="1" applyAlignment="1" applyProtection="1">
      <alignment horizontal="right" vertical="center" indent="1"/>
    </xf>
    <xf numFmtId="174" fontId="84" fillId="5" borderId="11" xfId="0" applyNumberFormat="1" applyFont="1" applyFill="1" applyBorder="1" applyAlignment="1" applyProtection="1">
      <alignment horizontal="right" indent="1"/>
    </xf>
    <xf numFmtId="170" fontId="29" fillId="6" borderId="12" xfId="0" applyNumberFormat="1" applyFont="1" applyFill="1" applyBorder="1" applyAlignment="1" applyProtection="1">
      <alignment horizontal="right" indent="1"/>
    </xf>
    <xf numFmtId="165" fontId="22" fillId="10" borderId="0" xfId="0" applyNumberFormat="1" applyFont="1" applyFill="1" applyBorder="1" applyProtection="1"/>
    <xf numFmtId="171" fontId="22" fillId="6" borderId="12" xfId="0" applyNumberFormat="1" applyFont="1" applyFill="1" applyBorder="1" applyProtection="1"/>
    <xf numFmtId="165" fontId="22" fillId="4" borderId="0" xfId="0" applyNumberFormat="1" applyFont="1" applyFill="1" applyProtection="1"/>
    <xf numFmtId="170" fontId="61" fillId="15" borderId="9" xfId="0" applyNumberFormat="1" applyFont="1" applyFill="1" applyBorder="1" applyAlignment="1" applyProtection="1">
      <alignment horizontal="right" vertical="center" indent="1"/>
    </xf>
    <xf numFmtId="0" fontId="25" fillId="13" borderId="0" xfId="0" applyFont="1" applyFill="1" applyBorder="1" applyProtection="1"/>
    <xf numFmtId="0" fontId="25" fillId="10" borderId="0" xfId="0" applyFont="1" applyFill="1" applyBorder="1" applyProtection="1"/>
    <xf numFmtId="171" fontId="85" fillId="12" borderId="4" xfId="0" applyNumberFormat="1" applyFont="1" applyFill="1" applyBorder="1" applyAlignment="1" applyProtection="1">
      <alignment horizontal="right" vertical="center" indent="1"/>
    </xf>
    <xf numFmtId="171" fontId="85" fillId="5" borderId="4" xfId="0" applyNumberFormat="1" applyFont="1" applyFill="1" applyBorder="1" applyAlignment="1" applyProtection="1">
      <alignment horizontal="right" vertical="center" indent="1"/>
    </xf>
    <xf numFmtId="169" fontId="86" fillId="16" borderId="4" xfId="0" applyNumberFormat="1" applyFont="1" applyFill="1" applyBorder="1" applyAlignment="1" applyProtection="1">
      <alignment horizontal="right" indent="1"/>
    </xf>
    <xf numFmtId="0" fontId="25" fillId="13" borderId="0" xfId="0" applyFont="1" applyFill="1" applyProtection="1"/>
    <xf numFmtId="0" fontId="25" fillId="4" borderId="0" xfId="0" applyFont="1" applyFill="1" applyProtection="1"/>
    <xf numFmtId="0" fontId="25" fillId="0" borderId="0" xfId="0" applyFont="1" applyProtection="1"/>
    <xf numFmtId="169" fontId="84" fillId="5" borderId="4" xfId="0" applyNumberFormat="1" applyFont="1" applyFill="1" applyBorder="1" applyAlignment="1" applyProtection="1">
      <alignment horizontal="right" indent="1"/>
    </xf>
    <xf numFmtId="0" fontId="25" fillId="6" borderId="2" xfId="0" applyFont="1" applyFill="1" applyBorder="1" applyProtection="1"/>
    <xf numFmtId="174" fontId="85" fillId="12" borderId="4" xfId="0" applyNumberFormat="1" applyFont="1" applyFill="1" applyBorder="1" applyAlignment="1" applyProtection="1">
      <alignment horizontal="right" vertical="center" indent="1"/>
    </xf>
    <xf numFmtId="174" fontId="85" fillId="5" borderId="4" xfId="0" applyNumberFormat="1" applyFont="1" applyFill="1" applyBorder="1" applyAlignment="1" applyProtection="1">
      <alignment horizontal="right" vertical="center" indent="1"/>
    </xf>
    <xf numFmtId="170" fontId="85" fillId="15" borderId="7" xfId="0" applyNumberFormat="1" applyFont="1" applyFill="1" applyBorder="1" applyAlignment="1" applyProtection="1">
      <alignment horizontal="right" vertical="center" indent="1"/>
    </xf>
    <xf numFmtId="0" fontId="9" fillId="6" borderId="6" xfId="0" applyFont="1" applyFill="1" applyBorder="1" applyProtection="1"/>
    <xf numFmtId="170" fontId="29" fillId="6" borderId="5" xfId="0" applyNumberFormat="1" applyFont="1" applyFill="1" applyBorder="1" applyAlignment="1" applyProtection="1">
      <alignment horizontal="right" indent="1"/>
    </xf>
    <xf numFmtId="0" fontId="9" fillId="16" borderId="0" xfId="0" applyFont="1" applyFill="1" applyProtection="1"/>
    <xf numFmtId="0" fontId="9" fillId="16" borderId="0" xfId="0" applyFont="1" applyFill="1" applyBorder="1" applyProtection="1"/>
    <xf numFmtId="173" fontId="85" fillId="12" borderId="4" xfId="0" applyNumberFormat="1" applyFont="1" applyFill="1" applyBorder="1" applyAlignment="1" applyProtection="1">
      <alignment horizontal="right" indent="1"/>
    </xf>
    <xf numFmtId="173" fontId="85" fillId="5" borderId="4" xfId="0" applyNumberFormat="1" applyFont="1" applyFill="1" applyBorder="1" applyAlignment="1" applyProtection="1">
      <alignment horizontal="right" indent="1"/>
    </xf>
    <xf numFmtId="173" fontId="84" fillId="5" borderId="4" xfId="0" applyNumberFormat="1" applyFont="1" applyFill="1" applyBorder="1" applyAlignment="1" applyProtection="1">
      <alignment horizontal="right" indent="1"/>
    </xf>
    <xf numFmtId="0" fontId="9" fillId="10" borderId="6" xfId="0" applyFont="1" applyFill="1" applyBorder="1" applyProtection="1"/>
    <xf numFmtId="165" fontId="21" fillId="10" borderId="6" xfId="0" applyNumberFormat="1" applyFont="1" applyFill="1" applyBorder="1" applyAlignment="1" applyProtection="1">
      <alignment horizontal="left" indent="1"/>
    </xf>
    <xf numFmtId="170" fontId="29" fillId="10" borderId="6" xfId="0" applyNumberFormat="1" applyFont="1" applyFill="1" applyBorder="1" applyAlignment="1" applyProtection="1">
      <alignment horizontal="right" indent="1"/>
    </xf>
    <xf numFmtId="0" fontId="22" fillId="13" borderId="0" xfId="0" applyFont="1" applyFill="1" applyAlignment="1" applyProtection="1">
      <alignment horizontal="left" indent="1"/>
    </xf>
    <xf numFmtId="171" fontId="22" fillId="13" borderId="0" xfId="0" applyNumberFormat="1" applyFont="1" applyFill="1" applyProtection="1"/>
    <xf numFmtId="0" fontId="22" fillId="4" borderId="0" xfId="0" applyFont="1" applyFill="1" applyAlignment="1" applyProtection="1">
      <alignment horizontal="left" indent="1"/>
    </xf>
    <xf numFmtId="171" fontId="22" fillId="4" borderId="0" xfId="0" applyNumberFormat="1" applyFont="1" applyFill="1" applyProtection="1"/>
    <xf numFmtId="0" fontId="22" fillId="0" borderId="0" xfId="0" applyFont="1" applyAlignment="1" applyProtection="1">
      <alignment horizontal="left" indent="1"/>
    </xf>
    <xf numFmtId="0" fontId="22" fillId="0" borderId="0" xfId="0" applyFont="1" applyBorder="1" applyProtection="1"/>
    <xf numFmtId="171" fontId="22" fillId="0" borderId="0" xfId="0" applyNumberFormat="1" applyFont="1" applyProtection="1"/>
    <xf numFmtId="0" fontId="9" fillId="16" borderId="1" xfId="0" applyFont="1" applyFill="1" applyBorder="1" applyProtection="1"/>
    <xf numFmtId="170" fontId="74" fillId="20" borderId="13" xfId="0" applyNumberFormat="1" applyFont="1" applyFill="1" applyBorder="1" applyAlignment="1" applyProtection="1">
      <alignment horizontal="center" vertical="center"/>
    </xf>
    <xf numFmtId="170" fontId="116" fillId="20" borderId="7" xfId="0" applyNumberFormat="1" applyFont="1" applyFill="1" applyBorder="1" applyAlignment="1" applyProtection="1">
      <alignment horizontal="left" vertical="center"/>
      <protection locked="0"/>
    </xf>
    <xf numFmtId="0" fontId="117" fillId="20" borderId="7" xfId="0" applyFont="1" applyFill="1" applyBorder="1" applyAlignment="1" applyProtection="1">
      <alignment horizontal="center" vertical="center"/>
      <protection locked="0"/>
    </xf>
    <xf numFmtId="170" fontId="118" fillId="20" borderId="16" xfId="0" applyNumberFormat="1" applyFont="1" applyFill="1" applyBorder="1" applyAlignment="1" applyProtection="1">
      <alignment horizontal="left" vertical="center"/>
      <protection locked="0"/>
    </xf>
    <xf numFmtId="0" fontId="9" fillId="20" borderId="5" xfId="0" applyFont="1" applyFill="1" applyBorder="1" applyProtection="1">
      <protection locked="0"/>
    </xf>
    <xf numFmtId="0" fontId="70" fillId="7" borderId="6" xfId="0" applyFont="1" applyFill="1" applyBorder="1" applyAlignment="1" applyProtection="1">
      <alignment vertical="center"/>
    </xf>
    <xf numFmtId="0" fontId="77" fillId="7" borderId="6" xfId="0" applyFont="1" applyFill="1" applyBorder="1" applyAlignment="1" applyProtection="1">
      <alignment vertical="center"/>
    </xf>
    <xf numFmtId="0" fontId="78" fillId="7" borderId="6" xfId="0" applyFont="1" applyFill="1" applyBorder="1" applyAlignment="1" applyProtection="1">
      <alignment horizontal="right" vertical="center"/>
    </xf>
    <xf numFmtId="0" fontId="68" fillId="7" borderId="6" xfId="0" applyFont="1" applyFill="1" applyBorder="1" applyAlignment="1" applyProtection="1">
      <alignment vertical="center"/>
    </xf>
    <xf numFmtId="171" fontId="68" fillId="7" borderId="6" xfId="0" applyNumberFormat="1" applyFont="1" applyFill="1" applyBorder="1" applyAlignment="1" applyProtection="1">
      <alignment horizontal="center"/>
    </xf>
    <xf numFmtId="0" fontId="68" fillId="7" borderId="5" xfId="0" applyFont="1" applyFill="1" applyBorder="1" applyAlignment="1" applyProtection="1"/>
    <xf numFmtId="0" fontId="57" fillId="13" borderId="0" xfId="0" applyFont="1" applyFill="1" applyProtection="1"/>
    <xf numFmtId="0" fontId="57" fillId="13" borderId="0" xfId="0" applyFont="1" applyFill="1" applyBorder="1" applyProtection="1"/>
    <xf numFmtId="0" fontId="3" fillId="13" borderId="0" xfId="0" applyFont="1" applyFill="1" applyBorder="1" applyProtection="1"/>
    <xf numFmtId="0" fontId="57" fillId="6" borderId="0" xfId="0" applyFont="1" applyFill="1" applyProtection="1"/>
    <xf numFmtId="0" fontId="57" fillId="0" borderId="0" xfId="0" applyFont="1" applyFill="1" applyProtection="1"/>
    <xf numFmtId="0" fontId="57" fillId="14" borderId="13" xfId="0" applyFont="1" applyFill="1" applyBorder="1" applyProtection="1"/>
    <xf numFmtId="0" fontId="3" fillId="14" borderId="14" xfId="0" applyFont="1" applyFill="1" applyBorder="1" applyAlignment="1" applyProtection="1">
      <alignment horizontal="left" indent="1"/>
    </xf>
    <xf numFmtId="0" fontId="57" fillId="14" borderId="14" xfId="0" applyFont="1" applyFill="1" applyBorder="1" applyAlignment="1" applyProtection="1">
      <alignment horizontal="left" indent="1"/>
    </xf>
    <xf numFmtId="0" fontId="57" fillId="14" borderId="14" xfId="0" applyFont="1" applyFill="1" applyBorder="1" applyAlignment="1" applyProtection="1">
      <alignment horizontal="right" indent="1"/>
    </xf>
    <xf numFmtId="0" fontId="57" fillId="14" borderId="8" xfId="0" applyFont="1" applyFill="1" applyBorder="1" applyProtection="1"/>
    <xf numFmtId="0" fontId="57" fillId="14" borderId="15" xfId="0" applyFont="1" applyFill="1" applyBorder="1" applyProtection="1"/>
    <xf numFmtId="0" fontId="57" fillId="0" borderId="14" xfId="0" applyFont="1" applyFill="1" applyBorder="1" applyProtection="1"/>
    <xf numFmtId="0" fontId="57" fillId="12" borderId="13" xfId="0" applyFont="1" applyFill="1" applyBorder="1" applyProtection="1"/>
    <xf numFmtId="0" fontId="57" fillId="0" borderId="14" xfId="0" applyFont="1" applyFill="1" applyBorder="1" applyAlignment="1" applyProtection="1">
      <alignment horizontal="right"/>
    </xf>
    <xf numFmtId="0" fontId="70" fillId="18" borderId="14" xfId="0" applyFont="1" applyFill="1" applyBorder="1" applyAlignment="1" applyProtection="1">
      <alignment horizontal="center" vertical="center"/>
    </xf>
    <xf numFmtId="0" fontId="0" fillId="12" borderId="14" xfId="0" applyFill="1" applyBorder="1" applyAlignment="1" applyProtection="1">
      <alignment horizontal="center" vertical="center"/>
    </xf>
    <xf numFmtId="0" fontId="57" fillId="14" borderId="1" xfId="0" applyFont="1" applyFill="1" applyBorder="1" applyProtection="1"/>
    <xf numFmtId="166" fontId="95" fillId="18" borderId="16" xfId="0" applyNumberFormat="1" applyFont="1" applyFill="1" applyBorder="1" applyAlignment="1" applyProtection="1">
      <alignment horizontal="center" vertical="center"/>
    </xf>
    <xf numFmtId="166" fontId="95" fillId="18" borderId="7" xfId="0" applyNumberFormat="1" applyFont="1" applyFill="1" applyBorder="1" applyAlignment="1" applyProtection="1">
      <alignment horizontal="center" vertical="center"/>
    </xf>
    <xf numFmtId="167" fontId="75" fillId="18" borderId="7" xfId="0" applyNumberFormat="1" applyFont="1" applyFill="1" applyBorder="1" applyAlignment="1" applyProtection="1">
      <alignment horizontal="center" vertical="center"/>
    </xf>
    <xf numFmtId="0" fontId="69" fillId="18" borderId="6" xfId="0" applyFont="1" applyFill="1" applyBorder="1" applyAlignment="1" applyProtection="1">
      <alignment horizontal="center" vertical="center"/>
    </xf>
    <xf numFmtId="0" fontId="69" fillId="18" borderId="16" xfId="0" applyFont="1" applyFill="1" applyBorder="1" applyAlignment="1" applyProtection="1">
      <alignment horizontal="center" vertical="center"/>
    </xf>
    <xf numFmtId="0" fontId="66" fillId="18" borderId="16" xfId="0" applyFont="1" applyFill="1" applyBorder="1" applyAlignment="1" applyProtection="1">
      <alignment horizontal="center" vertical="center"/>
    </xf>
    <xf numFmtId="0" fontId="66" fillId="18" borderId="5" xfId="0" applyFont="1" applyFill="1" applyBorder="1" applyAlignment="1" applyProtection="1">
      <alignment horizontal="right" vertical="center"/>
    </xf>
    <xf numFmtId="0" fontId="66" fillId="18" borderId="6" xfId="0" applyFont="1" applyFill="1" applyBorder="1" applyAlignment="1" applyProtection="1">
      <alignment horizontal="center" vertical="center"/>
    </xf>
    <xf numFmtId="0" fontId="110" fillId="18" borderId="7" xfId="0" applyFont="1" applyFill="1" applyBorder="1" applyAlignment="1" applyProtection="1">
      <alignment horizontal="center" vertical="center"/>
    </xf>
    <xf numFmtId="0" fontId="70" fillId="18" borderId="6" xfId="0" applyFont="1" applyFill="1" applyBorder="1" applyAlignment="1" applyProtection="1">
      <alignment horizontal="center" vertical="center"/>
    </xf>
    <xf numFmtId="166" fontId="95" fillId="18" borderId="5" xfId="0" applyNumberFormat="1" applyFont="1" applyFill="1" applyBorder="1" applyAlignment="1" applyProtection="1">
      <alignment horizontal="center" vertical="center"/>
    </xf>
    <xf numFmtId="0" fontId="0" fillId="12" borderId="6" xfId="0" applyFill="1" applyBorder="1" applyAlignment="1" applyProtection="1">
      <alignment horizontal="center" vertical="center"/>
    </xf>
    <xf numFmtId="0" fontId="0" fillId="12" borderId="5" xfId="0" applyFill="1" applyBorder="1" applyAlignment="1" applyProtection="1">
      <alignment horizontal="center" vertical="center"/>
    </xf>
    <xf numFmtId="0" fontId="56" fillId="6" borderId="0" xfId="0" applyFont="1" applyFill="1" applyProtection="1"/>
    <xf numFmtId="165" fontId="57" fillId="13" borderId="0" xfId="0" applyNumberFormat="1" applyFont="1" applyFill="1" applyProtection="1"/>
    <xf numFmtId="165" fontId="3" fillId="14" borderId="0" xfId="0" applyNumberFormat="1" applyFont="1" applyFill="1" applyBorder="1" applyProtection="1"/>
    <xf numFmtId="165" fontId="44" fillId="14" borderId="0" xfId="0" applyNumberFormat="1" applyFont="1" applyFill="1" applyBorder="1" applyProtection="1"/>
    <xf numFmtId="165" fontId="25" fillId="14" borderId="0" xfId="0" applyNumberFormat="1" applyFont="1" applyFill="1" applyBorder="1" applyAlignment="1" applyProtection="1">
      <alignment horizontal="right"/>
    </xf>
    <xf numFmtId="0" fontId="44" fillId="14" borderId="0" xfId="0" applyFont="1" applyFill="1" applyBorder="1" applyAlignment="1" applyProtection="1">
      <alignment horizontal="center" vertical="center"/>
    </xf>
    <xf numFmtId="165" fontId="57" fillId="0" borderId="0" xfId="0" applyNumberFormat="1" applyFont="1" applyFill="1" applyProtection="1"/>
    <xf numFmtId="165" fontId="73" fillId="7" borderId="9" xfId="0" applyNumberFormat="1" applyFont="1" applyFill="1" applyBorder="1" applyAlignment="1" applyProtection="1">
      <alignment horizontal="center"/>
    </xf>
    <xf numFmtId="0" fontId="67" fillId="7" borderId="14" xfId="0" applyFont="1" applyFill="1" applyBorder="1" applyAlignment="1" applyProtection="1">
      <alignment horizontal="center" vertical="center"/>
    </xf>
    <xf numFmtId="0" fontId="36" fillId="7" borderId="9" xfId="0" applyFont="1" applyFill="1" applyBorder="1" applyAlignment="1" applyProtection="1">
      <alignment horizontal="center" vertical="center"/>
    </xf>
    <xf numFmtId="0" fontId="22" fillId="3" borderId="13" xfId="0" applyFont="1" applyFill="1" applyBorder="1" applyAlignment="1" applyProtection="1">
      <alignment horizontal="right"/>
    </xf>
    <xf numFmtId="0" fontId="22" fillId="3" borderId="14" xfId="0" applyFont="1" applyFill="1" applyBorder="1" applyAlignment="1" applyProtection="1">
      <alignment horizontal="right"/>
    </xf>
    <xf numFmtId="0" fontId="22" fillId="3" borderId="8" xfId="0" applyFont="1" applyFill="1" applyBorder="1" applyAlignment="1" applyProtection="1">
      <alignment horizontal="right"/>
    </xf>
    <xf numFmtId="0" fontId="36" fillId="7" borderId="14" xfId="0" applyFont="1" applyFill="1" applyBorder="1" applyAlignment="1" applyProtection="1">
      <alignment horizontal="center" vertical="center"/>
    </xf>
    <xf numFmtId="0" fontId="67" fillId="7" borderId="13" xfId="0" applyFont="1" applyFill="1" applyBorder="1" applyAlignment="1" applyProtection="1">
      <alignment horizontal="center" vertical="center"/>
    </xf>
    <xf numFmtId="0" fontId="67" fillId="7" borderId="8" xfId="0" applyFont="1" applyFill="1" applyBorder="1" applyAlignment="1" applyProtection="1">
      <alignment horizontal="center" vertical="center"/>
    </xf>
    <xf numFmtId="165" fontId="87" fillId="7" borderId="2" xfId="0" applyNumberFormat="1" applyFont="1" applyFill="1" applyBorder="1" applyAlignment="1" applyProtection="1">
      <alignment horizontal="left" indent="1"/>
    </xf>
    <xf numFmtId="0" fontId="44" fillId="7" borderId="2" xfId="0" applyFont="1" applyFill="1" applyBorder="1" applyAlignment="1" applyProtection="1">
      <alignment horizontal="center" vertical="center"/>
    </xf>
    <xf numFmtId="0" fontId="57" fillId="3" borderId="15" xfId="0" applyFont="1" applyFill="1" applyBorder="1" applyAlignment="1" applyProtection="1">
      <alignment horizontal="right"/>
    </xf>
    <xf numFmtId="0" fontId="57" fillId="3" borderId="0" xfId="0" applyFont="1" applyFill="1" applyBorder="1" applyAlignment="1" applyProtection="1">
      <alignment horizontal="right"/>
    </xf>
    <xf numFmtId="0" fontId="57" fillId="3" borderId="1" xfId="0" applyFont="1" applyFill="1" applyBorder="1" applyAlignment="1" applyProtection="1">
      <alignment horizontal="right"/>
    </xf>
    <xf numFmtId="0" fontId="60" fillId="14" borderId="1" xfId="0" applyFont="1" applyFill="1" applyBorder="1" applyProtection="1"/>
    <xf numFmtId="165" fontId="89" fillId="7" borderId="7" xfId="0" applyNumberFormat="1" applyFont="1" applyFill="1" applyBorder="1" applyAlignment="1" applyProtection="1">
      <alignment horizontal="left" indent="1"/>
    </xf>
    <xf numFmtId="0" fontId="115" fillId="7" borderId="7" xfId="0" applyFont="1" applyFill="1" applyBorder="1" applyAlignment="1" applyProtection="1">
      <alignment horizontal="center" vertical="center"/>
    </xf>
    <xf numFmtId="0" fontId="56" fillId="3" borderId="16" xfId="0" applyFont="1" applyFill="1" applyBorder="1" applyAlignment="1" applyProtection="1">
      <alignment horizontal="right"/>
    </xf>
    <xf numFmtId="0" fontId="56" fillId="3" borderId="6" xfId="0" applyFont="1" applyFill="1" applyBorder="1" applyAlignment="1" applyProtection="1">
      <alignment horizontal="right"/>
    </xf>
    <xf numFmtId="0" fontId="56" fillId="3" borderId="5" xfId="0" applyFont="1" applyFill="1" applyBorder="1" applyAlignment="1" applyProtection="1">
      <alignment horizontal="right"/>
    </xf>
    <xf numFmtId="165" fontId="89" fillId="14" borderId="0" xfId="0" applyNumberFormat="1" applyFont="1" applyFill="1" applyBorder="1" applyProtection="1"/>
    <xf numFmtId="0" fontId="111" fillId="9" borderId="9" xfId="0" applyFont="1" applyFill="1" applyBorder="1" applyAlignment="1" applyProtection="1">
      <alignment horizontal="center" vertical="center"/>
    </xf>
    <xf numFmtId="165" fontId="106" fillId="7" borderId="9" xfId="0" applyNumberFormat="1" applyFont="1" applyFill="1" applyBorder="1" applyAlignment="1" applyProtection="1">
      <alignment horizontal="right" vertical="top"/>
    </xf>
    <xf numFmtId="0" fontId="89" fillId="9" borderId="7" xfId="0" applyFont="1" applyFill="1" applyBorder="1" applyAlignment="1" applyProtection="1">
      <alignment horizontal="center" vertical="center"/>
    </xf>
    <xf numFmtId="0" fontId="67" fillId="7" borderId="16" xfId="0" applyFont="1" applyFill="1" applyBorder="1" applyAlignment="1" applyProtection="1">
      <alignment horizontal="center" vertical="center"/>
    </xf>
    <xf numFmtId="0" fontId="67" fillId="7" borderId="6" xfId="0" applyFont="1" applyFill="1" applyBorder="1" applyAlignment="1" applyProtection="1">
      <alignment horizontal="center" vertical="center"/>
    </xf>
    <xf numFmtId="0" fontId="67" fillId="7" borderId="5" xfId="0" applyFont="1" applyFill="1" applyBorder="1" applyAlignment="1" applyProtection="1">
      <alignment horizontal="center" vertical="center"/>
    </xf>
    <xf numFmtId="165" fontId="13" fillId="7" borderId="2" xfId="0" applyNumberFormat="1" applyFont="1" applyFill="1" applyBorder="1" applyAlignment="1" applyProtection="1">
      <alignment horizontal="right" indent="1"/>
    </xf>
    <xf numFmtId="0" fontId="67" fillId="3" borderId="0" xfId="0" applyFont="1" applyFill="1" applyBorder="1" applyAlignment="1" applyProtection="1">
      <alignment horizontal="center" vertical="center"/>
    </xf>
    <xf numFmtId="165" fontId="89" fillId="7" borderId="15" xfId="0" applyNumberFormat="1" applyFont="1" applyFill="1" applyBorder="1" applyAlignment="1" applyProtection="1">
      <alignment horizontal="left" indent="1"/>
    </xf>
    <xf numFmtId="173" fontId="89" fillId="23" borderId="0" xfId="0" applyNumberFormat="1" applyFont="1" applyFill="1" applyBorder="1" applyAlignment="1" applyProtection="1">
      <alignment horizontal="right" indent="1"/>
    </xf>
    <xf numFmtId="165" fontId="89" fillId="7" borderId="0" xfId="0" applyNumberFormat="1" applyFont="1" applyFill="1" applyBorder="1" applyAlignment="1" applyProtection="1">
      <alignment horizontal="right" indent="1"/>
    </xf>
    <xf numFmtId="165" fontId="89" fillId="7" borderId="2" xfId="0" applyNumberFormat="1" applyFont="1" applyFill="1" applyBorder="1" applyAlignment="1" applyProtection="1">
      <alignment horizontal="right" indent="1"/>
    </xf>
    <xf numFmtId="172" fontId="89" fillId="3" borderId="0" xfId="0" applyNumberFormat="1" applyFont="1" applyFill="1" applyBorder="1" applyAlignment="1" applyProtection="1">
      <alignment horizontal="right" indent="1"/>
    </xf>
    <xf numFmtId="169" fontId="89" fillId="7" borderId="0" xfId="0" applyNumberFormat="1" applyFont="1" applyFill="1" applyBorder="1" applyAlignment="1" applyProtection="1">
      <alignment horizontal="right" indent="1"/>
    </xf>
    <xf numFmtId="169" fontId="89" fillId="7" borderId="1" xfId="0" applyNumberFormat="1" applyFont="1" applyFill="1" applyBorder="1" applyAlignment="1" applyProtection="1">
      <alignment horizontal="right" indent="1"/>
    </xf>
    <xf numFmtId="165" fontId="89" fillId="7" borderId="16" xfId="0" applyNumberFormat="1" applyFont="1" applyFill="1" applyBorder="1" applyAlignment="1" applyProtection="1">
      <alignment horizontal="left" indent="1"/>
    </xf>
    <xf numFmtId="173" fontId="89" fillId="23" borderId="6" xfId="0" applyNumberFormat="1" applyFont="1" applyFill="1" applyBorder="1" applyAlignment="1" applyProtection="1">
      <alignment horizontal="right" indent="1"/>
    </xf>
    <xf numFmtId="173" fontId="89" fillId="7" borderId="6" xfId="0" applyNumberFormat="1" applyFont="1" applyFill="1" applyBorder="1" applyAlignment="1" applyProtection="1">
      <alignment horizontal="right" indent="1"/>
    </xf>
    <xf numFmtId="165" fontId="89" fillId="7" borderId="7" xfId="0" applyNumberFormat="1" applyFont="1" applyFill="1" applyBorder="1" applyAlignment="1" applyProtection="1">
      <alignment horizontal="right" indent="1"/>
    </xf>
    <xf numFmtId="169" fontId="89" fillId="3" borderId="6" xfId="0" applyNumberFormat="1" applyFont="1" applyFill="1" applyBorder="1" applyAlignment="1" applyProtection="1">
      <alignment horizontal="right" indent="1"/>
    </xf>
    <xf numFmtId="174" fontId="89" fillId="7" borderId="6" xfId="2" applyNumberFormat="1" applyFont="1" applyFill="1" applyBorder="1" applyAlignment="1" applyProtection="1">
      <alignment horizontal="right" indent="1"/>
    </xf>
    <xf numFmtId="174" fontId="89" fillId="7" borderId="6" xfId="0" applyNumberFormat="1" applyFont="1" applyFill="1" applyBorder="1" applyAlignment="1" applyProtection="1">
      <alignment horizontal="right" indent="1"/>
    </xf>
    <xf numFmtId="174" fontId="89" fillId="7" borderId="5" xfId="0" applyNumberFormat="1" applyFont="1" applyFill="1" applyBorder="1" applyAlignment="1" applyProtection="1">
      <alignment horizontal="right" indent="1"/>
    </xf>
    <xf numFmtId="165" fontId="25" fillId="14" borderId="0" xfId="0" applyNumberFormat="1" applyFont="1" applyFill="1" applyBorder="1" applyProtection="1"/>
    <xf numFmtId="0" fontId="93" fillId="7" borderId="6" xfId="0" applyFont="1" applyFill="1" applyBorder="1" applyAlignment="1" applyProtection="1">
      <alignment horizontal="center" vertical="center"/>
    </xf>
    <xf numFmtId="165" fontId="94" fillId="7" borderId="7" xfId="0" applyNumberFormat="1" applyFont="1" applyFill="1" applyBorder="1" applyAlignment="1" applyProtection="1">
      <alignment horizontal="right" indent="1"/>
    </xf>
    <xf numFmtId="0" fontId="93" fillId="7" borderId="16" xfId="0" applyFont="1" applyFill="1" applyBorder="1" applyAlignment="1" applyProtection="1">
      <alignment horizontal="center" vertical="center"/>
    </xf>
    <xf numFmtId="0" fontId="93" fillId="7" borderId="5" xfId="0" applyFont="1" applyFill="1" applyBorder="1" applyAlignment="1" applyProtection="1">
      <alignment horizontal="center" vertical="center"/>
    </xf>
    <xf numFmtId="0" fontId="56" fillId="13" borderId="0" xfId="0" applyFont="1" applyFill="1" applyProtection="1"/>
    <xf numFmtId="0" fontId="56" fillId="14" borderId="15" xfId="0" applyFont="1" applyFill="1" applyBorder="1" applyProtection="1"/>
    <xf numFmtId="165" fontId="89" fillId="7" borderId="9" xfId="0" applyNumberFormat="1" applyFont="1" applyFill="1" applyBorder="1" applyAlignment="1" applyProtection="1">
      <alignment horizontal="left" indent="1"/>
    </xf>
    <xf numFmtId="165" fontId="89" fillId="23" borderId="14" xfId="0" applyNumberFormat="1" applyFont="1" applyFill="1" applyBorder="1" applyAlignment="1" applyProtection="1">
      <alignment horizontal="right" indent="1"/>
    </xf>
    <xf numFmtId="165" fontId="89" fillId="7" borderId="14" xfId="0" applyNumberFormat="1" applyFont="1" applyFill="1" applyBorder="1" applyAlignment="1" applyProtection="1">
      <alignment horizontal="right" indent="1"/>
    </xf>
    <xf numFmtId="165" fontId="89" fillId="7" borderId="9" xfId="0" applyNumberFormat="1" applyFont="1" applyFill="1" applyBorder="1" applyAlignment="1" applyProtection="1">
      <alignment horizontal="right" indent="1"/>
    </xf>
    <xf numFmtId="172" fontId="89" fillId="7" borderId="14" xfId="0" applyNumberFormat="1" applyFont="1" applyFill="1" applyBorder="1" applyAlignment="1" applyProtection="1">
      <alignment horizontal="right" indent="1"/>
    </xf>
    <xf numFmtId="174" fontId="96" fillId="7" borderId="14" xfId="2" applyNumberFormat="1" applyFont="1" applyFill="1" applyBorder="1" applyAlignment="1" applyProtection="1">
      <alignment horizontal="right" indent="1"/>
    </xf>
    <xf numFmtId="174" fontId="96" fillId="7" borderId="8" xfId="2" applyNumberFormat="1" applyFont="1" applyFill="1" applyBorder="1" applyAlignment="1" applyProtection="1">
      <alignment horizontal="right" indent="1"/>
    </xf>
    <xf numFmtId="165" fontId="57" fillId="14" borderId="1" xfId="0" applyNumberFormat="1" applyFont="1" applyFill="1" applyBorder="1" applyProtection="1"/>
    <xf numFmtId="0" fontId="56" fillId="0" borderId="0" xfId="0" applyFont="1" applyFill="1" applyProtection="1"/>
    <xf numFmtId="165" fontId="87" fillId="23" borderId="0" xfId="0" applyNumberFormat="1" applyFont="1" applyFill="1" applyBorder="1" applyAlignment="1" applyProtection="1">
      <alignment horizontal="right" indent="1"/>
    </xf>
    <xf numFmtId="165" fontId="87" fillId="7" borderId="0" xfId="0" applyNumberFormat="1" applyFont="1" applyFill="1" applyBorder="1" applyAlignment="1" applyProtection="1">
      <alignment horizontal="right" indent="1"/>
    </xf>
    <xf numFmtId="165" fontId="87" fillId="7" borderId="2" xfId="0" applyNumberFormat="1" applyFont="1" applyFill="1" applyBorder="1" applyAlignment="1" applyProtection="1">
      <alignment horizontal="right" indent="1"/>
    </xf>
    <xf numFmtId="172" fontId="87" fillId="7" borderId="0" xfId="0" applyNumberFormat="1" applyFont="1" applyFill="1" applyBorder="1" applyAlignment="1" applyProtection="1">
      <alignment horizontal="right" indent="1"/>
    </xf>
    <xf numFmtId="169" fontId="87" fillId="7" borderId="0" xfId="0" applyNumberFormat="1" applyFont="1" applyFill="1" applyBorder="1" applyAlignment="1" applyProtection="1">
      <alignment horizontal="right" indent="1"/>
    </xf>
    <xf numFmtId="169" fontId="87" fillId="7" borderId="1" xfId="0" applyNumberFormat="1" applyFont="1" applyFill="1" applyBorder="1" applyAlignment="1" applyProtection="1">
      <alignment horizontal="right" indent="1"/>
    </xf>
    <xf numFmtId="165" fontId="89" fillId="7" borderId="2" xfId="0" applyNumberFormat="1" applyFont="1" applyFill="1" applyBorder="1" applyAlignment="1" applyProtection="1">
      <alignment horizontal="left" indent="1"/>
    </xf>
    <xf numFmtId="165" fontId="89" fillId="23" borderId="0" xfId="0" applyNumberFormat="1" applyFont="1" applyFill="1" applyBorder="1" applyAlignment="1" applyProtection="1">
      <alignment horizontal="right" indent="1"/>
    </xf>
    <xf numFmtId="172" fontId="89" fillId="7" borderId="0" xfId="0" applyNumberFormat="1" applyFont="1" applyFill="1" applyBorder="1" applyAlignment="1" applyProtection="1">
      <alignment horizontal="right" indent="1"/>
    </xf>
    <xf numFmtId="165" fontId="5" fillId="14" borderId="1" xfId="0" applyNumberFormat="1" applyFont="1" applyFill="1" applyBorder="1" applyProtection="1"/>
    <xf numFmtId="0" fontId="58" fillId="6" borderId="0" xfId="0" applyFont="1" applyFill="1" applyAlignment="1" applyProtection="1">
      <alignment horizontal="center"/>
    </xf>
    <xf numFmtId="165" fontId="56" fillId="13" borderId="0" xfId="0" applyNumberFormat="1" applyFont="1" applyFill="1" applyProtection="1"/>
    <xf numFmtId="165" fontId="87" fillId="7" borderId="7" xfId="0" applyNumberFormat="1" applyFont="1" applyFill="1" applyBorder="1" applyAlignment="1" applyProtection="1">
      <alignment horizontal="left" indent="1"/>
    </xf>
    <xf numFmtId="165" fontId="87" fillId="23" borderId="6" xfId="0" applyNumberFormat="1" applyFont="1" applyFill="1" applyBorder="1" applyAlignment="1" applyProtection="1">
      <alignment horizontal="right" indent="1"/>
    </xf>
    <xf numFmtId="165" fontId="87" fillId="7" borderId="6" xfId="0" applyNumberFormat="1" applyFont="1" applyFill="1" applyBorder="1" applyAlignment="1" applyProtection="1">
      <alignment horizontal="right" indent="1"/>
    </xf>
    <xf numFmtId="165" fontId="87" fillId="7" borderId="7" xfId="0" applyNumberFormat="1" applyFont="1" applyFill="1" applyBorder="1" applyAlignment="1" applyProtection="1">
      <alignment horizontal="right" indent="1"/>
    </xf>
    <xf numFmtId="172" fontId="87" fillId="7" borderId="6" xfId="0" applyNumberFormat="1" applyFont="1" applyFill="1" applyBorder="1" applyAlignment="1" applyProtection="1">
      <alignment horizontal="right" indent="1"/>
    </xf>
    <xf numFmtId="169" fontId="87" fillId="7" borderId="6" xfId="0" applyNumberFormat="1" applyFont="1" applyFill="1" applyBorder="1" applyAlignment="1" applyProtection="1">
      <alignment horizontal="right" indent="1"/>
    </xf>
    <xf numFmtId="169" fontId="87" fillId="7" borderId="5" xfId="0" applyNumberFormat="1" applyFont="1" applyFill="1" applyBorder="1" applyAlignment="1" applyProtection="1">
      <alignment horizontal="right" indent="1"/>
    </xf>
    <xf numFmtId="172" fontId="87" fillId="7" borderId="1" xfId="0" applyNumberFormat="1" applyFont="1" applyFill="1" applyBorder="1" applyAlignment="1" applyProtection="1">
      <alignment horizontal="right" indent="1"/>
    </xf>
    <xf numFmtId="169" fontId="87" fillId="7" borderId="15" xfId="0" applyNumberFormat="1" applyFont="1" applyFill="1" applyBorder="1" applyAlignment="1" applyProtection="1">
      <alignment horizontal="right" indent="1"/>
    </xf>
    <xf numFmtId="165" fontId="87" fillId="23" borderId="16" xfId="0" applyNumberFormat="1" applyFont="1" applyFill="1" applyBorder="1" applyAlignment="1" applyProtection="1">
      <alignment horizontal="right" indent="1"/>
    </xf>
    <xf numFmtId="172" fontId="87" fillId="7" borderId="5" xfId="0" applyNumberFormat="1" applyFont="1" applyFill="1" applyBorder="1" applyAlignment="1" applyProtection="1">
      <alignment horizontal="right" indent="1"/>
    </xf>
    <xf numFmtId="169" fontId="87" fillId="7" borderId="16" xfId="0" applyNumberFormat="1" applyFont="1" applyFill="1" applyBorder="1" applyAlignment="1" applyProtection="1">
      <alignment horizontal="right" indent="1"/>
    </xf>
    <xf numFmtId="165" fontId="87" fillId="7" borderId="9" xfId="0" applyNumberFormat="1" applyFont="1" applyFill="1" applyBorder="1" applyAlignment="1" applyProtection="1">
      <alignment horizontal="left" indent="1"/>
    </xf>
    <xf numFmtId="165" fontId="87" fillId="23" borderId="13" xfId="0" applyNumberFormat="1" applyFont="1" applyFill="1" applyBorder="1" applyAlignment="1" applyProtection="1">
      <alignment horizontal="right" indent="1"/>
    </xf>
    <xf numFmtId="165" fontId="87" fillId="7" borderId="14" xfId="0" applyNumberFormat="1" applyFont="1" applyFill="1" applyBorder="1" applyAlignment="1" applyProtection="1">
      <alignment horizontal="right" indent="1"/>
    </xf>
    <xf numFmtId="165" fontId="87" fillId="7" borderId="8" xfId="0" applyNumberFormat="1" applyFont="1" applyFill="1" applyBorder="1" applyAlignment="1" applyProtection="1">
      <alignment horizontal="right" indent="1"/>
    </xf>
    <xf numFmtId="172" fontId="87" fillId="7" borderId="13" xfId="0" applyNumberFormat="1" applyFont="1" applyFill="1" applyBorder="1" applyAlignment="1" applyProtection="1">
      <alignment horizontal="right" indent="1"/>
    </xf>
    <xf numFmtId="172" fontId="87" fillId="7" borderId="14" xfId="0" applyNumberFormat="1" applyFont="1" applyFill="1" applyBorder="1" applyAlignment="1" applyProtection="1">
      <alignment horizontal="right" indent="1"/>
    </xf>
    <xf numFmtId="172" fontId="87" fillId="7" borderId="8" xfId="0" applyNumberFormat="1" applyFont="1" applyFill="1" applyBorder="1" applyAlignment="1" applyProtection="1">
      <alignment horizontal="right" indent="1"/>
    </xf>
    <xf numFmtId="169" fontId="87" fillId="7" borderId="13" xfId="0" applyNumberFormat="1" applyFont="1" applyFill="1" applyBorder="1" applyAlignment="1" applyProtection="1">
      <alignment horizontal="right" indent="1"/>
    </xf>
    <xf numFmtId="169" fontId="87" fillId="7" borderId="14" xfId="0" applyNumberFormat="1" applyFont="1" applyFill="1" applyBorder="1" applyAlignment="1" applyProtection="1">
      <alignment horizontal="right" indent="1"/>
    </xf>
    <xf numFmtId="169" fontId="87" fillId="7" borderId="8" xfId="0" applyNumberFormat="1" applyFont="1" applyFill="1" applyBorder="1" applyAlignment="1" applyProtection="1">
      <alignment horizontal="right" indent="1"/>
    </xf>
    <xf numFmtId="165" fontId="87" fillId="23" borderId="15" xfId="0" applyNumberFormat="1" applyFont="1" applyFill="1" applyBorder="1" applyAlignment="1" applyProtection="1">
      <alignment horizontal="right" indent="1"/>
    </xf>
    <xf numFmtId="165" fontId="87" fillId="7" borderId="1" xfId="0" applyNumberFormat="1" applyFont="1" applyFill="1" applyBorder="1" applyAlignment="1" applyProtection="1">
      <alignment horizontal="right" indent="1"/>
    </xf>
    <xf numFmtId="172" fontId="87" fillId="7" borderId="15" xfId="0" applyNumberFormat="1" applyFont="1" applyFill="1" applyBorder="1" applyAlignment="1" applyProtection="1">
      <alignment horizontal="right" indent="1"/>
    </xf>
    <xf numFmtId="0" fontId="57" fillId="13" borderId="0" xfId="0" applyFont="1" applyFill="1" applyAlignment="1" applyProtection="1">
      <alignment vertical="center"/>
    </xf>
    <xf numFmtId="165" fontId="100" fillId="7" borderId="0" xfId="0" applyNumberFormat="1" applyFont="1" applyFill="1" applyBorder="1" applyAlignment="1" applyProtection="1">
      <alignment horizontal="right" indent="1"/>
    </xf>
    <xf numFmtId="165" fontId="100" fillId="7" borderId="1" xfId="0" applyNumberFormat="1" applyFont="1" applyFill="1" applyBorder="1" applyAlignment="1" applyProtection="1">
      <alignment horizontal="right" indent="1"/>
    </xf>
    <xf numFmtId="172" fontId="100" fillId="7" borderId="15" xfId="0" applyNumberFormat="1" applyFont="1" applyFill="1" applyBorder="1" applyAlignment="1" applyProtection="1">
      <alignment horizontal="right" indent="1"/>
    </xf>
    <xf numFmtId="172" fontId="100" fillId="7" borderId="0" xfId="0" applyNumberFormat="1" applyFont="1" applyFill="1" applyBorder="1" applyAlignment="1" applyProtection="1">
      <alignment horizontal="right" indent="1"/>
    </xf>
    <xf numFmtId="172" fontId="100" fillId="7" borderId="1" xfId="0" applyNumberFormat="1" applyFont="1" applyFill="1" applyBorder="1" applyAlignment="1" applyProtection="1">
      <alignment horizontal="right" indent="1"/>
    </xf>
    <xf numFmtId="169" fontId="100" fillId="7" borderId="15" xfId="0" applyNumberFormat="1" applyFont="1" applyFill="1" applyBorder="1" applyAlignment="1" applyProtection="1">
      <alignment horizontal="right" indent="1"/>
    </xf>
    <xf numFmtId="169" fontId="100" fillId="7" borderId="0" xfId="0" applyNumberFormat="1" applyFont="1" applyFill="1" applyBorder="1" applyAlignment="1" applyProtection="1">
      <alignment horizontal="right" indent="1"/>
    </xf>
    <xf numFmtId="169" fontId="100" fillId="7" borderId="1" xfId="0" applyNumberFormat="1" applyFont="1" applyFill="1" applyBorder="1" applyAlignment="1" applyProtection="1">
      <alignment horizontal="right" indent="1"/>
    </xf>
    <xf numFmtId="165" fontId="89" fillId="23" borderId="16" xfId="0" applyNumberFormat="1" applyFont="1" applyFill="1" applyBorder="1" applyAlignment="1" applyProtection="1">
      <alignment horizontal="right" indent="1"/>
    </xf>
    <xf numFmtId="165" fontId="89" fillId="7" borderId="6" xfId="0" applyNumberFormat="1" applyFont="1" applyFill="1" applyBorder="1" applyAlignment="1" applyProtection="1">
      <alignment horizontal="right" indent="1"/>
    </xf>
    <xf numFmtId="165" fontId="89" fillId="7" borderId="5" xfId="0" applyNumberFormat="1" applyFont="1" applyFill="1" applyBorder="1" applyAlignment="1" applyProtection="1">
      <alignment horizontal="right" indent="1"/>
    </xf>
    <xf numFmtId="172" fontId="89" fillId="7" borderId="16" xfId="0" applyNumberFormat="1" applyFont="1" applyFill="1" applyBorder="1" applyAlignment="1" applyProtection="1">
      <alignment horizontal="right" indent="1"/>
    </xf>
    <xf numFmtId="172" fontId="89" fillId="7" borderId="6" xfId="0" applyNumberFormat="1" applyFont="1" applyFill="1" applyBorder="1" applyAlignment="1" applyProtection="1">
      <alignment horizontal="right" indent="1"/>
    </xf>
    <xf numFmtId="172" fontId="89" fillId="7" borderId="5" xfId="0" applyNumberFormat="1" applyFont="1" applyFill="1" applyBorder="1" applyAlignment="1" applyProtection="1">
      <alignment horizontal="right" indent="1"/>
    </xf>
    <xf numFmtId="169" fontId="89" fillId="7" borderId="16" xfId="0" applyNumberFormat="1" applyFont="1" applyFill="1" applyBorder="1" applyAlignment="1" applyProtection="1">
      <alignment horizontal="right" indent="1"/>
    </xf>
    <xf numFmtId="169" fontId="89" fillId="7" borderId="6" xfId="0" applyNumberFormat="1" applyFont="1" applyFill="1" applyBorder="1" applyAlignment="1" applyProtection="1">
      <alignment horizontal="right" indent="1"/>
    </xf>
    <xf numFmtId="169" fontId="89" fillId="7" borderId="5" xfId="0" applyNumberFormat="1" applyFont="1" applyFill="1" applyBorder="1" applyAlignment="1" applyProtection="1">
      <alignment horizontal="right" indent="1"/>
    </xf>
    <xf numFmtId="0" fontId="56" fillId="13" borderId="6" xfId="0" applyFont="1" applyFill="1" applyBorder="1" applyProtection="1"/>
    <xf numFmtId="3" fontId="89" fillId="23" borderId="13" xfId="0" applyNumberFormat="1" applyFont="1" applyFill="1" applyBorder="1" applyAlignment="1" applyProtection="1">
      <alignment horizontal="right" indent="1"/>
    </xf>
    <xf numFmtId="3" fontId="89" fillId="7" borderId="14" xfId="0" applyNumberFormat="1" applyFont="1" applyFill="1" applyBorder="1" applyAlignment="1" applyProtection="1">
      <alignment horizontal="right" indent="1"/>
    </xf>
    <xf numFmtId="3" fontId="89" fillId="7" borderId="8" xfId="0" applyNumberFormat="1" applyFont="1" applyFill="1" applyBorder="1" applyAlignment="1" applyProtection="1">
      <alignment horizontal="right" indent="1"/>
    </xf>
    <xf numFmtId="172" fontId="89" fillId="7" borderId="13" xfId="0" applyNumberFormat="1" applyFont="1" applyFill="1" applyBorder="1" applyAlignment="1" applyProtection="1">
      <alignment horizontal="right" indent="1"/>
    </xf>
    <xf numFmtId="172" fontId="89" fillId="7" borderId="8" xfId="0" applyNumberFormat="1" applyFont="1" applyFill="1" applyBorder="1" applyAlignment="1" applyProtection="1">
      <alignment horizontal="right" indent="1"/>
    </xf>
    <xf numFmtId="169" fontId="89" fillId="7" borderId="13" xfId="0" applyNumberFormat="1" applyFont="1" applyFill="1" applyBorder="1" applyAlignment="1" applyProtection="1">
      <alignment horizontal="right" indent="1"/>
    </xf>
    <xf numFmtId="169" fontId="89" fillId="7" borderId="14" xfId="0" applyNumberFormat="1" applyFont="1" applyFill="1" applyBorder="1" applyAlignment="1" applyProtection="1">
      <alignment horizontal="right" indent="1"/>
    </xf>
    <xf numFmtId="169" fontId="89" fillId="7" borderId="8" xfId="0" applyNumberFormat="1" applyFont="1" applyFill="1" applyBorder="1" applyAlignment="1" applyProtection="1">
      <alignment horizontal="right" indent="1"/>
    </xf>
    <xf numFmtId="173" fontId="89" fillId="23" borderId="16" xfId="0" applyNumberFormat="1" applyFont="1" applyFill="1" applyBorder="1" applyAlignment="1" applyProtection="1">
      <alignment horizontal="right" indent="1"/>
    </xf>
    <xf numFmtId="173" fontId="89" fillId="7" borderId="5" xfId="0" applyNumberFormat="1" applyFont="1" applyFill="1" applyBorder="1" applyAlignment="1" applyProtection="1">
      <alignment horizontal="right" indent="1"/>
    </xf>
    <xf numFmtId="175" fontId="89" fillId="7" borderId="16" xfId="0" applyNumberFormat="1" applyFont="1" applyFill="1" applyBorder="1" applyAlignment="1" applyProtection="1">
      <alignment horizontal="right" indent="1"/>
    </xf>
    <xf numFmtId="174" fontId="89" fillId="7" borderId="16" xfId="0" applyNumberFormat="1" applyFont="1" applyFill="1" applyBorder="1" applyAlignment="1" applyProtection="1">
      <alignment horizontal="right" indent="1"/>
    </xf>
    <xf numFmtId="165" fontId="5" fillId="14" borderId="1" xfId="0" applyNumberFormat="1" applyFont="1" applyFill="1" applyBorder="1" applyAlignment="1" applyProtection="1">
      <alignment vertical="center"/>
    </xf>
    <xf numFmtId="165" fontId="87" fillId="17" borderId="9" xfId="0" applyNumberFormat="1" applyFont="1" applyFill="1" applyBorder="1" applyAlignment="1" applyProtection="1">
      <alignment horizontal="left" indent="1"/>
    </xf>
    <xf numFmtId="165" fontId="87" fillId="17" borderId="13" xfId="0" applyNumberFormat="1" applyFont="1" applyFill="1" applyBorder="1" applyAlignment="1" applyProtection="1">
      <alignment horizontal="right" indent="1"/>
    </xf>
    <xf numFmtId="165" fontId="87" fillId="17" borderId="14" xfId="0" applyNumberFormat="1" applyFont="1" applyFill="1" applyBorder="1" applyAlignment="1" applyProtection="1">
      <alignment horizontal="right" indent="1"/>
    </xf>
    <xf numFmtId="165" fontId="87" fillId="17" borderId="8" xfId="0" applyNumberFormat="1" applyFont="1" applyFill="1" applyBorder="1" applyAlignment="1" applyProtection="1">
      <alignment horizontal="right" indent="1"/>
    </xf>
    <xf numFmtId="165" fontId="87" fillId="17" borderId="0" xfId="0" applyNumberFormat="1" applyFont="1" applyFill="1" applyBorder="1" applyAlignment="1" applyProtection="1">
      <alignment horizontal="right" indent="1"/>
    </xf>
    <xf numFmtId="172" fontId="87" fillId="17" borderId="15" xfId="0" applyNumberFormat="1" applyFont="1" applyFill="1" applyBorder="1" applyAlignment="1" applyProtection="1">
      <alignment horizontal="right" indent="1"/>
    </xf>
    <xf numFmtId="172" fontId="87" fillId="17" borderId="0" xfId="0" applyNumberFormat="1" applyFont="1" applyFill="1" applyBorder="1" applyAlignment="1" applyProtection="1">
      <alignment horizontal="right" indent="1"/>
    </xf>
    <xf numFmtId="172" fontId="87" fillId="17" borderId="1" xfId="0" applyNumberFormat="1" applyFont="1" applyFill="1" applyBorder="1" applyAlignment="1" applyProtection="1">
      <alignment horizontal="right" indent="1"/>
    </xf>
    <xf numFmtId="169" fontId="87" fillId="17" borderId="15" xfId="0" applyNumberFormat="1" applyFont="1" applyFill="1" applyBorder="1" applyAlignment="1" applyProtection="1">
      <alignment horizontal="right" indent="1"/>
    </xf>
    <xf numFmtId="169" fontId="87" fillId="17" borderId="14" xfId="0" applyNumberFormat="1" applyFont="1" applyFill="1" applyBorder="1" applyAlignment="1" applyProtection="1">
      <alignment horizontal="right" indent="1"/>
    </xf>
    <xf numFmtId="169" fontId="87" fillId="17" borderId="8" xfId="0" applyNumberFormat="1" applyFont="1" applyFill="1" applyBorder="1" applyAlignment="1" applyProtection="1">
      <alignment horizontal="right" indent="1"/>
    </xf>
    <xf numFmtId="165" fontId="87" fillId="17" borderId="2" xfId="0" applyNumberFormat="1" applyFont="1" applyFill="1" applyBorder="1" applyAlignment="1" applyProtection="1">
      <alignment horizontal="left" indent="1"/>
    </xf>
    <xf numFmtId="165" fontId="87" fillId="17" borderId="15" xfId="0" applyNumberFormat="1" applyFont="1" applyFill="1" applyBorder="1" applyAlignment="1" applyProtection="1">
      <alignment horizontal="right" indent="1"/>
    </xf>
    <xf numFmtId="165" fontId="87" fillId="17" borderId="1" xfId="0" applyNumberFormat="1" applyFont="1" applyFill="1" applyBorder="1" applyAlignment="1" applyProtection="1">
      <alignment horizontal="right" indent="1"/>
    </xf>
    <xf numFmtId="169" fontId="87" fillId="17" borderId="0" xfId="0" applyNumberFormat="1" applyFont="1" applyFill="1" applyBorder="1" applyAlignment="1" applyProtection="1">
      <alignment horizontal="right" indent="1"/>
    </xf>
    <xf numFmtId="169" fontId="87" fillId="17" borderId="1" xfId="0" applyNumberFormat="1" applyFont="1" applyFill="1" applyBorder="1" applyAlignment="1" applyProtection="1">
      <alignment horizontal="right" indent="1"/>
    </xf>
    <xf numFmtId="165" fontId="89" fillId="17" borderId="7" xfId="0" applyNumberFormat="1" applyFont="1" applyFill="1" applyBorder="1" applyAlignment="1" applyProtection="1">
      <alignment horizontal="left" indent="1"/>
    </xf>
    <xf numFmtId="173" fontId="89" fillId="7" borderId="16" xfId="0" applyNumberFormat="1" applyFont="1" applyFill="1" applyBorder="1" applyAlignment="1" applyProtection="1">
      <alignment horizontal="right" indent="1"/>
    </xf>
    <xf numFmtId="165" fontId="89" fillId="17" borderId="0" xfId="0" applyNumberFormat="1" applyFont="1" applyFill="1" applyBorder="1" applyAlignment="1" applyProtection="1">
      <alignment horizontal="right" indent="1"/>
    </xf>
    <xf numFmtId="169" fontId="89" fillId="17" borderId="16" xfId="0" applyNumberFormat="1" applyFont="1" applyFill="1" applyBorder="1" applyAlignment="1" applyProtection="1">
      <alignment horizontal="right" indent="1"/>
    </xf>
    <xf numFmtId="169" fontId="89" fillId="17" borderId="6" xfId="0" applyNumberFormat="1" applyFont="1" applyFill="1" applyBorder="1" applyAlignment="1" applyProtection="1">
      <alignment horizontal="right" indent="1"/>
    </xf>
    <xf numFmtId="169" fontId="89" fillId="17" borderId="5" xfId="0" applyNumberFormat="1" applyFont="1" applyFill="1" applyBorder="1" applyAlignment="1" applyProtection="1">
      <alignment horizontal="right" indent="1"/>
    </xf>
    <xf numFmtId="0" fontId="57" fillId="14" borderId="16" xfId="0" applyFont="1" applyFill="1" applyBorder="1" applyProtection="1"/>
    <xf numFmtId="0" fontId="3" fillId="14" borderId="6" xfId="0" applyFont="1" applyFill="1" applyBorder="1" applyAlignment="1" applyProtection="1">
      <alignment horizontal="left" indent="1"/>
    </xf>
    <xf numFmtId="0" fontId="57" fillId="14" borderId="6" xfId="0" applyFont="1" applyFill="1" applyBorder="1" applyProtection="1"/>
    <xf numFmtId="0" fontId="57" fillId="14" borderId="5" xfId="0" applyFont="1" applyFill="1" applyBorder="1" applyProtection="1"/>
    <xf numFmtId="0" fontId="57" fillId="6" borderId="0" xfId="0" applyFont="1" applyFill="1" applyBorder="1" applyProtection="1"/>
    <xf numFmtId="0" fontId="3" fillId="6" borderId="0" xfId="0" applyFont="1" applyFill="1" applyAlignment="1" applyProtection="1">
      <alignment horizontal="left" indent="1"/>
    </xf>
    <xf numFmtId="0" fontId="57" fillId="6" borderId="0" xfId="0" applyFont="1" applyFill="1" applyAlignment="1" applyProtection="1">
      <alignment horizontal="right"/>
    </xf>
    <xf numFmtId="0" fontId="3" fillId="13" borderId="0" xfId="0" applyFont="1" applyFill="1" applyAlignment="1" applyProtection="1">
      <alignment horizontal="left" indent="1"/>
    </xf>
    <xf numFmtId="0" fontId="57" fillId="13" borderId="0" xfId="0" applyFont="1" applyFill="1" applyAlignment="1" applyProtection="1">
      <alignment horizontal="right"/>
    </xf>
    <xf numFmtId="0" fontId="3" fillId="13" borderId="0" xfId="0" applyFont="1" applyFill="1" applyProtection="1"/>
    <xf numFmtId="0" fontId="3" fillId="6" borderId="0" xfId="0" applyFont="1" applyFill="1" applyBorder="1" applyProtection="1"/>
    <xf numFmtId="0" fontId="25" fillId="6" borderId="0" xfId="0" applyFont="1" applyFill="1" applyBorder="1" applyProtection="1"/>
    <xf numFmtId="0" fontId="57" fillId="11" borderId="13" xfId="0" applyFont="1" applyFill="1" applyBorder="1" applyProtection="1"/>
    <xf numFmtId="0" fontId="3" fillId="11" borderId="14" xfId="0" applyFont="1" applyFill="1" applyBorder="1" applyAlignment="1" applyProtection="1">
      <alignment horizontal="left" indent="1"/>
    </xf>
    <xf numFmtId="0" fontId="25" fillId="11" borderId="14" xfId="0" applyFont="1" applyFill="1" applyBorder="1" applyProtection="1"/>
    <xf numFmtId="0" fontId="57" fillId="11" borderId="8" xfId="0" applyFont="1" applyFill="1" applyBorder="1" applyProtection="1"/>
    <xf numFmtId="0" fontId="57" fillId="11" borderId="15" xfId="0" applyFont="1" applyFill="1" applyBorder="1" applyProtection="1"/>
    <xf numFmtId="165" fontId="91" fillId="7" borderId="9" xfId="0" applyNumberFormat="1" applyFont="1" applyFill="1" applyBorder="1" applyAlignment="1" applyProtection="1">
      <alignment horizontal="left" indent="1"/>
    </xf>
    <xf numFmtId="165" fontId="13" fillId="7" borderId="0" xfId="0" applyNumberFormat="1" applyFont="1" applyFill="1" applyBorder="1" applyAlignment="1" applyProtection="1">
      <alignment horizontal="right" indent="1"/>
    </xf>
    <xf numFmtId="0" fontId="57" fillId="11" borderId="1" xfId="0" applyFont="1" applyFill="1" applyBorder="1" applyProtection="1"/>
    <xf numFmtId="0" fontId="25" fillId="11" borderId="15" xfId="0" applyFont="1" applyFill="1" applyBorder="1" applyProtection="1"/>
    <xf numFmtId="165" fontId="87" fillId="7" borderId="15" xfId="0" applyNumberFormat="1" applyFont="1" applyFill="1" applyBorder="1" applyAlignment="1" applyProtection="1">
      <alignment horizontal="right" indent="1"/>
    </xf>
    <xf numFmtId="165" fontId="88" fillId="7" borderId="0" xfId="0" applyNumberFormat="1" applyFont="1" applyFill="1" applyBorder="1" applyAlignment="1" applyProtection="1">
      <alignment horizontal="right" indent="1"/>
    </xf>
    <xf numFmtId="0" fontId="25" fillId="11" borderId="1" xfId="0" applyFont="1" applyFill="1" applyBorder="1" applyProtection="1"/>
    <xf numFmtId="0" fontId="25" fillId="0" borderId="0" xfId="0" applyFont="1" applyFill="1" applyProtection="1"/>
    <xf numFmtId="165" fontId="91" fillId="7" borderId="16" xfId="0" applyNumberFormat="1" applyFont="1" applyFill="1" applyBorder="1" applyAlignment="1" applyProtection="1">
      <alignment horizontal="right" indent="1"/>
    </xf>
    <xf numFmtId="165" fontId="91" fillId="7" borderId="6" xfId="0" applyNumberFormat="1" applyFont="1" applyFill="1" applyBorder="1" applyAlignment="1" applyProtection="1">
      <alignment horizontal="right" indent="1"/>
    </xf>
    <xf numFmtId="165" fontId="91" fillId="7" borderId="5" xfId="0" applyNumberFormat="1" applyFont="1" applyFill="1" applyBorder="1" applyAlignment="1" applyProtection="1">
      <alignment horizontal="right" indent="1"/>
    </xf>
    <xf numFmtId="165" fontId="88" fillId="7" borderId="6" xfId="0" applyNumberFormat="1" applyFont="1" applyFill="1" applyBorder="1" applyAlignment="1" applyProtection="1">
      <alignment horizontal="right" indent="1"/>
    </xf>
    <xf numFmtId="172" fontId="91" fillId="7" borderId="16" xfId="0" applyNumberFormat="1" applyFont="1" applyFill="1" applyBorder="1" applyAlignment="1" applyProtection="1">
      <alignment horizontal="right" indent="1"/>
    </xf>
    <xf numFmtId="172" fontId="91" fillId="7" borderId="6" xfId="0" applyNumberFormat="1" applyFont="1" applyFill="1" applyBorder="1" applyAlignment="1" applyProtection="1">
      <alignment horizontal="right" indent="1"/>
    </xf>
    <xf numFmtId="172" fontId="91" fillId="7" borderId="5" xfId="0" applyNumberFormat="1" applyFont="1" applyFill="1" applyBorder="1" applyAlignment="1" applyProtection="1">
      <alignment horizontal="right" indent="1"/>
    </xf>
    <xf numFmtId="169" fontId="91" fillId="7" borderId="16" xfId="0" applyNumberFormat="1" applyFont="1" applyFill="1" applyBorder="1" applyAlignment="1" applyProtection="1">
      <alignment horizontal="right" indent="1"/>
    </xf>
    <xf numFmtId="169" fontId="91" fillId="7" borderId="6" xfId="0" applyNumberFormat="1" applyFont="1" applyFill="1" applyBorder="1" applyAlignment="1" applyProtection="1">
      <alignment horizontal="right" indent="1"/>
    </xf>
    <xf numFmtId="169" fontId="91" fillId="7" borderId="5" xfId="0" applyNumberFormat="1" applyFont="1" applyFill="1" applyBorder="1" applyAlignment="1" applyProtection="1">
      <alignment horizontal="right" indent="1"/>
    </xf>
    <xf numFmtId="0" fontId="57" fillId="11" borderId="16" xfId="0" applyFont="1" applyFill="1" applyBorder="1" applyProtection="1"/>
    <xf numFmtId="0" fontId="3" fillId="11" borderId="6" xfId="0" applyFont="1" applyFill="1" applyBorder="1" applyAlignment="1" applyProtection="1">
      <alignment horizontal="left" indent="1"/>
    </xf>
    <xf numFmtId="0" fontId="57" fillId="11" borderId="6" xfId="0" applyFont="1" applyFill="1" applyBorder="1" applyProtection="1"/>
    <xf numFmtId="0" fontId="57" fillId="11" borderId="5" xfId="0" applyFont="1" applyFill="1" applyBorder="1" applyProtection="1"/>
    <xf numFmtId="172" fontId="57" fillId="13" borderId="0" xfId="0" applyNumberFormat="1" applyFont="1" applyFill="1" applyProtection="1"/>
    <xf numFmtId="171" fontId="57" fillId="13" borderId="0" xfId="0" applyNumberFormat="1" applyFont="1" applyFill="1" applyProtection="1"/>
    <xf numFmtId="0" fontId="57" fillId="0" borderId="0" xfId="0" applyFont="1" applyFill="1" applyBorder="1" applyProtection="1"/>
    <xf numFmtId="0" fontId="3" fillId="0" borderId="0" xfId="0" applyFont="1" applyFill="1" applyAlignment="1" applyProtection="1">
      <alignment horizontal="left" indent="1"/>
    </xf>
    <xf numFmtId="0" fontId="57" fillId="0" borderId="0" xfId="0" applyFont="1" applyFill="1" applyAlignment="1" applyProtection="1">
      <alignment horizontal="right"/>
    </xf>
    <xf numFmtId="171" fontId="57" fillId="0" borderId="0" xfId="0" applyNumberFormat="1" applyFont="1" applyFill="1" applyProtection="1"/>
    <xf numFmtId="0" fontId="59" fillId="18" borderId="13" xfId="0" applyFont="1" applyFill="1" applyBorder="1" applyAlignment="1" applyProtection="1">
      <alignment horizontal="center" vertical="center"/>
    </xf>
    <xf numFmtId="0" fontId="66" fillId="18" borderId="14" xfId="0" applyFont="1" applyFill="1" applyBorder="1" applyAlignment="1" applyProtection="1">
      <alignment horizontal="center" vertical="center"/>
    </xf>
    <xf numFmtId="0" fontId="66" fillId="18" borderId="8" xfId="0" applyFont="1" applyFill="1" applyBorder="1" applyAlignment="1" applyProtection="1">
      <alignment horizontal="center" vertical="center"/>
    </xf>
    <xf numFmtId="0" fontId="69" fillId="18" borderId="7" xfId="0" applyFont="1" applyFill="1" applyBorder="1" applyAlignment="1" applyProtection="1">
      <alignment horizontal="center" vertical="center"/>
    </xf>
    <xf numFmtId="0" fontId="66" fillId="18" borderId="5" xfId="0" applyFont="1" applyFill="1" applyBorder="1" applyAlignment="1" applyProtection="1">
      <alignment horizontal="center" vertical="center"/>
    </xf>
    <xf numFmtId="0" fontId="114" fillId="18" borderId="7" xfId="0" applyFont="1" applyFill="1" applyBorder="1" applyAlignment="1" applyProtection="1">
      <alignment horizontal="center" vertical="center"/>
    </xf>
    <xf numFmtId="0" fontId="66" fillId="18" borderId="7" xfId="0" applyFont="1" applyFill="1" applyBorder="1" applyAlignment="1" applyProtection="1">
      <alignment horizontal="center" vertical="center"/>
    </xf>
    <xf numFmtId="0" fontId="70" fillId="7" borderId="16" xfId="0" applyFont="1" applyFill="1" applyBorder="1" applyAlignment="1" applyProtection="1">
      <alignment horizontal="center" vertical="center"/>
    </xf>
    <xf numFmtId="170" fontId="44" fillId="7" borderId="0" xfId="0" applyNumberFormat="1" applyFont="1" applyFill="1" applyBorder="1" applyAlignment="1" applyProtection="1">
      <alignment horizontal="center"/>
    </xf>
    <xf numFmtId="170" fontId="44" fillId="7" borderId="1" xfId="0" applyNumberFormat="1" applyFont="1" applyFill="1" applyBorder="1" applyAlignment="1" applyProtection="1">
      <alignment horizontal="center"/>
    </xf>
    <xf numFmtId="170" fontId="115" fillId="7" borderId="6" xfId="0" applyNumberFormat="1" applyFont="1" applyFill="1" applyBorder="1" applyAlignment="1" applyProtection="1">
      <alignment horizontal="center"/>
    </xf>
    <xf numFmtId="170" fontId="115" fillId="7" borderId="5" xfId="0" applyNumberFormat="1" applyFont="1" applyFill="1" applyBorder="1" applyAlignment="1" applyProtection="1">
      <alignment horizontal="center"/>
    </xf>
    <xf numFmtId="165" fontId="90" fillId="14" borderId="0" xfId="0" applyNumberFormat="1" applyFont="1" applyFill="1" applyBorder="1" applyProtection="1"/>
    <xf numFmtId="0" fontId="67" fillId="9" borderId="9" xfId="0" applyFont="1" applyFill="1" applyBorder="1" applyAlignment="1" applyProtection="1">
      <alignment horizontal="center" vertical="center"/>
    </xf>
    <xf numFmtId="0" fontId="68" fillId="13" borderId="0" xfId="0" applyFont="1" applyFill="1" applyProtection="1"/>
    <xf numFmtId="0" fontId="13" fillId="9" borderId="7" xfId="0" applyFont="1" applyFill="1" applyBorder="1" applyAlignment="1" applyProtection="1">
      <alignment horizontal="center" vertical="center"/>
    </xf>
    <xf numFmtId="0" fontId="67" fillId="7" borderId="0" xfId="0" applyFont="1" applyFill="1" applyBorder="1" applyAlignment="1" applyProtection="1">
      <alignment horizontal="center" vertical="center"/>
    </xf>
    <xf numFmtId="173" fontId="89" fillId="23" borderId="9" xfId="0" applyNumberFormat="1" applyFont="1" applyFill="1" applyBorder="1" applyAlignment="1" applyProtection="1">
      <alignment horizontal="right" indent="1"/>
    </xf>
    <xf numFmtId="165" fontId="13" fillId="7" borderId="16" xfId="0" applyNumberFormat="1" applyFont="1" applyFill="1" applyBorder="1" applyAlignment="1" applyProtection="1">
      <alignment horizontal="left" indent="1"/>
    </xf>
    <xf numFmtId="173" fontId="89" fillId="23" borderId="7" xfId="0" applyNumberFormat="1" applyFont="1" applyFill="1" applyBorder="1" applyAlignment="1" applyProtection="1">
      <alignment horizontal="right" indent="1"/>
    </xf>
    <xf numFmtId="0" fontId="57" fillId="13" borderId="0" xfId="0" applyFont="1" applyFill="1" applyAlignment="1" applyProtection="1"/>
    <xf numFmtId="0" fontId="57" fillId="6" borderId="0" xfId="0" applyFont="1" applyFill="1" applyAlignment="1" applyProtection="1"/>
    <xf numFmtId="0" fontId="57" fillId="14" borderId="15" xfId="0" applyFont="1" applyFill="1" applyBorder="1" applyAlignment="1" applyProtection="1"/>
    <xf numFmtId="0" fontId="71" fillId="9" borderId="9" xfId="0" applyFont="1" applyFill="1" applyBorder="1" applyAlignment="1" applyProtection="1">
      <alignment horizontal="center" vertical="center"/>
    </xf>
    <xf numFmtId="165" fontId="94" fillId="7" borderId="9" xfId="0" applyNumberFormat="1" applyFont="1" applyFill="1" applyBorder="1" applyAlignment="1" applyProtection="1">
      <alignment horizontal="right" vertical="top"/>
    </xf>
    <xf numFmtId="165" fontId="57" fillId="14" borderId="1" xfId="0" applyNumberFormat="1" applyFont="1" applyFill="1" applyBorder="1" applyAlignment="1" applyProtection="1"/>
    <xf numFmtId="0" fontId="57" fillId="0" borderId="0" xfId="0" applyFont="1" applyFill="1" applyAlignment="1" applyProtection="1"/>
    <xf numFmtId="0" fontId="72" fillId="9" borderId="2" xfId="0" applyFont="1" applyFill="1" applyBorder="1" applyAlignment="1" applyProtection="1">
      <alignment horizontal="center" vertical="center"/>
    </xf>
    <xf numFmtId="165" fontId="94" fillId="7" borderId="2" xfId="0" applyNumberFormat="1" applyFont="1" applyFill="1" applyBorder="1" applyAlignment="1" applyProtection="1">
      <alignment horizontal="right" indent="1"/>
    </xf>
    <xf numFmtId="0" fontId="67" fillId="7" borderId="15" xfId="0" applyFont="1" applyFill="1" applyBorder="1" applyAlignment="1" applyProtection="1">
      <alignment horizontal="center" vertical="center"/>
    </xf>
    <xf numFmtId="0" fontId="67" fillId="7" borderId="1" xfId="0" applyFont="1" applyFill="1" applyBorder="1" applyAlignment="1" applyProtection="1">
      <alignment horizontal="center" vertical="center"/>
    </xf>
    <xf numFmtId="165" fontId="89" fillId="23" borderId="13" xfId="0" applyNumberFormat="1" applyFont="1" applyFill="1" applyBorder="1" applyAlignment="1" applyProtection="1">
      <alignment horizontal="right" indent="1"/>
    </xf>
    <xf numFmtId="165" fontId="89" fillId="7" borderId="8" xfId="0" applyNumberFormat="1" applyFont="1" applyFill="1" applyBorder="1" applyAlignment="1" applyProtection="1">
      <alignment horizontal="right" indent="1"/>
    </xf>
    <xf numFmtId="165" fontId="89" fillId="7" borderId="16" xfId="0" applyNumberFormat="1" applyFont="1" applyFill="1" applyBorder="1" applyAlignment="1" applyProtection="1">
      <alignment horizontal="right" indent="1"/>
    </xf>
    <xf numFmtId="165" fontId="25" fillId="17" borderId="9" xfId="0" applyNumberFormat="1" applyFont="1" applyFill="1" applyBorder="1" applyAlignment="1" applyProtection="1">
      <alignment horizontal="left" indent="1"/>
    </xf>
    <xf numFmtId="165" fontId="25" fillId="23" borderId="13" xfId="0" applyNumberFormat="1" applyFont="1" applyFill="1" applyBorder="1" applyAlignment="1" applyProtection="1">
      <alignment horizontal="right" indent="1"/>
    </xf>
    <xf numFmtId="165" fontId="25" fillId="17" borderId="14" xfId="0" applyNumberFormat="1" applyFont="1" applyFill="1" applyBorder="1" applyAlignment="1" applyProtection="1">
      <alignment horizontal="right" indent="1"/>
    </xf>
    <xf numFmtId="165" fontId="25" fillId="17" borderId="8" xfId="0" applyNumberFormat="1" applyFont="1" applyFill="1" applyBorder="1" applyAlignment="1" applyProtection="1">
      <alignment horizontal="right" indent="1"/>
    </xf>
    <xf numFmtId="165" fontId="25" fillId="17" borderId="0" xfId="0" applyNumberFormat="1" applyFont="1" applyFill="1" applyBorder="1" applyAlignment="1" applyProtection="1">
      <alignment horizontal="right" indent="1"/>
    </xf>
    <xf numFmtId="172" fontId="25" fillId="17" borderId="15" xfId="0" applyNumberFormat="1" applyFont="1" applyFill="1" applyBorder="1" applyAlignment="1" applyProtection="1">
      <alignment horizontal="right" indent="1"/>
    </xf>
    <xf numFmtId="172" fontId="25" fillId="17" borderId="0" xfId="0" applyNumberFormat="1" applyFont="1" applyFill="1" applyBorder="1" applyAlignment="1" applyProtection="1">
      <alignment horizontal="right" indent="1"/>
    </xf>
    <xf numFmtId="172" fontId="25" fillId="17" borderId="1" xfId="0" applyNumberFormat="1" applyFont="1" applyFill="1" applyBorder="1" applyAlignment="1" applyProtection="1">
      <alignment horizontal="right" indent="1"/>
    </xf>
    <xf numFmtId="169" fontId="25" fillId="17" borderId="15" xfId="0" applyNumberFormat="1" applyFont="1" applyFill="1" applyBorder="1" applyAlignment="1" applyProtection="1">
      <alignment horizontal="right" indent="1"/>
    </xf>
    <xf numFmtId="169" fontId="25" fillId="17" borderId="14" xfId="0" applyNumberFormat="1" applyFont="1" applyFill="1" applyBorder="1" applyAlignment="1" applyProtection="1">
      <alignment horizontal="right" indent="1"/>
    </xf>
    <xf numFmtId="169" fontId="25" fillId="17" borderId="8" xfId="0" applyNumberFormat="1" applyFont="1" applyFill="1" applyBorder="1" applyAlignment="1" applyProtection="1">
      <alignment horizontal="right" indent="1"/>
    </xf>
    <xf numFmtId="165" fontId="25" fillId="17" borderId="2" xfId="0" applyNumberFormat="1" applyFont="1" applyFill="1" applyBorder="1" applyAlignment="1" applyProtection="1">
      <alignment horizontal="left" indent="1"/>
    </xf>
    <xf numFmtId="165" fontId="25" fillId="23" borderId="15" xfId="0" applyNumberFormat="1" applyFont="1" applyFill="1" applyBorder="1" applyAlignment="1" applyProtection="1">
      <alignment horizontal="right" indent="1"/>
    </xf>
    <xf numFmtId="165" fontId="25" fillId="17" borderId="1" xfId="0" applyNumberFormat="1" applyFont="1" applyFill="1" applyBorder="1" applyAlignment="1" applyProtection="1">
      <alignment horizontal="right" indent="1"/>
    </xf>
    <xf numFmtId="169" fontId="25" fillId="17" borderId="0" xfId="0" applyNumberFormat="1" applyFont="1" applyFill="1" applyBorder="1" applyAlignment="1" applyProtection="1">
      <alignment horizontal="right" indent="1"/>
    </xf>
    <xf numFmtId="169" fontId="25" fillId="17" borderId="1" xfId="0" applyNumberFormat="1" applyFont="1" applyFill="1" applyBorder="1" applyAlignment="1" applyProtection="1">
      <alignment horizontal="right" indent="1"/>
    </xf>
    <xf numFmtId="165" fontId="28" fillId="17" borderId="7" xfId="0" applyNumberFormat="1" applyFont="1" applyFill="1" applyBorder="1" applyAlignment="1" applyProtection="1">
      <alignment horizontal="left" indent="1"/>
    </xf>
    <xf numFmtId="165" fontId="28" fillId="23" borderId="16" xfId="0" applyNumberFormat="1" applyFont="1" applyFill="1" applyBorder="1" applyAlignment="1" applyProtection="1">
      <alignment horizontal="right" indent="1"/>
    </xf>
    <xf numFmtId="165" fontId="28" fillId="17" borderId="6" xfId="0" applyNumberFormat="1" applyFont="1" applyFill="1" applyBorder="1" applyAlignment="1" applyProtection="1">
      <alignment horizontal="right" indent="1"/>
    </xf>
    <xf numFmtId="165" fontId="28" fillId="17" borderId="5" xfId="0" applyNumberFormat="1" applyFont="1" applyFill="1" applyBorder="1" applyAlignment="1" applyProtection="1">
      <alignment horizontal="right" indent="1"/>
    </xf>
    <xf numFmtId="165" fontId="28" fillId="17" borderId="0" xfId="0" applyNumberFormat="1" applyFont="1" applyFill="1" applyBorder="1" applyAlignment="1" applyProtection="1">
      <alignment horizontal="right" indent="1"/>
    </xf>
    <xf numFmtId="172" fontId="28" fillId="17" borderId="16" xfId="0" applyNumberFormat="1" applyFont="1" applyFill="1" applyBorder="1" applyAlignment="1" applyProtection="1">
      <alignment horizontal="right" indent="1"/>
    </xf>
    <xf numFmtId="172" fontId="28" fillId="17" borderId="6" xfId="0" applyNumberFormat="1" applyFont="1" applyFill="1" applyBorder="1" applyAlignment="1" applyProtection="1">
      <alignment horizontal="right" indent="1"/>
    </xf>
    <xf numFmtId="172" fontId="28" fillId="17" borderId="5" xfId="0" applyNumberFormat="1" applyFont="1" applyFill="1" applyBorder="1" applyAlignment="1" applyProtection="1">
      <alignment horizontal="right" indent="1"/>
    </xf>
    <xf numFmtId="169" fontId="28" fillId="17" borderId="16" xfId="0" applyNumberFormat="1" applyFont="1" applyFill="1" applyBorder="1" applyAlignment="1" applyProtection="1">
      <alignment horizontal="right" indent="1"/>
    </xf>
    <xf numFmtId="169" fontId="28" fillId="17" borderId="6" xfId="0" applyNumberFormat="1" applyFont="1" applyFill="1" applyBorder="1" applyAlignment="1" applyProtection="1">
      <alignment horizontal="right" indent="1"/>
    </xf>
    <xf numFmtId="169" fontId="28" fillId="17" borderId="5" xfId="0" applyNumberFormat="1" applyFont="1" applyFill="1" applyBorder="1" applyAlignment="1" applyProtection="1">
      <alignment horizontal="right" indent="1"/>
    </xf>
    <xf numFmtId="0" fontId="57" fillId="14" borderId="6" xfId="0" applyFont="1" applyFill="1" applyBorder="1" applyAlignment="1" applyProtection="1">
      <alignment horizontal="left" indent="1"/>
    </xf>
    <xf numFmtId="0" fontId="57" fillId="6" borderId="0" xfId="0" applyFont="1" applyFill="1" applyAlignment="1" applyProtection="1">
      <alignment horizontal="left" indent="1"/>
    </xf>
    <xf numFmtId="0" fontId="57" fillId="13" borderId="0" xfId="0" applyFont="1" applyFill="1" applyAlignment="1" applyProtection="1">
      <alignment horizontal="left" indent="1"/>
    </xf>
    <xf numFmtId="0" fontId="25" fillId="11" borderId="14" xfId="0" applyFont="1" applyFill="1" applyBorder="1" applyAlignment="1" applyProtection="1">
      <alignment horizontal="left" indent="1"/>
    </xf>
    <xf numFmtId="165" fontId="92" fillId="7" borderId="9" xfId="0" applyNumberFormat="1" applyFont="1" applyFill="1" applyBorder="1" applyAlignment="1" applyProtection="1">
      <alignment horizontal="left" indent="1"/>
    </xf>
    <xf numFmtId="165" fontId="91" fillId="23" borderId="16" xfId="0" applyNumberFormat="1" applyFont="1" applyFill="1" applyBorder="1" applyAlignment="1" applyProtection="1">
      <alignment horizontal="right" indent="1"/>
    </xf>
    <xf numFmtId="0" fontId="57" fillId="11" borderId="6" xfId="0" applyFont="1" applyFill="1" applyBorder="1" applyAlignment="1" applyProtection="1">
      <alignment horizontal="left" indent="1"/>
    </xf>
    <xf numFmtId="0" fontId="57" fillId="0" borderId="0" xfId="0" applyFont="1" applyFill="1" applyAlignment="1" applyProtection="1">
      <alignment horizontal="left" indent="1"/>
    </xf>
    <xf numFmtId="0" fontId="57" fillId="13" borderId="0" xfId="0" applyFont="1" applyFill="1" applyBorder="1" applyAlignment="1" applyProtection="1">
      <alignment horizontal="right"/>
    </xf>
    <xf numFmtId="0" fontId="11" fillId="10" borderId="0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9" fillId="6" borderId="0" xfId="0" applyFont="1" applyFill="1" applyBorder="1" applyAlignment="1" applyProtection="1">
      <alignment horizontal="center"/>
    </xf>
    <xf numFmtId="0" fontId="120" fillId="6" borderId="0" xfId="0" applyFont="1" applyFill="1" applyBorder="1" applyAlignment="1" applyProtection="1">
      <alignment horizontal="center"/>
    </xf>
    <xf numFmtId="0" fontId="121" fillId="6" borderId="0" xfId="0" applyFont="1" applyFill="1" applyBorder="1" applyAlignment="1" applyProtection="1">
      <alignment horizontal="center" vertical="top"/>
    </xf>
    <xf numFmtId="0" fontId="122" fillId="6" borderId="0" xfId="0" applyFont="1" applyFill="1" applyBorder="1" applyAlignment="1" applyProtection="1">
      <alignment horizontal="center" vertical="top"/>
    </xf>
    <xf numFmtId="0" fontId="82" fillId="19" borderId="11" xfId="0" applyFont="1" applyFill="1" applyBorder="1" applyAlignment="1">
      <alignment horizontal="center"/>
    </xf>
    <xf numFmtId="0" fontId="82" fillId="19" borderId="12" xfId="0" applyFont="1" applyFill="1" applyBorder="1" applyAlignment="1">
      <alignment horizontal="center"/>
    </xf>
    <xf numFmtId="0" fontId="82" fillId="19" borderId="10" xfId="0" applyFont="1" applyFill="1" applyBorder="1" applyAlignment="1">
      <alignment horizontal="center"/>
    </xf>
    <xf numFmtId="0" fontId="82" fillId="19" borderId="11" xfId="0" applyFont="1" applyFill="1" applyBorder="1" applyAlignment="1" applyProtection="1">
      <alignment horizontal="center"/>
    </xf>
    <xf numFmtId="0" fontId="82" fillId="19" borderId="12" xfId="0" applyFont="1" applyFill="1" applyBorder="1" applyAlignment="1" applyProtection="1">
      <alignment horizontal="center"/>
    </xf>
    <xf numFmtId="0" fontId="82" fillId="19" borderId="10" xfId="0" applyFont="1" applyFill="1" applyBorder="1" applyAlignment="1" applyProtection="1">
      <alignment horizontal="center"/>
    </xf>
    <xf numFmtId="0" fontId="109" fillId="6" borderId="6" xfId="0" applyFont="1" applyFill="1" applyBorder="1" applyAlignment="1" applyProtection="1">
      <alignment horizontal="center" vertical="center"/>
    </xf>
    <xf numFmtId="0" fontId="93" fillId="7" borderId="14" xfId="0" applyFont="1" applyFill="1" applyBorder="1" applyAlignment="1" applyProtection="1">
      <alignment horizontal="center" vertical="top"/>
    </xf>
    <xf numFmtId="0" fontId="93" fillId="7" borderId="13" xfId="0" applyFont="1" applyFill="1" applyBorder="1" applyAlignment="1" applyProtection="1">
      <alignment horizontal="center" vertical="top"/>
    </xf>
    <xf numFmtId="0" fontId="93" fillId="7" borderId="8" xfId="0" applyFont="1" applyFill="1" applyBorder="1" applyAlignment="1" applyProtection="1">
      <alignment horizontal="center" vertical="top"/>
    </xf>
    <xf numFmtId="0" fontId="105" fillId="7" borderId="13" xfId="0" applyFont="1" applyFill="1" applyBorder="1" applyAlignment="1" applyProtection="1">
      <alignment horizontal="center" vertical="top"/>
    </xf>
    <xf numFmtId="0" fontId="105" fillId="7" borderId="14" xfId="0" applyFont="1" applyFill="1" applyBorder="1" applyAlignment="1" applyProtection="1">
      <alignment horizontal="center" vertical="top"/>
    </xf>
    <xf numFmtId="0" fontId="105" fillId="7" borderId="8" xfId="0" applyFont="1" applyFill="1" applyBorder="1" applyAlignment="1" applyProtection="1">
      <alignment horizontal="center" vertical="top"/>
    </xf>
    <xf numFmtId="0" fontId="105" fillId="3" borderId="14" xfId="0" applyFont="1" applyFill="1" applyBorder="1" applyAlignment="1" applyProtection="1">
      <alignment horizontal="center" vertical="top"/>
    </xf>
  </cellXfs>
  <cellStyles count="3">
    <cellStyle name="Comma 2" xfId="1" xr:uid="{00000000-0005-0000-0000-000000000000}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FED8D2"/>
      <color rgb="FFEAD5FF"/>
      <color rgb="FFCCCCFF"/>
      <color rgb="FFCC99FF"/>
      <color rgb="FF0000FF"/>
      <color rgb="FF6600FF"/>
      <color rgb="FFCCCC00"/>
      <color rgb="FFD5ABFF"/>
      <color rgb="FFE118FC"/>
      <color rgb="FFFBD7C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jpeg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11722</xdr:colOff>
      <xdr:row>9</xdr:row>
      <xdr:rowOff>1</xdr:rowOff>
    </xdr:from>
    <xdr:to>
      <xdr:col>10</xdr:col>
      <xdr:colOff>0</xdr:colOff>
      <xdr:row>11</xdr:row>
      <xdr:rowOff>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08282" y="1645921"/>
          <a:ext cx="272758" cy="243840"/>
        </a:xfrm>
        <a:prstGeom prst="rect">
          <a:avLst/>
        </a:prstGeom>
      </xdr:spPr>
    </xdr:pic>
    <xdr:clientData/>
  </xdr:twoCellAnchor>
  <xdr:twoCellAnchor editAs="oneCell">
    <xdr:from>
      <xdr:col>4</xdr:col>
      <xdr:colOff>0</xdr:colOff>
      <xdr:row>1</xdr:row>
      <xdr:rowOff>0</xdr:rowOff>
    </xdr:from>
    <xdr:to>
      <xdr:col>6</xdr:col>
      <xdr:colOff>83820</xdr:colOff>
      <xdr:row>2</xdr:row>
      <xdr:rowOff>68580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2880"/>
          <a:ext cx="130302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594360</xdr:colOff>
      <xdr:row>3</xdr:row>
      <xdr:rowOff>30480</xdr:rowOff>
    </xdr:from>
    <xdr:to>
      <xdr:col>6</xdr:col>
      <xdr:colOff>68580</xdr:colOff>
      <xdr:row>4</xdr:row>
      <xdr:rowOff>99060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23160" y="579120"/>
          <a:ext cx="130302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5</xdr:row>
      <xdr:rowOff>15240</xdr:rowOff>
    </xdr:from>
    <xdr:to>
      <xdr:col>6</xdr:col>
      <xdr:colOff>83820</xdr:colOff>
      <xdr:row>6</xdr:row>
      <xdr:rowOff>83820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929640"/>
          <a:ext cx="130302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6</xdr:col>
      <xdr:colOff>83820</xdr:colOff>
      <xdr:row>8</xdr:row>
      <xdr:rowOff>68580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280160"/>
          <a:ext cx="130302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6</xdr:col>
      <xdr:colOff>83820</xdr:colOff>
      <xdr:row>12</xdr:row>
      <xdr:rowOff>68580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89760"/>
          <a:ext cx="1303020" cy="2514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266700</xdr:colOff>
      <xdr:row>4</xdr:row>
      <xdr:rowOff>213360</xdr:rowOff>
    </xdr:from>
    <xdr:to>
      <xdr:col>6</xdr:col>
      <xdr:colOff>1196340</xdr:colOff>
      <xdr:row>6</xdr:row>
      <xdr:rowOff>45720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pSpPr/>
      </xdr:nvGrpSpPr>
      <xdr:grpSpPr>
        <a:xfrm>
          <a:off x="5124450" y="2223135"/>
          <a:ext cx="3425190" cy="480060"/>
          <a:chOff x="5166360" y="2072640"/>
          <a:chExt cx="3505200" cy="594360"/>
        </a:xfrm>
      </xdr:grpSpPr>
      <xdr:sp macro="" textlink="">
        <xdr:nvSpPr>
          <xdr:cNvPr id="12" name="Rectangle: Rounded Corners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/>
        </xdr:nvSpPr>
        <xdr:spPr>
          <a:xfrm>
            <a:off x="5166360" y="2072640"/>
            <a:ext cx="3505200" cy="594360"/>
          </a:xfrm>
          <a:prstGeom prst="roundRect">
            <a:avLst>
              <a:gd name="adj" fmla="val 26215"/>
            </a:avLst>
          </a:prstGeom>
          <a:solidFill>
            <a:srgbClr val="D8EEC0"/>
          </a:solidFill>
          <a:ln w="635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PH" sz="3200" b="1">
              <a:solidFill>
                <a:srgbClr val="7030A0"/>
              </a:solidFill>
              <a:latin typeface="Brandish" pitchFamily="2" charset="0"/>
            </a:endParaRPr>
          </a:p>
        </xdr:txBody>
      </xdr:sp>
      <xdr:sp macro="" textlink="">
        <xdr:nvSpPr>
          <xdr:cNvPr id="34" name="Rectangle: Rounded Corners 33">
            <a:extLst>
              <a:ext uri="{FF2B5EF4-FFF2-40B4-BE49-F238E27FC236}">
                <a16:creationId xmlns:a16="http://schemas.microsoft.com/office/drawing/2014/main" id="{00000000-0008-0000-0100-000022000000}"/>
              </a:ext>
            </a:extLst>
          </xdr:cNvPr>
          <xdr:cNvSpPr/>
        </xdr:nvSpPr>
        <xdr:spPr>
          <a:xfrm>
            <a:off x="5166361" y="2162366"/>
            <a:ext cx="3459479" cy="422910"/>
          </a:xfrm>
          <a:prstGeom prst="roundRect">
            <a:avLst>
              <a:gd name="adj" fmla="val 7048"/>
            </a:avLst>
          </a:prstGeom>
          <a:solidFill>
            <a:srgbClr val="D8EEC0"/>
          </a:solidFill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2800" b="1">
                <a:solidFill>
                  <a:srgbClr val="7030A0"/>
                </a:solidFill>
                <a:latin typeface="Brandish" pitchFamily="2" charset="0"/>
              </a:rPr>
              <a:t>TASKMASTER</a:t>
            </a:r>
          </a:p>
        </xdr:txBody>
      </xdr:sp>
    </xdr:grpSp>
    <xdr:clientData/>
  </xdr:twoCellAnchor>
  <xdr:twoCellAnchor>
    <xdr:from>
      <xdr:col>2</xdr:col>
      <xdr:colOff>533400</xdr:colOff>
      <xdr:row>9</xdr:row>
      <xdr:rowOff>7620</xdr:rowOff>
    </xdr:from>
    <xdr:to>
      <xdr:col>4</xdr:col>
      <xdr:colOff>274320</xdr:colOff>
      <xdr:row>15</xdr:row>
      <xdr:rowOff>7620</xdr:rowOff>
    </xdr:to>
    <xdr:sp macro="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SpPr>
          <a:spLocks noChangeAspect="1"/>
        </xdr:cNvSpPr>
      </xdr:nvSpPr>
      <xdr:spPr>
        <a:xfrm>
          <a:off x="2971800" y="3665220"/>
          <a:ext cx="2316480" cy="1965960"/>
        </a:xfrm>
        <a:prstGeom prst="roundRect">
          <a:avLst>
            <a:gd name="adj" fmla="val 4462"/>
          </a:avLst>
        </a:prstGeom>
        <a:solidFill>
          <a:schemeClr val="bg2">
            <a:lumMod val="9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2</xdr:col>
      <xdr:colOff>779946</xdr:colOff>
      <xdr:row>9</xdr:row>
      <xdr:rowOff>236220</xdr:rowOff>
    </xdr:from>
    <xdr:to>
      <xdr:col>4</xdr:col>
      <xdr:colOff>72189</xdr:colOff>
      <xdr:row>10</xdr:row>
      <xdr:rowOff>228600</xdr:rowOff>
    </xdr:to>
    <xdr:sp macro="[0]!DashboardSheetsHeadersOn" textlink="">
      <xdr:nvSpPr>
        <xdr:cNvPr id="23" name="Rectangle: Rounded Corners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>
          <a:spLocks noChangeAspect="1"/>
        </xdr:cNvSpPr>
      </xdr:nvSpPr>
      <xdr:spPr>
        <a:xfrm>
          <a:off x="3218346" y="389382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  <a:cs typeface="Arial" panose="020B0604020202020204" pitchFamily="34" charset="0"/>
            </a:rPr>
            <a:t>DAS-SHEETS HEADERS- ON</a:t>
          </a:r>
        </a:p>
      </xdr:txBody>
    </xdr:sp>
    <xdr:clientData/>
  </xdr:twoCellAnchor>
  <xdr:twoCellAnchor>
    <xdr:from>
      <xdr:col>2</xdr:col>
      <xdr:colOff>779946</xdr:colOff>
      <xdr:row>10</xdr:row>
      <xdr:rowOff>259080</xdr:rowOff>
    </xdr:from>
    <xdr:to>
      <xdr:col>4</xdr:col>
      <xdr:colOff>72189</xdr:colOff>
      <xdr:row>11</xdr:row>
      <xdr:rowOff>251460</xdr:rowOff>
    </xdr:to>
    <xdr:sp macro="[0]!DashboardSheetsHeadersOff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>
          <a:spLocks noChangeAspect="1"/>
        </xdr:cNvSpPr>
      </xdr:nvSpPr>
      <xdr:spPr>
        <a:xfrm>
          <a:off x="3218346" y="424434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sz="1100" b="1">
              <a:solidFill>
                <a:srgbClr val="7030A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DAS-SHEETS HEADERS-OFF</a:t>
          </a:r>
          <a:endParaRPr lang="en-PH" sz="1200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</xdr:col>
      <xdr:colOff>769620</xdr:colOff>
      <xdr:row>12</xdr:row>
      <xdr:rowOff>121920</xdr:rowOff>
    </xdr:from>
    <xdr:to>
      <xdr:col>4</xdr:col>
      <xdr:colOff>77103</xdr:colOff>
      <xdr:row>13</xdr:row>
      <xdr:rowOff>114300</xdr:rowOff>
    </xdr:to>
    <xdr:sp macro="[0]!DashboardSheetsPanesOn" textlink="">
      <xdr:nvSpPr>
        <xdr:cNvPr id="32" name="Rectangle: Rounded Corners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SpPr>
          <a:spLocks noChangeAspect="1"/>
        </xdr:cNvSpPr>
      </xdr:nvSpPr>
      <xdr:spPr>
        <a:xfrm>
          <a:off x="3208020" y="4762500"/>
          <a:ext cx="188304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DAS - SHEETS  PANES - ON</a:t>
          </a:r>
        </a:p>
      </xdr:txBody>
    </xdr:sp>
    <xdr:clientData/>
  </xdr:twoCellAnchor>
  <xdr:twoCellAnchor>
    <xdr:from>
      <xdr:col>2</xdr:col>
      <xdr:colOff>777240</xdr:colOff>
      <xdr:row>13</xdr:row>
      <xdr:rowOff>137160</xdr:rowOff>
    </xdr:from>
    <xdr:to>
      <xdr:col>4</xdr:col>
      <xdr:colOff>69483</xdr:colOff>
      <xdr:row>14</xdr:row>
      <xdr:rowOff>129540</xdr:rowOff>
    </xdr:to>
    <xdr:sp macro="[0]!DashboardSheetsPanesOff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SpPr>
          <a:spLocks noChangeAspect="1"/>
        </xdr:cNvSpPr>
      </xdr:nvSpPr>
      <xdr:spPr>
        <a:xfrm>
          <a:off x="3215640" y="510540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DAS - SHEETS  PANES-OFF</a:t>
          </a:r>
        </a:p>
      </xdr:txBody>
    </xdr:sp>
    <xdr:clientData/>
  </xdr:twoCellAnchor>
  <xdr:twoCellAnchor>
    <xdr:from>
      <xdr:col>6</xdr:col>
      <xdr:colOff>1005840</xdr:colOff>
      <xdr:row>12</xdr:row>
      <xdr:rowOff>83820</xdr:rowOff>
    </xdr:from>
    <xdr:to>
      <xdr:col>8</xdr:col>
      <xdr:colOff>746760</xdr:colOff>
      <xdr:row>14</xdr:row>
      <xdr:rowOff>304800</xdr:rowOff>
    </xdr:to>
    <xdr:sp macro="" textlink="">
      <xdr:nvSpPr>
        <xdr:cNvPr id="50" name="Rectangle: Rounded Corners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>
          <a:spLocks noChangeAspect="1"/>
        </xdr:cNvSpPr>
      </xdr:nvSpPr>
      <xdr:spPr>
        <a:xfrm>
          <a:off x="8595360" y="4724400"/>
          <a:ext cx="2316480" cy="876300"/>
        </a:xfrm>
        <a:prstGeom prst="roundRect">
          <a:avLst>
            <a:gd name="adj" fmla="val 10549"/>
          </a:avLst>
        </a:prstGeom>
        <a:solidFill>
          <a:schemeClr val="bg2">
            <a:lumMod val="9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6</xdr:col>
      <xdr:colOff>1199046</xdr:colOff>
      <xdr:row>13</xdr:row>
      <xdr:rowOff>15240</xdr:rowOff>
    </xdr:from>
    <xdr:to>
      <xdr:col>8</xdr:col>
      <xdr:colOff>491289</xdr:colOff>
      <xdr:row>14</xdr:row>
      <xdr:rowOff>7620</xdr:rowOff>
    </xdr:to>
    <xdr:sp macro="[0]!GotoDBMASTER" textlink="">
      <xdr:nvSpPr>
        <xdr:cNvPr id="51" name="Rectangle: Rounded Corners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>
          <a:spLocks noChangeAspect="1"/>
        </xdr:cNvSpPr>
      </xdr:nvSpPr>
      <xdr:spPr>
        <a:xfrm>
          <a:off x="8788566" y="498348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0000FF"/>
              </a:solidFill>
              <a:latin typeface="Arial Narrow" panose="020B0606020202030204" pitchFamily="34" charset="0"/>
              <a:cs typeface="Arial" panose="020B0604020202020204" pitchFamily="34" charset="0"/>
            </a:rPr>
            <a:t>GOTO-DBMASTER</a:t>
          </a:r>
        </a:p>
      </xdr:txBody>
    </xdr:sp>
    <xdr:clientData/>
  </xdr:twoCellAnchor>
  <xdr:twoCellAnchor>
    <xdr:from>
      <xdr:col>6</xdr:col>
      <xdr:colOff>990600</xdr:colOff>
      <xdr:row>9</xdr:row>
      <xdr:rowOff>15240</xdr:rowOff>
    </xdr:from>
    <xdr:to>
      <xdr:col>8</xdr:col>
      <xdr:colOff>731520</xdr:colOff>
      <xdr:row>11</xdr:row>
      <xdr:rowOff>236220</xdr:rowOff>
    </xdr:to>
    <xdr:sp macro="" textlink="">
      <xdr:nvSpPr>
        <xdr:cNvPr id="53" name="Rectangle: Rounded Corners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>
          <a:spLocks noChangeAspect="1"/>
        </xdr:cNvSpPr>
      </xdr:nvSpPr>
      <xdr:spPr>
        <a:xfrm>
          <a:off x="8580120" y="3672840"/>
          <a:ext cx="2316480" cy="876300"/>
        </a:xfrm>
        <a:prstGeom prst="roundRect">
          <a:avLst>
            <a:gd name="adj" fmla="val 9888"/>
          </a:avLst>
        </a:prstGeom>
        <a:solidFill>
          <a:schemeClr val="bg2">
            <a:lumMod val="9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6</xdr:col>
      <xdr:colOff>1221906</xdr:colOff>
      <xdr:row>9</xdr:row>
      <xdr:rowOff>281940</xdr:rowOff>
    </xdr:from>
    <xdr:to>
      <xdr:col>8</xdr:col>
      <xdr:colOff>514149</xdr:colOff>
      <xdr:row>10</xdr:row>
      <xdr:rowOff>274320</xdr:rowOff>
    </xdr:to>
    <xdr:sp macro="[0]!GotoDashboard" textlink="">
      <xdr:nvSpPr>
        <xdr:cNvPr id="55" name="Rectangle: Rounded Corners 54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Aspect="1"/>
        </xdr:cNvSpPr>
      </xdr:nvSpPr>
      <xdr:spPr>
        <a:xfrm>
          <a:off x="8811426" y="393954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GOTO-DASHBOARD</a:t>
          </a:r>
          <a:endParaRPr lang="en-PH" sz="1200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4</xdr:col>
      <xdr:colOff>746760</xdr:colOff>
      <xdr:row>9</xdr:row>
      <xdr:rowOff>0</xdr:rowOff>
    </xdr:from>
    <xdr:to>
      <xdr:col>6</xdr:col>
      <xdr:colOff>487680</xdr:colOff>
      <xdr:row>15</xdr:row>
      <xdr:rowOff>7620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SpPr>
          <a:spLocks noChangeAspect="1"/>
        </xdr:cNvSpPr>
      </xdr:nvSpPr>
      <xdr:spPr>
        <a:xfrm>
          <a:off x="5760720" y="3657600"/>
          <a:ext cx="2316480" cy="1973580"/>
        </a:xfrm>
        <a:prstGeom prst="roundRect">
          <a:avLst>
            <a:gd name="adj" fmla="val 4462"/>
          </a:avLst>
        </a:prstGeom>
        <a:solidFill>
          <a:schemeClr val="bg2">
            <a:lumMod val="9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4</xdr:col>
      <xdr:colOff>1000926</xdr:colOff>
      <xdr:row>10</xdr:row>
      <xdr:rowOff>251460</xdr:rowOff>
    </xdr:from>
    <xdr:to>
      <xdr:col>6</xdr:col>
      <xdr:colOff>293169</xdr:colOff>
      <xdr:row>11</xdr:row>
      <xdr:rowOff>243840</xdr:rowOff>
    </xdr:to>
    <xdr:sp macro="[0]!DashboardSheetsVisible" textlink="">
      <xdr:nvSpPr>
        <xdr:cNvPr id="44" name="Rectangle: Rounded Corners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>
          <a:spLocks noChangeAspect="1"/>
        </xdr:cNvSpPr>
      </xdr:nvSpPr>
      <xdr:spPr>
        <a:xfrm>
          <a:off x="6014886" y="423672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  <a:cs typeface="Arial" panose="020B0604020202020204" pitchFamily="34" charset="0"/>
            </a:rPr>
            <a:t>DAS-SHEETS VISIBLE </a:t>
          </a:r>
        </a:p>
      </xdr:txBody>
    </xdr:sp>
    <xdr:clientData/>
  </xdr:twoCellAnchor>
  <xdr:twoCellAnchor>
    <xdr:from>
      <xdr:col>4</xdr:col>
      <xdr:colOff>1016166</xdr:colOff>
      <xdr:row>9</xdr:row>
      <xdr:rowOff>220980</xdr:rowOff>
    </xdr:from>
    <xdr:to>
      <xdr:col>6</xdr:col>
      <xdr:colOff>308409</xdr:colOff>
      <xdr:row>10</xdr:row>
      <xdr:rowOff>213360</xdr:rowOff>
    </xdr:to>
    <xdr:sp macro="[0]!SheetsVisibleAllTRUE" textlink="">
      <xdr:nvSpPr>
        <xdr:cNvPr id="45" name="Rectangle: Rounded Corners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>
          <a:spLocks noChangeAspect="1"/>
        </xdr:cNvSpPr>
      </xdr:nvSpPr>
      <xdr:spPr>
        <a:xfrm>
          <a:off x="6030126" y="387858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ALL  SHEETS  VISIBLE</a:t>
          </a:r>
          <a:endParaRPr lang="en-PH" sz="1200">
            <a:solidFill>
              <a:srgbClr val="C0000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4</xdr:col>
      <xdr:colOff>998220</xdr:colOff>
      <xdr:row>12</xdr:row>
      <xdr:rowOff>114300</xdr:rowOff>
    </xdr:from>
    <xdr:to>
      <xdr:col>6</xdr:col>
      <xdr:colOff>290463</xdr:colOff>
      <xdr:row>13</xdr:row>
      <xdr:rowOff>106680</xdr:rowOff>
    </xdr:to>
    <xdr:sp macro="[0]!DashboardSheetsProtect" textlink="">
      <xdr:nvSpPr>
        <xdr:cNvPr id="56" name="Rectangle: Rounded Corners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>
          <a:spLocks noChangeAspect="1"/>
        </xdr:cNvSpPr>
      </xdr:nvSpPr>
      <xdr:spPr>
        <a:xfrm>
          <a:off x="6012180" y="475488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DAS - SHEETS  PROTECT</a:t>
          </a:r>
        </a:p>
      </xdr:txBody>
    </xdr:sp>
    <xdr:clientData/>
  </xdr:twoCellAnchor>
  <xdr:twoCellAnchor>
    <xdr:from>
      <xdr:col>4</xdr:col>
      <xdr:colOff>1005840</xdr:colOff>
      <xdr:row>13</xdr:row>
      <xdr:rowOff>137160</xdr:rowOff>
    </xdr:from>
    <xdr:to>
      <xdr:col>6</xdr:col>
      <xdr:colOff>298083</xdr:colOff>
      <xdr:row>14</xdr:row>
      <xdr:rowOff>129540</xdr:rowOff>
    </xdr:to>
    <xdr:sp macro="[0]!DashboardSheetsUnProtect" textlink="">
      <xdr:nvSpPr>
        <xdr:cNvPr id="57" name="Rectangle: Rounded Corners 56">
          <a:extLst>
            <a:ext uri="{FF2B5EF4-FFF2-40B4-BE49-F238E27FC236}">
              <a16:creationId xmlns:a16="http://schemas.microsoft.com/office/drawing/2014/main" id="{00000000-0008-0000-0100-000039000000}"/>
            </a:ext>
          </a:extLst>
        </xdr:cNvPr>
        <xdr:cNvSpPr>
          <a:spLocks noChangeAspect="1"/>
        </xdr:cNvSpPr>
      </xdr:nvSpPr>
      <xdr:spPr>
        <a:xfrm>
          <a:off x="6019800" y="510540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DAS-SHEETS</a:t>
          </a:r>
          <a:r>
            <a:rPr lang="en-PH" sz="1100" b="1" baseline="0">
              <a:solidFill>
                <a:srgbClr val="7030A0"/>
              </a:solidFill>
              <a:latin typeface="Arial Narrow" panose="020B0606020202030204" pitchFamily="34" charset="0"/>
            </a:rPr>
            <a:t> UNPROTECT</a:t>
          </a:r>
          <a:endParaRPr lang="en-PH" sz="1100" b="1">
            <a:solidFill>
              <a:srgbClr val="7030A0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</xdr:col>
      <xdr:colOff>1280160</xdr:colOff>
      <xdr:row>17</xdr:row>
      <xdr:rowOff>45720</xdr:rowOff>
    </xdr:from>
    <xdr:to>
      <xdr:col>4</xdr:col>
      <xdr:colOff>15240</xdr:colOff>
      <xdr:row>17</xdr:row>
      <xdr:rowOff>243840</xdr:rowOff>
    </xdr:to>
    <xdr:sp macro="[0]!RegProStatus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3589020" y="5806440"/>
          <a:ext cx="1310640" cy="198120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>
              <a:solidFill>
                <a:srgbClr val="C00000"/>
              </a:solidFill>
            </a:rPr>
            <a:t>REG-PRO</a:t>
          </a:r>
          <a:r>
            <a:rPr lang="en-PH" sz="1100" baseline="0">
              <a:solidFill>
                <a:srgbClr val="C00000"/>
              </a:solidFill>
            </a:rPr>
            <a:t> STATUS</a:t>
          </a:r>
          <a:endParaRPr lang="en-PH" sz="1100">
            <a:solidFill>
              <a:srgbClr val="C00000"/>
            </a:solidFill>
          </a:endParaRPr>
        </a:p>
      </xdr:txBody>
    </xdr:sp>
    <xdr:clientData/>
  </xdr:twoCellAnchor>
  <xdr:twoCellAnchor editAs="oneCell">
    <xdr:from>
      <xdr:col>6</xdr:col>
      <xdr:colOff>274320</xdr:colOff>
      <xdr:row>6</xdr:row>
      <xdr:rowOff>281940</xdr:rowOff>
    </xdr:from>
    <xdr:to>
      <xdr:col>6</xdr:col>
      <xdr:colOff>1150620</xdr:colOff>
      <xdr:row>8</xdr:row>
      <xdr:rowOff>83820</xdr:rowOff>
    </xdr:to>
    <xdr:sp macro="[0]!OpenNewYear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7040880" y="2979420"/>
          <a:ext cx="876300" cy="457200"/>
        </a:xfrm>
        <a:prstGeom prst="roundRect">
          <a:avLst/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PH" sz="1000" b="1">
              <a:solidFill>
                <a:srgbClr val="C00000"/>
              </a:solidFill>
              <a:latin typeface="Arial Narrow" panose="020B0606020202030204" pitchFamily="34" charset="0"/>
            </a:rPr>
            <a:t>OPEN </a:t>
          </a:r>
        </a:p>
        <a:p>
          <a:pPr algn="ctr"/>
          <a:r>
            <a:rPr lang="en-PH" sz="1000" b="1">
              <a:solidFill>
                <a:srgbClr val="C00000"/>
              </a:solidFill>
              <a:latin typeface="Arial Narrow" panose="020B0606020202030204" pitchFamily="34" charset="0"/>
            </a:rPr>
            <a:t>NEW-YEAR</a:t>
          </a:r>
        </a:p>
      </xdr:txBody>
    </xdr:sp>
    <xdr:clientData/>
  </xdr:twoCellAnchor>
  <xdr:twoCellAnchor>
    <xdr:from>
      <xdr:col>1</xdr:col>
      <xdr:colOff>43182</xdr:colOff>
      <xdr:row>0</xdr:row>
      <xdr:rowOff>541012</xdr:rowOff>
    </xdr:from>
    <xdr:to>
      <xdr:col>10</xdr:col>
      <xdr:colOff>4094</xdr:colOff>
      <xdr:row>19</xdr:row>
      <xdr:rowOff>24065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2091057" y="541012"/>
          <a:ext cx="9323987" cy="6179128"/>
          <a:chOff x="2125982" y="541012"/>
          <a:chExt cx="9645932" cy="6219133"/>
        </a:xfrm>
        <a:solidFill>
          <a:schemeClr val="accent4">
            <a:lumMod val="75000"/>
          </a:schemeClr>
        </a:solidFill>
      </xdr:grpSpPr>
      <xdr:sp macro="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2219960" y="548640"/>
            <a:ext cx="9486900" cy="326840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29" name="Rectangle: Rounded Corners 28">
            <a:extLst>
              <a:ext uri="{FF2B5EF4-FFF2-40B4-BE49-F238E27FC236}">
                <a16:creationId xmlns:a16="http://schemas.microsoft.com/office/drawing/2014/main" id="{00000000-0008-0000-0100-00001D000000}"/>
              </a:ext>
            </a:extLst>
          </xdr:cNvPr>
          <xdr:cNvSpPr/>
        </xdr:nvSpPr>
        <xdr:spPr>
          <a:xfrm rot="5400000">
            <a:off x="8500611" y="3472399"/>
            <a:ext cx="6195062" cy="347544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0100-00001F000000}"/>
              </a:ext>
            </a:extLst>
          </xdr:cNvPr>
          <xdr:cNvSpPr/>
        </xdr:nvSpPr>
        <xdr:spPr>
          <a:xfrm>
            <a:off x="2224967" y="6416881"/>
            <a:ext cx="9433633" cy="343264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4">
                  <a:lumMod val="75000"/>
                </a:schemeClr>
              </a:solidFill>
            </a:endParaRPr>
          </a:p>
        </xdr:txBody>
      </xdr:sp>
      <xdr:sp macro="" textlink="">
        <xdr:nvSpPr>
          <xdr:cNvPr id="33" name="Rectangle: Rounded Corners 32">
            <a:extLst>
              <a:ext uri="{FF2B5EF4-FFF2-40B4-BE49-F238E27FC236}">
                <a16:creationId xmlns:a16="http://schemas.microsoft.com/office/drawing/2014/main" id="{00000000-0008-0000-0100-000021000000}"/>
              </a:ext>
            </a:extLst>
          </xdr:cNvPr>
          <xdr:cNvSpPr/>
        </xdr:nvSpPr>
        <xdr:spPr>
          <a:xfrm rot="5400000">
            <a:off x="-810289" y="3477283"/>
            <a:ext cx="6210894" cy="338351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4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342900</xdr:colOff>
      <xdr:row>9</xdr:row>
      <xdr:rowOff>106680</xdr:rowOff>
    </xdr:from>
    <xdr:to>
      <xdr:col>13</xdr:col>
      <xdr:colOff>571500</xdr:colOff>
      <xdr:row>11</xdr:row>
      <xdr:rowOff>30480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81060" y="2194560"/>
          <a:ext cx="2156460" cy="198120"/>
        </a:xfrm>
        <a:prstGeom prst="roundRect">
          <a:avLst/>
        </a:prstGeom>
        <a:noFill/>
        <a:ln w="1270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GROWTH PERCENT</a:t>
          </a:r>
          <a:r>
            <a:rPr lang="en-PH" sz="1000" b="1" baseline="0">
              <a:solidFill>
                <a:schemeClr val="tx1"/>
              </a:solidFill>
              <a:latin typeface="Arial Narrow" panose="020B0606020202030204" pitchFamily="34" charset="0"/>
            </a:rPr>
            <a:t>AGE</a:t>
          </a:r>
          <a:endParaRPr lang="en-PH" sz="1000" b="1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7620</xdr:colOff>
      <xdr:row>15</xdr:row>
      <xdr:rowOff>114300</xdr:rowOff>
    </xdr:from>
    <xdr:to>
      <xdr:col>14</xdr:col>
      <xdr:colOff>0</xdr:colOff>
      <xdr:row>17</xdr:row>
      <xdr:rowOff>22860</xdr:rowOff>
    </xdr:to>
    <xdr:sp macro="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8145780" y="3383280"/>
          <a:ext cx="2872740" cy="182880"/>
        </a:xfrm>
        <a:prstGeom prst="roundRect">
          <a:avLst/>
        </a:prstGeom>
        <a:noFill/>
        <a:ln w="1270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PERCENT</a:t>
          </a:r>
          <a:r>
            <a:rPr lang="en-PH" sz="1000" b="1" baseline="0">
              <a:solidFill>
                <a:schemeClr val="tx1"/>
              </a:solidFill>
              <a:latin typeface="Arial Narrow" panose="020B0606020202030204" pitchFamily="34" charset="0"/>
            </a:rPr>
            <a:t> COMPARATIVES</a:t>
          </a:r>
          <a:endParaRPr lang="en-PH" sz="1000" b="1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10</xdr:col>
      <xdr:colOff>53340</xdr:colOff>
      <xdr:row>24</xdr:row>
      <xdr:rowOff>114300</xdr:rowOff>
    </xdr:from>
    <xdr:to>
      <xdr:col>13</xdr:col>
      <xdr:colOff>876300</xdr:colOff>
      <xdr:row>26</xdr:row>
      <xdr:rowOff>22860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8069580" y="5318760"/>
          <a:ext cx="2872740" cy="182880"/>
        </a:xfrm>
        <a:prstGeom prst="roundRect">
          <a:avLst/>
        </a:prstGeom>
        <a:noFill/>
        <a:ln w="1270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NUMBER</a:t>
          </a:r>
          <a:r>
            <a:rPr lang="en-PH" sz="1000" b="1" baseline="0">
              <a:solidFill>
                <a:schemeClr val="tx1"/>
              </a:solidFill>
              <a:latin typeface="Arial Narrow" panose="020B0606020202030204" pitchFamily="34" charset="0"/>
            </a:rPr>
            <a:t> COMPARATIVES</a:t>
          </a:r>
          <a:endParaRPr lang="en-PH" sz="1000" b="1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16</xdr:col>
      <xdr:colOff>180391</xdr:colOff>
      <xdr:row>0</xdr:row>
      <xdr:rowOff>159953</xdr:rowOff>
    </xdr:from>
    <xdr:to>
      <xdr:col>18</xdr:col>
      <xdr:colOff>565182</xdr:colOff>
      <xdr:row>2</xdr:row>
      <xdr:rowOff>83366</xdr:rowOff>
    </xdr:to>
    <xdr:sp macro="[0]!AllSBUs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>
          <a:spLocks noChangeAspect="1"/>
        </xdr:cNvSpPr>
      </xdr:nvSpPr>
      <xdr:spPr>
        <a:xfrm>
          <a:off x="11526571" y="159953"/>
          <a:ext cx="1032491" cy="273933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ALL</a:t>
          </a:r>
          <a:r>
            <a:rPr lang="en-PH" sz="1050" b="1" baseline="0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  SBUs</a:t>
          </a:r>
          <a:endParaRPr lang="en-PH" sz="1050" b="1">
            <a:solidFill>
              <a:schemeClr val="accent5">
                <a:lumMod val="50000"/>
              </a:schemeClr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16</xdr:col>
      <xdr:colOff>173986</xdr:colOff>
      <xdr:row>2</xdr:row>
      <xdr:rowOff>111646</xdr:rowOff>
    </xdr:from>
    <xdr:to>
      <xdr:col>18</xdr:col>
      <xdr:colOff>565180</xdr:colOff>
      <xdr:row>2</xdr:row>
      <xdr:rowOff>372308</xdr:rowOff>
    </xdr:to>
    <xdr:sp macro="[0]!SamebaseSBUs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>
          <a:spLocks noChangeAspect="1"/>
        </xdr:cNvSpPr>
      </xdr:nvSpPr>
      <xdr:spPr>
        <a:xfrm>
          <a:off x="11520166" y="462166"/>
          <a:ext cx="1038894" cy="2606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SAMEBASE</a:t>
          </a:r>
        </a:p>
      </xdr:txBody>
    </xdr:sp>
    <xdr:clientData/>
  </xdr:twoCellAnchor>
  <xdr:twoCellAnchor>
    <xdr:from>
      <xdr:col>16</xdr:col>
      <xdr:colOff>173987</xdr:colOff>
      <xdr:row>2</xdr:row>
      <xdr:rowOff>405538</xdr:rowOff>
    </xdr:from>
    <xdr:to>
      <xdr:col>18</xdr:col>
      <xdr:colOff>565180</xdr:colOff>
      <xdr:row>4</xdr:row>
      <xdr:rowOff>67055</xdr:rowOff>
    </xdr:to>
    <xdr:sp macro="[0]!NewSBUs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>
          <a:spLocks noChangeAspect="1"/>
        </xdr:cNvSpPr>
      </xdr:nvSpPr>
      <xdr:spPr>
        <a:xfrm>
          <a:off x="11520167" y="756058"/>
          <a:ext cx="1038893" cy="240637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NEW-SBUs</a:t>
          </a:r>
        </a:p>
      </xdr:txBody>
    </xdr:sp>
    <xdr:clientData/>
  </xdr:twoCellAnchor>
  <xdr:twoCellAnchor>
    <xdr:from>
      <xdr:col>16</xdr:col>
      <xdr:colOff>180652</xdr:colOff>
      <xdr:row>4</xdr:row>
      <xdr:rowOff>90160</xdr:rowOff>
    </xdr:from>
    <xdr:to>
      <xdr:col>18</xdr:col>
      <xdr:colOff>577850</xdr:colOff>
      <xdr:row>5</xdr:row>
      <xdr:rowOff>89463</xdr:rowOff>
    </xdr:to>
    <xdr:sp macro="[0]!sOLOSBU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>
          <a:spLocks noChangeAspect="1"/>
        </xdr:cNvSpPr>
      </xdr:nvSpPr>
      <xdr:spPr>
        <a:xfrm>
          <a:off x="11526832" y="1019800"/>
          <a:ext cx="1044898" cy="250763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SOLO-SBU</a:t>
          </a:r>
        </a:p>
      </xdr:txBody>
    </xdr:sp>
    <xdr:clientData/>
  </xdr:twoCellAnchor>
  <xdr:twoCellAnchor>
    <xdr:from>
      <xdr:col>16</xdr:col>
      <xdr:colOff>172789</xdr:colOff>
      <xdr:row>5</xdr:row>
      <xdr:rowOff>111705</xdr:rowOff>
    </xdr:from>
    <xdr:to>
      <xdr:col>18</xdr:col>
      <xdr:colOff>571516</xdr:colOff>
      <xdr:row>6</xdr:row>
      <xdr:rowOff>144780</xdr:rowOff>
    </xdr:to>
    <xdr:sp macro="[0]!ProcessDashboard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>
          <a:spLocks noChangeAspect="1"/>
        </xdr:cNvSpPr>
      </xdr:nvSpPr>
      <xdr:spPr>
        <a:xfrm>
          <a:off x="11518969" y="1292805"/>
          <a:ext cx="1046427" cy="26167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rgbClr val="C00000"/>
              </a:solidFill>
              <a:latin typeface="Arial Rounded MT Bold" panose="020F0704030504030204" pitchFamily="34" charset="0"/>
            </a:rPr>
            <a:t>PROCESS</a:t>
          </a:r>
        </a:p>
      </xdr:txBody>
    </xdr:sp>
    <xdr:clientData/>
  </xdr:twoCellAnchor>
  <xdr:twoCellAnchor>
    <xdr:from>
      <xdr:col>2</xdr:col>
      <xdr:colOff>1714500</xdr:colOff>
      <xdr:row>0</xdr:row>
      <xdr:rowOff>137160</xdr:rowOff>
    </xdr:from>
    <xdr:to>
      <xdr:col>3</xdr:col>
      <xdr:colOff>182880</xdr:colOff>
      <xdr:row>33</xdr:row>
      <xdr:rowOff>38100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32660" y="137160"/>
          <a:ext cx="251460" cy="6941820"/>
        </a:xfrm>
        <a:prstGeom prst="roundRect">
          <a:avLst>
            <a:gd name="adj" fmla="val 38441"/>
          </a:avLst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15</xdr:col>
      <xdr:colOff>15240</xdr:colOff>
      <xdr:row>0</xdr:row>
      <xdr:rowOff>137160</xdr:rowOff>
    </xdr:from>
    <xdr:to>
      <xdr:col>16</xdr:col>
      <xdr:colOff>68580</xdr:colOff>
      <xdr:row>33</xdr:row>
      <xdr:rowOff>38100</xdr:rowOff>
    </xdr:to>
    <xdr:sp macro="" textlink="">
      <xdr:nvSpPr>
        <xdr:cNvPr id="17" name="Rectangle: Rounded Corners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11170920" y="137160"/>
          <a:ext cx="243840" cy="6941820"/>
        </a:xfrm>
        <a:prstGeom prst="roundRect">
          <a:avLst>
            <a:gd name="adj" fmla="val 38441"/>
          </a:avLst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91440</xdr:colOff>
      <xdr:row>0</xdr:row>
      <xdr:rowOff>137160</xdr:rowOff>
    </xdr:from>
    <xdr:to>
      <xdr:col>15</xdr:col>
      <xdr:colOff>91440</xdr:colOff>
      <xdr:row>2</xdr:row>
      <xdr:rowOff>0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392680" y="137160"/>
          <a:ext cx="8854440" cy="2133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30480</xdr:colOff>
      <xdr:row>32</xdr:row>
      <xdr:rowOff>7620</xdr:rowOff>
    </xdr:from>
    <xdr:to>
      <xdr:col>15</xdr:col>
      <xdr:colOff>167640</xdr:colOff>
      <xdr:row>33</xdr:row>
      <xdr:rowOff>38100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31720" y="6873240"/>
          <a:ext cx="8991600" cy="20574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11</xdr:col>
      <xdr:colOff>106680</xdr:colOff>
      <xdr:row>7</xdr:row>
      <xdr:rowOff>22860</xdr:rowOff>
    </xdr:from>
    <xdr:to>
      <xdr:col>12</xdr:col>
      <xdr:colOff>495300</xdr:colOff>
      <xdr:row>7</xdr:row>
      <xdr:rowOff>251460</xdr:rowOff>
    </xdr:to>
    <xdr:sp macro="[0]!SelectDashboardYT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8260080" y="1661160"/>
          <a:ext cx="1333500" cy="22860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rgbClr val="0000FF"/>
              </a:solidFill>
              <a:latin typeface="Arial Rounded MT Bold" panose="020F0704030504030204" pitchFamily="34" charset="0"/>
            </a:rPr>
            <a:t>SELECT DB</a:t>
          </a:r>
          <a:r>
            <a:rPr lang="en-PH" sz="1000" b="1" baseline="0">
              <a:solidFill>
                <a:srgbClr val="0000FF"/>
              </a:solidFill>
              <a:latin typeface="Arial Rounded MT Bold" panose="020F0704030504030204" pitchFamily="34" charset="0"/>
            </a:rPr>
            <a:t> YTD</a:t>
          </a:r>
          <a:endParaRPr lang="en-PH" sz="1000" b="1">
            <a:solidFill>
              <a:srgbClr val="0000FF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12</xdr:col>
      <xdr:colOff>533400</xdr:colOff>
      <xdr:row>7</xdr:row>
      <xdr:rowOff>30480</xdr:rowOff>
    </xdr:from>
    <xdr:to>
      <xdr:col>13</xdr:col>
      <xdr:colOff>891540</xdr:colOff>
      <xdr:row>7</xdr:row>
      <xdr:rowOff>251460</xdr:rowOff>
    </xdr:to>
    <xdr:sp macro="[0]!GotoPnLVMon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9631680" y="1668780"/>
          <a:ext cx="1341120" cy="22098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6600FF"/>
              </a:solidFill>
              <a:latin typeface="Arial Rounded MT Bold" panose="020F0704030504030204" pitchFamily="34" charset="0"/>
            </a:rPr>
            <a:t>GOTO PnLV-MON</a:t>
          </a:r>
          <a:endParaRPr lang="en-PH" sz="1000" b="1">
            <a:solidFill>
              <a:srgbClr val="6600FF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10</xdr:row>
      <xdr:rowOff>0</xdr:rowOff>
    </xdr:from>
    <xdr:to>
      <xdr:col>13</xdr:col>
      <xdr:colOff>944880</xdr:colOff>
      <xdr:row>11</xdr:row>
      <xdr:rowOff>22860</xdr:rowOff>
    </xdr:to>
    <xdr:sp macro="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/>
      </xdr:nvSpPr>
      <xdr:spPr>
        <a:xfrm>
          <a:off x="8138160" y="2232660"/>
          <a:ext cx="2872740" cy="175260"/>
        </a:xfrm>
        <a:prstGeom prst="roundRect">
          <a:avLst/>
        </a:prstGeom>
        <a:noFill/>
        <a:ln w="1270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CY-YTD  GROWTH PERCENT</a:t>
          </a:r>
          <a:r>
            <a:rPr lang="en-PH" sz="1000" b="1" baseline="0">
              <a:solidFill>
                <a:schemeClr val="tx1"/>
              </a:solidFill>
              <a:latin typeface="Arial Narrow" panose="020B0606020202030204" pitchFamily="34" charset="0"/>
            </a:rPr>
            <a:t>AGE</a:t>
          </a:r>
          <a:endParaRPr lang="en-PH" sz="1000" b="1">
            <a:solidFill>
              <a:schemeClr val="tx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0</xdr:colOff>
      <xdr:row>16</xdr:row>
      <xdr:rowOff>0</xdr:rowOff>
    </xdr:from>
    <xdr:to>
      <xdr:col>13</xdr:col>
      <xdr:colOff>944880</xdr:colOff>
      <xdr:row>17</xdr:row>
      <xdr:rowOff>22860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/>
      </xdr:nvSpPr>
      <xdr:spPr>
        <a:xfrm>
          <a:off x="8138160" y="3413760"/>
          <a:ext cx="2872740" cy="175260"/>
        </a:xfrm>
        <a:prstGeom prst="roundRect">
          <a:avLst/>
        </a:prstGeom>
        <a:noFill/>
        <a:ln w="1270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CY-YTD</a:t>
          </a:r>
          <a:r>
            <a:rPr lang="en-PH" sz="1000" b="1" baseline="0">
              <a:solidFill>
                <a:schemeClr val="tx1"/>
              </a:solidFill>
              <a:latin typeface="Arial Narrow" panose="020B0606020202030204" pitchFamily="34" charset="0"/>
            </a:rPr>
            <a:t> </a:t>
          </a:r>
          <a:r>
            <a:rPr lang="en-PH" sz="1000" b="1">
              <a:solidFill>
                <a:schemeClr val="tx1"/>
              </a:solidFill>
              <a:latin typeface="Arial Narrow" panose="020B0606020202030204" pitchFamily="34" charset="0"/>
            </a:rPr>
            <a:t>PERCENT COMPARATIVES</a:t>
          </a:r>
        </a:p>
      </xdr:txBody>
    </xdr:sp>
    <xdr:clientData/>
  </xdr:twoCellAnchor>
  <xdr:twoCellAnchor>
    <xdr:from>
      <xdr:col>12</xdr:col>
      <xdr:colOff>495300</xdr:colOff>
      <xdr:row>7</xdr:row>
      <xdr:rowOff>30480</xdr:rowOff>
    </xdr:from>
    <xdr:to>
      <xdr:col>13</xdr:col>
      <xdr:colOff>853440</xdr:colOff>
      <xdr:row>7</xdr:row>
      <xdr:rowOff>251460</xdr:rowOff>
    </xdr:to>
    <xdr:sp macro="[0]!GotoPnLVYtd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/>
      </xdr:nvSpPr>
      <xdr:spPr>
        <a:xfrm>
          <a:off x="9593580" y="1668780"/>
          <a:ext cx="1341120" cy="22098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6600FF"/>
              </a:solidFill>
              <a:latin typeface="Arial Rounded MT Bold" panose="020F0704030504030204" pitchFamily="34" charset="0"/>
            </a:rPr>
            <a:t>GOTO PnLV-YTD</a:t>
          </a:r>
          <a:endParaRPr lang="en-PH" sz="1000" b="1">
            <a:solidFill>
              <a:srgbClr val="6600FF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</xdr:col>
      <xdr:colOff>1706880</xdr:colOff>
      <xdr:row>0</xdr:row>
      <xdr:rowOff>129540</xdr:rowOff>
    </xdr:from>
    <xdr:to>
      <xdr:col>3</xdr:col>
      <xdr:colOff>175260</xdr:colOff>
      <xdr:row>33</xdr:row>
      <xdr:rowOff>30480</xdr:rowOff>
    </xdr:to>
    <xdr:sp macro="" textlink="">
      <xdr:nvSpPr>
        <xdr:cNvPr id="16" name="Rectangle: Rounded Corners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/>
      </xdr:nvSpPr>
      <xdr:spPr>
        <a:xfrm>
          <a:off x="2225040" y="129540"/>
          <a:ext cx="251460" cy="6987540"/>
        </a:xfrm>
        <a:prstGeom prst="roundRect">
          <a:avLst>
            <a:gd name="adj" fmla="val 38441"/>
          </a:avLst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83820</xdr:colOff>
      <xdr:row>0</xdr:row>
      <xdr:rowOff>129540</xdr:rowOff>
    </xdr:from>
    <xdr:to>
      <xdr:col>15</xdr:col>
      <xdr:colOff>83820</xdr:colOff>
      <xdr:row>1</xdr:row>
      <xdr:rowOff>167640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/>
      </xdr:nvSpPr>
      <xdr:spPr>
        <a:xfrm>
          <a:off x="2385060" y="129540"/>
          <a:ext cx="8854440" cy="21336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15</xdr:col>
      <xdr:colOff>15240</xdr:colOff>
      <xdr:row>0</xdr:row>
      <xdr:rowOff>129540</xdr:rowOff>
    </xdr:from>
    <xdr:to>
      <xdr:col>16</xdr:col>
      <xdr:colOff>76200</xdr:colOff>
      <xdr:row>33</xdr:row>
      <xdr:rowOff>30480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/>
      </xdr:nvSpPr>
      <xdr:spPr>
        <a:xfrm>
          <a:off x="11170920" y="129540"/>
          <a:ext cx="251460" cy="6941820"/>
        </a:xfrm>
        <a:prstGeom prst="roundRect">
          <a:avLst>
            <a:gd name="adj" fmla="val 38441"/>
          </a:avLst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3</xdr:col>
      <xdr:colOff>30480</xdr:colOff>
      <xdr:row>32</xdr:row>
      <xdr:rowOff>0</xdr:rowOff>
    </xdr:from>
    <xdr:to>
      <xdr:col>15</xdr:col>
      <xdr:colOff>167640</xdr:colOff>
      <xdr:row>33</xdr:row>
      <xdr:rowOff>30480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/>
      </xdr:nvSpPr>
      <xdr:spPr>
        <a:xfrm>
          <a:off x="2331720" y="6911340"/>
          <a:ext cx="8991600" cy="205740"/>
        </a:xfrm>
        <a:prstGeom prst="rect">
          <a:avLst/>
        </a:prstGeom>
        <a:solidFill>
          <a:schemeClr val="accent4">
            <a:lumMod val="40000"/>
            <a:lumOff val="60000"/>
          </a:schemeClr>
        </a:solidFill>
        <a:ln w="6350">
          <a:solidFill>
            <a:schemeClr val="accent1">
              <a:shade val="50000"/>
              <a:alpha val="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11</xdr:col>
      <xdr:colOff>38100</xdr:colOff>
      <xdr:row>7</xdr:row>
      <xdr:rowOff>22860</xdr:rowOff>
    </xdr:from>
    <xdr:to>
      <xdr:col>12</xdr:col>
      <xdr:colOff>426720</xdr:colOff>
      <xdr:row>7</xdr:row>
      <xdr:rowOff>251460</xdr:rowOff>
    </xdr:to>
    <xdr:sp macro="[0]!SelectDashboardMON" textlink="">
      <xdr:nvSpPr>
        <xdr:cNvPr id="31" name="Rectangle: Rounded Corners 30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/>
      </xdr:nvSpPr>
      <xdr:spPr>
        <a:xfrm>
          <a:off x="8191500" y="1661160"/>
          <a:ext cx="1333500" cy="22860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>
              <a:solidFill>
                <a:srgbClr val="0000FF"/>
              </a:solidFill>
              <a:latin typeface="Arial Rounded MT Bold" panose="020F0704030504030204" pitchFamily="34" charset="0"/>
            </a:rPr>
            <a:t>SELECT DB</a:t>
          </a:r>
          <a:r>
            <a:rPr lang="en-PH" sz="1000" b="1" baseline="0">
              <a:solidFill>
                <a:srgbClr val="0000FF"/>
              </a:solidFill>
              <a:latin typeface="Arial Rounded MT Bold" panose="020F0704030504030204" pitchFamily="34" charset="0"/>
            </a:rPr>
            <a:t> MON</a:t>
          </a:r>
          <a:endParaRPr lang="en-PH" sz="1000" b="1">
            <a:solidFill>
              <a:srgbClr val="0000FF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17</xdr:col>
      <xdr:colOff>7602</xdr:colOff>
      <xdr:row>0</xdr:row>
      <xdr:rowOff>152400</xdr:rowOff>
    </xdr:from>
    <xdr:to>
      <xdr:col>18</xdr:col>
      <xdr:colOff>460973</xdr:colOff>
      <xdr:row>2</xdr:row>
      <xdr:rowOff>75813</xdr:rowOff>
    </xdr:to>
    <xdr:sp macro="[0]!AllSBUs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>
          <a:spLocks noChangeAspect="1"/>
        </xdr:cNvSpPr>
      </xdr:nvSpPr>
      <xdr:spPr>
        <a:xfrm>
          <a:off x="11544282" y="152400"/>
          <a:ext cx="1032491" cy="273933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ALL</a:t>
          </a:r>
          <a:r>
            <a:rPr lang="en-PH" sz="1050" b="1" baseline="0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  SBUs</a:t>
          </a:r>
          <a:endParaRPr lang="en-PH" sz="1050" b="1">
            <a:solidFill>
              <a:schemeClr val="accent5">
                <a:lumMod val="50000"/>
              </a:schemeClr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17</xdr:col>
      <xdr:colOff>1197</xdr:colOff>
      <xdr:row>2</xdr:row>
      <xdr:rowOff>104093</xdr:rowOff>
    </xdr:from>
    <xdr:to>
      <xdr:col>18</xdr:col>
      <xdr:colOff>460971</xdr:colOff>
      <xdr:row>2</xdr:row>
      <xdr:rowOff>364755</xdr:rowOff>
    </xdr:to>
    <xdr:sp macro="[0]!SamebaseSBUs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>
          <a:spLocks noChangeAspect="1"/>
        </xdr:cNvSpPr>
      </xdr:nvSpPr>
      <xdr:spPr>
        <a:xfrm>
          <a:off x="11537877" y="454613"/>
          <a:ext cx="1038894" cy="260662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SAMEBASE</a:t>
          </a:r>
        </a:p>
      </xdr:txBody>
    </xdr:sp>
    <xdr:clientData/>
  </xdr:twoCellAnchor>
  <xdr:twoCellAnchor>
    <xdr:from>
      <xdr:col>17</xdr:col>
      <xdr:colOff>1198</xdr:colOff>
      <xdr:row>2</xdr:row>
      <xdr:rowOff>397985</xdr:rowOff>
    </xdr:from>
    <xdr:to>
      <xdr:col>18</xdr:col>
      <xdr:colOff>460971</xdr:colOff>
      <xdr:row>4</xdr:row>
      <xdr:rowOff>59502</xdr:rowOff>
    </xdr:to>
    <xdr:sp macro="[0]!NewSBUs" textlink="">
      <xdr:nvSpPr>
        <xdr:cNvPr id="36" name="Rectangle: Rounded Corners 35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>
          <a:spLocks noChangeAspect="1"/>
        </xdr:cNvSpPr>
      </xdr:nvSpPr>
      <xdr:spPr>
        <a:xfrm>
          <a:off x="11537878" y="748505"/>
          <a:ext cx="1038893" cy="240637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NEW-SBUs</a:t>
          </a:r>
        </a:p>
      </xdr:txBody>
    </xdr:sp>
    <xdr:clientData/>
  </xdr:twoCellAnchor>
  <xdr:twoCellAnchor>
    <xdr:from>
      <xdr:col>17</xdr:col>
      <xdr:colOff>7863</xdr:colOff>
      <xdr:row>4</xdr:row>
      <xdr:rowOff>82607</xdr:rowOff>
    </xdr:from>
    <xdr:to>
      <xdr:col>18</xdr:col>
      <xdr:colOff>473641</xdr:colOff>
      <xdr:row>5</xdr:row>
      <xdr:rowOff>81910</xdr:rowOff>
    </xdr:to>
    <xdr:sp macro="[0]!sOLOSBU" textlink="">
      <xdr:nvSpPr>
        <xdr:cNvPr id="37" name="Rectangle: Rounded Corners 36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>
          <a:spLocks noChangeAspect="1"/>
        </xdr:cNvSpPr>
      </xdr:nvSpPr>
      <xdr:spPr>
        <a:xfrm>
          <a:off x="11544543" y="1012247"/>
          <a:ext cx="1044898" cy="250763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chemeClr val="accent5">
                  <a:lumMod val="50000"/>
                </a:schemeClr>
              </a:solidFill>
              <a:latin typeface="Arial Rounded MT Bold" panose="020F0704030504030204" pitchFamily="34" charset="0"/>
            </a:rPr>
            <a:t>SOLO-SBU</a:t>
          </a:r>
        </a:p>
      </xdr:txBody>
    </xdr:sp>
    <xdr:clientData/>
  </xdr:twoCellAnchor>
  <xdr:twoCellAnchor>
    <xdr:from>
      <xdr:col>17</xdr:col>
      <xdr:colOff>0</xdr:colOff>
      <xdr:row>5</xdr:row>
      <xdr:rowOff>104152</xdr:rowOff>
    </xdr:from>
    <xdr:to>
      <xdr:col>18</xdr:col>
      <xdr:colOff>467307</xdr:colOff>
      <xdr:row>6</xdr:row>
      <xdr:rowOff>137227</xdr:rowOff>
    </xdr:to>
    <xdr:sp macro="[0]!ProcessDashboard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>
          <a:spLocks noChangeAspect="1"/>
        </xdr:cNvSpPr>
      </xdr:nvSpPr>
      <xdr:spPr>
        <a:xfrm>
          <a:off x="11536680" y="1285252"/>
          <a:ext cx="1046427" cy="261675"/>
        </a:xfrm>
        <a:prstGeom prst="roundRect">
          <a:avLst/>
        </a:prstGeom>
        <a:solidFill>
          <a:schemeClr val="accent3">
            <a:lumMod val="20000"/>
            <a:lumOff val="8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50" b="1">
              <a:solidFill>
                <a:srgbClr val="C00000"/>
              </a:solidFill>
              <a:latin typeface="Arial Rounded MT Bold" panose="020F0704030504030204" pitchFamily="34" charset="0"/>
            </a:rPr>
            <a:t>PROCESS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113128</xdr:colOff>
      <xdr:row>1</xdr:row>
      <xdr:rowOff>12309</xdr:rowOff>
    </xdr:from>
    <xdr:to>
      <xdr:col>23</xdr:col>
      <xdr:colOff>116056</xdr:colOff>
      <xdr:row>1</xdr:row>
      <xdr:rowOff>209128</xdr:rowOff>
    </xdr:to>
    <xdr:sp macro="[0]!PnLVMinimiz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>
          <a:spLocks/>
        </xdr:cNvSpPr>
      </xdr:nvSpPr>
      <xdr:spPr>
        <a:xfrm>
          <a:off x="12152728" y="439029"/>
          <a:ext cx="1275468" cy="19681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MINIMIZE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21</xdr:col>
      <xdr:colOff>113129</xdr:colOff>
      <xdr:row>1</xdr:row>
      <xdr:rowOff>262699</xdr:rowOff>
    </xdr:from>
    <xdr:to>
      <xdr:col>23</xdr:col>
      <xdr:colOff>116057</xdr:colOff>
      <xdr:row>3</xdr:row>
      <xdr:rowOff>38620</xdr:rowOff>
    </xdr:to>
    <xdr:sp macro="[0]!PnLVMaximize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>
          <a:spLocks/>
        </xdr:cNvSpPr>
      </xdr:nvSpPr>
      <xdr:spPr>
        <a:xfrm>
          <a:off x="12152729" y="689419"/>
          <a:ext cx="1275468" cy="20264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MAXIMIZE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21</xdr:col>
      <xdr:colOff>120749</xdr:colOff>
      <xdr:row>3</xdr:row>
      <xdr:rowOff>88118</xdr:rowOff>
    </xdr:from>
    <xdr:to>
      <xdr:col>24</xdr:col>
      <xdr:colOff>1</xdr:colOff>
      <xdr:row>4</xdr:row>
      <xdr:rowOff>96715</xdr:rowOff>
    </xdr:to>
    <xdr:sp macro="[0]!PnLVFull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>
          <a:spLocks/>
        </xdr:cNvSpPr>
      </xdr:nvSpPr>
      <xdr:spPr>
        <a:xfrm>
          <a:off x="12160349" y="941558"/>
          <a:ext cx="1273712" cy="206717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FULL SIZE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16</xdr:col>
      <xdr:colOff>381000</xdr:colOff>
      <xdr:row>5</xdr:row>
      <xdr:rowOff>45720</xdr:rowOff>
    </xdr:from>
    <xdr:to>
      <xdr:col>18</xdr:col>
      <xdr:colOff>464820</xdr:colOff>
      <xdr:row>5</xdr:row>
      <xdr:rowOff>266700</xdr:rowOff>
    </xdr:to>
    <xdr:sp macro="[0]!GotoPnLCyMon" textlink="">
      <xdr:nvSpPr>
        <xdr:cNvPr id="13" name="Rectangle: Rounded Corners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0195560" y="1325880"/>
          <a:ext cx="1356360" cy="22098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6600FF"/>
              </a:solidFill>
              <a:latin typeface="Arial Narrow" panose="020B0606020202030204" pitchFamily="34" charset="0"/>
            </a:rPr>
            <a:t>GOTO PnLCy-MON</a:t>
          </a:r>
          <a:endParaRPr lang="en-PH" sz="1000" b="1">
            <a:solidFill>
              <a:srgbClr val="6600FF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13</xdr:col>
      <xdr:colOff>358140</xdr:colOff>
      <xdr:row>5</xdr:row>
      <xdr:rowOff>38100</xdr:rowOff>
    </xdr:from>
    <xdr:to>
      <xdr:col>16</xdr:col>
      <xdr:colOff>259080</xdr:colOff>
      <xdr:row>5</xdr:row>
      <xdr:rowOff>266700</xdr:rowOff>
    </xdr:to>
    <xdr:sp macro="[0]!GotoDashboardMon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SpPr/>
      </xdr:nvSpPr>
      <xdr:spPr>
        <a:xfrm>
          <a:off x="8709660" y="1318260"/>
          <a:ext cx="1363980" cy="22860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0000FF"/>
              </a:solidFill>
              <a:latin typeface="Arial Narrow" panose="020B0606020202030204" pitchFamily="34" charset="0"/>
            </a:rPr>
            <a:t>GOTO Dashboard-MON</a:t>
          </a:r>
          <a:endParaRPr lang="en-PH" sz="1000" b="1">
            <a:solidFill>
              <a:srgbClr val="0000FF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281940</xdr:colOff>
      <xdr:row>5</xdr:row>
      <xdr:rowOff>45720</xdr:rowOff>
    </xdr:from>
    <xdr:to>
      <xdr:col>18</xdr:col>
      <xdr:colOff>754380</xdr:colOff>
      <xdr:row>5</xdr:row>
      <xdr:rowOff>274320</xdr:rowOff>
    </xdr:to>
    <xdr:sp macro="[0]!GotoPnLCyYtd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9166860" y="1325880"/>
          <a:ext cx="1348740" cy="22860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6600FF"/>
              </a:solidFill>
              <a:latin typeface="Arial Narrow" panose="020B0606020202030204" pitchFamily="34" charset="0"/>
            </a:rPr>
            <a:t>GOTO PnLCy-YTD</a:t>
          </a:r>
          <a:endParaRPr lang="en-PH" sz="1000" b="1">
            <a:solidFill>
              <a:srgbClr val="6600FF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12</xdr:col>
      <xdr:colOff>693420</xdr:colOff>
      <xdr:row>5</xdr:row>
      <xdr:rowOff>45720</xdr:rowOff>
    </xdr:from>
    <xdr:to>
      <xdr:col>16</xdr:col>
      <xdr:colOff>182880</xdr:colOff>
      <xdr:row>5</xdr:row>
      <xdr:rowOff>274320</xdr:rowOff>
    </xdr:to>
    <xdr:sp macro="[0]!GotoDashboardYrd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7703820" y="1325880"/>
          <a:ext cx="1363980" cy="22860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0000FF"/>
              </a:solidFill>
              <a:latin typeface="Arial Narrow" panose="020B0606020202030204" pitchFamily="34" charset="0"/>
            </a:rPr>
            <a:t>GOTO Dashboard-YTD</a:t>
          </a:r>
          <a:endParaRPr lang="en-PH" sz="1000" b="1">
            <a:solidFill>
              <a:srgbClr val="0000FF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21</xdr:col>
      <xdr:colOff>137160</xdr:colOff>
      <xdr:row>1</xdr:row>
      <xdr:rowOff>0</xdr:rowOff>
    </xdr:from>
    <xdr:to>
      <xdr:col>22</xdr:col>
      <xdr:colOff>513468</xdr:colOff>
      <xdr:row>1</xdr:row>
      <xdr:rowOff>196819</xdr:rowOff>
    </xdr:to>
    <xdr:sp macro="[0]!PnLVMinimize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/>
        </xdr:cNvSpPr>
      </xdr:nvSpPr>
      <xdr:spPr>
        <a:xfrm>
          <a:off x="11125200" y="426720"/>
          <a:ext cx="1275468" cy="196819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MINIMIZE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21</xdr:col>
      <xdr:colOff>137161</xdr:colOff>
      <xdr:row>1</xdr:row>
      <xdr:rowOff>250390</xdr:rowOff>
    </xdr:from>
    <xdr:to>
      <xdr:col>22</xdr:col>
      <xdr:colOff>513469</xdr:colOff>
      <xdr:row>3</xdr:row>
      <xdr:rowOff>26311</xdr:rowOff>
    </xdr:to>
    <xdr:sp macro="[0]!PnLVMaximize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/>
        </xdr:cNvSpPr>
      </xdr:nvSpPr>
      <xdr:spPr>
        <a:xfrm>
          <a:off x="11125201" y="677110"/>
          <a:ext cx="1275468" cy="202641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MAXIMIZE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  <xdr:twoCellAnchor>
    <xdr:from>
      <xdr:col>21</xdr:col>
      <xdr:colOff>144781</xdr:colOff>
      <xdr:row>3</xdr:row>
      <xdr:rowOff>75809</xdr:rowOff>
    </xdr:from>
    <xdr:to>
      <xdr:col>22</xdr:col>
      <xdr:colOff>519333</xdr:colOff>
      <xdr:row>4</xdr:row>
      <xdr:rowOff>84406</xdr:rowOff>
    </xdr:to>
    <xdr:sp macro="[0]!PnLVFull" textlink="">
      <xdr:nvSpPr>
        <xdr:cNvPr id="22" name="Rectangle: Rounded Corners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/>
        </xdr:cNvSpPr>
      </xdr:nvSpPr>
      <xdr:spPr>
        <a:xfrm>
          <a:off x="11132821" y="929249"/>
          <a:ext cx="1273712" cy="206717"/>
        </a:xfrm>
        <a:prstGeom prst="roundRect">
          <a:avLst/>
        </a:prstGeom>
        <a:solidFill>
          <a:schemeClr val="tx2">
            <a:lumMod val="20000"/>
            <a:lumOff val="80000"/>
          </a:schemeClr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0">
              <a:solidFill>
                <a:srgbClr val="7030A0"/>
              </a:solidFill>
              <a:latin typeface="Arial Rounded MT Bold" panose="020F0704030504030204" pitchFamily="34" charset="0"/>
            </a:rPr>
            <a:t>PNL-V</a:t>
          </a:r>
          <a:r>
            <a:rPr lang="en-PH" sz="1000" b="0" baseline="0">
              <a:solidFill>
                <a:srgbClr val="7030A0"/>
              </a:solidFill>
              <a:latin typeface="Arial Rounded MT Bold" panose="020F0704030504030204" pitchFamily="34" charset="0"/>
            </a:rPr>
            <a:t> FULL SIZE</a:t>
          </a:r>
          <a:endParaRPr lang="en-PH" sz="1000" b="0">
            <a:solidFill>
              <a:srgbClr val="7030A0"/>
            </a:solidFill>
            <a:latin typeface="Arial Rounded MT Bold" panose="020F070403050403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563880</xdr:colOff>
      <xdr:row>3</xdr:row>
      <xdr:rowOff>129540</xdr:rowOff>
    </xdr:from>
    <xdr:to>
      <xdr:col>7</xdr:col>
      <xdr:colOff>466078</xdr:colOff>
      <xdr:row>4</xdr:row>
      <xdr:rowOff>172655</xdr:rowOff>
    </xdr:to>
    <xdr:sp macro="[0]!PnLHMinimize" textlink="">
      <xdr:nvSpPr>
        <xdr:cNvPr id="14" name="Rectangle: Rounded Corners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>
          <a:spLocks noChangeAspect="1"/>
        </xdr:cNvSpPr>
      </xdr:nvSpPr>
      <xdr:spPr>
        <a:xfrm>
          <a:off x="1562100" y="723900"/>
          <a:ext cx="1189978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PnLH-Minimize</a:t>
          </a:r>
        </a:p>
      </xdr:txBody>
    </xdr:sp>
    <xdr:clientData/>
  </xdr:twoCellAnchor>
  <xdr:twoCellAnchor>
    <xdr:from>
      <xdr:col>1</xdr:col>
      <xdr:colOff>0</xdr:colOff>
      <xdr:row>3</xdr:row>
      <xdr:rowOff>129540</xdr:rowOff>
    </xdr:from>
    <xdr:to>
      <xdr:col>6</xdr:col>
      <xdr:colOff>519418</xdr:colOff>
      <xdr:row>4</xdr:row>
      <xdr:rowOff>172655</xdr:rowOff>
    </xdr:to>
    <xdr:sp macro="[0]!PnLHFul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327660" y="723900"/>
          <a:ext cx="1189978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PnLH-Full</a:t>
          </a:r>
          <a:r>
            <a:rPr lang="en-PH" sz="1200" b="1" baseline="0">
              <a:solidFill>
                <a:srgbClr val="7030A0"/>
              </a:solidFill>
              <a:effectLst/>
              <a:latin typeface="Arial Narrow" panose="020B0606020202030204" pitchFamily="34" charset="0"/>
            </a:rPr>
            <a:t> Size</a:t>
          </a:r>
          <a:endParaRPr lang="en-PH" sz="1200" b="1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9</xdr:col>
      <xdr:colOff>388620</xdr:colOff>
      <xdr:row>3</xdr:row>
      <xdr:rowOff>137160</xdr:rowOff>
    </xdr:from>
    <xdr:to>
      <xdr:col>11</xdr:col>
      <xdr:colOff>381000</xdr:colOff>
      <xdr:row>4</xdr:row>
      <xdr:rowOff>175260</xdr:rowOff>
    </xdr:to>
    <xdr:sp macro="[0]!GotoPnLVMon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4076700" y="731520"/>
          <a:ext cx="1196340" cy="23622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0000FF"/>
              </a:solidFill>
              <a:latin typeface="Arial Narrow" panose="020B0606020202030204" pitchFamily="34" charset="0"/>
            </a:rPr>
            <a:t>GOTO PnLV-MON</a:t>
          </a:r>
          <a:endParaRPr lang="en-PH" sz="1000" b="1">
            <a:solidFill>
              <a:srgbClr val="0000FF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7</xdr:col>
      <xdr:colOff>533400</xdr:colOff>
      <xdr:row>3</xdr:row>
      <xdr:rowOff>129540</xdr:rowOff>
    </xdr:from>
    <xdr:to>
      <xdr:col>9</xdr:col>
      <xdr:colOff>321298</xdr:colOff>
      <xdr:row>4</xdr:row>
      <xdr:rowOff>172655</xdr:rowOff>
    </xdr:to>
    <xdr:sp macro="[0]!PnLHMaximiz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>
          <a:spLocks noChangeAspect="1"/>
        </xdr:cNvSpPr>
      </xdr:nvSpPr>
      <xdr:spPr>
        <a:xfrm>
          <a:off x="2819400" y="723900"/>
          <a:ext cx="1189978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PnLH-Maximize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563880</xdr:colOff>
      <xdr:row>3</xdr:row>
      <xdr:rowOff>144780</xdr:rowOff>
    </xdr:from>
    <xdr:to>
      <xdr:col>7</xdr:col>
      <xdr:colOff>466078</xdr:colOff>
      <xdr:row>4</xdr:row>
      <xdr:rowOff>187895</xdr:rowOff>
    </xdr:to>
    <xdr:sp macro="[0]!PnLHMinimize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>
          <a:spLocks noChangeAspect="1"/>
        </xdr:cNvSpPr>
      </xdr:nvSpPr>
      <xdr:spPr>
        <a:xfrm>
          <a:off x="1562100" y="739140"/>
          <a:ext cx="1189978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PnLH-Minimize</a:t>
          </a:r>
        </a:p>
      </xdr:txBody>
    </xdr:sp>
    <xdr:clientData/>
  </xdr:twoCellAnchor>
  <xdr:twoCellAnchor>
    <xdr:from>
      <xdr:col>1</xdr:col>
      <xdr:colOff>0</xdr:colOff>
      <xdr:row>3</xdr:row>
      <xdr:rowOff>144780</xdr:rowOff>
    </xdr:from>
    <xdr:to>
      <xdr:col>6</xdr:col>
      <xdr:colOff>519418</xdr:colOff>
      <xdr:row>4</xdr:row>
      <xdr:rowOff>187895</xdr:rowOff>
    </xdr:to>
    <xdr:sp macro="[0]!PnLHFull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>
          <a:spLocks noChangeAspect="1"/>
        </xdr:cNvSpPr>
      </xdr:nvSpPr>
      <xdr:spPr>
        <a:xfrm>
          <a:off x="327660" y="739140"/>
          <a:ext cx="1189978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PnLH-Full</a:t>
          </a:r>
          <a:r>
            <a:rPr lang="en-PH" sz="1200" b="1" baseline="0">
              <a:solidFill>
                <a:srgbClr val="7030A0"/>
              </a:solidFill>
              <a:effectLst/>
              <a:latin typeface="Arial Narrow" panose="020B0606020202030204" pitchFamily="34" charset="0"/>
            </a:rPr>
            <a:t> Size</a:t>
          </a:r>
          <a:endParaRPr lang="en-PH" sz="1200" b="1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7</xdr:col>
      <xdr:colOff>518160</xdr:colOff>
      <xdr:row>3</xdr:row>
      <xdr:rowOff>144780</xdr:rowOff>
    </xdr:from>
    <xdr:to>
      <xdr:col>9</xdr:col>
      <xdr:colOff>114300</xdr:colOff>
      <xdr:row>4</xdr:row>
      <xdr:rowOff>187895</xdr:rowOff>
    </xdr:to>
    <xdr:sp macro="[0]!PnLHMaximize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A00-00000B000000}"/>
            </a:ext>
          </a:extLst>
        </xdr:cNvPr>
        <xdr:cNvSpPr>
          <a:spLocks noChangeAspect="1"/>
        </xdr:cNvSpPr>
      </xdr:nvSpPr>
      <xdr:spPr>
        <a:xfrm>
          <a:off x="2804160" y="739140"/>
          <a:ext cx="1196340" cy="241235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rPr>
            <a:t>PnLH-Maximize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320040</xdr:colOff>
      <xdr:row>3</xdr:row>
      <xdr:rowOff>137160</xdr:rowOff>
    </xdr:from>
    <xdr:to>
      <xdr:col>9</xdr:col>
      <xdr:colOff>106680</xdr:colOff>
      <xdr:row>4</xdr:row>
      <xdr:rowOff>180275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pSpPr/>
      </xdr:nvGrpSpPr>
      <xdr:grpSpPr>
        <a:xfrm>
          <a:off x="310515" y="737235"/>
          <a:ext cx="3568065" cy="243140"/>
          <a:chOff x="327660" y="723900"/>
          <a:chExt cx="3672840" cy="241235"/>
        </a:xfrm>
      </xdr:grpSpPr>
      <xdr:sp macro="[0]!PnLHMinimize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00000000-0008-0000-0B00-000006000000}"/>
              </a:ext>
            </a:extLst>
          </xdr:cNvPr>
          <xdr:cNvSpPr>
            <a:spLocks noChangeAspect="1"/>
          </xdr:cNvSpPr>
        </xdr:nvSpPr>
        <xdr:spPr>
          <a:xfrm>
            <a:off x="156210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PnLH-Minimize</a:t>
            </a:r>
          </a:p>
        </xdr:txBody>
      </xdr:sp>
      <xdr:sp macro="[0]!PnLHFull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B00-00000A000000}"/>
              </a:ext>
            </a:extLst>
          </xdr:cNvPr>
          <xdr:cNvSpPr>
            <a:spLocks noChangeAspect="1"/>
          </xdr:cNvSpPr>
        </xdr:nvSpPr>
        <xdr:spPr>
          <a:xfrm>
            <a:off x="32766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PnLH-Full</a:t>
            </a:r>
            <a:r>
              <a:rPr lang="en-PH" sz="1200" b="1" baseline="0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 Size</a:t>
            </a:r>
            <a:endPara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endParaRPr>
          </a:p>
        </xdr:txBody>
      </xdr:sp>
      <xdr:sp macro="[0]!PnLHMaximize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SpPr>
            <a:spLocks noChangeAspect="1"/>
          </xdr:cNvSpPr>
        </xdr:nvSpPr>
        <xdr:spPr>
          <a:xfrm>
            <a:off x="2804160" y="723900"/>
            <a:ext cx="1196340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PnLH-Maximize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3</xdr:row>
      <xdr:rowOff>137160</xdr:rowOff>
    </xdr:from>
    <xdr:to>
      <xdr:col>9</xdr:col>
      <xdr:colOff>121920</xdr:colOff>
      <xdr:row>4</xdr:row>
      <xdr:rowOff>180275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GrpSpPr/>
      </xdr:nvGrpSpPr>
      <xdr:grpSpPr>
        <a:xfrm>
          <a:off x="321945" y="737235"/>
          <a:ext cx="3571875" cy="243140"/>
          <a:chOff x="327660" y="723900"/>
          <a:chExt cx="3672840" cy="241235"/>
        </a:xfrm>
      </xdr:grpSpPr>
      <xdr:sp macro="[0]!PnLHMinimiz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C00-000008000000}"/>
              </a:ext>
            </a:extLst>
          </xdr:cNvPr>
          <xdr:cNvSpPr>
            <a:spLocks noChangeAspect="1"/>
          </xdr:cNvSpPr>
        </xdr:nvSpPr>
        <xdr:spPr>
          <a:xfrm>
            <a:off x="156210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PnLH-Minimize</a:t>
            </a:r>
          </a:p>
        </xdr:txBody>
      </xdr:sp>
      <xdr:sp macro="[0]!PnLHFu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SpPr>
            <a:spLocks noChangeAspect="1"/>
          </xdr:cNvSpPr>
        </xdr:nvSpPr>
        <xdr:spPr>
          <a:xfrm>
            <a:off x="32766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PnLH-Full</a:t>
            </a:r>
            <a:r>
              <a:rPr lang="en-PH" sz="1200" b="1" baseline="0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 Size</a:t>
            </a:r>
            <a:endPara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endParaRPr>
          </a:p>
        </xdr:txBody>
      </xdr:sp>
      <xdr:sp macro="[0]!PnLHMaximiz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C00-00000A000000}"/>
              </a:ext>
            </a:extLst>
          </xdr:cNvPr>
          <xdr:cNvSpPr>
            <a:spLocks noChangeAspect="1"/>
          </xdr:cNvSpPr>
        </xdr:nvSpPr>
        <xdr:spPr>
          <a:xfrm>
            <a:off x="2804160" y="723900"/>
            <a:ext cx="1196340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PnLH-Maximize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312420</xdr:colOff>
      <xdr:row>3</xdr:row>
      <xdr:rowOff>129540</xdr:rowOff>
    </xdr:from>
    <xdr:to>
      <xdr:col>9</xdr:col>
      <xdr:colOff>99060</xdr:colOff>
      <xdr:row>4</xdr:row>
      <xdr:rowOff>172655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E00-000007000000}"/>
            </a:ext>
          </a:extLst>
        </xdr:cNvPr>
        <xdr:cNvGrpSpPr/>
      </xdr:nvGrpSpPr>
      <xdr:grpSpPr>
        <a:xfrm>
          <a:off x="312420" y="729615"/>
          <a:ext cx="3558540" cy="243140"/>
          <a:chOff x="327660" y="723900"/>
          <a:chExt cx="3672840" cy="241235"/>
        </a:xfrm>
      </xdr:grpSpPr>
      <xdr:sp macro="[0]!PnLHMinimiz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E00-000008000000}"/>
              </a:ext>
            </a:extLst>
          </xdr:cNvPr>
          <xdr:cNvSpPr>
            <a:spLocks noChangeAspect="1"/>
          </xdr:cNvSpPr>
        </xdr:nvSpPr>
        <xdr:spPr>
          <a:xfrm>
            <a:off x="156210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PnLH-Minimize</a:t>
            </a:r>
          </a:p>
        </xdr:txBody>
      </xdr:sp>
      <xdr:sp macro="[0]!PnLHFu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SpPr>
            <a:spLocks noChangeAspect="1"/>
          </xdr:cNvSpPr>
        </xdr:nvSpPr>
        <xdr:spPr>
          <a:xfrm>
            <a:off x="32766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PnLH-Full</a:t>
            </a:r>
            <a:r>
              <a:rPr lang="en-PH" sz="1200" b="1" baseline="0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 Size</a:t>
            </a:r>
            <a:endPara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endParaRPr>
          </a:p>
        </xdr:txBody>
      </xdr:sp>
      <xdr:sp macro="[0]!PnLHMaximiz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E00-00000A000000}"/>
              </a:ext>
            </a:extLst>
          </xdr:cNvPr>
          <xdr:cNvSpPr>
            <a:spLocks noChangeAspect="1"/>
          </xdr:cNvSpPr>
        </xdr:nvSpPr>
        <xdr:spPr>
          <a:xfrm>
            <a:off x="2804160" y="723900"/>
            <a:ext cx="1196340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PnLH-Maximize</a:t>
            </a:r>
          </a:p>
        </xdr:txBody>
      </xdr:sp>
    </xdr:grpSp>
    <xdr:clientData/>
  </xdr:twoCellAnchor>
  <xdr:twoCellAnchor>
    <xdr:from>
      <xdr:col>9</xdr:col>
      <xdr:colOff>152400</xdr:colOff>
      <xdr:row>3</xdr:row>
      <xdr:rowOff>137160</xdr:rowOff>
    </xdr:from>
    <xdr:to>
      <xdr:col>11</xdr:col>
      <xdr:colOff>91440</xdr:colOff>
      <xdr:row>4</xdr:row>
      <xdr:rowOff>175260</xdr:rowOff>
    </xdr:to>
    <xdr:sp macro="[0]!GotoPnLVYtd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E00-00000B000000}"/>
            </a:ext>
          </a:extLst>
        </xdr:cNvPr>
        <xdr:cNvSpPr/>
      </xdr:nvSpPr>
      <xdr:spPr>
        <a:xfrm>
          <a:off x="4038600" y="731520"/>
          <a:ext cx="1196340" cy="236220"/>
        </a:xfrm>
        <a:prstGeom prst="roundRect">
          <a:avLst/>
        </a:prstGeom>
        <a:solidFill>
          <a:srgbClr val="F8D9C4"/>
        </a:solidFill>
        <a:ln w="3175">
          <a:solidFill>
            <a:schemeClr val="accent1">
              <a:shade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000" b="1" baseline="0">
              <a:solidFill>
                <a:srgbClr val="0000FF"/>
              </a:solidFill>
              <a:latin typeface="Arial Narrow" panose="020B0606020202030204" pitchFamily="34" charset="0"/>
            </a:rPr>
            <a:t>GOTO PnLV-YTD</a:t>
          </a:r>
          <a:endParaRPr lang="en-PH" sz="1000" b="1">
            <a:solidFill>
              <a:srgbClr val="0000FF"/>
            </a:solidFill>
            <a:latin typeface="Arial Narrow" panose="020B060602020203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</xdr:colOff>
      <xdr:row>3</xdr:row>
      <xdr:rowOff>144780</xdr:rowOff>
    </xdr:from>
    <xdr:to>
      <xdr:col>9</xdr:col>
      <xdr:colOff>121920</xdr:colOff>
      <xdr:row>4</xdr:row>
      <xdr:rowOff>187895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F00-000007000000}"/>
            </a:ext>
          </a:extLst>
        </xdr:cNvPr>
        <xdr:cNvGrpSpPr/>
      </xdr:nvGrpSpPr>
      <xdr:grpSpPr>
        <a:xfrm>
          <a:off x="321945" y="744855"/>
          <a:ext cx="3571875" cy="243140"/>
          <a:chOff x="327660" y="723900"/>
          <a:chExt cx="3672840" cy="241235"/>
        </a:xfrm>
      </xdr:grpSpPr>
      <xdr:sp macro="[0]!PnLHMinimiz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0F00-000008000000}"/>
              </a:ext>
            </a:extLst>
          </xdr:cNvPr>
          <xdr:cNvSpPr>
            <a:spLocks noChangeAspect="1"/>
          </xdr:cNvSpPr>
        </xdr:nvSpPr>
        <xdr:spPr>
          <a:xfrm>
            <a:off x="156210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PnLH-Minimize</a:t>
            </a:r>
          </a:p>
        </xdr:txBody>
      </xdr:sp>
      <xdr:sp macro="[0]!PnLHFu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SpPr>
            <a:spLocks noChangeAspect="1"/>
          </xdr:cNvSpPr>
        </xdr:nvSpPr>
        <xdr:spPr>
          <a:xfrm>
            <a:off x="32766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PnLH-Full</a:t>
            </a:r>
            <a:r>
              <a:rPr lang="en-PH" sz="1200" b="1" baseline="0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 Size</a:t>
            </a:r>
            <a:endPara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endParaRPr>
          </a:p>
        </xdr:txBody>
      </xdr:sp>
      <xdr:sp macro="[0]!PnLHMaximiz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0F00-00000A000000}"/>
              </a:ext>
            </a:extLst>
          </xdr:cNvPr>
          <xdr:cNvSpPr>
            <a:spLocks noChangeAspect="1"/>
          </xdr:cNvSpPr>
        </xdr:nvSpPr>
        <xdr:spPr>
          <a:xfrm>
            <a:off x="2804160" y="723900"/>
            <a:ext cx="1196340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PnLH-Maximize</a:t>
            </a:r>
          </a:p>
        </xdr:txBody>
      </xdr:sp>
    </xdr:grp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144780</xdr:rowOff>
    </xdr:from>
    <xdr:to>
      <xdr:col>9</xdr:col>
      <xdr:colOff>114300</xdr:colOff>
      <xdr:row>4</xdr:row>
      <xdr:rowOff>187895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1000-000007000000}"/>
            </a:ext>
          </a:extLst>
        </xdr:cNvPr>
        <xdr:cNvGrpSpPr/>
      </xdr:nvGrpSpPr>
      <xdr:grpSpPr>
        <a:xfrm>
          <a:off x="314325" y="744855"/>
          <a:ext cx="3571875" cy="243140"/>
          <a:chOff x="327660" y="723900"/>
          <a:chExt cx="3672840" cy="241235"/>
        </a:xfrm>
      </xdr:grpSpPr>
      <xdr:sp macro="[0]!PnLHMinimize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000-000008000000}"/>
              </a:ext>
            </a:extLst>
          </xdr:cNvPr>
          <xdr:cNvSpPr>
            <a:spLocks noChangeAspect="1"/>
          </xdr:cNvSpPr>
        </xdr:nvSpPr>
        <xdr:spPr>
          <a:xfrm>
            <a:off x="156210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PnLH-Minimize</a:t>
            </a:r>
          </a:p>
        </xdr:txBody>
      </xdr:sp>
      <xdr:sp macro="[0]!PnLHFu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00000000-0008-0000-1000-000009000000}"/>
              </a:ext>
            </a:extLst>
          </xdr:cNvPr>
          <xdr:cNvSpPr>
            <a:spLocks noChangeAspect="1"/>
          </xdr:cNvSpPr>
        </xdr:nvSpPr>
        <xdr:spPr>
          <a:xfrm>
            <a:off x="327660" y="723900"/>
            <a:ext cx="1189978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PnLH-Full</a:t>
            </a:r>
            <a:r>
              <a:rPr lang="en-PH" sz="1200" b="1" baseline="0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 Size</a:t>
            </a:r>
            <a:endParaRPr lang="en-PH" sz="1200" b="1">
              <a:solidFill>
                <a:srgbClr val="7030A0"/>
              </a:solidFill>
              <a:effectLst/>
              <a:latin typeface="Arial Narrow" panose="020B0606020202030204" pitchFamily="34" charset="0"/>
            </a:endParaRPr>
          </a:p>
        </xdr:txBody>
      </xdr:sp>
      <xdr:sp macro="[0]!PnLHMaximize" textlink="">
        <xdr:nvSpPr>
          <xdr:cNvPr id="10" name="Rectangle: Rounded Corners 9">
            <a:extLst>
              <a:ext uri="{FF2B5EF4-FFF2-40B4-BE49-F238E27FC236}">
                <a16:creationId xmlns:a16="http://schemas.microsoft.com/office/drawing/2014/main" id="{00000000-0008-0000-1000-00000A000000}"/>
              </a:ext>
            </a:extLst>
          </xdr:cNvPr>
          <xdr:cNvSpPr>
            <a:spLocks noChangeAspect="1"/>
          </xdr:cNvSpPr>
        </xdr:nvSpPr>
        <xdr:spPr>
          <a:xfrm>
            <a:off x="2804160" y="723900"/>
            <a:ext cx="1196340" cy="241235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ln w="3175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PH" sz="1200" b="1">
                <a:solidFill>
                  <a:srgbClr val="7030A0"/>
                </a:solidFill>
                <a:effectLst/>
                <a:latin typeface="Arial Narrow" panose="020B0606020202030204" pitchFamily="34" charset="0"/>
              </a:rPr>
              <a:t>PnLH-Maximize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678180</xdr:colOff>
      <xdr:row>2</xdr:row>
      <xdr:rowOff>510540</xdr:rowOff>
    </xdr:from>
    <xdr:to>
      <xdr:col>7</xdr:col>
      <xdr:colOff>457200</xdr:colOff>
      <xdr:row>5</xdr:row>
      <xdr:rowOff>137160</xdr:rowOff>
    </xdr:to>
    <xdr:sp macro="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4404360" y="1363980"/>
          <a:ext cx="4930140" cy="937260"/>
        </a:xfrm>
        <a:prstGeom prst="roundRect">
          <a:avLst>
            <a:gd name="adj" fmla="val 13873"/>
          </a:avLst>
        </a:prstGeom>
        <a:solidFill>
          <a:schemeClr val="accent5">
            <a:lumMod val="20000"/>
            <a:lumOff val="80000"/>
          </a:schemeClr>
        </a:solidFill>
        <a:ln w="952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2600" b="1">
              <a:solidFill>
                <a:srgbClr val="FF0000"/>
              </a:solidFill>
              <a:latin typeface="Arial Rounded MT Bold" panose="020F0704030504030204" pitchFamily="34" charset="0"/>
              <a:ea typeface="Microsoft Sans Serif" panose="020B0604020202020204" pitchFamily="34" charset="0"/>
              <a:cs typeface="Times New Roman" panose="02020603050405020304" pitchFamily="18" charset="0"/>
            </a:rPr>
            <a:t>PNL</a:t>
          </a:r>
        </a:p>
        <a:p>
          <a:pPr algn="ctr"/>
          <a:r>
            <a:rPr lang="en-PH" sz="2600" b="1">
              <a:solidFill>
                <a:srgbClr val="FF0000"/>
              </a:solidFill>
              <a:latin typeface="Arial Rounded MT Bold" panose="020F0704030504030204" pitchFamily="34" charset="0"/>
              <a:ea typeface="Microsoft Sans Serif" panose="020B0604020202020204" pitchFamily="34" charset="0"/>
              <a:cs typeface="Times New Roman" panose="02020603050405020304" pitchFamily="18" charset="0"/>
            </a:rPr>
            <a:t>DATABASE</a:t>
          </a:r>
          <a:r>
            <a:rPr lang="en-PH" sz="2600" b="1" baseline="0">
              <a:solidFill>
                <a:srgbClr val="FF0000"/>
              </a:solidFill>
              <a:latin typeface="Arial Rounded MT Bold" panose="020F0704030504030204" pitchFamily="34" charset="0"/>
              <a:ea typeface="Microsoft Sans Serif" panose="020B0604020202020204" pitchFamily="34" charset="0"/>
              <a:cs typeface="Times New Roman" panose="02020603050405020304" pitchFamily="18" charset="0"/>
            </a:rPr>
            <a:t> MASTER</a:t>
          </a:r>
          <a:endParaRPr lang="en-PH" sz="2600" b="1">
            <a:solidFill>
              <a:srgbClr val="FF0000"/>
            </a:solidFill>
            <a:latin typeface="Arial Rounded MT Bold" panose="020F0704030504030204" pitchFamily="34" charset="0"/>
            <a:ea typeface="Microsoft Sans Serif" panose="020B060402020202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2</xdr:col>
      <xdr:colOff>647700</xdr:colOff>
      <xdr:row>7</xdr:row>
      <xdr:rowOff>220980</xdr:rowOff>
    </xdr:from>
    <xdr:to>
      <xdr:col>4</xdr:col>
      <xdr:colOff>388620</xdr:colOff>
      <xdr:row>13</xdr:row>
      <xdr:rowOff>91440</xdr:rowOff>
    </xdr:to>
    <xdr:sp macro="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>
          <a:spLocks noChangeAspect="1"/>
        </xdr:cNvSpPr>
      </xdr:nvSpPr>
      <xdr:spPr>
        <a:xfrm>
          <a:off x="3086100" y="3040380"/>
          <a:ext cx="2316480" cy="1836420"/>
        </a:xfrm>
        <a:prstGeom prst="roundRect">
          <a:avLst>
            <a:gd name="adj" fmla="val 4462"/>
          </a:avLst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2</xdr:col>
      <xdr:colOff>894246</xdr:colOff>
      <xdr:row>8</xdr:row>
      <xdr:rowOff>152400</xdr:rowOff>
    </xdr:from>
    <xdr:to>
      <xdr:col>4</xdr:col>
      <xdr:colOff>160019</xdr:colOff>
      <xdr:row>9</xdr:row>
      <xdr:rowOff>129540</xdr:rowOff>
    </xdr:to>
    <xdr:sp macro="[0]!DBMSheetsHeadersON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SpPr>
          <a:spLocks noChangeAspect="1"/>
        </xdr:cNvSpPr>
      </xdr:nvSpPr>
      <xdr:spPr>
        <a:xfrm>
          <a:off x="3469806" y="3200400"/>
          <a:ext cx="1841333" cy="3048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DBM-SHEETS HEADERS- ON</a:t>
          </a:r>
        </a:p>
      </xdr:txBody>
    </xdr:sp>
    <xdr:clientData/>
  </xdr:twoCellAnchor>
  <xdr:twoCellAnchor editAs="oneCell">
    <xdr:from>
      <xdr:col>2</xdr:col>
      <xdr:colOff>894247</xdr:colOff>
      <xdr:row>9</xdr:row>
      <xdr:rowOff>99060</xdr:rowOff>
    </xdr:from>
    <xdr:to>
      <xdr:col>4</xdr:col>
      <xdr:colOff>160021</xdr:colOff>
      <xdr:row>10</xdr:row>
      <xdr:rowOff>91440</xdr:rowOff>
    </xdr:to>
    <xdr:sp macro="[0]!DBMSheetsHeadersOFF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1200-000013000000}"/>
            </a:ext>
          </a:extLst>
        </xdr:cNvPr>
        <xdr:cNvSpPr>
          <a:spLocks noChangeAspect="1"/>
        </xdr:cNvSpPr>
      </xdr:nvSpPr>
      <xdr:spPr>
        <a:xfrm>
          <a:off x="3469807" y="3528060"/>
          <a:ext cx="1841334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r>
            <a:rPr lang="en-PH" sz="1100" b="1">
              <a:solidFill>
                <a:srgbClr val="7030A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DBM-SHEETS HEADERS-OFF</a:t>
          </a:r>
          <a:endParaRPr lang="en-PH" sz="1200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2</xdr:col>
      <xdr:colOff>883921</xdr:colOff>
      <xdr:row>10</xdr:row>
      <xdr:rowOff>213360</xdr:rowOff>
    </xdr:from>
    <xdr:to>
      <xdr:col>4</xdr:col>
      <xdr:colOff>160021</xdr:colOff>
      <xdr:row>11</xdr:row>
      <xdr:rowOff>182880</xdr:rowOff>
    </xdr:to>
    <xdr:sp macro="[0]!DBMSheetsPaneOn" textlink="">
      <xdr:nvSpPr>
        <xdr:cNvPr id="20" name="Rectangle: Rounded Corners 19">
          <a:extLst>
            <a:ext uri="{FF2B5EF4-FFF2-40B4-BE49-F238E27FC236}">
              <a16:creationId xmlns:a16="http://schemas.microsoft.com/office/drawing/2014/main" id="{00000000-0008-0000-1200-000014000000}"/>
            </a:ext>
          </a:extLst>
        </xdr:cNvPr>
        <xdr:cNvSpPr>
          <a:spLocks noChangeAspect="1"/>
        </xdr:cNvSpPr>
      </xdr:nvSpPr>
      <xdr:spPr>
        <a:xfrm>
          <a:off x="3459481" y="4023360"/>
          <a:ext cx="1851660" cy="2971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DBM - SHEETS  PANES - ON</a:t>
          </a:r>
        </a:p>
      </xdr:txBody>
    </xdr:sp>
    <xdr:clientData/>
  </xdr:twoCellAnchor>
  <xdr:twoCellAnchor editAs="oneCell">
    <xdr:from>
      <xdr:col>2</xdr:col>
      <xdr:colOff>876300</xdr:colOff>
      <xdr:row>11</xdr:row>
      <xdr:rowOff>152400</xdr:rowOff>
    </xdr:from>
    <xdr:to>
      <xdr:col>4</xdr:col>
      <xdr:colOff>167641</xdr:colOff>
      <xdr:row>12</xdr:row>
      <xdr:rowOff>129540</xdr:rowOff>
    </xdr:to>
    <xdr:sp macro="[0]!DBMSheetsPanesOFF" textlink="">
      <xdr:nvSpPr>
        <xdr:cNvPr id="21" name="Rectangle: Rounded Corners 20">
          <a:extLst>
            <a:ext uri="{FF2B5EF4-FFF2-40B4-BE49-F238E27FC236}">
              <a16:creationId xmlns:a16="http://schemas.microsoft.com/office/drawing/2014/main" id="{00000000-0008-0000-1200-000015000000}"/>
            </a:ext>
          </a:extLst>
        </xdr:cNvPr>
        <xdr:cNvSpPr>
          <a:spLocks noChangeAspect="1"/>
        </xdr:cNvSpPr>
      </xdr:nvSpPr>
      <xdr:spPr>
        <a:xfrm>
          <a:off x="3451860" y="4343400"/>
          <a:ext cx="1866901" cy="30480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DBM - SHEETS  PANES-OFF</a:t>
          </a:r>
        </a:p>
      </xdr:txBody>
    </xdr:sp>
    <xdr:clientData/>
  </xdr:twoCellAnchor>
  <xdr:twoCellAnchor editAs="oneCell">
    <xdr:from>
      <xdr:col>6</xdr:col>
      <xdr:colOff>990600</xdr:colOff>
      <xdr:row>7</xdr:row>
      <xdr:rowOff>175260</xdr:rowOff>
    </xdr:from>
    <xdr:to>
      <xdr:col>8</xdr:col>
      <xdr:colOff>685800</xdr:colOff>
      <xdr:row>13</xdr:row>
      <xdr:rowOff>60960</xdr:rowOff>
    </xdr:to>
    <xdr:sp macro="" textlink="">
      <xdr:nvSpPr>
        <xdr:cNvPr id="38" name="Rectangle: Rounded Corners 37">
          <a:extLst>
            <a:ext uri="{FF2B5EF4-FFF2-40B4-BE49-F238E27FC236}">
              <a16:creationId xmlns:a16="http://schemas.microsoft.com/office/drawing/2014/main" id="{00000000-0008-0000-1200-000026000000}"/>
            </a:ext>
          </a:extLst>
        </xdr:cNvPr>
        <xdr:cNvSpPr>
          <a:spLocks noChangeAspect="1"/>
        </xdr:cNvSpPr>
      </xdr:nvSpPr>
      <xdr:spPr>
        <a:xfrm>
          <a:off x="8580120" y="2994660"/>
          <a:ext cx="2270760" cy="1851660"/>
        </a:xfrm>
        <a:prstGeom prst="roundRect">
          <a:avLst>
            <a:gd name="adj" fmla="val 4462"/>
          </a:avLst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6</xdr:col>
      <xdr:colOff>1191426</xdr:colOff>
      <xdr:row>9</xdr:row>
      <xdr:rowOff>259080</xdr:rowOff>
    </xdr:from>
    <xdr:to>
      <xdr:col>8</xdr:col>
      <xdr:colOff>464819</xdr:colOff>
      <xdr:row>10</xdr:row>
      <xdr:rowOff>228600</xdr:rowOff>
    </xdr:to>
    <xdr:sp macro="[0]!DBMPnLCYMonVisible" textlink="">
      <xdr:nvSpPr>
        <xdr:cNvPr id="39" name="Rectangle: Rounded Corners 38">
          <a:extLst>
            <a:ext uri="{FF2B5EF4-FFF2-40B4-BE49-F238E27FC236}">
              <a16:creationId xmlns:a16="http://schemas.microsoft.com/office/drawing/2014/main" id="{00000000-0008-0000-1200-000027000000}"/>
            </a:ext>
          </a:extLst>
        </xdr:cNvPr>
        <xdr:cNvSpPr>
          <a:spLocks noChangeAspect="1"/>
        </xdr:cNvSpPr>
      </xdr:nvSpPr>
      <xdr:spPr>
        <a:xfrm>
          <a:off x="8918106" y="3688080"/>
          <a:ext cx="1848953" cy="2971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 PnLCyMonVISIBLE </a:t>
          </a:r>
        </a:p>
      </xdr:txBody>
    </xdr:sp>
    <xdr:clientData/>
  </xdr:twoCellAnchor>
  <xdr:twoCellAnchor editAs="oneCell">
    <xdr:from>
      <xdr:col>6</xdr:col>
      <xdr:colOff>1181100</xdr:colOff>
      <xdr:row>10</xdr:row>
      <xdr:rowOff>205740</xdr:rowOff>
    </xdr:from>
    <xdr:to>
      <xdr:col>8</xdr:col>
      <xdr:colOff>464819</xdr:colOff>
      <xdr:row>11</xdr:row>
      <xdr:rowOff>175260</xdr:rowOff>
    </xdr:to>
    <xdr:sp macro="[0]!DBMPnLFCSMonVisible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00000000-0008-0000-1200-000028000000}"/>
            </a:ext>
          </a:extLst>
        </xdr:cNvPr>
        <xdr:cNvSpPr>
          <a:spLocks noChangeAspect="1"/>
        </xdr:cNvSpPr>
      </xdr:nvSpPr>
      <xdr:spPr>
        <a:xfrm>
          <a:off x="8907780" y="4015740"/>
          <a:ext cx="1859279" cy="2971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DBM PnLFcsMonVISIBLE</a:t>
          </a:r>
          <a:endParaRPr lang="en-PH" sz="1200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6</xdr:col>
      <xdr:colOff>1181100</xdr:colOff>
      <xdr:row>11</xdr:row>
      <xdr:rowOff>152400</xdr:rowOff>
    </xdr:from>
    <xdr:to>
      <xdr:col>8</xdr:col>
      <xdr:colOff>472439</xdr:colOff>
      <xdr:row>12</xdr:row>
      <xdr:rowOff>137160</xdr:rowOff>
    </xdr:to>
    <xdr:sp macro="[0]!DBMPnLLyMonVisible" textlink="">
      <xdr:nvSpPr>
        <xdr:cNvPr id="41" name="Rectangle: Rounded Corners 40">
          <a:extLst>
            <a:ext uri="{FF2B5EF4-FFF2-40B4-BE49-F238E27FC236}">
              <a16:creationId xmlns:a16="http://schemas.microsoft.com/office/drawing/2014/main" id="{00000000-0008-0000-1200-000029000000}"/>
            </a:ext>
          </a:extLst>
        </xdr:cNvPr>
        <xdr:cNvSpPr>
          <a:spLocks noChangeAspect="1"/>
        </xdr:cNvSpPr>
      </xdr:nvSpPr>
      <xdr:spPr>
        <a:xfrm>
          <a:off x="8907780" y="4343400"/>
          <a:ext cx="1866899" cy="31242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DBM</a:t>
          </a:r>
          <a:r>
            <a:rPr lang="en-PH" sz="1100" b="1" baseline="0">
              <a:solidFill>
                <a:srgbClr val="7030A0"/>
              </a:solidFill>
              <a:latin typeface="Arial Narrow" panose="020B0606020202030204" pitchFamily="34" charset="0"/>
            </a:rPr>
            <a:t> PnL LyMonVISIBLE</a:t>
          </a:r>
          <a:endParaRPr lang="en-PH" sz="1100" b="1">
            <a:solidFill>
              <a:srgbClr val="7030A0"/>
            </a:solidFill>
            <a:latin typeface="Arial Narrow" panose="020B0606020202030204" pitchFamily="34" charset="0"/>
          </a:endParaRPr>
        </a:p>
      </xdr:txBody>
    </xdr:sp>
    <xdr:clientData/>
  </xdr:twoCellAnchor>
  <xdr:twoCellAnchor editAs="oneCell">
    <xdr:from>
      <xdr:col>6</xdr:col>
      <xdr:colOff>1176186</xdr:colOff>
      <xdr:row>8</xdr:row>
      <xdr:rowOff>99060</xdr:rowOff>
    </xdr:from>
    <xdr:to>
      <xdr:col>8</xdr:col>
      <xdr:colOff>468429</xdr:colOff>
      <xdr:row>9</xdr:row>
      <xdr:rowOff>91440</xdr:rowOff>
    </xdr:to>
    <xdr:sp macro="[0]!DBMSheetsVisibleAll" textlink="">
      <xdr:nvSpPr>
        <xdr:cNvPr id="24" name="Rectangle: Rounded Corners 23">
          <a:extLst>
            <a:ext uri="{FF2B5EF4-FFF2-40B4-BE49-F238E27FC236}">
              <a16:creationId xmlns:a16="http://schemas.microsoft.com/office/drawing/2014/main" id="{00000000-0008-0000-1200-000018000000}"/>
            </a:ext>
          </a:extLst>
        </xdr:cNvPr>
        <xdr:cNvSpPr>
          <a:spLocks noChangeAspect="1"/>
        </xdr:cNvSpPr>
      </xdr:nvSpPr>
      <xdr:spPr>
        <a:xfrm>
          <a:off x="8902866" y="3147060"/>
          <a:ext cx="1867803" cy="32004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effectLst/>
              <a:latin typeface="Arial Narrow" panose="020B0606020202030204" pitchFamily="34" charset="0"/>
              <a:ea typeface="+mn-ea"/>
              <a:cs typeface="+mn-cs"/>
            </a:rPr>
            <a:t>DBM SheetsVISIBLE-ALL</a:t>
          </a:r>
          <a:endParaRPr lang="en-PH" sz="1200">
            <a:solidFill>
              <a:srgbClr val="7030A0"/>
            </a:solidFill>
            <a:effectLst/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6</xdr:col>
      <xdr:colOff>960120</xdr:colOff>
      <xdr:row>14</xdr:row>
      <xdr:rowOff>281940</xdr:rowOff>
    </xdr:from>
    <xdr:to>
      <xdr:col>8</xdr:col>
      <xdr:colOff>701040</xdr:colOff>
      <xdr:row>16</xdr:row>
      <xdr:rowOff>281940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0000000-0008-0000-1200-00001B000000}"/>
            </a:ext>
          </a:extLst>
        </xdr:cNvPr>
        <xdr:cNvSpPr>
          <a:spLocks noChangeAspect="1"/>
        </xdr:cNvSpPr>
      </xdr:nvSpPr>
      <xdr:spPr>
        <a:xfrm>
          <a:off x="8549640" y="5394960"/>
          <a:ext cx="2316480" cy="655320"/>
        </a:xfrm>
        <a:prstGeom prst="roundRect">
          <a:avLst>
            <a:gd name="adj" fmla="val 10549"/>
          </a:avLst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6</xdr:col>
      <xdr:colOff>1191426</xdr:colOff>
      <xdr:row>15</xdr:row>
      <xdr:rowOff>129540</xdr:rowOff>
    </xdr:from>
    <xdr:to>
      <xdr:col>8</xdr:col>
      <xdr:colOff>510540</xdr:colOff>
      <xdr:row>16</xdr:row>
      <xdr:rowOff>99060</xdr:rowOff>
    </xdr:to>
    <xdr:sp macro="[0]!GotoTaskMaster" textlink="">
      <xdr:nvSpPr>
        <xdr:cNvPr id="28" name="Rectangle: Rounded Corners 27">
          <a:extLst>
            <a:ext uri="{FF2B5EF4-FFF2-40B4-BE49-F238E27FC236}">
              <a16:creationId xmlns:a16="http://schemas.microsoft.com/office/drawing/2014/main" id="{00000000-0008-0000-1200-00001C000000}"/>
            </a:ext>
          </a:extLst>
        </xdr:cNvPr>
        <xdr:cNvSpPr>
          <a:spLocks noChangeAspect="1"/>
        </xdr:cNvSpPr>
      </xdr:nvSpPr>
      <xdr:spPr>
        <a:xfrm>
          <a:off x="8780946" y="5570220"/>
          <a:ext cx="1894674" cy="2971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0000FF"/>
              </a:solidFill>
              <a:latin typeface="Arial Narrow" panose="020B0606020202030204" pitchFamily="34" charset="0"/>
              <a:cs typeface="Arial" panose="020B0604020202020204" pitchFamily="34" charset="0"/>
            </a:rPr>
            <a:t>GOTO-TASKMASTER</a:t>
          </a:r>
        </a:p>
      </xdr:txBody>
    </xdr:sp>
    <xdr:clientData/>
  </xdr:twoCellAnchor>
  <xdr:twoCellAnchor>
    <xdr:from>
      <xdr:col>4</xdr:col>
      <xdr:colOff>655320</xdr:colOff>
      <xdr:row>14</xdr:row>
      <xdr:rowOff>274320</xdr:rowOff>
    </xdr:from>
    <xdr:to>
      <xdr:col>6</xdr:col>
      <xdr:colOff>769620</xdr:colOff>
      <xdr:row>16</xdr:row>
      <xdr:rowOff>274320</xdr:rowOff>
    </xdr:to>
    <xdr:sp macro="[0]!DBMPnLDBbasesUpdateAndRefresh" textlink="">
      <xdr:nvSpPr>
        <xdr:cNvPr id="65" name="Rectangle: Rounded Corners 64">
          <a:extLst>
            <a:ext uri="{FF2B5EF4-FFF2-40B4-BE49-F238E27FC236}">
              <a16:creationId xmlns:a16="http://schemas.microsoft.com/office/drawing/2014/main" id="{00000000-0008-0000-1200-000041000000}"/>
            </a:ext>
          </a:extLst>
        </xdr:cNvPr>
        <xdr:cNvSpPr>
          <a:spLocks noChangeAspect="1"/>
        </xdr:cNvSpPr>
      </xdr:nvSpPr>
      <xdr:spPr>
        <a:xfrm>
          <a:off x="5669280" y="5387340"/>
          <a:ext cx="2689860" cy="655320"/>
        </a:xfrm>
        <a:prstGeom prst="roundRect">
          <a:avLst>
            <a:gd name="adj" fmla="val 12260"/>
          </a:avLst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>
    <xdr:from>
      <xdr:col>4</xdr:col>
      <xdr:colOff>861060</xdr:colOff>
      <xdr:row>15</xdr:row>
      <xdr:rowOff>129540</xdr:rowOff>
    </xdr:from>
    <xdr:to>
      <xdr:col>6</xdr:col>
      <xdr:colOff>548640</xdr:colOff>
      <xdr:row>16</xdr:row>
      <xdr:rowOff>99060</xdr:rowOff>
    </xdr:to>
    <xdr:sp macro="[0]!DBMUpdateRepreshPNLDatabases" textlink="">
      <xdr:nvSpPr>
        <xdr:cNvPr id="66" name="Rectangle: Rounded Corners 65">
          <a:extLst>
            <a:ext uri="{FF2B5EF4-FFF2-40B4-BE49-F238E27FC236}">
              <a16:creationId xmlns:a16="http://schemas.microsoft.com/office/drawing/2014/main" id="{00000000-0008-0000-1200-000042000000}"/>
            </a:ext>
          </a:extLst>
        </xdr:cNvPr>
        <xdr:cNvSpPr>
          <a:spLocks noChangeAspect="1"/>
        </xdr:cNvSpPr>
      </xdr:nvSpPr>
      <xdr:spPr>
        <a:xfrm>
          <a:off x="5875020" y="5570220"/>
          <a:ext cx="2263140" cy="2971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2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 PNLDB UPDATE</a:t>
          </a:r>
          <a:r>
            <a:rPr lang="en-PH" sz="12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-</a:t>
          </a:r>
          <a:r>
            <a:rPr lang="en-PH" sz="12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REFRESH</a:t>
          </a:r>
        </a:p>
      </xdr:txBody>
    </xdr:sp>
    <xdr:clientData/>
  </xdr:twoCellAnchor>
  <xdr:twoCellAnchor editAs="oneCell">
    <xdr:from>
      <xdr:col>4</xdr:col>
      <xdr:colOff>777240</xdr:colOff>
      <xdr:row>10</xdr:row>
      <xdr:rowOff>0</xdr:rowOff>
    </xdr:from>
    <xdr:to>
      <xdr:col>6</xdr:col>
      <xdr:colOff>518160</xdr:colOff>
      <xdr:row>13</xdr:row>
      <xdr:rowOff>106680</xdr:rowOff>
    </xdr:to>
    <xdr:sp macro="" textlink="">
      <xdr:nvSpPr>
        <xdr:cNvPr id="79" name="Rectangle: Rounded Corners 78">
          <a:extLst>
            <a:ext uri="{FF2B5EF4-FFF2-40B4-BE49-F238E27FC236}">
              <a16:creationId xmlns:a16="http://schemas.microsoft.com/office/drawing/2014/main" id="{00000000-0008-0000-1200-00004F000000}"/>
            </a:ext>
          </a:extLst>
        </xdr:cNvPr>
        <xdr:cNvSpPr>
          <a:spLocks noChangeAspect="1"/>
        </xdr:cNvSpPr>
      </xdr:nvSpPr>
      <xdr:spPr>
        <a:xfrm>
          <a:off x="5791200" y="3802380"/>
          <a:ext cx="2316480" cy="1089660"/>
        </a:xfrm>
        <a:prstGeom prst="roundRect">
          <a:avLst>
            <a:gd name="adj" fmla="val 6881"/>
          </a:avLst>
        </a:prstGeom>
        <a:solidFill>
          <a:srgbClr val="E9F5DF"/>
        </a:solidFill>
        <a:ln w="635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PH" sz="1100"/>
        </a:p>
      </xdr:txBody>
    </xdr:sp>
    <xdr:clientData/>
  </xdr:twoCellAnchor>
  <xdr:twoCellAnchor editAs="oneCell">
    <xdr:from>
      <xdr:col>4</xdr:col>
      <xdr:colOff>1013460</xdr:colOff>
      <xdr:row>10</xdr:row>
      <xdr:rowOff>248458</xdr:rowOff>
    </xdr:from>
    <xdr:to>
      <xdr:col>6</xdr:col>
      <xdr:colOff>286064</xdr:colOff>
      <xdr:row>11</xdr:row>
      <xdr:rowOff>200391</xdr:rowOff>
    </xdr:to>
    <xdr:sp macro="[0]!DBMSheetsProtect" textlink="">
      <xdr:nvSpPr>
        <xdr:cNvPr id="80" name="Rectangle: Rounded Corners 79">
          <a:extLst>
            <a:ext uri="{FF2B5EF4-FFF2-40B4-BE49-F238E27FC236}">
              <a16:creationId xmlns:a16="http://schemas.microsoft.com/office/drawing/2014/main" id="{00000000-0008-0000-1200-000050000000}"/>
            </a:ext>
          </a:extLst>
        </xdr:cNvPr>
        <xdr:cNvSpPr>
          <a:spLocks noChangeAspect="1"/>
        </xdr:cNvSpPr>
      </xdr:nvSpPr>
      <xdr:spPr>
        <a:xfrm>
          <a:off x="6164580" y="4058458"/>
          <a:ext cx="1848164" cy="279593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DBM-SHEETS</a:t>
          </a:r>
          <a:r>
            <a:rPr lang="en-PH" sz="1100" b="1" baseline="0">
              <a:solidFill>
                <a:srgbClr val="7030A0"/>
              </a:solidFill>
              <a:latin typeface="Arial Narrow" panose="020B0606020202030204" pitchFamily="34" charset="0"/>
            </a:rPr>
            <a:t>   </a:t>
          </a:r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PROTECT</a:t>
          </a:r>
        </a:p>
      </xdr:txBody>
    </xdr:sp>
    <xdr:clientData/>
  </xdr:twoCellAnchor>
  <xdr:twoCellAnchor editAs="oneCell">
    <xdr:from>
      <xdr:col>4</xdr:col>
      <xdr:colOff>1005840</xdr:colOff>
      <xdr:row>11</xdr:row>
      <xdr:rowOff>196735</xdr:rowOff>
    </xdr:from>
    <xdr:to>
      <xdr:col>6</xdr:col>
      <xdr:colOff>278444</xdr:colOff>
      <xdr:row>12</xdr:row>
      <xdr:rowOff>148668</xdr:rowOff>
    </xdr:to>
    <xdr:sp macro="[0]!DBMSheetsUnProtect" textlink="">
      <xdr:nvSpPr>
        <xdr:cNvPr id="81" name="Rectangle: Rounded Corners 80">
          <a:extLst>
            <a:ext uri="{FF2B5EF4-FFF2-40B4-BE49-F238E27FC236}">
              <a16:creationId xmlns:a16="http://schemas.microsoft.com/office/drawing/2014/main" id="{00000000-0008-0000-1200-000051000000}"/>
            </a:ext>
          </a:extLst>
        </xdr:cNvPr>
        <xdr:cNvSpPr>
          <a:spLocks noChangeAspect="1"/>
        </xdr:cNvSpPr>
      </xdr:nvSpPr>
      <xdr:spPr>
        <a:xfrm>
          <a:off x="6156960" y="4387735"/>
          <a:ext cx="1848164" cy="279593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DBM-SHEETS</a:t>
          </a:r>
          <a:r>
            <a:rPr lang="en-PH" sz="1100" b="1" baseline="0">
              <a:solidFill>
                <a:srgbClr val="7030A0"/>
              </a:solidFill>
              <a:latin typeface="Arial Narrow" panose="020B0606020202030204" pitchFamily="34" charset="0"/>
            </a:rPr>
            <a:t> UN</a:t>
          </a:r>
          <a:r>
            <a:rPr lang="en-PH" sz="1100" b="1">
              <a:solidFill>
                <a:srgbClr val="7030A0"/>
              </a:solidFill>
              <a:latin typeface="Arial Narrow" panose="020B0606020202030204" pitchFamily="34" charset="0"/>
            </a:rPr>
            <a:t>PROTECT</a:t>
          </a:r>
        </a:p>
      </xdr:txBody>
    </xdr:sp>
    <xdr:clientData/>
  </xdr:twoCellAnchor>
  <xdr:twoCellAnchor>
    <xdr:from>
      <xdr:col>1</xdr:col>
      <xdr:colOff>30480</xdr:colOff>
      <xdr:row>1</xdr:row>
      <xdr:rowOff>106680</xdr:rowOff>
    </xdr:from>
    <xdr:to>
      <xdr:col>10</xdr:col>
      <xdr:colOff>612</xdr:colOff>
      <xdr:row>19</xdr:row>
      <xdr:rowOff>281943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pSpPr/>
      </xdr:nvGrpSpPr>
      <xdr:grpSpPr>
        <a:xfrm>
          <a:off x="2078355" y="525780"/>
          <a:ext cx="9333207" cy="6242688"/>
          <a:chOff x="2120900" y="571500"/>
          <a:chExt cx="9655152" cy="6261103"/>
        </a:xfrm>
        <a:solidFill>
          <a:schemeClr val="accent5">
            <a:lumMod val="75000"/>
          </a:schemeClr>
        </a:solidFill>
      </xdr:grpSpPr>
      <xdr:sp macro="" textlink="">
        <xdr:nvSpPr>
          <xdr:cNvPr id="25" name="Rectangle: Rounded Corners 24">
            <a:extLst>
              <a:ext uri="{FF2B5EF4-FFF2-40B4-BE49-F238E27FC236}">
                <a16:creationId xmlns:a16="http://schemas.microsoft.com/office/drawing/2014/main" id="{00000000-0008-0000-1200-000019000000}"/>
              </a:ext>
            </a:extLst>
          </xdr:cNvPr>
          <xdr:cNvSpPr/>
        </xdr:nvSpPr>
        <xdr:spPr>
          <a:xfrm>
            <a:off x="2204720" y="571500"/>
            <a:ext cx="9486900" cy="348681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30" name="Rectangle: Rounded Corners 29">
            <a:extLst>
              <a:ext uri="{FF2B5EF4-FFF2-40B4-BE49-F238E27FC236}">
                <a16:creationId xmlns:a16="http://schemas.microsoft.com/office/drawing/2014/main" id="{00000000-0008-0000-1200-00001E000000}"/>
              </a:ext>
            </a:extLst>
          </xdr:cNvPr>
          <xdr:cNvSpPr/>
        </xdr:nvSpPr>
        <xdr:spPr>
          <a:xfrm>
            <a:off x="2219960" y="6527800"/>
            <a:ext cx="9486900" cy="297793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31" name="Rectangle: Rounded Corners 30">
            <a:extLst>
              <a:ext uri="{FF2B5EF4-FFF2-40B4-BE49-F238E27FC236}">
                <a16:creationId xmlns:a16="http://schemas.microsoft.com/office/drawing/2014/main" id="{00000000-0008-0000-1200-00001F000000}"/>
              </a:ext>
            </a:extLst>
          </xdr:cNvPr>
          <xdr:cNvSpPr/>
        </xdr:nvSpPr>
        <xdr:spPr>
          <a:xfrm rot="5400000">
            <a:off x="-830310" y="3537951"/>
            <a:ext cx="6245862" cy="343441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32" name="Rectangle: Rounded Corners 31">
            <a:extLst>
              <a:ext uri="{FF2B5EF4-FFF2-40B4-BE49-F238E27FC236}">
                <a16:creationId xmlns:a16="http://schemas.microsoft.com/office/drawing/2014/main" id="{00000000-0008-0000-1200-000020000000}"/>
              </a:ext>
            </a:extLst>
          </xdr:cNvPr>
          <xdr:cNvSpPr/>
        </xdr:nvSpPr>
        <xdr:spPr>
          <a:xfrm rot="5400000">
            <a:off x="8469639" y="3510950"/>
            <a:ext cx="6238242" cy="374584"/>
          </a:xfrm>
          <a:prstGeom prst="roundRect">
            <a:avLst>
              <a:gd name="adj" fmla="val 48391"/>
            </a:avLst>
          </a:prstGeom>
          <a:grpFill/>
          <a:ln w="6350">
            <a:solidFill>
              <a:schemeClr val="accent1">
                <a:shade val="50000"/>
                <a:alpha val="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PH" sz="1100">
              <a:solidFill>
                <a:schemeClr val="accent6">
                  <a:lumMod val="75000"/>
                </a:schemeClr>
              </a:solidFill>
            </a:endParaRP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247650</xdr:colOff>
          <xdr:row>13</xdr:row>
          <xdr:rowOff>114300</xdr:rowOff>
        </xdr:from>
        <xdr:to>
          <xdr:col>9</xdr:col>
          <xdr:colOff>390525</xdr:colOff>
          <xdr:row>14</xdr:row>
          <xdr:rowOff>171450</xdr:rowOff>
        </xdr:to>
        <xdr:sp macro="" textlink="">
          <xdr:nvSpPr>
            <xdr:cNvPr id="107522" name="Button 2" hidden="1">
              <a:extLst>
                <a:ext uri="{63B3BB69-23CF-44E3-9099-C40C66FF867C}">
                  <a14:compatExt spid="_x0000_s107522"/>
                </a:ext>
                <a:ext uri="{FF2B5EF4-FFF2-40B4-BE49-F238E27FC236}">
                  <a16:creationId xmlns:a16="http://schemas.microsoft.com/office/drawing/2014/main" id="{00000000-0008-0000-1D00-000002A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FF0000"/>
                  </a:solidFill>
                  <a:latin typeface="Arial Narrow"/>
                </a:rPr>
                <a:t>Create Db-Ytd 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2706</xdr:colOff>
      <xdr:row>12</xdr:row>
      <xdr:rowOff>38100</xdr:rowOff>
    </xdr:from>
    <xdr:to>
      <xdr:col>6</xdr:col>
      <xdr:colOff>411480</xdr:colOff>
      <xdr:row>13</xdr:row>
      <xdr:rowOff>106680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2000-000005000000}"/>
            </a:ext>
          </a:extLst>
        </xdr:cNvPr>
        <xdr:cNvSpPr>
          <a:spLocks noChangeAspect="1"/>
        </xdr:cNvSpPr>
      </xdr:nvSpPr>
      <xdr:spPr>
        <a:xfrm>
          <a:off x="330366" y="6324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411480</xdr:colOff>
      <xdr:row>13</xdr:row>
      <xdr:rowOff>68580</xdr:rowOff>
    </xdr:to>
    <xdr:sp macro="[0]!DBMValidatePnLMon01to12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6420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2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3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4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5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6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7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PnLDataValidation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8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3A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B00-000005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C00-000006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3D00-000006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E00-000005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3F00-000005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4000-000004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100-000005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200-000006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300-000006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4400-000006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6</xdr:col>
      <xdr:colOff>408774</xdr:colOff>
      <xdr:row>13</xdr:row>
      <xdr:rowOff>68580</xdr:rowOff>
    </xdr:to>
    <xdr:sp macro="[0]!DBMValidatePnLMon01to12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4500-000005000000}"/>
            </a:ext>
          </a:extLst>
        </xdr:cNvPr>
        <xdr:cNvSpPr>
          <a:spLocks noChangeAspect="1"/>
        </xdr:cNvSpPr>
      </xdr:nvSpPr>
      <xdr:spPr>
        <a:xfrm>
          <a:off x="327660" y="594360"/>
          <a:ext cx="1833714" cy="259080"/>
        </a:xfrm>
        <a:prstGeom prst="roundRect">
          <a:avLst/>
        </a:prstGeom>
        <a:solidFill>
          <a:schemeClr val="accent4">
            <a:lumMod val="40000"/>
            <a:lumOff val="60000"/>
          </a:schemeClr>
        </a:solidFill>
        <a:ln w="3175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DBM</a:t>
          </a:r>
          <a:r>
            <a:rPr lang="en-PH" sz="1100" b="1" baseline="0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 </a:t>
          </a:r>
          <a:r>
            <a:rPr lang="en-PH" sz="1100" b="1">
              <a:solidFill>
                <a:srgbClr val="C00000"/>
              </a:solidFill>
              <a:latin typeface="Arial Narrow" panose="020B0606020202030204" pitchFamily="34" charset="0"/>
              <a:cs typeface="Arial" panose="020B0604020202020204" pitchFamily="34" charset="0"/>
            </a:rPr>
            <a:t>PNL-DATA VALIDATION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rgbClr val="E9F5DF"/>
        </a:solidFill>
        <a:ln w="6350"/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1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1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7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8.xml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9.xml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0.xml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1.xml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2.xml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3.xml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4.xml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5.xml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6.xml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7.xml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8.xml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9.xml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0.xml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31230-B41D-49B4-BEB7-CD853AEA6A6D}">
  <sheetPr codeName="Sheet9"/>
  <dimension ref="I5:M15"/>
  <sheetViews>
    <sheetView zoomScaleNormal="100" workbookViewId="0">
      <selection activeCell="L33" sqref="L33"/>
    </sheetView>
  </sheetViews>
  <sheetFormatPr defaultRowHeight="15"/>
  <cols>
    <col min="9" max="9" width="9" customWidth="1"/>
    <col min="10" max="10" width="4.140625" customWidth="1"/>
    <col min="11" max="11" width="14.7109375" customWidth="1"/>
  </cols>
  <sheetData>
    <row r="5" spans="9:13">
      <c r="I5" s="14"/>
      <c r="J5" s="14"/>
      <c r="K5" s="14"/>
    </row>
    <row r="6" spans="9:13">
      <c r="I6" s="14"/>
      <c r="J6" s="14"/>
      <c r="K6" s="14"/>
    </row>
    <row r="7" spans="9:13">
      <c r="I7" s="14"/>
      <c r="J7" s="14"/>
      <c r="K7" s="14"/>
    </row>
    <row r="8" spans="9:13">
      <c r="I8" s="14"/>
      <c r="J8" s="14"/>
      <c r="K8" s="14"/>
    </row>
    <row r="9" spans="9:13">
      <c r="I9" s="14"/>
      <c r="J9" s="14"/>
      <c r="K9" s="14"/>
    </row>
    <row r="10" spans="9:13" ht="10.15" customHeight="1">
      <c r="I10" s="14"/>
      <c r="J10" s="14"/>
      <c r="K10" s="1041" t="s">
        <v>275</v>
      </c>
    </row>
    <row r="11" spans="9:13" ht="10.15" customHeight="1">
      <c r="I11" s="14"/>
      <c r="J11" s="14"/>
      <c r="K11" s="1042"/>
    </row>
    <row r="12" spans="9:13">
      <c r="I12" s="14"/>
      <c r="J12" s="14"/>
      <c r="K12" s="14"/>
      <c r="M12" s="14"/>
    </row>
    <row r="13" spans="9:13">
      <c r="I13" s="14"/>
      <c r="J13" s="14"/>
      <c r="K13" s="14"/>
    </row>
    <row r="14" spans="9:13">
      <c r="I14" s="14"/>
      <c r="J14" s="14"/>
      <c r="K14" s="14"/>
    </row>
    <row r="15" spans="9:13">
      <c r="I15" s="14"/>
      <c r="J15" s="14"/>
      <c r="K15" s="14"/>
    </row>
  </sheetData>
  <mergeCells count="1">
    <mergeCell ref="K10:K1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3">
    <tabColor rgb="FF7030A0"/>
  </sheetPr>
  <dimension ref="A1:BA28"/>
  <sheetViews>
    <sheetView showGridLines="0" showRowColHeaders="0" tabSelected="1" zoomScaleNormal="100" workbookViewId="0">
      <selection activeCell="F8" sqref="F8"/>
    </sheetView>
  </sheetViews>
  <sheetFormatPr defaultColWidth="9.140625" defaultRowHeight="14.25"/>
  <cols>
    <col min="1" max="1" width="30.7109375" style="568" customWidth="1"/>
    <col min="2" max="2" width="4.7109375" style="568" customWidth="1"/>
    <col min="3" max="9" width="18.7109375" style="568" customWidth="1"/>
    <col min="10" max="10" width="4.7109375" style="568" customWidth="1"/>
    <col min="11" max="11" width="18.7109375" style="568" customWidth="1"/>
    <col min="12" max="12" width="35.28515625" style="568" customWidth="1"/>
    <col min="13" max="13" width="23" style="569" customWidth="1"/>
    <col min="14" max="24" width="9.140625" style="568" customWidth="1"/>
    <col min="25" max="25" width="7.28515625" style="568" customWidth="1"/>
    <col min="26" max="26" width="8" style="570" customWidth="1"/>
    <col min="27" max="27" width="17.85546875" style="568" customWidth="1"/>
    <col min="28" max="43" width="9.140625" style="568" customWidth="1"/>
    <col min="44" max="46" width="9.140625" style="568" hidden="1" customWidth="1"/>
    <col min="47" max="49" width="9.140625" style="568"/>
    <col min="50" max="50" width="22" style="568" hidden="1" customWidth="1"/>
    <col min="51" max="53" width="9.140625" style="568" hidden="1" customWidth="1"/>
    <col min="54" max="16384" width="9.140625" style="568"/>
  </cols>
  <sheetData>
    <row r="1" spans="1:50" s="561" customFormat="1" ht="67.900000000000006" customHeight="1">
      <c r="A1" s="560"/>
      <c r="E1" s="562"/>
      <c r="K1" s="560"/>
      <c r="L1" s="560"/>
      <c r="M1" s="563"/>
      <c r="Z1" s="564"/>
      <c r="AA1" s="565"/>
      <c r="AB1" s="566"/>
      <c r="AX1" s="567"/>
    </row>
    <row r="2" spans="1:50" ht="22.15" customHeight="1">
      <c r="C2" s="603"/>
      <c r="D2" s="603"/>
      <c r="E2" s="603"/>
      <c r="F2" s="603"/>
      <c r="G2" s="603"/>
      <c r="H2" s="603"/>
      <c r="I2" s="603"/>
      <c r="AX2" s="571"/>
    </row>
    <row r="3" spans="1:50" s="620" customFormat="1" ht="43.5">
      <c r="B3" s="621"/>
      <c r="C3" s="604"/>
      <c r="D3" s="1043" t="s">
        <v>338</v>
      </c>
      <c r="E3" s="1044"/>
      <c r="F3" s="1044"/>
      <c r="G3" s="1044"/>
      <c r="H3" s="1044"/>
      <c r="I3" s="604"/>
      <c r="J3" s="572"/>
      <c r="M3" s="622"/>
      <c r="Z3" s="570"/>
    </row>
    <row r="4" spans="1:50" s="620" customFormat="1" ht="25.9" customHeight="1">
      <c r="B4" s="623"/>
      <c r="C4" s="605"/>
      <c r="D4" s="1045" t="s">
        <v>337</v>
      </c>
      <c r="E4" s="1046"/>
      <c r="F4" s="1046"/>
      <c r="G4" s="1046"/>
      <c r="H4" s="1046"/>
      <c r="I4" s="606"/>
      <c r="J4" s="573"/>
      <c r="M4" s="622"/>
      <c r="Z4" s="570"/>
    </row>
    <row r="5" spans="1:50" ht="25.9" customHeight="1">
      <c r="A5" s="620"/>
      <c r="B5" s="574"/>
      <c r="C5" s="604"/>
      <c r="D5" s="604"/>
      <c r="E5" s="604"/>
      <c r="F5" s="604"/>
      <c r="G5" s="604"/>
      <c r="H5" s="604"/>
      <c r="I5" s="606"/>
      <c r="J5" s="573"/>
      <c r="M5" s="575"/>
    </row>
    <row r="6" spans="1:50" ht="25.9" customHeight="1">
      <c r="A6" s="620"/>
      <c r="C6" s="605"/>
      <c r="D6" s="605"/>
      <c r="E6" s="605"/>
      <c r="F6" s="605"/>
      <c r="G6" s="605"/>
      <c r="H6" s="605"/>
      <c r="I6" s="603"/>
      <c r="M6" s="576"/>
    </row>
    <row r="7" spans="1:50" ht="25.9" customHeight="1">
      <c r="A7" s="620"/>
      <c r="C7" s="604"/>
      <c r="D7" s="604"/>
      <c r="E7" s="604"/>
      <c r="F7" s="604"/>
      <c r="G7" s="604"/>
      <c r="H7" s="604"/>
      <c r="I7" s="607"/>
      <c r="M7" s="576"/>
    </row>
    <row r="8" spans="1:50" ht="25.9" customHeight="1">
      <c r="A8" s="620"/>
      <c r="C8" s="605"/>
      <c r="D8" s="605"/>
      <c r="E8" s="605"/>
      <c r="F8" s="608">
        <v>2018</v>
      </c>
      <c r="G8" s="605"/>
      <c r="H8" s="605"/>
      <c r="I8" s="603"/>
      <c r="M8" s="575"/>
    </row>
    <row r="9" spans="1:50" ht="25.9" customHeight="1">
      <c r="A9" s="620"/>
      <c r="C9" s="604"/>
      <c r="D9" s="604"/>
      <c r="E9" s="604"/>
      <c r="F9" s="604"/>
      <c r="G9" s="604"/>
      <c r="H9" s="604"/>
      <c r="I9" s="603"/>
      <c r="N9" s="569"/>
    </row>
    <row r="10" spans="1:50" ht="25.9" customHeight="1">
      <c r="A10" s="620"/>
      <c r="C10" s="605"/>
      <c r="D10" s="605"/>
      <c r="E10" s="605"/>
      <c r="F10" s="605"/>
      <c r="G10" s="605"/>
      <c r="H10" s="605"/>
      <c r="I10" s="603"/>
    </row>
    <row r="11" spans="1:50" ht="25.9" customHeight="1">
      <c r="A11" s="620"/>
      <c r="C11" s="604"/>
      <c r="D11" s="604"/>
      <c r="E11" s="604"/>
      <c r="F11" s="604"/>
      <c r="G11" s="604"/>
      <c r="H11" s="604"/>
      <c r="I11" s="603"/>
      <c r="J11" s="577"/>
    </row>
    <row r="12" spans="1:50" ht="25.9" customHeight="1">
      <c r="A12" s="620"/>
      <c r="C12" s="605"/>
      <c r="D12" s="605"/>
      <c r="E12" s="605"/>
      <c r="F12" s="605"/>
      <c r="G12" s="605"/>
      <c r="H12" s="605"/>
      <c r="I12" s="603"/>
    </row>
    <row r="13" spans="1:50" ht="25.9" customHeight="1">
      <c r="A13" s="620"/>
      <c r="C13" s="604"/>
      <c r="D13" s="604"/>
      <c r="E13" s="604"/>
      <c r="F13" s="604"/>
      <c r="G13" s="604"/>
      <c r="H13" s="604"/>
      <c r="I13" s="603"/>
      <c r="M13" s="568"/>
    </row>
    <row r="14" spans="1:50" ht="25.9" customHeight="1">
      <c r="A14" s="620"/>
      <c r="C14" s="603"/>
      <c r="D14" s="603"/>
      <c r="E14" s="603"/>
      <c r="F14" s="603"/>
      <c r="G14" s="603"/>
      <c r="H14" s="603"/>
      <c r="I14" s="603"/>
    </row>
    <row r="15" spans="1:50" ht="25.9" customHeight="1">
      <c r="A15" s="620"/>
      <c r="C15" s="603"/>
      <c r="D15" s="603"/>
      <c r="E15" s="603"/>
      <c r="F15" s="603"/>
      <c r="G15" s="603"/>
      <c r="H15" s="603"/>
      <c r="I15" s="603"/>
    </row>
    <row r="16" spans="1:50" ht="19.899999999999999" customHeight="1">
      <c r="C16" s="603"/>
      <c r="D16" s="603"/>
      <c r="E16" s="609"/>
      <c r="F16" s="609"/>
      <c r="G16" s="609"/>
      <c r="H16" s="603"/>
      <c r="I16" s="603"/>
      <c r="M16" s="578"/>
      <c r="N16" s="578"/>
      <c r="O16" s="578"/>
    </row>
    <row r="17" spans="3:26" s="579" customFormat="1" ht="16.149999999999999" customHeight="1">
      <c r="C17" s="610"/>
      <c r="D17" s="611" t="s">
        <v>309</v>
      </c>
      <c r="E17" s="612">
        <v>44365</v>
      </c>
      <c r="F17" s="613">
        <v>360</v>
      </c>
      <c r="G17" s="611">
        <v>942908873016</v>
      </c>
      <c r="H17" s="614" t="s">
        <v>210</v>
      </c>
      <c r="I17" s="610"/>
      <c r="Z17" s="580"/>
    </row>
    <row r="18" spans="3:26" ht="31.9" customHeight="1">
      <c r="C18" s="603"/>
      <c r="D18" s="603"/>
      <c r="E18" s="603"/>
      <c r="F18" s="603"/>
      <c r="G18" s="603"/>
      <c r="H18" s="603"/>
      <c r="I18" s="603"/>
      <c r="M18" s="568"/>
    </row>
    <row r="19" spans="3:26" ht="22.15" customHeight="1">
      <c r="E19" s="581"/>
      <c r="F19" s="581"/>
      <c r="G19" s="581"/>
      <c r="H19" s="581"/>
      <c r="I19" s="581"/>
    </row>
    <row r="20" spans="3:26" ht="15">
      <c r="E20" s="581"/>
      <c r="F20" s="582"/>
      <c r="G20" s="583"/>
      <c r="H20" s="582"/>
      <c r="I20" s="581"/>
    </row>
    <row r="21" spans="3:26">
      <c r="G21" s="575"/>
      <c r="I21" s="575"/>
    </row>
    <row r="22" spans="3:26">
      <c r="E22" s="584"/>
      <c r="F22" s="571"/>
      <c r="G22" s="583"/>
      <c r="I22" s="584"/>
    </row>
    <row r="24" spans="3:26">
      <c r="E24" s="585"/>
      <c r="G24" s="571"/>
    </row>
    <row r="25" spans="3:26">
      <c r="G25" s="571"/>
    </row>
    <row r="26" spans="3:26">
      <c r="E26" s="569"/>
    </row>
    <row r="28" spans="3:26">
      <c r="E28" s="586"/>
      <c r="F28" s="587"/>
      <c r="G28" s="586"/>
    </row>
  </sheetData>
  <mergeCells count="2">
    <mergeCell ref="D3:H3"/>
    <mergeCell ref="D4:H4"/>
  </mergeCells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5C63DF-8E89-4A61-958E-1C236515BBCD}">
  <sheetPr codeName="Sheet3">
    <tabColor theme="9" tint="0.59999389629810485"/>
    <pageSetUpPr fitToPage="1"/>
  </sheetPr>
  <dimension ref="A1:CM402"/>
  <sheetViews>
    <sheetView showRowColHeaders="0" topLeftCell="B1" zoomScaleNormal="100" workbookViewId="0">
      <selection activeCell="T9" sqref="T9"/>
    </sheetView>
  </sheetViews>
  <sheetFormatPr defaultColWidth="9.140625" defaultRowHeight="16.5"/>
  <cols>
    <col min="1" max="1" width="3.7109375" style="284" customWidth="1"/>
    <col min="2" max="2" width="3.7109375" style="283" customWidth="1"/>
    <col min="3" max="3" width="26" style="283" customWidth="1"/>
    <col min="4" max="4" width="2.7109375" style="294" customWidth="1"/>
    <col min="5" max="5" width="1.7109375" style="1" customWidth="1"/>
    <col min="6" max="6" width="19.85546875" style="9" customWidth="1"/>
    <col min="7" max="7" width="14.7109375" style="5" customWidth="1"/>
    <col min="8" max="8" width="14.7109375" style="4" customWidth="1"/>
    <col min="9" max="10" width="14.7109375" style="5" customWidth="1"/>
    <col min="11" max="11" width="1.7109375" style="328" customWidth="1"/>
    <col min="12" max="12" width="13.7109375" style="11" customWidth="1"/>
    <col min="13" max="13" width="14.28515625" style="11" customWidth="1"/>
    <col min="14" max="14" width="13.85546875" style="11" customWidth="1"/>
    <col min="15" max="15" width="1.7109375" style="3" customWidth="1"/>
    <col min="16" max="16" width="2.7109375" style="294" customWidth="1"/>
    <col min="17" max="17" width="2.7109375" style="314" customWidth="1"/>
    <col min="18" max="18" width="6.7109375" style="283" customWidth="1"/>
    <col min="19" max="19" width="8.7109375" style="284" customWidth="1"/>
    <col min="20" max="41" width="9.140625" style="284"/>
    <col min="42" max="91" width="9.140625" style="3"/>
    <col min="92" max="16384" width="9.140625" style="5"/>
  </cols>
  <sheetData>
    <row r="1" spans="1:91" s="458" customFormat="1" ht="13.9" customHeight="1">
      <c r="B1" s="459"/>
      <c r="C1" s="459"/>
      <c r="D1" s="459"/>
      <c r="E1" s="459"/>
      <c r="F1" s="459"/>
      <c r="G1" s="459"/>
      <c r="H1" s="459"/>
      <c r="I1" s="459"/>
      <c r="J1" s="459"/>
      <c r="K1" s="460"/>
      <c r="L1" s="459"/>
      <c r="M1" s="459"/>
      <c r="N1" s="459"/>
      <c r="O1" s="459"/>
      <c r="P1" s="459"/>
      <c r="Q1" s="459"/>
      <c r="R1" s="459"/>
    </row>
    <row r="2" spans="1:91" s="284" customFormat="1" ht="13.9" customHeight="1">
      <c r="A2" s="283"/>
      <c r="B2" s="283"/>
      <c r="C2" s="283"/>
      <c r="D2" s="303"/>
      <c r="E2" s="303"/>
      <c r="F2" s="303"/>
      <c r="G2" s="294"/>
      <c r="H2" s="294"/>
      <c r="I2" s="294"/>
      <c r="J2" s="294"/>
      <c r="K2" s="322"/>
      <c r="L2" s="304"/>
      <c r="M2" s="304"/>
      <c r="N2" s="304"/>
      <c r="O2" s="304"/>
      <c r="P2" s="303"/>
      <c r="Q2" s="314"/>
      <c r="R2" s="283"/>
    </row>
    <row r="3" spans="1:91" s="281" customFormat="1" ht="34.15" customHeight="1">
      <c r="A3" s="285"/>
      <c r="B3" s="286"/>
      <c r="C3" s="286"/>
      <c r="D3" s="293"/>
      <c r="E3" s="1047" t="s">
        <v>301</v>
      </c>
      <c r="F3" s="1048"/>
      <c r="G3" s="1048"/>
      <c r="H3" s="1048"/>
      <c r="I3" s="1048"/>
      <c r="J3" s="1048"/>
      <c r="K3" s="1048"/>
      <c r="L3" s="1048"/>
      <c r="M3" s="1048"/>
      <c r="N3" s="1048"/>
      <c r="O3" s="1049"/>
      <c r="P3" s="293"/>
      <c r="Q3" s="315"/>
      <c r="R3" s="286"/>
      <c r="S3" s="285"/>
      <c r="T3" s="285"/>
      <c r="U3" s="285"/>
      <c r="V3" s="285"/>
      <c r="W3" s="285"/>
      <c r="X3" s="285"/>
      <c r="Y3" s="285"/>
      <c r="Z3" s="285"/>
      <c r="AA3" s="285"/>
      <c r="AB3" s="285"/>
      <c r="AC3" s="285"/>
      <c r="AD3" s="285"/>
      <c r="AE3" s="285"/>
      <c r="AF3" s="285"/>
      <c r="AG3" s="285"/>
      <c r="AH3" s="285"/>
      <c r="AI3" s="285"/>
      <c r="AJ3" s="285"/>
      <c r="AK3" s="285"/>
      <c r="AL3" s="285"/>
      <c r="AM3" s="285"/>
      <c r="AN3" s="285"/>
      <c r="AO3" s="285"/>
      <c r="AP3" s="280"/>
      <c r="AQ3" s="280"/>
      <c r="AR3" s="280"/>
      <c r="AS3" s="280"/>
      <c r="AT3" s="280"/>
      <c r="AU3" s="280"/>
      <c r="AV3" s="280"/>
      <c r="AW3" s="280"/>
      <c r="AX3" s="280"/>
      <c r="AY3" s="280"/>
      <c r="AZ3" s="280"/>
      <c r="BA3" s="280"/>
      <c r="BB3" s="280"/>
      <c r="BC3" s="280"/>
      <c r="BD3" s="280"/>
      <c r="BE3" s="280"/>
      <c r="BF3" s="280"/>
      <c r="BG3" s="280"/>
      <c r="BH3" s="280"/>
      <c r="BI3" s="280"/>
      <c r="BJ3" s="280"/>
      <c r="BK3" s="280"/>
      <c r="BL3" s="280"/>
      <c r="BM3" s="280"/>
      <c r="BN3" s="280"/>
      <c r="BO3" s="280"/>
      <c r="BP3" s="280"/>
      <c r="BQ3" s="280"/>
      <c r="BR3" s="280"/>
      <c r="BS3" s="280"/>
      <c r="BT3" s="280"/>
      <c r="BU3" s="280"/>
      <c r="BV3" s="280"/>
      <c r="BW3" s="280"/>
      <c r="BX3" s="280"/>
      <c r="BY3" s="280"/>
      <c r="BZ3" s="280"/>
      <c r="CA3" s="280"/>
      <c r="CB3" s="280"/>
      <c r="CC3" s="280"/>
      <c r="CD3" s="280"/>
      <c r="CE3" s="280"/>
      <c r="CF3" s="280"/>
      <c r="CG3" s="280"/>
      <c r="CH3" s="280"/>
      <c r="CI3" s="280"/>
      <c r="CJ3" s="280"/>
      <c r="CK3" s="280"/>
      <c r="CL3" s="280"/>
      <c r="CM3" s="280"/>
    </row>
    <row r="4" spans="1:91" ht="12" customHeight="1">
      <c r="E4" s="311"/>
      <c r="F4" s="312"/>
      <c r="G4" s="312"/>
      <c r="H4" s="312"/>
      <c r="I4" s="312"/>
      <c r="J4" s="312"/>
      <c r="K4" s="323"/>
      <c r="L4" s="312"/>
      <c r="M4" s="312"/>
      <c r="N4" s="312"/>
      <c r="O4" s="313"/>
    </row>
    <row r="5" spans="1:91" ht="19.899999999999999" customHeight="1">
      <c r="E5" s="15"/>
      <c r="F5" s="353" t="s">
        <v>211</v>
      </c>
      <c r="G5" s="354" t="s">
        <v>44</v>
      </c>
      <c r="H5" s="355"/>
      <c r="I5" s="354" t="s">
        <v>46</v>
      </c>
      <c r="J5" s="356" t="s">
        <v>225</v>
      </c>
      <c r="K5" s="357"/>
      <c r="L5" s="358"/>
      <c r="M5" s="359" t="s">
        <v>212</v>
      </c>
      <c r="N5" s="360">
        <v>0.05</v>
      </c>
      <c r="O5" s="18"/>
    </row>
    <row r="6" spans="1:91" ht="18" customHeight="1">
      <c r="E6" s="16"/>
      <c r="F6" s="334" t="s">
        <v>223</v>
      </c>
      <c r="G6" s="335" t="s">
        <v>40</v>
      </c>
      <c r="H6" s="336" t="s">
        <v>45</v>
      </c>
      <c r="I6" s="335" t="s">
        <v>53</v>
      </c>
      <c r="J6" s="334" t="s">
        <v>54</v>
      </c>
      <c r="K6" s="361"/>
      <c r="L6" s="334" t="s">
        <v>31</v>
      </c>
      <c r="M6" s="334" t="s">
        <v>36</v>
      </c>
      <c r="N6" s="362" t="s">
        <v>38</v>
      </c>
      <c r="O6" s="18"/>
    </row>
    <row r="7" spans="1:91" ht="18" customHeight="1">
      <c r="E7" s="16"/>
      <c r="F7" s="337"/>
      <c r="G7" s="363">
        <v>2</v>
      </c>
      <c r="H7" s="367"/>
      <c r="I7" s="364"/>
      <c r="J7" s="368"/>
      <c r="K7" s="365"/>
      <c r="L7" s="368"/>
      <c r="M7" s="368"/>
      <c r="N7" s="366"/>
      <c r="O7" s="18"/>
    </row>
    <row r="8" spans="1:91" ht="22.15" customHeight="1">
      <c r="E8" s="16"/>
      <c r="F8" s="521" t="s">
        <v>210</v>
      </c>
      <c r="G8" s="522">
        <f>TM!F8</f>
        <v>2018</v>
      </c>
      <c r="H8" s="522" t="str">
        <f>IF(G7=0,"",TEXT(DATE(G8,G7,1),"mmm"))</f>
        <v>Feb</v>
      </c>
      <c r="I8" s="523" t="s">
        <v>313</v>
      </c>
      <c r="J8" s="524"/>
      <c r="K8" s="525"/>
      <c r="L8" s="526"/>
      <c r="M8" s="526"/>
      <c r="N8" s="527"/>
      <c r="O8" s="18"/>
    </row>
    <row r="9" spans="1:91" s="6" customFormat="1" ht="12" customHeight="1">
      <c r="A9" s="287"/>
      <c r="B9" s="287"/>
      <c r="C9" s="288"/>
      <c r="D9" s="295"/>
      <c r="E9" s="17"/>
      <c r="F9" s="340"/>
      <c r="G9" s="305"/>
      <c r="H9" s="305"/>
      <c r="I9" s="305"/>
      <c r="J9" s="305"/>
      <c r="K9" s="305"/>
      <c r="L9" s="305"/>
      <c r="M9" s="306"/>
      <c r="N9" s="306"/>
      <c r="O9" s="19"/>
      <c r="P9" s="295"/>
      <c r="Q9" s="316"/>
      <c r="R9" s="288"/>
      <c r="S9" s="287"/>
      <c r="T9" s="287"/>
      <c r="U9" s="287"/>
      <c r="V9" s="287"/>
      <c r="W9" s="287"/>
      <c r="X9" s="287"/>
      <c r="Y9" s="287"/>
      <c r="Z9" s="287"/>
      <c r="AA9" s="287"/>
      <c r="AB9" s="287"/>
      <c r="AC9" s="287"/>
      <c r="AD9" s="287"/>
      <c r="AE9" s="287"/>
      <c r="AF9" s="287"/>
      <c r="AG9" s="287"/>
      <c r="AH9" s="287"/>
      <c r="AI9" s="287"/>
      <c r="AJ9" s="287"/>
      <c r="AK9" s="287"/>
      <c r="AL9" s="287"/>
      <c r="AM9" s="287"/>
      <c r="AN9" s="287"/>
      <c r="AO9" s="287"/>
    </row>
    <row r="10" spans="1:91" s="274" customFormat="1" ht="10.15" customHeight="1">
      <c r="A10" s="289"/>
      <c r="B10" s="289"/>
      <c r="C10" s="289"/>
      <c r="D10" s="296"/>
      <c r="E10" s="330"/>
      <c r="F10" s="331"/>
      <c r="G10" s="332"/>
      <c r="H10" s="332"/>
      <c r="I10" s="332"/>
      <c r="J10" s="332"/>
      <c r="K10" s="339"/>
      <c r="L10" s="332"/>
      <c r="M10" s="332"/>
      <c r="N10" s="332"/>
      <c r="O10" s="330"/>
      <c r="P10" s="296"/>
      <c r="Q10" s="317"/>
      <c r="R10" s="289"/>
      <c r="S10" s="290"/>
      <c r="T10" s="290"/>
      <c r="U10" s="290"/>
      <c r="V10" s="290"/>
      <c r="W10" s="290"/>
      <c r="X10" s="290"/>
      <c r="Y10" s="290"/>
      <c r="Z10" s="290"/>
      <c r="AA10" s="290"/>
      <c r="AB10" s="290"/>
      <c r="AC10" s="290"/>
      <c r="AD10" s="290"/>
      <c r="AE10" s="290"/>
      <c r="AF10" s="290"/>
      <c r="AG10" s="290"/>
      <c r="AH10" s="290"/>
      <c r="AI10" s="290"/>
      <c r="AJ10" s="290"/>
      <c r="AK10" s="290"/>
      <c r="AL10" s="290"/>
      <c r="AM10" s="290"/>
      <c r="AN10" s="290"/>
      <c r="AO10" s="290"/>
    </row>
    <row r="11" spans="1:91" ht="12" customHeight="1">
      <c r="E11" s="311"/>
      <c r="F11" s="312"/>
      <c r="G11" s="312"/>
      <c r="H11" s="312"/>
      <c r="I11" s="312"/>
      <c r="J11" s="312"/>
      <c r="K11" s="323"/>
      <c r="L11" s="312"/>
      <c r="M11" s="312"/>
      <c r="N11" s="312"/>
      <c r="O11" s="313"/>
    </row>
    <row r="12" spans="1:91" s="8" customFormat="1" ht="19.899999999999999" customHeight="1">
      <c r="A12" s="289"/>
      <c r="B12" s="289"/>
      <c r="C12" s="289"/>
      <c r="D12" s="296"/>
      <c r="E12" s="27"/>
      <c r="F12" s="307" t="s">
        <v>315</v>
      </c>
      <c r="G12" s="307" t="s">
        <v>281</v>
      </c>
      <c r="H12" s="307" t="s">
        <v>280</v>
      </c>
      <c r="I12" s="307" t="s">
        <v>282</v>
      </c>
      <c r="J12" s="307" t="s">
        <v>283</v>
      </c>
      <c r="K12" s="329"/>
      <c r="L12" s="308" t="s">
        <v>284</v>
      </c>
      <c r="M12" s="308" t="s">
        <v>285</v>
      </c>
      <c r="N12" s="308" t="s">
        <v>286</v>
      </c>
      <c r="O12" s="29"/>
      <c r="P12" s="296"/>
      <c r="Q12" s="317"/>
      <c r="R12" s="289"/>
      <c r="S12" s="290"/>
      <c r="T12" s="290"/>
      <c r="U12" s="290"/>
      <c r="V12" s="290"/>
      <c r="W12" s="290"/>
      <c r="X12" s="290"/>
      <c r="Y12" s="290"/>
      <c r="Z12" s="290"/>
      <c r="AA12" s="290"/>
      <c r="AB12" s="290"/>
      <c r="AC12" s="290"/>
      <c r="AD12" s="290"/>
      <c r="AE12" s="290"/>
      <c r="AF12" s="290"/>
      <c r="AG12" s="290"/>
      <c r="AH12" s="290"/>
      <c r="AI12" s="290"/>
      <c r="AJ12" s="290"/>
      <c r="AK12" s="290"/>
      <c r="AL12" s="290"/>
      <c r="AM12" s="290"/>
      <c r="AN12" s="290"/>
      <c r="AO12" s="290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</row>
    <row r="13" spans="1:91" s="8" customFormat="1" ht="19.899999999999999" customHeight="1">
      <c r="A13" s="289"/>
      <c r="B13" s="289"/>
      <c r="C13" s="289"/>
      <c r="D13" s="296"/>
      <c r="E13" s="28"/>
      <c r="F13" s="341" t="s">
        <v>58</v>
      </c>
      <c r="G13" s="534">
        <f>'PnLV-Mon'!G16</f>
        <v>297009.54720000009</v>
      </c>
      <c r="H13" s="342">
        <f>'PnLV-Mon'!H16</f>
        <v>295859.16565200005</v>
      </c>
      <c r="I13" s="342">
        <f>'PnLV-Mon'!I16</f>
        <v>275186.44</v>
      </c>
      <c r="J13" s="342">
        <f>'PnLV-Mon'!J16</f>
        <v>272879.81298000005</v>
      </c>
      <c r="K13" s="343"/>
      <c r="L13" s="344">
        <f>'PnLV-Mon'!Q16</f>
        <v>0.4</v>
      </c>
      <c r="M13" s="344">
        <f>'PnLV-Mon'!R16</f>
        <v>7.9</v>
      </c>
      <c r="N13" s="344">
        <f>'PnLV-Mon'!S16</f>
        <v>8.8000000000000007</v>
      </c>
      <c r="O13" s="30"/>
      <c r="P13" s="296"/>
      <c r="Q13" s="317"/>
      <c r="R13" s="289"/>
      <c r="S13" s="290"/>
      <c r="T13" s="290"/>
      <c r="U13" s="290"/>
      <c r="V13" s="290"/>
      <c r="W13" s="290"/>
      <c r="X13" s="290"/>
      <c r="Y13" s="290"/>
      <c r="Z13" s="290"/>
      <c r="AA13" s="290"/>
      <c r="AB13" s="290"/>
      <c r="AC13" s="290"/>
      <c r="AD13" s="290"/>
      <c r="AE13" s="290"/>
      <c r="AF13" s="290"/>
      <c r="AG13" s="290"/>
      <c r="AH13" s="290"/>
      <c r="AI13" s="290"/>
      <c r="AJ13" s="290"/>
      <c r="AK13" s="290"/>
      <c r="AL13" s="290"/>
      <c r="AM13" s="290"/>
      <c r="AN13" s="290"/>
      <c r="AO13" s="290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</row>
    <row r="14" spans="1:91" s="8" customFormat="1" ht="19.899999999999999" customHeight="1">
      <c r="A14" s="289"/>
      <c r="B14" s="289"/>
      <c r="C14" s="289"/>
      <c r="D14" s="296"/>
      <c r="E14" s="28"/>
      <c r="F14" s="341" t="s">
        <v>24</v>
      </c>
      <c r="G14" s="534">
        <f>'PnLV-Mon'!G17</f>
        <v>37808.286000000007</v>
      </c>
      <c r="H14" s="342">
        <f>'PnLV-Mon'!H17</f>
        <v>52193.403234560014</v>
      </c>
      <c r="I14" s="342">
        <f>'PnLV-Mon'!I17</f>
        <v>30781.079999999998</v>
      </c>
      <c r="J14" s="342">
        <f>'PnLV-Mon'!J17</f>
        <v>33331.652494999995</v>
      </c>
      <c r="K14" s="345"/>
      <c r="L14" s="344">
        <f>'PnLV-Mon'!Q17</f>
        <v>-27.561178890582212</v>
      </c>
      <c r="M14" s="344">
        <f>'PnLV-Mon'!R17</f>
        <v>22.829627810330273</v>
      </c>
      <c r="N14" s="344">
        <f>'PnLV-Mon'!S17</f>
        <v>13.430577753897865</v>
      </c>
      <c r="O14" s="30"/>
      <c r="P14" s="296"/>
      <c r="Q14" s="317"/>
      <c r="R14" s="289"/>
      <c r="S14" s="290"/>
      <c r="T14" s="290"/>
      <c r="U14" s="290"/>
      <c r="V14" s="290"/>
      <c r="W14" s="290"/>
      <c r="X14" s="290"/>
      <c r="Y14" s="290"/>
      <c r="Z14" s="290"/>
      <c r="AA14" s="290"/>
      <c r="AB14" s="290"/>
      <c r="AC14" s="290"/>
      <c r="AD14" s="290"/>
      <c r="AE14" s="290"/>
      <c r="AF14" s="290"/>
      <c r="AG14" s="290"/>
      <c r="AH14" s="290"/>
      <c r="AI14" s="290"/>
      <c r="AJ14" s="290"/>
      <c r="AK14" s="290"/>
      <c r="AL14" s="290"/>
      <c r="AM14" s="290"/>
      <c r="AN14" s="290"/>
      <c r="AO14" s="290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</row>
    <row r="15" spans="1:91" s="8" customFormat="1" ht="12" customHeight="1">
      <c r="A15" s="289"/>
      <c r="B15" s="289"/>
      <c r="C15" s="289"/>
      <c r="D15" s="296"/>
      <c r="E15" s="24"/>
      <c r="F15" s="25"/>
      <c r="G15" s="31"/>
      <c r="H15" s="204"/>
      <c r="I15" s="204"/>
      <c r="J15" s="204"/>
      <c r="K15" s="31"/>
      <c r="L15" s="31"/>
      <c r="M15" s="31"/>
      <c r="N15" s="31"/>
      <c r="O15" s="26"/>
      <c r="P15" s="296"/>
      <c r="Q15" s="317"/>
      <c r="R15" s="289"/>
      <c r="S15" s="290"/>
      <c r="T15" s="290"/>
      <c r="U15" s="290"/>
      <c r="V15" s="290"/>
      <c r="W15" s="290"/>
      <c r="X15" s="290"/>
      <c r="Y15" s="290"/>
      <c r="Z15" s="290"/>
      <c r="AA15" s="290"/>
      <c r="AB15" s="290"/>
      <c r="AC15" s="290"/>
      <c r="AD15" s="290"/>
      <c r="AE15" s="290"/>
      <c r="AF15" s="290"/>
      <c r="AG15" s="290"/>
      <c r="AH15" s="290"/>
      <c r="AI15" s="290"/>
      <c r="AJ15" s="290"/>
      <c r="AK15" s="290"/>
      <c r="AL15" s="290"/>
      <c r="AM15" s="290"/>
      <c r="AN15" s="290"/>
      <c r="AO15" s="290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</row>
    <row r="16" spans="1:91" s="274" customFormat="1" ht="10.15" customHeight="1">
      <c r="A16" s="289"/>
      <c r="B16" s="289"/>
      <c r="C16" s="289"/>
      <c r="D16" s="296"/>
      <c r="E16" s="330"/>
      <c r="F16" s="331"/>
      <c r="G16" s="332"/>
      <c r="H16" s="332"/>
      <c r="I16" s="332"/>
      <c r="J16" s="332"/>
      <c r="K16" s="333"/>
      <c r="L16" s="332"/>
      <c r="M16" s="332"/>
      <c r="N16" s="332"/>
      <c r="O16" s="330"/>
      <c r="P16" s="296"/>
      <c r="Q16" s="317"/>
      <c r="R16" s="289"/>
      <c r="S16" s="290"/>
      <c r="T16" s="290"/>
      <c r="U16" s="290"/>
      <c r="V16" s="290"/>
      <c r="W16" s="290"/>
      <c r="X16" s="290"/>
      <c r="Y16" s="290"/>
      <c r="Z16" s="290"/>
      <c r="AA16" s="290"/>
      <c r="AB16" s="290"/>
      <c r="AC16" s="290"/>
      <c r="AD16" s="290"/>
      <c r="AE16" s="290"/>
      <c r="AF16" s="290"/>
      <c r="AG16" s="290"/>
      <c r="AH16" s="290"/>
      <c r="AI16" s="290"/>
      <c r="AJ16" s="290"/>
      <c r="AK16" s="290"/>
      <c r="AL16" s="290"/>
      <c r="AM16" s="290"/>
      <c r="AN16" s="290"/>
      <c r="AO16" s="290"/>
    </row>
    <row r="17" spans="1:91" s="6" customFormat="1" ht="12" customHeight="1">
      <c r="A17" s="287"/>
      <c r="B17" s="287"/>
      <c r="C17" s="288"/>
      <c r="D17" s="295"/>
      <c r="E17" s="20"/>
      <c r="F17" s="21"/>
      <c r="G17" s="32"/>
      <c r="H17" s="32"/>
      <c r="I17" s="32"/>
      <c r="J17" s="305"/>
      <c r="K17" s="325"/>
      <c r="L17" s="306"/>
      <c r="M17" s="22"/>
      <c r="N17" s="22"/>
      <c r="O17" s="23"/>
      <c r="P17" s="295"/>
      <c r="Q17" s="316"/>
      <c r="R17" s="288"/>
      <c r="S17" s="287"/>
      <c r="T17" s="287"/>
      <c r="U17" s="287"/>
      <c r="V17" s="287"/>
      <c r="W17" s="287"/>
      <c r="X17" s="287"/>
      <c r="Y17" s="287"/>
      <c r="Z17" s="287"/>
      <c r="AA17" s="287"/>
      <c r="AB17" s="287"/>
      <c r="AC17" s="287"/>
      <c r="AD17" s="287"/>
      <c r="AE17" s="287"/>
      <c r="AF17" s="287"/>
      <c r="AG17" s="287"/>
      <c r="AH17" s="287"/>
      <c r="AI17" s="287"/>
      <c r="AJ17" s="287"/>
      <c r="AK17" s="287"/>
      <c r="AL17" s="287"/>
      <c r="AM17" s="287"/>
      <c r="AN17" s="287"/>
      <c r="AO17" s="287"/>
    </row>
    <row r="18" spans="1:91" s="8" customFormat="1" ht="19.899999999999999" customHeight="1">
      <c r="A18" s="289"/>
      <c r="B18" s="289"/>
      <c r="C18" s="289"/>
      <c r="D18" s="296"/>
      <c r="E18" s="28"/>
      <c r="F18" s="307" t="s">
        <v>314</v>
      </c>
      <c r="G18" s="307" t="s">
        <v>281</v>
      </c>
      <c r="H18" s="307" t="s">
        <v>280</v>
      </c>
      <c r="I18" s="307" t="s">
        <v>282</v>
      </c>
      <c r="J18" s="309" t="s">
        <v>283</v>
      </c>
      <c r="K18" s="329"/>
      <c r="L18" s="310" t="s">
        <v>284</v>
      </c>
      <c r="M18" s="308" t="s">
        <v>285</v>
      </c>
      <c r="N18" s="308" t="s">
        <v>286</v>
      </c>
      <c r="O18" s="30"/>
      <c r="P18" s="296"/>
      <c r="Q18" s="317"/>
      <c r="R18" s="289"/>
      <c r="S18" s="290"/>
      <c r="T18" s="290"/>
      <c r="U18" s="290"/>
      <c r="V18" s="290"/>
      <c r="W18" s="290"/>
      <c r="X18" s="290"/>
      <c r="Y18" s="290"/>
      <c r="Z18" s="290"/>
      <c r="AA18" s="290"/>
      <c r="AB18" s="290"/>
      <c r="AC18" s="290"/>
      <c r="AD18" s="290"/>
      <c r="AE18" s="290"/>
      <c r="AF18" s="290"/>
      <c r="AG18" s="290"/>
      <c r="AH18" s="290"/>
      <c r="AI18" s="290"/>
      <c r="AJ18" s="290"/>
      <c r="AK18" s="290"/>
      <c r="AL18" s="290"/>
      <c r="AM18" s="290"/>
      <c r="AN18" s="290"/>
      <c r="AO18" s="290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</row>
    <row r="19" spans="1:91" s="13" customFormat="1" ht="19.899999999999999" customHeight="1">
      <c r="A19" s="291"/>
      <c r="B19" s="291"/>
      <c r="C19" s="291"/>
      <c r="D19" s="297"/>
      <c r="E19" s="28"/>
      <c r="F19" s="341" t="s">
        <v>58</v>
      </c>
      <c r="G19" s="535">
        <f>'PnLV-Mon'!L21</f>
        <v>100</v>
      </c>
      <c r="H19" s="346">
        <f>'PnLV-Mon'!M21</f>
        <v>100</v>
      </c>
      <c r="I19" s="346">
        <f>'PnLV-Mon'!N21</f>
        <v>100</v>
      </c>
      <c r="J19" s="346">
        <f>'PnLV-Mon'!O21</f>
        <v>100</v>
      </c>
      <c r="K19" s="343"/>
      <c r="L19" s="347" t="str">
        <f>'PnLV-Mon'!Q21</f>
        <v>na</v>
      </c>
      <c r="M19" s="347" t="str">
        <f>'PnLV-Mon'!R21</f>
        <v>na</v>
      </c>
      <c r="N19" s="347" t="str">
        <f>'PnLV-Mon'!S21</f>
        <v>na</v>
      </c>
      <c r="O19" s="30"/>
      <c r="P19" s="297"/>
      <c r="Q19" s="318"/>
      <c r="R19" s="291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  <c r="AG19" s="292"/>
      <c r="AH19" s="292"/>
      <c r="AI19" s="292"/>
      <c r="AJ19" s="292"/>
      <c r="AK19" s="292"/>
      <c r="AL19" s="292"/>
      <c r="AM19" s="292"/>
      <c r="AN19" s="292"/>
      <c r="AO19" s="292"/>
      <c r="AP19" s="12"/>
      <c r="AQ19" s="12"/>
      <c r="AR19" s="12"/>
      <c r="AS19" s="12"/>
      <c r="AT19" s="12"/>
      <c r="AU19" s="12"/>
      <c r="AV19" s="12"/>
      <c r="AW19" s="12"/>
      <c r="AX19" s="12"/>
      <c r="AY19" s="12"/>
      <c r="AZ19" s="12"/>
      <c r="BA19" s="12"/>
      <c r="BB19" s="12"/>
      <c r="BC19" s="12"/>
      <c r="BD19" s="12"/>
      <c r="BE19" s="12"/>
      <c r="BF19" s="12"/>
      <c r="BG19" s="12"/>
      <c r="BH19" s="12"/>
      <c r="BI19" s="12"/>
      <c r="BJ19" s="12"/>
      <c r="BK19" s="12"/>
      <c r="BL19" s="12"/>
      <c r="BM19" s="12"/>
      <c r="BN19" s="12"/>
      <c r="BO19" s="12"/>
      <c r="BP19" s="12"/>
      <c r="BQ19" s="12"/>
      <c r="BR19" s="12"/>
      <c r="BS19" s="12"/>
      <c r="BT19" s="12"/>
      <c r="BU19" s="12"/>
      <c r="BV19" s="12"/>
      <c r="BW19" s="12"/>
      <c r="BX19" s="12"/>
      <c r="BY19" s="12"/>
      <c r="BZ19" s="12"/>
      <c r="CA19" s="12"/>
      <c r="CB19" s="12"/>
      <c r="CC19" s="12"/>
      <c r="CD19" s="12"/>
      <c r="CE19" s="12"/>
      <c r="CF19" s="12"/>
      <c r="CG19" s="12"/>
      <c r="CH19" s="12"/>
      <c r="CI19" s="12"/>
      <c r="CJ19" s="12"/>
      <c r="CK19" s="12"/>
      <c r="CL19" s="12"/>
      <c r="CM19" s="12"/>
    </row>
    <row r="20" spans="1:91" s="13" customFormat="1" ht="19.899999999999999" customHeight="1">
      <c r="A20" s="291"/>
      <c r="B20" s="291"/>
      <c r="C20" s="291"/>
      <c r="D20" s="297"/>
      <c r="E20" s="28"/>
      <c r="F20" s="341" t="s">
        <v>28</v>
      </c>
      <c r="G20" s="535">
        <f>'PnLV-Mon'!L27</f>
        <v>57</v>
      </c>
      <c r="H20" s="346">
        <f>'PnLV-Mon'!M27</f>
        <v>59.4</v>
      </c>
      <c r="I20" s="346">
        <f>'PnLV-Mon'!N27</f>
        <v>56.8</v>
      </c>
      <c r="J20" s="346">
        <f>'PnLV-Mon'!O27</f>
        <v>56.9</v>
      </c>
      <c r="K20" s="343"/>
      <c r="L20" s="344">
        <f>'PnLV-Mon'!Q27</f>
        <v>-2.3999999999999986</v>
      </c>
      <c r="M20" s="344">
        <f>'PnLV-Mon'!R27</f>
        <v>0.20000000000000284</v>
      </c>
      <c r="N20" s="344">
        <f>'PnLV-Mon'!S27</f>
        <v>0.10000000000000142</v>
      </c>
      <c r="O20" s="282"/>
      <c r="P20" s="299"/>
      <c r="Q20" s="318"/>
      <c r="R20" s="291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  <c r="AG20" s="292"/>
      <c r="AH20" s="292"/>
      <c r="AI20" s="292"/>
      <c r="AJ20" s="292"/>
      <c r="AK20" s="292"/>
      <c r="AL20" s="292"/>
      <c r="AM20" s="292"/>
      <c r="AN20" s="292"/>
      <c r="AO20" s="29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12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O20" s="12"/>
      <c r="BP20" s="12"/>
      <c r="BQ20" s="12"/>
      <c r="BR20" s="12"/>
      <c r="BS20" s="12"/>
      <c r="BT20" s="12"/>
      <c r="BU20" s="12"/>
      <c r="BV20" s="12"/>
      <c r="BW20" s="12"/>
      <c r="BX20" s="12"/>
      <c r="BY20" s="12"/>
      <c r="BZ20" s="12"/>
      <c r="CA20" s="12"/>
      <c r="CB20" s="12"/>
      <c r="CC20" s="12"/>
      <c r="CD20" s="12"/>
      <c r="CE20" s="12"/>
      <c r="CF20" s="12"/>
      <c r="CG20" s="12"/>
      <c r="CH20" s="12"/>
      <c r="CI20" s="12"/>
      <c r="CJ20" s="12"/>
      <c r="CK20" s="12"/>
      <c r="CL20" s="12"/>
      <c r="CM20" s="12"/>
    </row>
    <row r="21" spans="1:91" s="13" customFormat="1" ht="19.899999999999999" customHeight="1">
      <c r="A21" s="291"/>
      <c r="B21" s="291"/>
      <c r="C21" s="291"/>
      <c r="D21" s="297"/>
      <c r="E21" s="28"/>
      <c r="F21" s="341" t="s">
        <v>240</v>
      </c>
      <c r="G21" s="535">
        <f>'PnLV-Mon'!L29</f>
        <v>10.7</v>
      </c>
      <c r="H21" s="346">
        <f>'PnLV-Mon'!M29</f>
        <v>10.199999999999999</v>
      </c>
      <c r="I21" s="346">
        <f>'PnLV-Mon'!N29</f>
        <v>10.7</v>
      </c>
      <c r="J21" s="346">
        <f>'PnLV-Mon'!O29</f>
        <v>10.8</v>
      </c>
      <c r="K21" s="343"/>
      <c r="L21" s="344">
        <f>'PnLV-Mon'!Q29</f>
        <v>-0.5</v>
      </c>
      <c r="M21" s="344">
        <f>'PnLV-Mon'!R29</f>
        <v>0</v>
      </c>
      <c r="N21" s="344">
        <f>'PnLV-Mon'!S29</f>
        <v>0.10000000000000142</v>
      </c>
      <c r="O21" s="282"/>
      <c r="P21" s="299"/>
      <c r="Q21" s="318"/>
      <c r="R21" s="291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  <c r="AG21" s="292"/>
      <c r="AH21" s="292"/>
      <c r="AI21" s="292"/>
      <c r="AJ21" s="292"/>
      <c r="AK21" s="292"/>
      <c r="AL21" s="292"/>
      <c r="AM21" s="292"/>
      <c r="AN21" s="292"/>
      <c r="AO21" s="292"/>
      <c r="AP21" s="12"/>
      <c r="AQ21" s="12"/>
      <c r="AR21" s="12"/>
      <c r="AS21" s="12"/>
      <c r="AT21" s="12"/>
      <c r="AU21" s="12"/>
      <c r="AV21" s="12"/>
      <c r="AW21" s="12"/>
      <c r="AX21" s="12"/>
      <c r="AY21" s="12"/>
      <c r="AZ21" s="12"/>
      <c r="BA21" s="12"/>
      <c r="BB21" s="12"/>
      <c r="BC21" s="12"/>
      <c r="BD21" s="12"/>
      <c r="BE21" s="12"/>
      <c r="BF21" s="12"/>
      <c r="BG21" s="12"/>
      <c r="BH21" s="12"/>
      <c r="BI21" s="12"/>
      <c r="BJ21" s="12"/>
      <c r="BK21" s="12"/>
      <c r="BL21" s="12"/>
      <c r="BM21" s="12"/>
      <c r="BN21" s="12"/>
      <c r="BO21" s="12"/>
      <c r="BP21" s="12"/>
      <c r="BQ21" s="12"/>
      <c r="BR21" s="12"/>
      <c r="BS21" s="12"/>
      <c r="BT21" s="12"/>
      <c r="BU21" s="12"/>
      <c r="BV21" s="12"/>
      <c r="BW21" s="12"/>
      <c r="BX21" s="12"/>
      <c r="BY21" s="12"/>
      <c r="BZ21" s="12"/>
      <c r="CA21" s="12"/>
      <c r="CB21" s="12"/>
      <c r="CC21" s="12"/>
      <c r="CD21" s="12"/>
      <c r="CE21" s="12"/>
      <c r="CF21" s="12"/>
      <c r="CG21" s="12"/>
      <c r="CH21" s="12"/>
      <c r="CI21" s="12"/>
      <c r="CJ21" s="12"/>
      <c r="CK21" s="12"/>
      <c r="CL21" s="12"/>
      <c r="CM21" s="12"/>
    </row>
    <row r="22" spans="1:91" s="13" customFormat="1" ht="19.899999999999999" customHeight="1">
      <c r="A22" s="291"/>
      <c r="B22" s="291"/>
      <c r="C22" s="291"/>
      <c r="D22" s="297"/>
      <c r="E22" s="28"/>
      <c r="F22" s="341" t="s">
        <v>222</v>
      </c>
      <c r="G22" s="535">
        <f>'PnLV-Mon'!L52</f>
        <v>30.4</v>
      </c>
      <c r="H22" s="346">
        <f>'PnLV-Mon'!M52</f>
        <v>28.5</v>
      </c>
      <c r="I22" s="346">
        <f>'PnLV-Mon'!N52</f>
        <v>31.7</v>
      </c>
      <c r="J22" s="346">
        <f>'PnLV-Mon'!O52</f>
        <v>30.6</v>
      </c>
      <c r="K22" s="343"/>
      <c r="L22" s="344">
        <f>'PnLV-Mon'!Q52</f>
        <v>-1.8999999999999986</v>
      </c>
      <c r="M22" s="344">
        <f>'PnLV-Mon'!R52</f>
        <v>1.3000000000000007</v>
      </c>
      <c r="N22" s="344">
        <f>'PnLV-Mon'!S52</f>
        <v>0.20000000000000284</v>
      </c>
      <c r="O22" s="282"/>
      <c r="P22" s="299"/>
      <c r="Q22" s="318"/>
      <c r="R22" s="291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  <c r="AG22" s="292"/>
      <c r="AH22" s="292"/>
      <c r="AI22" s="292"/>
      <c r="AJ22" s="292"/>
      <c r="AK22" s="292"/>
      <c r="AL22" s="292"/>
      <c r="AM22" s="292"/>
      <c r="AN22" s="292"/>
      <c r="AO22" s="292"/>
      <c r="AP22" s="12"/>
      <c r="AQ22" s="12"/>
      <c r="AR22" s="12"/>
      <c r="AS22" s="12"/>
      <c r="AT22" s="12"/>
      <c r="AU22" s="12"/>
      <c r="AV22" s="12"/>
      <c r="AW22" s="12"/>
      <c r="AX22" s="12"/>
      <c r="AY22" s="12"/>
      <c r="AZ22" s="12"/>
      <c r="BA22" s="12"/>
      <c r="BB22" s="12"/>
      <c r="BC22" s="12"/>
      <c r="BD22" s="12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12"/>
      <c r="BP22" s="12"/>
      <c r="BQ22" s="12"/>
      <c r="BR22" s="12"/>
      <c r="BS22" s="12"/>
      <c r="BT22" s="12"/>
      <c r="BU22" s="12"/>
      <c r="BV22" s="12"/>
      <c r="BW22" s="12"/>
      <c r="BX22" s="12"/>
      <c r="BY22" s="12"/>
      <c r="BZ22" s="12"/>
      <c r="CA22" s="12"/>
      <c r="CB22" s="12"/>
      <c r="CC22" s="12"/>
      <c r="CD22" s="12"/>
      <c r="CE22" s="12"/>
      <c r="CF22" s="12"/>
      <c r="CG22" s="12"/>
      <c r="CH22" s="12"/>
      <c r="CI22" s="12"/>
      <c r="CJ22" s="12"/>
      <c r="CK22" s="12"/>
      <c r="CL22" s="12"/>
      <c r="CM22" s="12"/>
    </row>
    <row r="23" spans="1:91" s="13" customFormat="1" ht="19.899999999999999" customHeight="1">
      <c r="A23" s="291"/>
      <c r="B23" s="291"/>
      <c r="C23" s="291"/>
      <c r="D23" s="297"/>
      <c r="E23" s="28"/>
      <c r="F23" s="341" t="s">
        <v>24</v>
      </c>
      <c r="G23" s="536">
        <f>'PnLV-Mon'!L54</f>
        <v>12.7</v>
      </c>
      <c r="H23" s="348">
        <f>'PnLV-Mon'!M54</f>
        <v>17.600000000000001</v>
      </c>
      <c r="I23" s="348">
        <f>'PnLV-Mon'!N54</f>
        <v>11.2</v>
      </c>
      <c r="J23" s="349">
        <f>'PnLV-Mon'!O54</f>
        <v>12.2</v>
      </c>
      <c r="K23" s="343"/>
      <c r="L23" s="350">
        <f>'PnLV-Mon'!Q54</f>
        <v>-4.9000000000000021</v>
      </c>
      <c r="M23" s="344">
        <f>'PnLV-Mon'!R54</f>
        <v>1.5</v>
      </c>
      <c r="N23" s="344">
        <f>'PnLV-Mon'!S54</f>
        <v>0.5</v>
      </c>
      <c r="O23" s="30"/>
      <c r="P23" s="297"/>
      <c r="Q23" s="318"/>
      <c r="R23" s="291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  <c r="AG23" s="292"/>
      <c r="AH23" s="292"/>
      <c r="AI23" s="292"/>
      <c r="AJ23" s="292"/>
      <c r="AK23" s="292"/>
      <c r="AL23" s="292"/>
      <c r="AM23" s="292"/>
      <c r="AN23" s="292"/>
      <c r="AO23" s="292"/>
      <c r="AP23" s="12"/>
      <c r="AQ23" s="12"/>
      <c r="AR23" s="12"/>
      <c r="AS23" s="12"/>
      <c r="AT23" s="12"/>
      <c r="AU23" s="12"/>
      <c r="AV23" s="12"/>
      <c r="AW23" s="12"/>
      <c r="AX23" s="12"/>
      <c r="AY23" s="12"/>
      <c r="AZ23" s="12"/>
      <c r="BA23" s="12"/>
      <c r="BB23" s="12"/>
      <c r="BC23" s="12"/>
      <c r="BD23" s="12"/>
      <c r="BE23" s="12"/>
      <c r="BF23" s="12"/>
      <c r="BG23" s="12"/>
      <c r="BH23" s="12"/>
      <c r="BI23" s="12"/>
      <c r="BJ23" s="12"/>
      <c r="BK23" s="12"/>
      <c r="BL23" s="12"/>
      <c r="BM23" s="12"/>
      <c r="BN23" s="12"/>
      <c r="BO23" s="12"/>
      <c r="BP23" s="12"/>
      <c r="BQ23" s="12"/>
      <c r="BR23" s="12"/>
      <c r="BS23" s="12"/>
      <c r="BT23" s="12"/>
      <c r="BU23" s="12"/>
      <c r="BV23" s="12"/>
      <c r="BW23" s="12"/>
      <c r="BX23" s="12"/>
      <c r="BY23" s="12"/>
      <c r="BZ23" s="12"/>
      <c r="CA23" s="12"/>
      <c r="CB23" s="12"/>
      <c r="CC23" s="12"/>
      <c r="CD23" s="12"/>
      <c r="CE23" s="12"/>
      <c r="CF23" s="12"/>
      <c r="CG23" s="12"/>
      <c r="CH23" s="12"/>
      <c r="CI23" s="12"/>
      <c r="CJ23" s="12"/>
      <c r="CK23" s="12"/>
      <c r="CL23" s="12"/>
      <c r="CM23" s="12"/>
    </row>
    <row r="24" spans="1:91" s="8" customFormat="1" ht="12" customHeight="1">
      <c r="A24" s="289"/>
      <c r="B24" s="289"/>
      <c r="C24" s="289"/>
      <c r="D24" s="296"/>
      <c r="E24" s="24"/>
      <c r="F24" s="25"/>
      <c r="G24" s="31"/>
      <c r="H24" s="204"/>
      <c r="I24" s="204"/>
      <c r="J24" s="204"/>
      <c r="K24" s="204"/>
      <c r="L24" s="204"/>
      <c r="M24" s="31"/>
      <c r="N24" s="31"/>
      <c r="O24" s="26"/>
      <c r="P24" s="296"/>
      <c r="Q24" s="317"/>
      <c r="R24" s="289"/>
      <c r="S24" s="290"/>
      <c r="T24" s="290"/>
      <c r="U24" s="290"/>
      <c r="V24" s="290"/>
      <c r="W24" s="290"/>
      <c r="X24" s="290"/>
      <c r="Y24" s="290"/>
      <c r="Z24" s="290"/>
      <c r="AA24" s="290"/>
      <c r="AB24" s="290"/>
      <c r="AC24" s="290"/>
      <c r="AD24" s="290"/>
      <c r="AE24" s="290"/>
      <c r="AF24" s="290"/>
      <c r="AG24" s="290"/>
      <c r="AH24" s="290"/>
      <c r="AI24" s="290"/>
      <c r="AJ24" s="290"/>
      <c r="AK24" s="290"/>
      <c r="AL24" s="290"/>
      <c r="AM24" s="290"/>
      <c r="AN24" s="290"/>
      <c r="AO24" s="290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</row>
    <row r="25" spans="1:91" s="274" customFormat="1" ht="10.15" customHeight="1">
      <c r="A25" s="289"/>
      <c r="B25" s="289"/>
      <c r="C25" s="289"/>
      <c r="D25" s="296"/>
      <c r="E25" s="330"/>
      <c r="F25" s="331"/>
      <c r="G25" s="332"/>
      <c r="H25" s="332"/>
      <c r="I25" s="332"/>
      <c r="J25" s="332"/>
      <c r="K25" s="332"/>
      <c r="L25" s="332"/>
      <c r="M25" s="332"/>
      <c r="N25" s="332"/>
      <c r="O25" s="330"/>
      <c r="P25" s="296"/>
      <c r="Q25" s="317"/>
      <c r="R25" s="289"/>
      <c r="S25" s="290"/>
      <c r="T25" s="290"/>
      <c r="U25" s="290"/>
      <c r="V25" s="290"/>
      <c r="W25" s="290"/>
      <c r="X25" s="290"/>
      <c r="Y25" s="290"/>
      <c r="Z25" s="290"/>
      <c r="AA25" s="290"/>
      <c r="AB25" s="290"/>
      <c r="AC25" s="290"/>
      <c r="AD25" s="290"/>
      <c r="AE25" s="290"/>
      <c r="AF25" s="290"/>
      <c r="AG25" s="290"/>
      <c r="AH25" s="290"/>
      <c r="AI25" s="290"/>
      <c r="AJ25" s="290"/>
      <c r="AK25" s="290"/>
      <c r="AL25" s="290"/>
      <c r="AM25" s="290"/>
      <c r="AN25" s="290"/>
      <c r="AO25" s="290"/>
    </row>
    <row r="26" spans="1:91" s="6" customFormat="1" ht="12" customHeight="1">
      <c r="A26" s="287"/>
      <c r="B26" s="287"/>
      <c r="C26" s="288"/>
      <c r="D26" s="295"/>
      <c r="E26" s="20"/>
      <c r="F26" s="21"/>
      <c r="G26" s="32"/>
      <c r="H26" s="32"/>
      <c r="I26" s="32"/>
      <c r="J26" s="32"/>
      <c r="K26" s="324"/>
      <c r="L26" s="22"/>
      <c r="M26" s="22"/>
      <c r="N26" s="22"/>
      <c r="O26" s="23"/>
      <c r="P26" s="295"/>
      <c r="Q26" s="316"/>
      <c r="R26" s="288"/>
      <c r="S26" s="287"/>
      <c r="T26" s="287"/>
      <c r="U26" s="287"/>
      <c r="V26" s="287"/>
      <c r="W26" s="287"/>
      <c r="X26" s="287"/>
      <c r="Y26" s="287"/>
      <c r="Z26" s="287"/>
      <c r="AA26" s="287"/>
      <c r="AB26" s="287"/>
      <c r="AC26" s="287"/>
      <c r="AD26" s="287"/>
      <c r="AE26" s="287"/>
      <c r="AF26" s="287"/>
      <c r="AG26" s="287"/>
      <c r="AH26" s="287"/>
      <c r="AI26" s="287"/>
      <c r="AJ26" s="287"/>
      <c r="AK26" s="287"/>
      <c r="AL26" s="287"/>
      <c r="AM26" s="287"/>
      <c r="AN26" s="287"/>
      <c r="AO26" s="287"/>
    </row>
    <row r="27" spans="1:91" s="13" customFormat="1" ht="19.899999999999999" customHeight="1">
      <c r="A27" s="291"/>
      <c r="B27" s="291"/>
      <c r="C27" s="291"/>
      <c r="D27" s="297"/>
      <c r="E27" s="28"/>
      <c r="F27" s="307" t="s">
        <v>231</v>
      </c>
      <c r="G27" s="307" t="s">
        <v>281</v>
      </c>
      <c r="H27" s="307" t="s">
        <v>280</v>
      </c>
      <c r="I27" s="307" t="s">
        <v>282</v>
      </c>
      <c r="J27" s="307" t="s">
        <v>283</v>
      </c>
      <c r="K27" s="329"/>
      <c r="L27" s="310" t="s">
        <v>284</v>
      </c>
      <c r="M27" s="308" t="s">
        <v>285</v>
      </c>
      <c r="N27" s="308" t="s">
        <v>286</v>
      </c>
      <c r="O27" s="30"/>
      <c r="P27" s="297"/>
      <c r="Q27" s="318"/>
      <c r="R27" s="291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  <c r="AG27" s="292"/>
      <c r="AH27" s="292"/>
      <c r="AI27" s="292"/>
      <c r="AJ27" s="292"/>
      <c r="AK27" s="292"/>
      <c r="AL27" s="292"/>
      <c r="AM27" s="292"/>
      <c r="AN27" s="292"/>
      <c r="AO27" s="292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2"/>
      <c r="BS27" s="12"/>
      <c r="BT27" s="12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</row>
    <row r="28" spans="1:91" s="13" customFormat="1" ht="19.899999999999999" customHeight="1">
      <c r="A28" s="291"/>
      <c r="B28" s="291"/>
      <c r="C28" s="291"/>
      <c r="D28" s="297"/>
      <c r="E28" s="28"/>
      <c r="F28" s="341" t="s">
        <v>228</v>
      </c>
      <c r="G28" s="537">
        <f>'PnLV-Mon'!G9</f>
        <v>55</v>
      </c>
      <c r="H28" s="351">
        <f>'PnLV-Mon'!H9</f>
        <v>60</v>
      </c>
      <c r="I28" s="351">
        <f>'PnLV-Mon'!I9</f>
        <v>52</v>
      </c>
      <c r="J28" s="351">
        <f>'PnLV-Mon'!J9</f>
        <v>51</v>
      </c>
      <c r="K28" s="343"/>
      <c r="L28" s="352">
        <f>'PnLV-Mon'!Q9</f>
        <v>-5</v>
      </c>
      <c r="M28" s="352">
        <f>'PnLV-Mon'!R9</f>
        <v>3</v>
      </c>
      <c r="N28" s="352">
        <f>'PnLV-Mon'!S9</f>
        <v>4</v>
      </c>
      <c r="O28" s="30"/>
      <c r="P28" s="297"/>
      <c r="Q28" s="318"/>
      <c r="R28" s="291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  <c r="AG28" s="292"/>
      <c r="AH28" s="292"/>
      <c r="AI28" s="292"/>
      <c r="AJ28" s="292"/>
      <c r="AK28" s="292"/>
      <c r="AL28" s="292"/>
      <c r="AM28" s="292"/>
      <c r="AN28" s="292"/>
      <c r="AO28" s="292"/>
      <c r="AP28" s="12"/>
      <c r="AQ28" s="12"/>
      <c r="AR28" s="12"/>
      <c r="AS28" s="12"/>
      <c r="AT28" s="12"/>
      <c r="AU28" s="12"/>
      <c r="AV28" s="12"/>
      <c r="AW28" s="12"/>
      <c r="AX28" s="12"/>
      <c r="AY28" s="12"/>
      <c r="AZ28" s="12"/>
      <c r="BA28" s="12"/>
      <c r="BB28" s="12"/>
      <c r="BC28" s="12"/>
      <c r="BD28" s="12"/>
      <c r="BE28" s="12"/>
      <c r="BF28" s="12"/>
      <c r="BG28" s="12"/>
      <c r="BH28" s="12"/>
      <c r="BI28" s="12"/>
      <c r="BJ28" s="12"/>
      <c r="BK28" s="12"/>
      <c r="BL28" s="12"/>
      <c r="BM28" s="12"/>
      <c r="BN28" s="12"/>
      <c r="BO28" s="12"/>
      <c r="BP28" s="12"/>
      <c r="BQ28" s="12"/>
      <c r="BR28" s="12"/>
      <c r="BS28" s="12"/>
      <c r="BT28" s="12"/>
      <c r="BU28" s="12"/>
      <c r="BV28" s="12"/>
      <c r="BW28" s="12"/>
      <c r="BX28" s="12"/>
      <c r="BY28" s="12"/>
      <c r="BZ28" s="12"/>
      <c r="CA28" s="12"/>
      <c r="CB28" s="12"/>
      <c r="CC28" s="12"/>
      <c r="CD28" s="12"/>
      <c r="CE28" s="12"/>
      <c r="CF28" s="12"/>
      <c r="CG28" s="12"/>
      <c r="CH28" s="12"/>
      <c r="CI28" s="12"/>
      <c r="CJ28" s="12"/>
      <c r="CK28" s="12"/>
      <c r="CL28" s="12"/>
      <c r="CM28" s="12"/>
    </row>
    <row r="29" spans="1:91" s="13" customFormat="1" ht="19.899999999999999" customHeight="1">
      <c r="A29" s="291"/>
      <c r="B29" s="291"/>
      <c r="C29" s="291"/>
      <c r="D29" s="297"/>
      <c r="E29" s="28"/>
      <c r="F29" s="341" t="s">
        <v>229</v>
      </c>
      <c r="G29" s="537">
        <f>'PnLV-Mon'!G10</f>
        <v>8</v>
      </c>
      <c r="H29" s="351">
        <f>'PnLV-Mon'!H10</f>
        <v>3</v>
      </c>
      <c r="I29" s="351">
        <f>'PnLV-Mon'!I10</f>
        <v>10</v>
      </c>
      <c r="J29" s="351">
        <f>'PnLV-Mon'!J10</f>
        <v>9</v>
      </c>
      <c r="K29" s="343"/>
      <c r="L29" s="352">
        <f>'PnLV-Mon'!Q10</f>
        <v>-5</v>
      </c>
      <c r="M29" s="352">
        <f>'PnLV-Mon'!R10</f>
        <v>2</v>
      </c>
      <c r="N29" s="352">
        <f>'PnLV-Mon'!S10</f>
        <v>1</v>
      </c>
      <c r="O29" s="30"/>
      <c r="P29" s="297"/>
      <c r="Q29" s="318"/>
      <c r="R29" s="291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  <c r="AG29" s="292"/>
      <c r="AH29" s="292"/>
      <c r="AI29" s="292"/>
      <c r="AJ29" s="292"/>
      <c r="AK29" s="292"/>
      <c r="AL29" s="292"/>
      <c r="AM29" s="292"/>
      <c r="AN29" s="292"/>
      <c r="AO29" s="292"/>
      <c r="AP29" s="12"/>
      <c r="AQ29" s="12"/>
      <c r="AR29" s="12"/>
      <c r="AS29" s="12"/>
      <c r="AT29" s="12"/>
      <c r="AU29" s="12"/>
      <c r="AV29" s="12"/>
      <c r="AW29" s="12"/>
      <c r="AX29" s="12"/>
      <c r="AY29" s="12"/>
      <c r="AZ29" s="12"/>
      <c r="BA29" s="12"/>
      <c r="BB29" s="12"/>
      <c r="BC29" s="12"/>
      <c r="BD29" s="12"/>
      <c r="BE29" s="12"/>
      <c r="BF29" s="12"/>
      <c r="BG29" s="12"/>
      <c r="BH29" s="12"/>
      <c r="BI29" s="12"/>
      <c r="BJ29" s="12"/>
      <c r="BK29" s="12"/>
      <c r="BL29" s="12"/>
      <c r="BM29" s="12"/>
      <c r="BN29" s="12"/>
      <c r="BO29" s="12"/>
      <c r="BP29" s="12"/>
      <c r="BQ29" s="12"/>
      <c r="BR29" s="12"/>
      <c r="BS29" s="12"/>
      <c r="BT29" s="12"/>
      <c r="BU29" s="12"/>
      <c r="BV29" s="12"/>
      <c r="BW29" s="12"/>
      <c r="BX29" s="12"/>
      <c r="BY29" s="12"/>
      <c r="BZ29" s="12"/>
      <c r="CA29" s="12"/>
      <c r="CB29" s="12"/>
      <c r="CC29" s="12"/>
      <c r="CD29" s="12"/>
      <c r="CE29" s="12"/>
      <c r="CF29" s="12"/>
      <c r="CG29" s="12"/>
      <c r="CH29" s="12"/>
      <c r="CI29" s="12"/>
      <c r="CJ29" s="12"/>
      <c r="CK29" s="12"/>
      <c r="CL29" s="12"/>
      <c r="CM29" s="12"/>
    </row>
    <row r="30" spans="1:91" s="13" customFormat="1" ht="19.899999999999999" customHeight="1">
      <c r="A30" s="291"/>
      <c r="B30" s="291"/>
      <c r="C30" s="291"/>
      <c r="D30" s="297"/>
      <c r="E30" s="28"/>
      <c r="F30" s="341" t="s">
        <v>230</v>
      </c>
      <c r="G30" s="537">
        <f>'PnLV-Mon'!G11</f>
        <v>5</v>
      </c>
      <c r="H30" s="351">
        <f>'PnLV-Mon'!H11</f>
        <v>2</v>
      </c>
      <c r="I30" s="351">
        <f>'PnLV-Mon'!I11</f>
        <v>6</v>
      </c>
      <c r="J30" s="351">
        <f>'PnLV-Mon'!J11</f>
        <v>5</v>
      </c>
      <c r="K30" s="343"/>
      <c r="L30" s="352">
        <f>'PnLV-Mon'!Q11</f>
        <v>-3</v>
      </c>
      <c r="M30" s="352">
        <f>'PnLV-Mon'!R11</f>
        <v>1</v>
      </c>
      <c r="N30" s="352">
        <f>'PnLV-Mon'!S11</f>
        <v>0</v>
      </c>
      <c r="O30" s="30"/>
      <c r="P30" s="297"/>
      <c r="Q30" s="318"/>
      <c r="R30" s="291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  <c r="AG30" s="292"/>
      <c r="AH30" s="292"/>
      <c r="AI30" s="292"/>
      <c r="AJ30" s="292"/>
      <c r="AK30" s="292"/>
      <c r="AL30" s="292"/>
      <c r="AM30" s="292"/>
      <c r="AN30" s="292"/>
      <c r="AO30" s="292"/>
      <c r="AP30" s="12"/>
      <c r="AQ30" s="12"/>
      <c r="AR30" s="12"/>
      <c r="AS30" s="12"/>
      <c r="AT30" s="12"/>
      <c r="AU30" s="12"/>
      <c r="AV30" s="12"/>
      <c r="AW30" s="12"/>
      <c r="AX30" s="12"/>
      <c r="AY30" s="12"/>
      <c r="AZ30" s="12"/>
      <c r="BA30" s="12"/>
      <c r="BB30" s="12"/>
      <c r="BC30" s="12"/>
      <c r="BD30" s="12"/>
      <c r="BE30" s="12"/>
      <c r="BF30" s="12"/>
      <c r="BG30" s="12"/>
      <c r="BH30" s="12"/>
      <c r="BI30" s="12"/>
      <c r="BJ30" s="12"/>
      <c r="BK30" s="12"/>
      <c r="BL30" s="12"/>
      <c r="BM30" s="12"/>
      <c r="BN30" s="12"/>
      <c r="BO30" s="12"/>
      <c r="BP30" s="12"/>
      <c r="BQ30" s="12"/>
      <c r="BR30" s="12"/>
      <c r="BS30" s="12"/>
      <c r="BT30" s="12"/>
      <c r="BU30" s="12"/>
      <c r="BV30" s="12"/>
      <c r="BW30" s="12"/>
      <c r="BX30" s="12"/>
      <c r="BY30" s="12"/>
      <c r="BZ30" s="12"/>
      <c r="CA30" s="12"/>
      <c r="CB30" s="12"/>
      <c r="CC30" s="12"/>
      <c r="CD30" s="12"/>
      <c r="CE30" s="12"/>
      <c r="CF30" s="12"/>
      <c r="CG30" s="12"/>
      <c r="CH30" s="12"/>
      <c r="CI30" s="12"/>
      <c r="CJ30" s="12"/>
      <c r="CK30" s="12"/>
      <c r="CL30" s="12"/>
      <c r="CM30" s="12"/>
    </row>
    <row r="31" spans="1:91" s="13" customFormat="1" ht="19.899999999999999" customHeight="1">
      <c r="A31" s="291"/>
      <c r="B31" s="291"/>
      <c r="C31" s="291"/>
      <c r="D31" s="297"/>
      <c r="E31" s="28"/>
      <c r="F31" s="341" t="s">
        <v>295</v>
      </c>
      <c r="G31" s="537">
        <f>'PnLV-Mon'!G12</f>
        <v>68</v>
      </c>
      <c r="H31" s="351">
        <f>'PnLV-Mon'!H12</f>
        <v>65</v>
      </c>
      <c r="I31" s="351">
        <f>'PnLV-Mon'!I12</f>
        <v>68</v>
      </c>
      <c r="J31" s="351">
        <f>'PnLV-Mon'!J12</f>
        <v>65</v>
      </c>
      <c r="K31" s="343"/>
      <c r="L31" s="352">
        <f>'PnLV-Mon'!Q12</f>
        <v>3</v>
      </c>
      <c r="M31" s="352">
        <f>'PnLV-Mon'!R12</f>
        <v>0</v>
      </c>
      <c r="N31" s="352">
        <f>'PnLV-Mon'!S12</f>
        <v>3</v>
      </c>
      <c r="O31" s="30"/>
      <c r="P31" s="297"/>
      <c r="Q31" s="318"/>
      <c r="R31" s="291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  <c r="AG31" s="292"/>
      <c r="AH31" s="292"/>
      <c r="AI31" s="292"/>
      <c r="AJ31" s="292"/>
      <c r="AK31" s="292"/>
      <c r="AL31" s="292"/>
      <c r="AM31" s="292"/>
      <c r="AN31" s="292"/>
      <c r="AO31" s="292"/>
      <c r="AP31" s="12"/>
      <c r="AQ31" s="12"/>
      <c r="AR31" s="12"/>
      <c r="AS31" s="12"/>
      <c r="AT31" s="12"/>
      <c r="AU31" s="12"/>
      <c r="AV31" s="12"/>
      <c r="AW31" s="12"/>
      <c r="AX31" s="12"/>
      <c r="AY31" s="12"/>
      <c r="AZ31" s="12"/>
      <c r="BA31" s="12"/>
      <c r="BB31" s="12"/>
      <c r="BC31" s="12"/>
      <c r="BD31" s="12"/>
      <c r="BE31" s="12"/>
      <c r="BF31" s="12"/>
      <c r="BG31" s="12"/>
      <c r="BH31" s="12"/>
      <c r="BI31" s="12"/>
      <c r="BJ31" s="12"/>
      <c r="BK31" s="12"/>
      <c r="BL31" s="12"/>
      <c r="BM31" s="12"/>
      <c r="BN31" s="12"/>
      <c r="BO31" s="12"/>
      <c r="BP31" s="12"/>
      <c r="BQ31" s="12"/>
      <c r="BR31" s="12"/>
      <c r="BS31" s="12"/>
      <c r="BT31" s="12"/>
      <c r="BU31" s="12"/>
      <c r="BV31" s="12"/>
      <c r="BW31" s="12"/>
      <c r="BX31" s="12"/>
      <c r="BY31" s="12"/>
      <c r="BZ31" s="12"/>
      <c r="CA31" s="12"/>
      <c r="CB31" s="12"/>
      <c r="CC31" s="12"/>
      <c r="CD31" s="12"/>
      <c r="CE31" s="12"/>
      <c r="CF31" s="12"/>
      <c r="CG31" s="12"/>
      <c r="CH31" s="12"/>
      <c r="CI31" s="12"/>
      <c r="CJ31" s="12"/>
      <c r="CK31" s="12"/>
      <c r="CL31" s="12"/>
      <c r="CM31" s="12"/>
    </row>
    <row r="32" spans="1:91" s="8" customFormat="1" ht="12" customHeight="1">
      <c r="A32" s="289"/>
      <c r="B32" s="289"/>
      <c r="C32" s="289"/>
      <c r="D32" s="296"/>
      <c r="E32" s="24"/>
      <c r="F32" s="25"/>
      <c r="G32" s="31"/>
      <c r="H32" s="204"/>
      <c r="I32" s="204"/>
      <c r="J32" s="31"/>
      <c r="K32" s="31"/>
      <c r="L32" s="31"/>
      <c r="M32" s="31"/>
      <c r="N32" s="31"/>
      <c r="O32" s="26"/>
      <c r="P32" s="296"/>
      <c r="Q32" s="317"/>
      <c r="R32" s="289"/>
      <c r="S32" s="290"/>
      <c r="T32" s="290"/>
      <c r="U32" s="290"/>
      <c r="V32" s="290"/>
      <c r="W32" s="290"/>
      <c r="X32" s="290"/>
      <c r="Y32" s="290"/>
      <c r="Z32" s="290"/>
      <c r="AA32" s="290"/>
      <c r="AB32" s="290"/>
      <c r="AC32" s="290"/>
      <c r="AD32" s="290"/>
      <c r="AE32" s="290"/>
      <c r="AF32" s="290"/>
      <c r="AG32" s="290"/>
      <c r="AH32" s="290"/>
      <c r="AI32" s="290"/>
      <c r="AJ32" s="290"/>
      <c r="AK32" s="290"/>
      <c r="AL32" s="290"/>
      <c r="AM32" s="290"/>
      <c r="AN32" s="290"/>
      <c r="AO32" s="290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</row>
    <row r="33" spans="1:91" s="8" customFormat="1" ht="13.9" customHeight="1">
      <c r="A33" s="289"/>
      <c r="B33" s="289"/>
      <c r="C33" s="289"/>
      <c r="D33" s="298"/>
      <c r="E33" s="300"/>
      <c r="F33" s="301"/>
      <c r="G33" s="302"/>
      <c r="H33" s="302"/>
      <c r="I33" s="302"/>
      <c r="J33" s="302"/>
      <c r="K33" s="302"/>
      <c r="L33" s="302"/>
      <c r="M33" s="302"/>
      <c r="N33" s="302"/>
      <c r="O33" s="300"/>
      <c r="P33" s="298"/>
      <c r="Q33" s="317"/>
      <c r="R33" s="289"/>
      <c r="S33" s="290"/>
      <c r="T33" s="290"/>
      <c r="U33" s="290"/>
      <c r="V33" s="290"/>
      <c r="W33" s="290"/>
      <c r="X33" s="290"/>
      <c r="Y33" s="290"/>
      <c r="Z33" s="290"/>
      <c r="AA33" s="290"/>
      <c r="AB33" s="290"/>
      <c r="AC33" s="290"/>
      <c r="AD33" s="290"/>
      <c r="AE33" s="290"/>
      <c r="AF33" s="290"/>
      <c r="AG33" s="290"/>
      <c r="AH33" s="290"/>
      <c r="AI33" s="290"/>
      <c r="AJ33" s="290"/>
      <c r="AK33" s="290"/>
      <c r="AL33" s="290"/>
      <c r="AM33" s="290"/>
      <c r="AN33" s="290"/>
      <c r="AO33" s="290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</row>
    <row r="34" spans="1:91" s="284" customFormat="1">
      <c r="B34" s="283"/>
      <c r="C34" s="283"/>
      <c r="D34" s="283"/>
      <c r="E34" s="283"/>
      <c r="F34" s="283"/>
      <c r="G34" s="283"/>
      <c r="H34" s="283"/>
      <c r="I34" s="283"/>
      <c r="J34" s="283"/>
      <c r="K34" s="321"/>
      <c r="L34" s="283"/>
      <c r="M34" s="283"/>
      <c r="N34" s="283"/>
      <c r="O34" s="283"/>
      <c r="P34" s="283"/>
      <c r="Q34" s="314"/>
      <c r="R34" s="283"/>
    </row>
    <row r="35" spans="1:91" s="284" customFormat="1">
      <c r="B35" s="283"/>
      <c r="C35" s="283"/>
      <c r="D35" s="283"/>
      <c r="E35" s="283"/>
      <c r="F35" s="283"/>
      <c r="G35" s="283"/>
      <c r="H35" s="283"/>
      <c r="I35" s="283"/>
      <c r="J35" s="283"/>
      <c r="K35" s="321"/>
      <c r="L35" s="283"/>
      <c r="M35" s="283"/>
      <c r="N35" s="283"/>
      <c r="O35" s="283"/>
      <c r="P35" s="283"/>
      <c r="Q35" s="314"/>
      <c r="R35" s="283"/>
    </row>
    <row r="36" spans="1:91" s="284" customFormat="1">
      <c r="B36" s="283"/>
      <c r="C36" s="283"/>
      <c r="D36" s="283"/>
      <c r="E36" s="283"/>
      <c r="F36" s="283"/>
      <c r="G36" s="283"/>
      <c r="H36" s="283"/>
      <c r="I36" s="283"/>
      <c r="J36" s="283"/>
      <c r="K36" s="321"/>
      <c r="L36" s="283"/>
      <c r="M36" s="283"/>
      <c r="N36" s="283"/>
      <c r="O36" s="283"/>
      <c r="P36" s="283"/>
      <c r="Q36" s="314"/>
      <c r="R36" s="283"/>
    </row>
    <row r="37" spans="1:91" s="284" customFormat="1">
      <c r="B37" s="283"/>
      <c r="C37" s="283"/>
      <c r="D37" s="283"/>
      <c r="E37" s="283"/>
      <c r="F37" s="283"/>
      <c r="G37" s="283"/>
      <c r="H37" s="283"/>
      <c r="I37" s="283"/>
      <c r="J37" s="283"/>
      <c r="K37" s="321"/>
      <c r="L37" s="283"/>
      <c r="M37" s="283"/>
      <c r="N37" s="283"/>
      <c r="O37" s="283"/>
      <c r="P37" s="283"/>
      <c r="Q37" s="314"/>
      <c r="R37" s="283"/>
    </row>
    <row r="38" spans="1:91" s="284" customFormat="1">
      <c r="B38" s="283"/>
      <c r="C38" s="283"/>
      <c r="D38" s="283"/>
      <c r="E38" s="283"/>
      <c r="F38" s="283"/>
      <c r="G38" s="283"/>
      <c r="H38" s="283"/>
      <c r="I38" s="283"/>
      <c r="J38" s="283"/>
      <c r="K38" s="321"/>
      <c r="L38" s="283"/>
      <c r="M38" s="283"/>
      <c r="N38" s="283"/>
      <c r="O38" s="283"/>
      <c r="P38" s="283"/>
      <c r="Q38" s="314"/>
      <c r="R38" s="283"/>
    </row>
    <row r="39" spans="1:91" s="284" customFormat="1">
      <c r="B39" s="283"/>
      <c r="C39" s="283"/>
      <c r="D39" s="283"/>
      <c r="E39" s="283"/>
      <c r="F39" s="283"/>
      <c r="G39" s="283"/>
      <c r="H39" s="283"/>
      <c r="I39" s="283"/>
      <c r="J39" s="283"/>
      <c r="K39" s="321"/>
      <c r="L39" s="283"/>
      <c r="M39" s="283"/>
      <c r="N39" s="283"/>
      <c r="O39" s="283"/>
      <c r="P39" s="283"/>
      <c r="Q39" s="314"/>
      <c r="R39" s="283"/>
    </row>
    <row r="40" spans="1:91" s="284" customFormat="1">
      <c r="B40" s="283"/>
      <c r="C40" s="283"/>
      <c r="D40" s="283"/>
      <c r="E40" s="283"/>
      <c r="F40" s="283"/>
      <c r="G40" s="283"/>
      <c r="H40" s="283"/>
      <c r="I40" s="283"/>
      <c r="J40" s="283"/>
      <c r="K40" s="321"/>
      <c r="L40" s="283"/>
      <c r="M40" s="283"/>
      <c r="N40" s="283"/>
      <c r="O40" s="283"/>
      <c r="P40" s="283"/>
      <c r="Q40" s="314"/>
      <c r="R40" s="283"/>
    </row>
    <row r="41" spans="1:91" s="284" customFormat="1">
      <c r="B41" s="283"/>
      <c r="C41" s="283"/>
      <c r="D41" s="283"/>
      <c r="E41" s="283"/>
      <c r="F41" s="283"/>
      <c r="G41" s="283"/>
      <c r="H41" s="283"/>
      <c r="I41" s="283"/>
      <c r="J41" s="283"/>
      <c r="K41" s="321"/>
      <c r="L41" s="283"/>
      <c r="M41" s="283"/>
      <c r="N41" s="283"/>
      <c r="O41" s="283"/>
      <c r="P41" s="283"/>
      <c r="Q41" s="314"/>
      <c r="R41" s="283"/>
    </row>
    <row r="42" spans="1:91" s="284" customFormat="1">
      <c r="B42" s="283"/>
      <c r="C42" s="283"/>
      <c r="D42" s="283"/>
      <c r="E42" s="283"/>
      <c r="F42" s="283"/>
      <c r="G42" s="283"/>
      <c r="H42" s="283"/>
      <c r="I42" s="283"/>
      <c r="J42" s="283"/>
      <c r="K42" s="321"/>
      <c r="L42" s="283"/>
      <c r="M42" s="283"/>
      <c r="N42" s="283"/>
      <c r="O42" s="283"/>
      <c r="P42" s="283"/>
      <c r="Q42" s="314"/>
      <c r="R42" s="283"/>
    </row>
    <row r="43" spans="1:91" s="284" customFormat="1">
      <c r="B43" s="283"/>
      <c r="C43" s="283"/>
      <c r="D43" s="283"/>
      <c r="E43" s="283"/>
      <c r="F43" s="283"/>
      <c r="G43" s="283"/>
      <c r="H43" s="283"/>
      <c r="I43" s="283"/>
      <c r="J43" s="283"/>
      <c r="K43" s="321"/>
      <c r="L43" s="283"/>
      <c r="M43" s="283"/>
      <c r="N43" s="283"/>
      <c r="O43" s="283"/>
      <c r="P43" s="283"/>
      <c r="Q43" s="314"/>
      <c r="R43" s="283"/>
    </row>
    <row r="44" spans="1:91" s="284" customFormat="1">
      <c r="B44" s="283"/>
      <c r="C44" s="283"/>
      <c r="D44" s="283"/>
      <c r="E44" s="283"/>
      <c r="F44" s="283"/>
      <c r="G44" s="283"/>
      <c r="H44" s="283"/>
      <c r="I44" s="283"/>
      <c r="J44" s="283"/>
      <c r="K44" s="321"/>
      <c r="L44" s="283"/>
      <c r="M44" s="283"/>
      <c r="N44" s="283"/>
      <c r="O44" s="283"/>
      <c r="P44" s="283"/>
      <c r="Q44" s="314"/>
      <c r="R44" s="283"/>
    </row>
    <row r="45" spans="1:91" s="284" customFormat="1">
      <c r="B45" s="283"/>
      <c r="C45" s="283"/>
      <c r="D45" s="283"/>
      <c r="E45" s="283"/>
      <c r="F45" s="283"/>
      <c r="G45" s="283"/>
      <c r="H45" s="283"/>
      <c r="I45" s="283"/>
      <c r="J45" s="283"/>
      <c r="K45" s="321"/>
      <c r="L45" s="283"/>
      <c r="M45" s="283"/>
      <c r="N45" s="283"/>
      <c r="O45" s="283"/>
      <c r="P45" s="283"/>
      <c r="Q45" s="314"/>
      <c r="R45" s="283"/>
    </row>
    <row r="46" spans="1:91" s="284" customFormat="1">
      <c r="B46" s="283"/>
      <c r="C46" s="283"/>
      <c r="D46" s="283"/>
      <c r="E46" s="283"/>
      <c r="F46" s="283"/>
      <c r="G46" s="283"/>
      <c r="H46" s="283"/>
      <c r="I46" s="283"/>
      <c r="J46" s="283"/>
      <c r="K46" s="321"/>
      <c r="L46" s="283"/>
      <c r="M46" s="283"/>
      <c r="N46" s="283"/>
      <c r="O46" s="283"/>
      <c r="P46" s="283"/>
      <c r="Q46" s="314"/>
      <c r="R46" s="283"/>
    </row>
    <row r="47" spans="1:91" s="284" customFormat="1">
      <c r="B47" s="283"/>
      <c r="C47" s="283"/>
      <c r="D47" s="283"/>
      <c r="E47" s="283"/>
      <c r="F47" s="283"/>
      <c r="G47" s="283"/>
      <c r="H47" s="283"/>
      <c r="I47" s="283"/>
      <c r="J47" s="283"/>
      <c r="K47" s="321"/>
      <c r="L47" s="283"/>
      <c r="M47" s="283"/>
      <c r="N47" s="283"/>
      <c r="O47" s="283"/>
      <c r="P47" s="283"/>
      <c r="Q47" s="314"/>
      <c r="R47" s="283"/>
    </row>
    <row r="48" spans="1:91" s="284" customFormat="1">
      <c r="B48" s="283"/>
      <c r="C48" s="283"/>
      <c r="D48" s="283"/>
      <c r="E48" s="283"/>
      <c r="F48" s="283"/>
      <c r="G48" s="283"/>
      <c r="H48" s="283"/>
      <c r="I48" s="283"/>
      <c r="J48" s="283"/>
      <c r="K48" s="321"/>
      <c r="L48" s="283"/>
      <c r="M48" s="283"/>
      <c r="N48" s="283"/>
      <c r="O48" s="283"/>
      <c r="P48" s="283"/>
      <c r="Q48" s="314"/>
      <c r="R48" s="283"/>
    </row>
    <row r="49" spans="2:18" s="284" customFormat="1">
      <c r="B49" s="283"/>
      <c r="C49" s="283"/>
      <c r="D49" s="283"/>
      <c r="E49" s="283"/>
      <c r="F49" s="283"/>
      <c r="G49" s="283"/>
      <c r="H49" s="283"/>
      <c r="I49" s="283"/>
      <c r="J49" s="283"/>
      <c r="K49" s="321"/>
      <c r="L49" s="283"/>
      <c r="M49" s="283"/>
      <c r="N49" s="283"/>
      <c r="O49" s="283"/>
      <c r="P49" s="283"/>
      <c r="Q49" s="314"/>
      <c r="R49" s="283"/>
    </row>
    <row r="50" spans="2:18" s="284" customFormat="1">
      <c r="B50" s="283"/>
      <c r="C50" s="283"/>
      <c r="D50" s="283"/>
      <c r="E50" s="283"/>
      <c r="F50" s="283"/>
      <c r="G50" s="283"/>
      <c r="H50" s="283"/>
      <c r="I50" s="283"/>
      <c r="J50" s="283"/>
      <c r="K50" s="321"/>
      <c r="L50" s="283"/>
      <c r="M50" s="283"/>
      <c r="N50" s="283"/>
      <c r="O50" s="283"/>
      <c r="P50" s="283"/>
      <c r="Q50" s="314"/>
      <c r="R50" s="283"/>
    </row>
    <row r="51" spans="2:18" s="284" customFormat="1">
      <c r="B51" s="283"/>
      <c r="C51" s="283"/>
      <c r="D51" s="283"/>
      <c r="E51" s="283"/>
      <c r="F51" s="283"/>
      <c r="G51" s="283"/>
      <c r="H51" s="283"/>
      <c r="I51" s="283"/>
      <c r="J51" s="283"/>
      <c r="K51" s="321"/>
      <c r="L51" s="283"/>
      <c r="M51" s="283"/>
      <c r="N51" s="283"/>
      <c r="O51" s="283"/>
      <c r="P51" s="283"/>
      <c r="Q51" s="314"/>
      <c r="R51" s="283"/>
    </row>
    <row r="52" spans="2:18" s="284" customFormat="1">
      <c r="B52" s="283"/>
      <c r="C52" s="283"/>
      <c r="D52" s="283"/>
      <c r="E52" s="283"/>
      <c r="F52" s="283"/>
      <c r="G52" s="283"/>
      <c r="H52" s="283"/>
      <c r="I52" s="283"/>
      <c r="J52" s="283"/>
      <c r="K52" s="321"/>
      <c r="L52" s="283"/>
      <c r="M52" s="283"/>
      <c r="N52" s="283"/>
      <c r="O52" s="283"/>
      <c r="P52" s="283"/>
      <c r="Q52" s="314"/>
      <c r="R52" s="283"/>
    </row>
    <row r="53" spans="2:18" s="284" customFormat="1">
      <c r="B53" s="283"/>
      <c r="C53" s="283"/>
      <c r="D53" s="283"/>
      <c r="E53" s="283"/>
      <c r="F53" s="283"/>
      <c r="G53" s="283"/>
      <c r="H53" s="283"/>
      <c r="I53" s="283"/>
      <c r="J53" s="283"/>
      <c r="K53" s="321"/>
      <c r="L53" s="283"/>
      <c r="M53" s="283"/>
      <c r="N53" s="283"/>
      <c r="O53" s="283"/>
      <c r="P53" s="283"/>
      <c r="Q53" s="314"/>
      <c r="R53" s="283"/>
    </row>
    <row r="54" spans="2:18" s="284" customFormat="1">
      <c r="B54" s="283"/>
      <c r="C54" s="283"/>
      <c r="D54" s="283"/>
      <c r="E54" s="283"/>
      <c r="F54" s="283"/>
      <c r="G54" s="283"/>
      <c r="H54" s="283"/>
      <c r="I54" s="283"/>
      <c r="J54" s="283"/>
      <c r="K54" s="321"/>
      <c r="L54" s="283"/>
      <c r="M54" s="283"/>
      <c r="N54" s="283"/>
      <c r="O54" s="283"/>
      <c r="P54" s="283"/>
      <c r="Q54" s="314"/>
      <c r="R54" s="283"/>
    </row>
    <row r="55" spans="2:18" s="284" customFormat="1">
      <c r="B55" s="283"/>
      <c r="C55" s="283"/>
      <c r="D55" s="283"/>
      <c r="E55" s="283"/>
      <c r="F55" s="283"/>
      <c r="G55" s="283"/>
      <c r="H55" s="283"/>
      <c r="I55" s="283"/>
      <c r="J55" s="283"/>
      <c r="K55" s="321"/>
      <c r="L55" s="283"/>
      <c r="M55" s="283"/>
      <c r="N55" s="283"/>
      <c r="O55" s="283"/>
      <c r="P55" s="283"/>
      <c r="Q55" s="314"/>
      <c r="R55" s="283"/>
    </row>
    <row r="56" spans="2:18" s="284" customFormat="1">
      <c r="B56" s="283"/>
      <c r="C56" s="283"/>
      <c r="D56" s="283"/>
      <c r="E56" s="283"/>
      <c r="F56" s="283"/>
      <c r="G56" s="283"/>
      <c r="H56" s="283"/>
      <c r="I56" s="283"/>
      <c r="J56" s="283"/>
      <c r="K56" s="321"/>
      <c r="L56" s="283"/>
      <c r="M56" s="283"/>
      <c r="N56" s="283"/>
      <c r="O56" s="283"/>
      <c r="P56" s="283"/>
      <c r="Q56" s="314"/>
      <c r="R56" s="283"/>
    </row>
    <row r="57" spans="2:18" s="284" customFormat="1">
      <c r="B57" s="283"/>
      <c r="C57" s="283"/>
      <c r="D57" s="283"/>
      <c r="E57" s="283"/>
      <c r="F57" s="283"/>
      <c r="G57" s="283"/>
      <c r="H57" s="283"/>
      <c r="I57" s="283"/>
      <c r="J57" s="283"/>
      <c r="K57" s="321"/>
      <c r="L57" s="283"/>
      <c r="M57" s="283"/>
      <c r="N57" s="283"/>
      <c r="O57" s="283"/>
      <c r="P57" s="283"/>
      <c r="Q57" s="314"/>
      <c r="R57" s="283"/>
    </row>
    <row r="58" spans="2:18" s="284" customFormat="1">
      <c r="B58" s="283"/>
      <c r="C58" s="283"/>
      <c r="D58" s="283"/>
      <c r="E58" s="283"/>
      <c r="F58" s="283"/>
      <c r="G58" s="283"/>
      <c r="H58" s="283"/>
      <c r="I58" s="283"/>
      <c r="J58" s="283"/>
      <c r="K58" s="321"/>
      <c r="L58" s="283"/>
      <c r="M58" s="283"/>
      <c r="N58" s="283"/>
      <c r="O58" s="283"/>
      <c r="P58" s="283"/>
      <c r="Q58" s="314"/>
      <c r="R58" s="283"/>
    </row>
    <row r="59" spans="2:18" s="284" customFormat="1">
      <c r="B59" s="283"/>
      <c r="C59" s="283"/>
      <c r="D59" s="283"/>
      <c r="E59" s="283"/>
      <c r="F59" s="283"/>
      <c r="G59" s="283"/>
      <c r="H59" s="283"/>
      <c r="I59" s="283"/>
      <c r="J59" s="283"/>
      <c r="K59" s="321"/>
      <c r="L59" s="283"/>
      <c r="M59" s="283"/>
      <c r="N59" s="283"/>
      <c r="O59" s="283"/>
      <c r="P59" s="283"/>
      <c r="Q59" s="314"/>
      <c r="R59" s="283"/>
    </row>
    <row r="60" spans="2:18" s="284" customFormat="1">
      <c r="B60" s="283"/>
      <c r="C60" s="283"/>
      <c r="D60" s="283"/>
      <c r="E60" s="283"/>
      <c r="F60" s="283"/>
      <c r="G60" s="283"/>
      <c r="H60" s="283"/>
      <c r="I60" s="283"/>
      <c r="J60" s="283"/>
      <c r="K60" s="321"/>
      <c r="L60" s="283"/>
      <c r="M60" s="283"/>
      <c r="N60" s="283"/>
      <c r="O60" s="283"/>
      <c r="P60" s="283"/>
      <c r="Q60" s="314"/>
      <c r="R60" s="283"/>
    </row>
    <row r="61" spans="2:18" s="284" customFormat="1">
      <c r="B61" s="283"/>
      <c r="C61" s="283"/>
      <c r="D61" s="283"/>
      <c r="E61" s="283"/>
      <c r="F61" s="283"/>
      <c r="G61" s="283"/>
      <c r="H61" s="283"/>
      <c r="I61" s="283"/>
      <c r="J61" s="283"/>
      <c r="K61" s="321"/>
      <c r="L61" s="283"/>
      <c r="M61" s="283"/>
      <c r="N61" s="283"/>
      <c r="O61" s="283"/>
      <c r="P61" s="283"/>
      <c r="Q61" s="314"/>
      <c r="R61" s="283"/>
    </row>
    <row r="62" spans="2:18" s="284" customFormat="1">
      <c r="B62" s="283"/>
      <c r="C62" s="283"/>
      <c r="D62" s="283"/>
      <c r="E62" s="283"/>
      <c r="F62" s="283"/>
      <c r="G62" s="283"/>
      <c r="H62" s="283"/>
      <c r="I62" s="283"/>
      <c r="J62" s="283"/>
      <c r="K62" s="321"/>
      <c r="L62" s="283"/>
      <c r="M62" s="283"/>
      <c r="N62" s="283"/>
      <c r="O62" s="283"/>
      <c r="P62" s="283"/>
      <c r="Q62" s="314"/>
      <c r="R62" s="283"/>
    </row>
    <row r="63" spans="2:18" s="284" customFormat="1">
      <c r="B63" s="283"/>
      <c r="C63" s="283"/>
      <c r="D63" s="283"/>
      <c r="E63" s="283"/>
      <c r="F63" s="283"/>
      <c r="G63" s="283"/>
      <c r="H63" s="283"/>
      <c r="I63" s="283"/>
      <c r="J63" s="283"/>
      <c r="K63" s="321"/>
      <c r="L63" s="283"/>
      <c r="M63" s="283"/>
      <c r="N63" s="283"/>
      <c r="O63" s="283"/>
      <c r="P63" s="283"/>
      <c r="Q63" s="314"/>
      <c r="R63" s="283"/>
    </row>
    <row r="64" spans="2:18" s="284" customFormat="1">
      <c r="B64" s="283"/>
      <c r="C64" s="283"/>
      <c r="D64" s="283"/>
      <c r="E64" s="283"/>
      <c r="F64" s="283"/>
      <c r="G64" s="283"/>
      <c r="H64" s="283"/>
      <c r="I64" s="283"/>
      <c r="J64" s="283"/>
      <c r="K64" s="321"/>
      <c r="L64" s="283"/>
      <c r="M64" s="283"/>
      <c r="N64" s="283"/>
      <c r="O64" s="283"/>
      <c r="P64" s="283"/>
      <c r="Q64" s="314"/>
      <c r="R64" s="283"/>
    </row>
    <row r="65" spans="2:18" s="284" customFormat="1">
      <c r="B65" s="283"/>
      <c r="C65" s="283"/>
      <c r="D65" s="283"/>
      <c r="E65" s="283"/>
      <c r="F65" s="283"/>
      <c r="G65" s="283"/>
      <c r="H65" s="283"/>
      <c r="I65" s="283"/>
      <c r="J65" s="283"/>
      <c r="K65" s="321"/>
      <c r="L65" s="283"/>
      <c r="M65" s="283"/>
      <c r="N65" s="283"/>
      <c r="O65" s="283"/>
      <c r="P65" s="283"/>
      <c r="Q65" s="314"/>
      <c r="R65" s="283"/>
    </row>
    <row r="66" spans="2:18" s="284" customFormat="1">
      <c r="B66" s="283"/>
      <c r="C66" s="283"/>
      <c r="D66" s="283"/>
      <c r="E66" s="283"/>
      <c r="F66" s="283"/>
      <c r="G66" s="283"/>
      <c r="H66" s="283"/>
      <c r="I66" s="283"/>
      <c r="J66" s="283"/>
      <c r="K66" s="321"/>
      <c r="L66" s="283"/>
      <c r="M66" s="283"/>
      <c r="N66" s="283"/>
      <c r="O66" s="283"/>
      <c r="P66" s="283"/>
      <c r="Q66" s="314"/>
      <c r="R66" s="283"/>
    </row>
    <row r="67" spans="2:18" s="284" customFormat="1">
      <c r="B67" s="283"/>
      <c r="C67" s="283"/>
      <c r="D67" s="283"/>
      <c r="E67" s="283"/>
      <c r="F67" s="283"/>
      <c r="G67" s="283"/>
      <c r="H67" s="283"/>
      <c r="I67" s="283"/>
      <c r="J67" s="283"/>
      <c r="K67" s="321"/>
      <c r="L67" s="283"/>
      <c r="M67" s="283"/>
      <c r="N67" s="283"/>
      <c r="O67" s="283"/>
      <c r="P67" s="283"/>
      <c r="Q67" s="314"/>
      <c r="R67" s="283"/>
    </row>
    <row r="68" spans="2:18" s="284" customFormat="1">
      <c r="B68" s="283"/>
      <c r="C68" s="283"/>
      <c r="D68" s="283"/>
      <c r="E68" s="283"/>
      <c r="F68" s="283"/>
      <c r="G68" s="283"/>
      <c r="H68" s="283"/>
      <c r="I68" s="283"/>
      <c r="J68" s="283"/>
      <c r="K68" s="321"/>
      <c r="L68" s="283"/>
      <c r="M68" s="283"/>
      <c r="N68" s="283"/>
      <c r="O68" s="283"/>
      <c r="P68" s="283"/>
      <c r="Q68" s="314"/>
      <c r="R68" s="283"/>
    </row>
    <row r="69" spans="2:18" s="284" customFormat="1">
      <c r="B69" s="283"/>
      <c r="C69" s="283"/>
      <c r="D69" s="283"/>
      <c r="E69" s="283"/>
      <c r="F69" s="283"/>
      <c r="G69" s="283"/>
      <c r="H69" s="283"/>
      <c r="I69" s="283"/>
      <c r="J69" s="283"/>
      <c r="K69" s="321"/>
      <c r="L69" s="283"/>
      <c r="M69" s="283"/>
      <c r="N69" s="283"/>
      <c r="O69" s="283"/>
      <c r="P69" s="283"/>
      <c r="Q69" s="314"/>
      <c r="R69" s="283"/>
    </row>
    <row r="70" spans="2:18" s="284" customFormat="1">
      <c r="B70" s="283"/>
      <c r="C70" s="283"/>
      <c r="D70" s="283"/>
      <c r="E70" s="283"/>
      <c r="F70" s="319"/>
      <c r="H70" s="283"/>
      <c r="K70" s="326"/>
      <c r="L70" s="320"/>
      <c r="M70" s="320"/>
      <c r="N70" s="320"/>
      <c r="P70" s="283"/>
      <c r="Q70" s="314"/>
      <c r="R70" s="283"/>
    </row>
    <row r="71" spans="2:18" s="284" customFormat="1">
      <c r="B71" s="283"/>
      <c r="C71" s="283"/>
      <c r="D71" s="283"/>
      <c r="E71" s="283"/>
      <c r="F71" s="319"/>
      <c r="H71" s="283"/>
      <c r="K71" s="326"/>
      <c r="L71" s="320"/>
      <c r="M71" s="320"/>
      <c r="N71" s="320"/>
      <c r="P71" s="283"/>
      <c r="Q71" s="314"/>
      <c r="R71" s="283"/>
    </row>
    <row r="72" spans="2:18" s="284" customFormat="1">
      <c r="B72" s="283"/>
      <c r="C72" s="283"/>
      <c r="D72" s="283"/>
      <c r="E72" s="283"/>
      <c r="F72" s="319"/>
      <c r="H72" s="283"/>
      <c r="K72" s="326"/>
      <c r="L72" s="320"/>
      <c r="M72" s="320"/>
      <c r="N72" s="320"/>
      <c r="P72" s="283"/>
      <c r="Q72" s="314"/>
      <c r="R72" s="283"/>
    </row>
    <row r="73" spans="2:18" s="284" customFormat="1">
      <c r="B73" s="283"/>
      <c r="C73" s="283"/>
      <c r="D73" s="283"/>
      <c r="E73" s="283"/>
      <c r="F73" s="319"/>
      <c r="H73" s="283"/>
      <c r="K73" s="326"/>
      <c r="L73" s="320"/>
      <c r="M73" s="320"/>
      <c r="N73" s="320"/>
      <c r="P73" s="283"/>
      <c r="Q73" s="314"/>
      <c r="R73" s="283"/>
    </row>
    <row r="74" spans="2:18" s="284" customFormat="1">
      <c r="B74" s="283"/>
      <c r="C74" s="283"/>
      <c r="D74" s="283"/>
      <c r="E74" s="283"/>
      <c r="F74" s="319"/>
      <c r="H74" s="283"/>
      <c r="K74" s="326"/>
      <c r="L74" s="320"/>
      <c r="M74" s="320"/>
      <c r="N74" s="320"/>
      <c r="P74" s="283"/>
      <c r="Q74" s="314"/>
      <c r="R74" s="283"/>
    </row>
    <row r="75" spans="2:18" s="284" customFormat="1">
      <c r="B75" s="283"/>
      <c r="C75" s="283"/>
      <c r="D75" s="283"/>
      <c r="E75" s="283"/>
      <c r="F75" s="319"/>
      <c r="H75" s="283"/>
      <c r="K75" s="326"/>
      <c r="L75" s="320"/>
      <c r="M75" s="320"/>
      <c r="N75" s="320"/>
      <c r="P75" s="283"/>
      <c r="Q75" s="314"/>
      <c r="R75" s="283"/>
    </row>
    <row r="76" spans="2:18" s="284" customFormat="1">
      <c r="B76" s="283"/>
      <c r="C76" s="283"/>
      <c r="D76" s="283"/>
      <c r="E76" s="283"/>
      <c r="F76" s="319"/>
      <c r="H76" s="283"/>
      <c r="K76" s="326"/>
      <c r="L76" s="320"/>
      <c r="M76" s="320"/>
      <c r="N76" s="320"/>
      <c r="P76" s="283"/>
      <c r="Q76" s="314"/>
      <c r="R76" s="283"/>
    </row>
    <row r="77" spans="2:18" s="284" customFormat="1">
      <c r="B77" s="283"/>
      <c r="C77" s="283"/>
      <c r="D77" s="283"/>
      <c r="E77" s="283"/>
      <c r="F77" s="319"/>
      <c r="H77" s="283"/>
      <c r="K77" s="326"/>
      <c r="L77" s="320"/>
      <c r="M77" s="320"/>
      <c r="N77" s="320"/>
      <c r="P77" s="283"/>
      <c r="Q77" s="314"/>
      <c r="R77" s="283"/>
    </row>
    <row r="78" spans="2:18" s="284" customFormat="1">
      <c r="B78" s="283"/>
      <c r="C78" s="283"/>
      <c r="D78" s="283"/>
      <c r="E78" s="283"/>
      <c r="F78" s="319"/>
      <c r="H78" s="283"/>
      <c r="K78" s="326"/>
      <c r="L78" s="320"/>
      <c r="M78" s="320"/>
      <c r="N78" s="320"/>
      <c r="P78" s="283"/>
      <c r="Q78" s="314"/>
      <c r="R78" s="283"/>
    </row>
    <row r="79" spans="2:18" s="284" customFormat="1">
      <c r="B79" s="283"/>
      <c r="C79" s="283"/>
      <c r="D79" s="283"/>
      <c r="E79" s="283"/>
      <c r="F79" s="319"/>
      <c r="H79" s="283"/>
      <c r="K79" s="326"/>
      <c r="L79" s="320"/>
      <c r="M79" s="320"/>
      <c r="N79" s="320"/>
      <c r="P79" s="283"/>
      <c r="Q79" s="314"/>
      <c r="R79" s="283"/>
    </row>
    <row r="80" spans="2:18" s="284" customFormat="1">
      <c r="B80" s="283"/>
      <c r="C80" s="283"/>
      <c r="D80" s="283"/>
      <c r="E80" s="283"/>
      <c r="F80" s="319"/>
      <c r="H80" s="283"/>
      <c r="K80" s="326"/>
      <c r="L80" s="320"/>
      <c r="M80" s="320"/>
      <c r="N80" s="320"/>
      <c r="P80" s="283"/>
      <c r="Q80" s="314"/>
      <c r="R80" s="283"/>
    </row>
    <row r="81" spans="2:18" s="284" customFormat="1">
      <c r="B81" s="283"/>
      <c r="C81" s="283"/>
      <c r="D81" s="283"/>
      <c r="E81" s="283"/>
      <c r="F81" s="319"/>
      <c r="H81" s="283"/>
      <c r="K81" s="326"/>
      <c r="L81" s="320"/>
      <c r="M81" s="320"/>
      <c r="N81" s="320"/>
      <c r="P81" s="283"/>
      <c r="Q81" s="314"/>
      <c r="R81" s="283"/>
    </row>
    <row r="82" spans="2:18" s="284" customFormat="1">
      <c r="B82" s="283"/>
      <c r="C82" s="283"/>
      <c r="D82" s="283"/>
      <c r="E82" s="283"/>
      <c r="F82" s="319"/>
      <c r="H82" s="283"/>
      <c r="K82" s="326"/>
      <c r="L82" s="320"/>
      <c r="M82" s="320"/>
      <c r="N82" s="320"/>
      <c r="P82" s="283"/>
      <c r="Q82" s="314"/>
      <c r="R82" s="283"/>
    </row>
    <row r="83" spans="2:18" s="284" customFormat="1">
      <c r="B83" s="283"/>
      <c r="C83" s="283"/>
      <c r="D83" s="283"/>
      <c r="E83" s="283"/>
      <c r="F83" s="319"/>
      <c r="H83" s="283"/>
      <c r="K83" s="326"/>
      <c r="L83" s="320"/>
      <c r="M83" s="320"/>
      <c r="N83" s="320"/>
      <c r="P83" s="283"/>
      <c r="Q83" s="314"/>
      <c r="R83" s="283"/>
    </row>
    <row r="84" spans="2:18" s="284" customFormat="1">
      <c r="B84" s="283"/>
      <c r="C84" s="283"/>
      <c r="D84" s="283"/>
      <c r="E84" s="283"/>
      <c r="F84" s="319"/>
      <c r="H84" s="283"/>
      <c r="K84" s="326"/>
      <c r="L84" s="320"/>
      <c r="M84" s="320"/>
      <c r="N84" s="320"/>
      <c r="P84" s="283"/>
      <c r="Q84" s="314"/>
      <c r="R84" s="283"/>
    </row>
    <row r="85" spans="2:18" s="284" customFormat="1">
      <c r="B85" s="283"/>
      <c r="C85" s="283"/>
      <c r="D85" s="283"/>
      <c r="E85" s="283"/>
      <c r="F85" s="319"/>
      <c r="H85" s="283"/>
      <c r="K85" s="326"/>
      <c r="L85" s="320"/>
      <c r="M85" s="320"/>
      <c r="N85" s="320"/>
      <c r="P85" s="283"/>
      <c r="Q85" s="314"/>
      <c r="R85" s="283"/>
    </row>
    <row r="86" spans="2:18" s="284" customFormat="1">
      <c r="B86" s="283"/>
      <c r="C86" s="283"/>
      <c r="D86" s="283"/>
      <c r="E86" s="283"/>
      <c r="F86" s="319"/>
      <c r="H86" s="283"/>
      <c r="K86" s="326"/>
      <c r="L86" s="320"/>
      <c r="M86" s="320"/>
      <c r="N86" s="320"/>
      <c r="P86" s="283"/>
      <c r="Q86" s="314"/>
      <c r="R86" s="283"/>
    </row>
    <row r="87" spans="2:18" s="284" customFormat="1">
      <c r="B87" s="283"/>
      <c r="C87" s="283"/>
      <c r="D87" s="283"/>
      <c r="E87" s="283"/>
      <c r="F87" s="319"/>
      <c r="H87" s="283"/>
      <c r="K87" s="326"/>
      <c r="L87" s="320"/>
      <c r="M87" s="320"/>
      <c r="N87" s="320"/>
      <c r="P87" s="283"/>
      <c r="Q87" s="314"/>
      <c r="R87" s="283"/>
    </row>
    <row r="88" spans="2:18" s="284" customFormat="1">
      <c r="B88" s="283"/>
      <c r="C88" s="283"/>
      <c r="D88" s="283"/>
      <c r="E88" s="283"/>
      <c r="F88" s="319"/>
      <c r="H88" s="283"/>
      <c r="K88" s="326"/>
      <c r="L88" s="320"/>
      <c r="M88" s="320"/>
      <c r="N88" s="320"/>
      <c r="P88" s="283"/>
      <c r="Q88" s="314"/>
      <c r="R88" s="283"/>
    </row>
    <row r="89" spans="2:18" s="284" customFormat="1">
      <c r="B89" s="283"/>
      <c r="C89" s="283"/>
      <c r="D89" s="283"/>
      <c r="E89" s="283"/>
      <c r="F89" s="319"/>
      <c r="H89" s="283"/>
      <c r="K89" s="326"/>
      <c r="L89" s="320"/>
      <c r="M89" s="320"/>
      <c r="N89" s="320"/>
      <c r="P89" s="283"/>
      <c r="Q89" s="314"/>
      <c r="R89" s="283"/>
    </row>
    <row r="90" spans="2:18" s="284" customFormat="1">
      <c r="B90" s="283"/>
      <c r="C90" s="283"/>
      <c r="D90" s="283"/>
      <c r="E90" s="283"/>
      <c r="F90" s="319"/>
      <c r="H90" s="283"/>
      <c r="K90" s="326"/>
      <c r="L90" s="320"/>
      <c r="M90" s="320"/>
      <c r="N90" s="320"/>
      <c r="P90" s="283"/>
      <c r="Q90" s="314"/>
      <c r="R90" s="283"/>
    </row>
    <row r="91" spans="2:18" s="284" customFormat="1">
      <c r="B91" s="283"/>
      <c r="C91" s="283"/>
      <c r="D91" s="283"/>
      <c r="E91" s="283"/>
      <c r="F91" s="319"/>
      <c r="H91" s="283"/>
      <c r="K91" s="326"/>
      <c r="L91" s="320"/>
      <c r="M91" s="320"/>
      <c r="N91" s="320"/>
      <c r="P91" s="283"/>
      <c r="Q91" s="314"/>
      <c r="R91" s="283"/>
    </row>
    <row r="92" spans="2:18" s="284" customFormat="1">
      <c r="B92" s="283"/>
      <c r="C92" s="283"/>
      <c r="D92" s="283"/>
      <c r="E92" s="283"/>
      <c r="F92" s="319"/>
      <c r="H92" s="283"/>
      <c r="K92" s="326"/>
      <c r="L92" s="320"/>
      <c r="M92" s="320"/>
      <c r="N92" s="320"/>
      <c r="P92" s="283"/>
      <c r="Q92" s="314"/>
      <c r="R92" s="283"/>
    </row>
    <row r="93" spans="2:18" s="284" customFormat="1">
      <c r="B93" s="283"/>
      <c r="C93" s="283"/>
      <c r="D93" s="283"/>
      <c r="E93" s="283"/>
      <c r="F93" s="319"/>
      <c r="H93" s="283"/>
      <c r="K93" s="326"/>
      <c r="L93" s="320"/>
      <c r="M93" s="320"/>
      <c r="N93" s="320"/>
      <c r="P93" s="283"/>
      <c r="Q93" s="314"/>
      <c r="R93" s="283"/>
    </row>
    <row r="94" spans="2:18" s="284" customFormat="1">
      <c r="B94" s="283"/>
      <c r="C94" s="283"/>
      <c r="D94" s="283"/>
      <c r="E94" s="283"/>
      <c r="F94" s="319"/>
      <c r="H94" s="283"/>
      <c r="K94" s="326"/>
      <c r="L94" s="320"/>
      <c r="M94" s="320"/>
      <c r="N94" s="320"/>
      <c r="P94" s="283"/>
      <c r="Q94" s="314"/>
      <c r="R94" s="283"/>
    </row>
    <row r="95" spans="2:18" s="284" customFormat="1">
      <c r="B95" s="283"/>
      <c r="C95" s="283"/>
      <c r="D95" s="283"/>
      <c r="E95" s="283"/>
      <c r="F95" s="319"/>
      <c r="H95" s="283"/>
      <c r="K95" s="326"/>
      <c r="L95" s="320"/>
      <c r="M95" s="320"/>
      <c r="N95" s="320"/>
      <c r="P95" s="283"/>
      <c r="Q95" s="314"/>
      <c r="R95" s="283"/>
    </row>
    <row r="96" spans="2:18" s="284" customFormat="1">
      <c r="B96" s="283"/>
      <c r="C96" s="283"/>
      <c r="D96" s="283"/>
      <c r="E96" s="283"/>
      <c r="F96" s="319"/>
      <c r="H96" s="283"/>
      <c r="K96" s="326"/>
      <c r="L96" s="320"/>
      <c r="M96" s="320"/>
      <c r="N96" s="320"/>
      <c r="P96" s="283"/>
      <c r="Q96" s="314"/>
      <c r="R96" s="283"/>
    </row>
    <row r="97" spans="2:18" s="284" customFormat="1">
      <c r="B97" s="283"/>
      <c r="C97" s="283"/>
      <c r="D97" s="283"/>
      <c r="E97" s="283"/>
      <c r="F97" s="319"/>
      <c r="H97" s="283"/>
      <c r="K97" s="326"/>
      <c r="L97" s="320"/>
      <c r="M97" s="320"/>
      <c r="N97" s="320"/>
      <c r="P97" s="283"/>
      <c r="Q97" s="314"/>
      <c r="R97" s="283"/>
    </row>
    <row r="98" spans="2:18" s="284" customFormat="1">
      <c r="B98" s="283"/>
      <c r="C98" s="283"/>
      <c r="D98" s="283"/>
      <c r="E98" s="283"/>
      <c r="F98" s="319"/>
      <c r="H98" s="283"/>
      <c r="K98" s="326"/>
      <c r="L98" s="320"/>
      <c r="M98" s="320"/>
      <c r="N98" s="320"/>
      <c r="P98" s="283"/>
      <c r="Q98" s="314"/>
      <c r="R98" s="283"/>
    </row>
    <row r="99" spans="2:18" s="284" customFormat="1">
      <c r="B99" s="283"/>
      <c r="C99" s="283"/>
      <c r="D99" s="283"/>
      <c r="E99" s="283"/>
      <c r="F99" s="319"/>
      <c r="H99" s="283"/>
      <c r="K99" s="326"/>
      <c r="L99" s="320"/>
      <c r="M99" s="320"/>
      <c r="N99" s="320"/>
      <c r="P99" s="283"/>
      <c r="Q99" s="314"/>
      <c r="R99" s="283"/>
    </row>
    <row r="100" spans="2:18" s="284" customFormat="1">
      <c r="B100" s="283"/>
      <c r="C100" s="283"/>
      <c r="D100" s="283"/>
      <c r="E100" s="283"/>
      <c r="F100" s="319"/>
      <c r="H100" s="283"/>
      <c r="K100" s="326"/>
      <c r="L100" s="320"/>
      <c r="M100" s="320"/>
      <c r="N100" s="320"/>
      <c r="P100" s="283"/>
      <c r="Q100" s="314"/>
      <c r="R100" s="283"/>
    </row>
    <row r="101" spans="2:18" s="284" customFormat="1">
      <c r="B101" s="283"/>
      <c r="C101" s="283"/>
      <c r="D101" s="283"/>
      <c r="E101" s="283"/>
      <c r="F101" s="319"/>
      <c r="H101" s="283"/>
      <c r="K101" s="326"/>
      <c r="L101" s="320"/>
      <c r="M101" s="320"/>
      <c r="N101" s="320"/>
      <c r="P101" s="283"/>
      <c r="Q101" s="314"/>
      <c r="R101" s="283"/>
    </row>
    <row r="102" spans="2:18" s="284" customFormat="1">
      <c r="B102" s="283"/>
      <c r="C102" s="283"/>
      <c r="D102" s="283"/>
      <c r="E102" s="283"/>
      <c r="F102" s="319"/>
      <c r="H102" s="283"/>
      <c r="K102" s="326"/>
      <c r="L102" s="320"/>
      <c r="M102" s="320"/>
      <c r="N102" s="320"/>
      <c r="P102" s="283"/>
      <c r="Q102" s="314"/>
      <c r="R102" s="283"/>
    </row>
    <row r="103" spans="2:18" s="284" customFormat="1">
      <c r="B103" s="283"/>
      <c r="C103" s="283"/>
      <c r="D103" s="283"/>
      <c r="E103" s="283"/>
      <c r="F103" s="319"/>
      <c r="H103" s="283"/>
      <c r="K103" s="326"/>
      <c r="L103" s="320"/>
      <c r="M103" s="320"/>
      <c r="N103" s="320"/>
      <c r="P103" s="283"/>
      <c r="Q103" s="314"/>
      <c r="R103" s="283"/>
    </row>
    <row r="104" spans="2:18" s="284" customFormat="1">
      <c r="B104" s="283"/>
      <c r="C104" s="283"/>
      <c r="D104" s="283"/>
      <c r="E104" s="283"/>
      <c r="F104" s="319"/>
      <c r="H104" s="283"/>
      <c r="K104" s="326"/>
      <c r="L104" s="320"/>
      <c r="M104" s="320"/>
      <c r="N104" s="320"/>
      <c r="P104" s="283"/>
      <c r="Q104" s="314"/>
      <c r="R104" s="283"/>
    </row>
    <row r="105" spans="2:18" s="284" customFormat="1">
      <c r="B105" s="283"/>
      <c r="C105" s="283"/>
      <c r="D105" s="283"/>
      <c r="E105" s="283"/>
      <c r="F105" s="319"/>
      <c r="H105" s="283"/>
      <c r="K105" s="326"/>
      <c r="L105" s="320"/>
      <c r="M105" s="320"/>
      <c r="N105" s="320"/>
      <c r="P105" s="283"/>
      <c r="Q105" s="314"/>
      <c r="R105" s="283"/>
    </row>
    <row r="106" spans="2:18" s="284" customFormat="1">
      <c r="B106" s="283"/>
      <c r="C106" s="283"/>
      <c r="D106" s="283"/>
      <c r="E106" s="283"/>
      <c r="F106" s="319"/>
      <c r="H106" s="283"/>
      <c r="K106" s="326"/>
      <c r="L106" s="320"/>
      <c r="M106" s="320"/>
      <c r="N106" s="320"/>
      <c r="P106" s="283"/>
      <c r="Q106" s="314"/>
      <c r="R106" s="283"/>
    </row>
    <row r="107" spans="2:18" s="284" customFormat="1">
      <c r="B107" s="283"/>
      <c r="C107" s="283"/>
      <c r="D107" s="283"/>
      <c r="E107" s="283"/>
      <c r="F107" s="319"/>
      <c r="H107" s="283"/>
      <c r="K107" s="326"/>
      <c r="L107" s="320"/>
      <c r="M107" s="320"/>
      <c r="N107" s="320"/>
      <c r="P107" s="283"/>
      <c r="Q107" s="314"/>
      <c r="R107" s="283"/>
    </row>
    <row r="108" spans="2:18" s="284" customFormat="1">
      <c r="B108" s="283"/>
      <c r="C108" s="283"/>
      <c r="D108" s="283"/>
      <c r="E108" s="283"/>
      <c r="F108" s="319"/>
      <c r="H108" s="283"/>
      <c r="K108" s="326"/>
      <c r="L108" s="320"/>
      <c r="M108" s="320"/>
      <c r="N108" s="320"/>
      <c r="P108" s="283"/>
      <c r="Q108" s="314"/>
      <c r="R108" s="283"/>
    </row>
    <row r="109" spans="2:18" s="284" customFormat="1">
      <c r="B109" s="283"/>
      <c r="C109" s="283"/>
      <c r="D109" s="283"/>
      <c r="E109" s="283"/>
      <c r="F109" s="319"/>
      <c r="H109" s="283"/>
      <c r="K109" s="326"/>
      <c r="L109" s="320"/>
      <c r="M109" s="320"/>
      <c r="N109" s="320"/>
      <c r="P109" s="283"/>
      <c r="Q109" s="314"/>
      <c r="R109" s="283"/>
    </row>
    <row r="110" spans="2:18" s="284" customFormat="1">
      <c r="B110" s="283"/>
      <c r="C110" s="283"/>
      <c r="D110" s="283"/>
      <c r="E110" s="283"/>
      <c r="F110" s="319"/>
      <c r="H110" s="283"/>
      <c r="K110" s="326"/>
      <c r="L110" s="320"/>
      <c r="M110" s="320"/>
      <c r="N110" s="320"/>
      <c r="P110" s="283"/>
      <c r="Q110" s="314"/>
      <c r="R110" s="283"/>
    </row>
    <row r="111" spans="2:18" s="284" customFormat="1">
      <c r="B111" s="283"/>
      <c r="C111" s="283"/>
      <c r="D111" s="283"/>
      <c r="E111" s="283"/>
      <c r="F111" s="319"/>
      <c r="H111" s="283"/>
      <c r="K111" s="326"/>
      <c r="L111" s="320"/>
      <c r="M111" s="320"/>
      <c r="N111" s="320"/>
      <c r="P111" s="283"/>
      <c r="Q111" s="314"/>
      <c r="R111" s="283"/>
    </row>
    <row r="112" spans="2:18" s="284" customFormat="1">
      <c r="B112" s="283"/>
      <c r="C112" s="283"/>
      <c r="D112" s="283"/>
      <c r="E112" s="283"/>
      <c r="F112" s="319"/>
      <c r="H112" s="283"/>
      <c r="K112" s="326"/>
      <c r="L112" s="320"/>
      <c r="M112" s="320"/>
      <c r="N112" s="320"/>
      <c r="P112" s="283"/>
      <c r="Q112" s="314"/>
      <c r="R112" s="283"/>
    </row>
    <row r="113" spans="2:18" s="284" customFormat="1">
      <c r="B113" s="283"/>
      <c r="C113" s="283"/>
      <c r="D113" s="283"/>
      <c r="E113" s="283"/>
      <c r="F113" s="319"/>
      <c r="H113" s="283"/>
      <c r="K113" s="326"/>
      <c r="L113" s="320"/>
      <c r="M113" s="320"/>
      <c r="N113" s="320"/>
      <c r="P113" s="283"/>
      <c r="Q113" s="314"/>
      <c r="R113" s="283"/>
    </row>
    <row r="114" spans="2:18" s="284" customFormat="1">
      <c r="B114" s="283"/>
      <c r="C114" s="283"/>
      <c r="D114" s="283"/>
      <c r="E114" s="283"/>
      <c r="F114" s="319"/>
      <c r="H114" s="283"/>
      <c r="K114" s="326"/>
      <c r="L114" s="320"/>
      <c r="M114" s="320"/>
      <c r="N114" s="320"/>
      <c r="P114" s="283"/>
      <c r="Q114" s="314"/>
      <c r="R114" s="283"/>
    </row>
    <row r="115" spans="2:18" s="284" customFormat="1">
      <c r="B115" s="283"/>
      <c r="C115" s="283"/>
      <c r="D115" s="283"/>
      <c r="E115" s="283"/>
      <c r="F115" s="319"/>
      <c r="H115" s="283"/>
      <c r="K115" s="326"/>
      <c r="L115" s="320"/>
      <c r="M115" s="320"/>
      <c r="N115" s="320"/>
      <c r="P115" s="283"/>
      <c r="Q115" s="314"/>
      <c r="R115" s="283"/>
    </row>
    <row r="116" spans="2:18" s="284" customFormat="1">
      <c r="B116" s="283"/>
      <c r="C116" s="283"/>
      <c r="D116" s="283"/>
      <c r="E116" s="283"/>
      <c r="F116" s="319"/>
      <c r="H116" s="283"/>
      <c r="K116" s="326"/>
      <c r="L116" s="320"/>
      <c r="M116" s="320"/>
      <c r="N116" s="320"/>
      <c r="P116" s="283"/>
      <c r="Q116" s="314"/>
      <c r="R116" s="283"/>
    </row>
    <row r="117" spans="2:18" s="284" customFormat="1">
      <c r="B117" s="283"/>
      <c r="C117" s="283"/>
      <c r="D117" s="283"/>
      <c r="E117" s="283"/>
      <c r="F117" s="319"/>
      <c r="H117" s="283"/>
      <c r="K117" s="326"/>
      <c r="L117" s="320"/>
      <c r="M117" s="320"/>
      <c r="N117" s="320"/>
      <c r="P117" s="283"/>
      <c r="Q117" s="314"/>
      <c r="R117" s="283"/>
    </row>
    <row r="118" spans="2:18" s="284" customFormat="1">
      <c r="B118" s="283"/>
      <c r="C118" s="283"/>
      <c r="D118" s="283"/>
      <c r="E118" s="283"/>
      <c r="F118" s="319"/>
      <c r="H118" s="283"/>
      <c r="K118" s="326"/>
      <c r="L118" s="320"/>
      <c r="M118" s="320"/>
      <c r="N118" s="320"/>
      <c r="P118" s="283"/>
      <c r="Q118" s="314"/>
      <c r="R118" s="283"/>
    </row>
    <row r="119" spans="2:18" s="284" customFormat="1">
      <c r="B119" s="283"/>
      <c r="C119" s="283"/>
      <c r="D119" s="283"/>
      <c r="E119" s="283"/>
      <c r="F119" s="319"/>
      <c r="H119" s="283"/>
      <c r="K119" s="326"/>
      <c r="L119" s="320"/>
      <c r="M119" s="320"/>
      <c r="N119" s="320"/>
      <c r="P119" s="283"/>
      <c r="Q119" s="314"/>
      <c r="R119" s="283"/>
    </row>
    <row r="120" spans="2:18" s="284" customFormat="1">
      <c r="B120" s="283"/>
      <c r="C120" s="283"/>
      <c r="D120" s="283"/>
      <c r="E120" s="283"/>
      <c r="F120" s="319"/>
      <c r="H120" s="283"/>
      <c r="K120" s="326"/>
      <c r="L120" s="320"/>
      <c r="M120" s="320"/>
      <c r="N120" s="320"/>
      <c r="P120" s="283"/>
      <c r="Q120" s="314"/>
      <c r="R120" s="283"/>
    </row>
    <row r="121" spans="2:18" s="284" customFormat="1">
      <c r="B121" s="283"/>
      <c r="C121" s="283"/>
      <c r="D121" s="283"/>
      <c r="E121" s="283"/>
      <c r="F121" s="319"/>
      <c r="H121" s="283"/>
      <c r="K121" s="326"/>
      <c r="L121" s="320"/>
      <c r="M121" s="320"/>
      <c r="N121" s="320"/>
      <c r="P121" s="283"/>
      <c r="Q121" s="314"/>
      <c r="R121" s="283"/>
    </row>
    <row r="122" spans="2:18" s="284" customFormat="1">
      <c r="B122" s="283"/>
      <c r="C122" s="283"/>
      <c r="D122" s="283"/>
      <c r="E122" s="283"/>
      <c r="F122" s="319"/>
      <c r="H122" s="283"/>
      <c r="K122" s="326"/>
      <c r="L122" s="320"/>
      <c r="M122" s="320"/>
      <c r="N122" s="320"/>
      <c r="P122" s="283"/>
      <c r="Q122" s="314"/>
      <c r="R122" s="283"/>
    </row>
    <row r="123" spans="2:18" s="284" customFormat="1">
      <c r="B123" s="283"/>
      <c r="C123" s="283"/>
      <c r="D123" s="283"/>
      <c r="E123" s="283"/>
      <c r="F123" s="319"/>
      <c r="H123" s="283"/>
      <c r="K123" s="326"/>
      <c r="L123" s="320"/>
      <c r="M123" s="320"/>
      <c r="N123" s="320"/>
      <c r="P123" s="283"/>
      <c r="Q123" s="314"/>
      <c r="R123" s="283"/>
    </row>
    <row r="124" spans="2:18" s="284" customFormat="1">
      <c r="B124" s="283"/>
      <c r="C124" s="283"/>
      <c r="D124" s="283"/>
      <c r="E124" s="283"/>
      <c r="F124" s="319"/>
      <c r="H124" s="283"/>
      <c r="K124" s="326"/>
      <c r="L124" s="320"/>
      <c r="M124" s="320"/>
      <c r="N124" s="320"/>
      <c r="P124" s="283"/>
      <c r="Q124" s="314"/>
      <c r="R124" s="283"/>
    </row>
    <row r="125" spans="2:18" s="284" customFormat="1">
      <c r="B125" s="283"/>
      <c r="C125" s="283"/>
      <c r="D125" s="283"/>
      <c r="E125" s="283"/>
      <c r="F125" s="319"/>
      <c r="H125" s="283"/>
      <c r="K125" s="326"/>
      <c r="L125" s="320"/>
      <c r="M125" s="320"/>
      <c r="N125" s="320"/>
      <c r="P125" s="283"/>
      <c r="Q125" s="314"/>
      <c r="R125" s="283"/>
    </row>
    <row r="126" spans="2:18" s="284" customFormat="1">
      <c r="B126" s="283"/>
      <c r="C126" s="283"/>
      <c r="D126" s="283"/>
      <c r="E126" s="283"/>
      <c r="F126" s="319"/>
      <c r="H126" s="283"/>
      <c r="K126" s="326"/>
      <c r="L126" s="320"/>
      <c r="M126" s="320"/>
      <c r="N126" s="320"/>
      <c r="P126" s="283"/>
      <c r="Q126" s="314"/>
      <c r="R126" s="283"/>
    </row>
    <row r="127" spans="2:18" s="284" customFormat="1">
      <c r="B127" s="283"/>
      <c r="C127" s="283"/>
      <c r="D127" s="283"/>
      <c r="E127" s="283"/>
      <c r="F127" s="319"/>
      <c r="H127" s="283"/>
      <c r="K127" s="326"/>
      <c r="L127" s="320"/>
      <c r="M127" s="320"/>
      <c r="N127" s="320"/>
      <c r="P127" s="283"/>
      <c r="Q127" s="314"/>
      <c r="R127" s="283"/>
    </row>
    <row r="128" spans="2:18" s="284" customFormat="1">
      <c r="B128" s="283"/>
      <c r="C128" s="283"/>
      <c r="D128" s="283"/>
      <c r="E128" s="283"/>
      <c r="F128" s="319"/>
      <c r="H128" s="283"/>
      <c r="K128" s="326"/>
      <c r="L128" s="320"/>
      <c r="M128" s="320"/>
      <c r="N128" s="320"/>
      <c r="P128" s="283"/>
      <c r="Q128" s="314"/>
      <c r="R128" s="283"/>
    </row>
    <row r="129" spans="2:18" s="284" customFormat="1">
      <c r="B129" s="283"/>
      <c r="C129" s="283"/>
      <c r="D129" s="283"/>
      <c r="E129" s="283"/>
      <c r="F129" s="319"/>
      <c r="H129" s="283"/>
      <c r="K129" s="326"/>
      <c r="L129" s="320"/>
      <c r="M129" s="320"/>
      <c r="N129" s="320"/>
      <c r="P129" s="283"/>
      <c r="Q129" s="314"/>
      <c r="R129" s="283"/>
    </row>
    <row r="130" spans="2:18" s="284" customFormat="1">
      <c r="B130" s="283"/>
      <c r="C130" s="283"/>
      <c r="D130" s="283"/>
      <c r="E130" s="283"/>
      <c r="F130" s="319"/>
      <c r="H130" s="283"/>
      <c r="K130" s="326"/>
      <c r="L130" s="320"/>
      <c r="M130" s="320"/>
      <c r="N130" s="320"/>
      <c r="P130" s="283"/>
      <c r="Q130" s="314"/>
      <c r="R130" s="283"/>
    </row>
    <row r="131" spans="2:18" s="284" customFormat="1">
      <c r="B131" s="283"/>
      <c r="C131" s="283"/>
      <c r="D131" s="283"/>
      <c r="E131" s="283"/>
      <c r="F131" s="319"/>
      <c r="H131" s="283"/>
      <c r="K131" s="326"/>
      <c r="L131" s="320"/>
      <c r="M131" s="320"/>
      <c r="N131" s="320"/>
      <c r="P131" s="283"/>
      <c r="Q131" s="314"/>
      <c r="R131" s="283"/>
    </row>
    <row r="132" spans="2:18" s="284" customFormat="1">
      <c r="B132" s="283"/>
      <c r="C132" s="283"/>
      <c r="D132" s="283"/>
      <c r="E132" s="283"/>
      <c r="F132" s="319"/>
      <c r="H132" s="283"/>
      <c r="K132" s="326"/>
      <c r="L132" s="320"/>
      <c r="M132" s="320"/>
      <c r="N132" s="320"/>
      <c r="P132" s="283"/>
      <c r="Q132" s="314"/>
      <c r="R132" s="283"/>
    </row>
    <row r="133" spans="2:18" s="284" customFormat="1">
      <c r="B133" s="283"/>
      <c r="C133" s="283"/>
      <c r="D133" s="283"/>
      <c r="E133" s="283"/>
      <c r="F133" s="319"/>
      <c r="H133" s="283"/>
      <c r="K133" s="326"/>
      <c r="L133" s="320"/>
      <c r="M133" s="320"/>
      <c r="N133" s="320"/>
      <c r="P133" s="283"/>
      <c r="Q133" s="314"/>
      <c r="R133" s="283"/>
    </row>
    <row r="134" spans="2:18" s="284" customFormat="1">
      <c r="B134" s="283"/>
      <c r="C134" s="283"/>
      <c r="D134" s="283"/>
      <c r="E134" s="283"/>
      <c r="F134" s="319"/>
      <c r="H134" s="283"/>
      <c r="K134" s="326"/>
      <c r="L134" s="320"/>
      <c r="M134" s="320"/>
      <c r="N134" s="320"/>
      <c r="P134" s="283"/>
      <c r="Q134" s="314"/>
      <c r="R134" s="283"/>
    </row>
    <row r="135" spans="2:18" s="284" customFormat="1">
      <c r="B135" s="283"/>
      <c r="C135" s="283"/>
      <c r="D135" s="283"/>
      <c r="E135" s="283"/>
      <c r="F135" s="319"/>
      <c r="H135" s="283"/>
      <c r="K135" s="326"/>
      <c r="L135" s="320"/>
      <c r="M135" s="320"/>
      <c r="N135" s="320"/>
      <c r="P135" s="283"/>
      <c r="Q135" s="314"/>
      <c r="R135" s="283"/>
    </row>
    <row r="136" spans="2:18" s="284" customFormat="1">
      <c r="B136" s="283"/>
      <c r="C136" s="283"/>
      <c r="D136" s="283"/>
      <c r="E136" s="283"/>
      <c r="F136" s="319"/>
      <c r="H136" s="283"/>
      <c r="K136" s="326"/>
      <c r="L136" s="320"/>
      <c r="M136" s="320"/>
      <c r="N136" s="320"/>
      <c r="P136" s="283"/>
      <c r="Q136" s="314"/>
      <c r="R136" s="283"/>
    </row>
    <row r="137" spans="2:18" s="284" customFormat="1">
      <c r="B137" s="283"/>
      <c r="C137" s="283"/>
      <c r="D137" s="283"/>
      <c r="E137" s="283"/>
      <c r="F137" s="319"/>
      <c r="H137" s="283"/>
      <c r="K137" s="326"/>
      <c r="L137" s="320"/>
      <c r="M137" s="320"/>
      <c r="N137" s="320"/>
      <c r="P137" s="283"/>
      <c r="Q137" s="314"/>
      <c r="R137" s="283"/>
    </row>
    <row r="138" spans="2:18" s="284" customFormat="1">
      <c r="B138" s="283"/>
      <c r="C138" s="283"/>
      <c r="D138" s="283"/>
      <c r="E138" s="283"/>
      <c r="F138" s="319"/>
      <c r="H138" s="283"/>
      <c r="K138" s="326"/>
      <c r="L138" s="320"/>
      <c r="M138" s="320"/>
      <c r="N138" s="320"/>
      <c r="P138" s="283"/>
      <c r="Q138" s="314"/>
      <c r="R138" s="283"/>
    </row>
    <row r="139" spans="2:18" s="284" customFormat="1">
      <c r="B139" s="283"/>
      <c r="C139" s="283"/>
      <c r="D139" s="283"/>
      <c r="E139" s="283"/>
      <c r="F139" s="319"/>
      <c r="H139" s="283"/>
      <c r="K139" s="326"/>
      <c r="L139" s="320"/>
      <c r="M139" s="320"/>
      <c r="N139" s="320"/>
      <c r="P139" s="283"/>
      <c r="Q139" s="314"/>
      <c r="R139" s="283"/>
    </row>
    <row r="140" spans="2:18" s="284" customFormat="1">
      <c r="B140" s="283"/>
      <c r="C140" s="283"/>
      <c r="D140" s="283"/>
      <c r="E140" s="283"/>
      <c r="F140" s="319"/>
      <c r="H140" s="283"/>
      <c r="K140" s="326"/>
      <c r="L140" s="320"/>
      <c r="M140" s="320"/>
      <c r="N140" s="320"/>
      <c r="P140" s="283"/>
      <c r="Q140" s="314"/>
      <c r="R140" s="283"/>
    </row>
    <row r="141" spans="2:18" s="284" customFormat="1">
      <c r="B141" s="283"/>
      <c r="C141" s="283"/>
      <c r="D141" s="283"/>
      <c r="E141" s="283"/>
      <c r="F141" s="319"/>
      <c r="H141" s="283"/>
      <c r="K141" s="326"/>
      <c r="L141" s="320"/>
      <c r="M141" s="320"/>
      <c r="N141" s="320"/>
      <c r="P141" s="283"/>
      <c r="Q141" s="314"/>
      <c r="R141" s="283"/>
    </row>
    <row r="142" spans="2:18" s="284" customFormat="1">
      <c r="B142" s="283"/>
      <c r="C142" s="283"/>
      <c r="D142" s="283"/>
      <c r="E142" s="283"/>
      <c r="F142" s="319"/>
      <c r="H142" s="283"/>
      <c r="K142" s="326"/>
      <c r="L142" s="320"/>
      <c r="M142" s="320"/>
      <c r="N142" s="320"/>
      <c r="P142" s="283"/>
      <c r="Q142" s="314"/>
      <c r="R142" s="283"/>
    </row>
    <row r="143" spans="2:18" s="284" customFormat="1">
      <c r="B143" s="283"/>
      <c r="C143" s="283"/>
      <c r="D143" s="283"/>
      <c r="E143" s="283"/>
      <c r="F143" s="319"/>
      <c r="H143" s="283"/>
      <c r="K143" s="326"/>
      <c r="L143" s="320"/>
      <c r="M143" s="320"/>
      <c r="N143" s="320"/>
      <c r="P143" s="283"/>
      <c r="Q143" s="314"/>
      <c r="R143" s="283"/>
    </row>
    <row r="144" spans="2:18" s="284" customFormat="1">
      <c r="B144" s="283"/>
      <c r="C144" s="283"/>
      <c r="D144" s="283"/>
      <c r="E144" s="283"/>
      <c r="F144" s="319"/>
      <c r="H144" s="283"/>
      <c r="K144" s="326"/>
      <c r="L144" s="320"/>
      <c r="M144" s="320"/>
      <c r="N144" s="320"/>
      <c r="P144" s="283"/>
      <c r="Q144" s="314"/>
      <c r="R144" s="283"/>
    </row>
    <row r="145" spans="2:18" s="284" customFormat="1">
      <c r="B145" s="283"/>
      <c r="C145" s="283"/>
      <c r="D145" s="283"/>
      <c r="E145" s="283"/>
      <c r="F145" s="319"/>
      <c r="H145" s="283"/>
      <c r="K145" s="326"/>
      <c r="L145" s="320"/>
      <c r="M145" s="320"/>
      <c r="N145" s="320"/>
      <c r="P145" s="283"/>
      <c r="Q145" s="314"/>
      <c r="R145" s="283"/>
    </row>
    <row r="146" spans="2:18" s="284" customFormat="1">
      <c r="B146" s="283"/>
      <c r="C146" s="283"/>
      <c r="D146" s="283"/>
      <c r="E146" s="283"/>
      <c r="F146" s="319"/>
      <c r="H146" s="283"/>
      <c r="K146" s="326"/>
      <c r="L146" s="320"/>
      <c r="M146" s="320"/>
      <c r="N146" s="320"/>
      <c r="P146" s="283"/>
      <c r="Q146" s="314"/>
      <c r="R146" s="283"/>
    </row>
    <row r="147" spans="2:18" s="284" customFormat="1">
      <c r="B147" s="283"/>
      <c r="C147" s="283"/>
      <c r="D147" s="283"/>
      <c r="E147" s="283"/>
      <c r="F147" s="319"/>
      <c r="H147" s="283"/>
      <c r="K147" s="326"/>
      <c r="L147" s="320"/>
      <c r="M147" s="320"/>
      <c r="N147" s="320"/>
      <c r="P147" s="283"/>
      <c r="Q147" s="314"/>
      <c r="R147" s="283"/>
    </row>
    <row r="148" spans="2:18" s="284" customFormat="1">
      <c r="B148" s="283"/>
      <c r="C148" s="283"/>
      <c r="D148" s="283"/>
      <c r="E148" s="283"/>
      <c r="F148" s="319"/>
      <c r="H148" s="283"/>
      <c r="K148" s="326"/>
      <c r="L148" s="320"/>
      <c r="M148" s="320"/>
      <c r="N148" s="320"/>
      <c r="P148" s="283"/>
      <c r="Q148" s="314"/>
      <c r="R148" s="283"/>
    </row>
    <row r="149" spans="2:18" s="284" customFormat="1">
      <c r="B149" s="283"/>
      <c r="C149" s="283"/>
      <c r="D149" s="283"/>
      <c r="E149" s="283"/>
      <c r="F149" s="319"/>
      <c r="H149" s="283"/>
      <c r="K149" s="326"/>
      <c r="L149" s="320"/>
      <c r="M149" s="320"/>
      <c r="N149" s="320"/>
      <c r="P149" s="283"/>
      <c r="Q149" s="314"/>
      <c r="R149" s="283"/>
    </row>
    <row r="150" spans="2:18" s="284" customFormat="1">
      <c r="B150" s="283"/>
      <c r="C150" s="283"/>
      <c r="D150" s="283"/>
      <c r="E150" s="283"/>
      <c r="F150" s="319"/>
      <c r="H150" s="283"/>
      <c r="K150" s="326"/>
      <c r="L150" s="320"/>
      <c r="M150" s="320"/>
      <c r="N150" s="320"/>
      <c r="P150" s="283"/>
      <c r="Q150" s="314"/>
      <c r="R150" s="283"/>
    </row>
    <row r="151" spans="2:18" s="284" customFormat="1">
      <c r="B151" s="283"/>
      <c r="C151" s="283"/>
      <c r="D151" s="283"/>
      <c r="E151" s="283"/>
      <c r="F151" s="319"/>
      <c r="H151" s="283"/>
      <c r="K151" s="326"/>
      <c r="L151" s="320"/>
      <c r="M151" s="320"/>
      <c r="N151" s="320"/>
      <c r="P151" s="283"/>
      <c r="Q151" s="314"/>
      <c r="R151" s="283"/>
    </row>
    <row r="152" spans="2:18" s="284" customFormat="1">
      <c r="B152" s="283"/>
      <c r="C152" s="283"/>
      <c r="D152" s="283"/>
      <c r="E152" s="283"/>
      <c r="F152" s="319"/>
      <c r="H152" s="283"/>
      <c r="K152" s="326"/>
      <c r="L152" s="320"/>
      <c r="M152" s="320"/>
      <c r="N152" s="320"/>
      <c r="P152" s="283"/>
      <c r="Q152" s="314"/>
      <c r="R152" s="283"/>
    </row>
    <row r="153" spans="2:18" s="284" customFormat="1">
      <c r="B153" s="283"/>
      <c r="C153" s="283"/>
      <c r="D153" s="283"/>
      <c r="E153" s="283"/>
      <c r="F153" s="319"/>
      <c r="H153" s="283"/>
      <c r="K153" s="326"/>
      <c r="L153" s="320"/>
      <c r="M153" s="320"/>
      <c r="N153" s="320"/>
      <c r="P153" s="283"/>
      <c r="Q153" s="314"/>
      <c r="R153" s="283"/>
    </row>
    <row r="154" spans="2:18" s="284" customFormat="1">
      <c r="B154" s="283"/>
      <c r="C154" s="283"/>
      <c r="D154" s="283"/>
      <c r="E154" s="283"/>
      <c r="F154" s="319"/>
      <c r="H154" s="283"/>
      <c r="K154" s="326"/>
      <c r="L154" s="320"/>
      <c r="M154" s="320"/>
      <c r="N154" s="320"/>
      <c r="P154" s="283"/>
      <c r="Q154" s="314"/>
      <c r="R154" s="283"/>
    </row>
    <row r="155" spans="2:18" s="284" customFormat="1">
      <c r="B155" s="283"/>
      <c r="C155" s="283"/>
      <c r="D155" s="283"/>
      <c r="E155" s="283"/>
      <c r="F155" s="319"/>
      <c r="H155" s="283"/>
      <c r="K155" s="326"/>
      <c r="L155" s="320"/>
      <c r="M155" s="320"/>
      <c r="N155" s="320"/>
      <c r="P155" s="283"/>
      <c r="Q155" s="314"/>
      <c r="R155" s="283"/>
    </row>
    <row r="156" spans="2:18" s="284" customFormat="1">
      <c r="B156" s="283"/>
      <c r="C156" s="283"/>
      <c r="D156" s="283"/>
      <c r="E156" s="283"/>
      <c r="F156" s="319"/>
      <c r="H156" s="283"/>
      <c r="K156" s="326"/>
      <c r="L156" s="320"/>
      <c r="M156" s="320"/>
      <c r="N156" s="320"/>
      <c r="P156" s="283"/>
      <c r="Q156" s="314"/>
      <c r="R156" s="283"/>
    </row>
    <row r="157" spans="2:18" s="284" customFormat="1">
      <c r="B157" s="283"/>
      <c r="C157" s="283"/>
      <c r="D157" s="283"/>
      <c r="E157" s="283"/>
      <c r="F157" s="319"/>
      <c r="H157" s="283"/>
      <c r="K157" s="326"/>
      <c r="L157" s="320"/>
      <c r="M157" s="320"/>
      <c r="N157" s="320"/>
      <c r="P157" s="283"/>
      <c r="Q157" s="314"/>
      <c r="R157" s="283"/>
    </row>
    <row r="158" spans="2:18" s="284" customFormat="1">
      <c r="B158" s="283"/>
      <c r="C158" s="283"/>
      <c r="D158" s="283"/>
      <c r="E158" s="283"/>
      <c r="F158" s="319"/>
      <c r="H158" s="283"/>
      <c r="K158" s="326"/>
      <c r="L158" s="320"/>
      <c r="M158" s="320"/>
      <c r="N158" s="320"/>
      <c r="P158" s="283"/>
      <c r="Q158" s="314"/>
      <c r="R158" s="283"/>
    </row>
    <row r="159" spans="2:18" s="284" customFormat="1">
      <c r="B159" s="283"/>
      <c r="C159" s="283"/>
      <c r="D159" s="283"/>
      <c r="E159" s="283"/>
      <c r="F159" s="319"/>
      <c r="H159" s="283"/>
      <c r="K159" s="326"/>
      <c r="L159" s="320"/>
      <c r="M159" s="320"/>
      <c r="N159" s="320"/>
      <c r="P159" s="283"/>
      <c r="Q159" s="314"/>
      <c r="R159" s="283"/>
    </row>
    <row r="160" spans="2:18" s="284" customFormat="1">
      <c r="B160" s="283"/>
      <c r="C160" s="283"/>
      <c r="D160" s="283"/>
      <c r="E160" s="283"/>
      <c r="F160" s="319"/>
      <c r="H160" s="283"/>
      <c r="K160" s="326"/>
      <c r="L160" s="320"/>
      <c r="M160" s="320"/>
      <c r="N160" s="320"/>
      <c r="P160" s="283"/>
      <c r="Q160" s="314"/>
      <c r="R160" s="283"/>
    </row>
    <row r="161" spans="2:18" s="284" customFormat="1">
      <c r="B161" s="283"/>
      <c r="C161" s="283"/>
      <c r="D161" s="283"/>
      <c r="E161" s="283"/>
      <c r="F161" s="319"/>
      <c r="H161" s="283"/>
      <c r="K161" s="326"/>
      <c r="L161" s="320"/>
      <c r="M161" s="320"/>
      <c r="N161" s="320"/>
      <c r="P161" s="283"/>
      <c r="Q161" s="314"/>
      <c r="R161" s="283"/>
    </row>
    <row r="162" spans="2:18" s="284" customFormat="1">
      <c r="B162" s="283"/>
      <c r="C162" s="283"/>
      <c r="D162" s="283"/>
      <c r="E162" s="283"/>
      <c r="F162" s="319"/>
      <c r="H162" s="283"/>
      <c r="K162" s="326"/>
      <c r="L162" s="320"/>
      <c r="M162" s="320"/>
      <c r="N162" s="320"/>
      <c r="P162" s="283"/>
      <c r="Q162" s="314"/>
      <c r="R162" s="283"/>
    </row>
    <row r="163" spans="2:18" s="284" customFormat="1">
      <c r="B163" s="283"/>
      <c r="C163" s="283"/>
      <c r="D163" s="283"/>
      <c r="E163" s="283"/>
      <c r="F163" s="319"/>
      <c r="H163" s="283"/>
      <c r="K163" s="326"/>
      <c r="L163" s="320"/>
      <c r="M163" s="320"/>
      <c r="N163" s="320"/>
      <c r="P163" s="283"/>
      <c r="Q163" s="314"/>
      <c r="R163" s="283"/>
    </row>
    <row r="164" spans="2:18" s="284" customFormat="1">
      <c r="B164" s="283"/>
      <c r="C164" s="283"/>
      <c r="D164" s="283"/>
      <c r="E164" s="283"/>
      <c r="F164" s="319"/>
      <c r="H164" s="283"/>
      <c r="K164" s="326"/>
      <c r="L164" s="320"/>
      <c r="M164" s="320"/>
      <c r="N164" s="320"/>
      <c r="P164" s="283"/>
      <c r="Q164" s="314"/>
      <c r="R164" s="283"/>
    </row>
    <row r="165" spans="2:18" s="284" customFormat="1">
      <c r="B165" s="283"/>
      <c r="C165" s="283"/>
      <c r="D165" s="283"/>
      <c r="E165" s="283"/>
      <c r="F165" s="319"/>
      <c r="H165" s="283"/>
      <c r="K165" s="326"/>
      <c r="L165" s="320"/>
      <c r="M165" s="320"/>
      <c r="N165" s="320"/>
      <c r="P165" s="283"/>
      <c r="Q165" s="314"/>
      <c r="R165" s="283"/>
    </row>
    <row r="166" spans="2:18" s="284" customFormat="1">
      <c r="B166" s="283"/>
      <c r="C166" s="283"/>
      <c r="D166" s="283"/>
      <c r="E166" s="283"/>
      <c r="F166" s="319"/>
      <c r="H166" s="283"/>
      <c r="K166" s="326"/>
      <c r="L166" s="320"/>
      <c r="M166" s="320"/>
      <c r="N166" s="320"/>
      <c r="P166" s="283"/>
      <c r="Q166" s="314"/>
      <c r="R166" s="283"/>
    </row>
    <row r="167" spans="2:18" s="284" customFormat="1">
      <c r="B167" s="283"/>
      <c r="C167" s="283"/>
      <c r="D167" s="283"/>
      <c r="E167" s="283"/>
      <c r="F167" s="319"/>
      <c r="H167" s="283"/>
      <c r="K167" s="326"/>
      <c r="L167" s="320"/>
      <c r="M167" s="320"/>
      <c r="N167" s="320"/>
      <c r="P167" s="283"/>
      <c r="Q167" s="314"/>
      <c r="R167" s="283"/>
    </row>
    <row r="168" spans="2:18" s="284" customFormat="1">
      <c r="B168" s="283"/>
      <c r="C168" s="283"/>
      <c r="D168" s="283"/>
      <c r="E168" s="283"/>
      <c r="F168" s="319"/>
      <c r="H168" s="283"/>
      <c r="K168" s="326"/>
      <c r="L168" s="320"/>
      <c r="M168" s="320"/>
      <c r="N168" s="320"/>
      <c r="P168" s="283"/>
      <c r="Q168" s="314"/>
      <c r="R168" s="283"/>
    </row>
    <row r="169" spans="2:18" s="284" customFormat="1">
      <c r="B169" s="283"/>
      <c r="C169" s="283"/>
      <c r="D169" s="283"/>
      <c r="E169" s="283"/>
      <c r="F169" s="319"/>
      <c r="H169" s="283"/>
      <c r="K169" s="326"/>
      <c r="L169" s="320"/>
      <c r="M169" s="320"/>
      <c r="N169" s="320"/>
      <c r="P169" s="283"/>
      <c r="Q169" s="314"/>
      <c r="R169" s="283"/>
    </row>
    <row r="170" spans="2:18" s="284" customFormat="1">
      <c r="B170" s="283"/>
      <c r="C170" s="283"/>
      <c r="D170" s="283"/>
      <c r="E170" s="283"/>
      <c r="F170" s="319"/>
      <c r="H170" s="283"/>
      <c r="K170" s="326"/>
      <c r="L170" s="320"/>
      <c r="M170" s="320"/>
      <c r="N170" s="320"/>
      <c r="P170" s="283"/>
      <c r="Q170" s="314"/>
      <c r="R170" s="283"/>
    </row>
    <row r="171" spans="2:18" s="284" customFormat="1">
      <c r="B171" s="283"/>
      <c r="C171" s="283"/>
      <c r="D171" s="283"/>
      <c r="E171" s="283"/>
      <c r="F171" s="319"/>
      <c r="H171" s="283"/>
      <c r="K171" s="326"/>
      <c r="L171" s="320"/>
      <c r="M171" s="320"/>
      <c r="N171" s="320"/>
      <c r="P171" s="283"/>
      <c r="Q171" s="314"/>
      <c r="R171" s="283"/>
    </row>
    <row r="172" spans="2:18" s="284" customFormat="1">
      <c r="B172" s="283"/>
      <c r="C172" s="283"/>
      <c r="D172" s="283"/>
      <c r="E172" s="283"/>
      <c r="F172" s="319"/>
      <c r="H172" s="283"/>
      <c r="K172" s="326"/>
      <c r="L172" s="320"/>
      <c r="M172" s="320"/>
      <c r="N172" s="320"/>
      <c r="P172" s="283"/>
      <c r="Q172" s="314"/>
      <c r="R172" s="283"/>
    </row>
    <row r="173" spans="2:18" s="284" customFormat="1">
      <c r="B173" s="283"/>
      <c r="C173" s="283"/>
      <c r="D173" s="283"/>
      <c r="E173" s="283"/>
      <c r="F173" s="319"/>
      <c r="H173" s="283"/>
      <c r="K173" s="326"/>
      <c r="L173" s="320"/>
      <c r="M173" s="320"/>
      <c r="N173" s="320"/>
      <c r="P173" s="283"/>
      <c r="Q173" s="314"/>
      <c r="R173" s="283"/>
    </row>
    <row r="174" spans="2:18" s="284" customFormat="1">
      <c r="B174" s="283"/>
      <c r="C174" s="283"/>
      <c r="D174" s="283"/>
      <c r="E174" s="283"/>
      <c r="F174" s="319"/>
      <c r="H174" s="283"/>
      <c r="K174" s="326"/>
      <c r="L174" s="320"/>
      <c r="M174" s="320"/>
      <c r="N174" s="320"/>
      <c r="P174" s="283"/>
      <c r="Q174" s="314"/>
      <c r="R174" s="283"/>
    </row>
    <row r="175" spans="2:18" s="284" customFormat="1">
      <c r="B175" s="283"/>
      <c r="C175" s="283"/>
      <c r="D175" s="283"/>
      <c r="E175" s="283"/>
      <c r="F175" s="319"/>
      <c r="H175" s="283"/>
      <c r="K175" s="326"/>
      <c r="L175" s="320"/>
      <c r="M175" s="320"/>
      <c r="N175" s="320"/>
      <c r="P175" s="283"/>
      <c r="Q175" s="314"/>
      <c r="R175" s="283"/>
    </row>
    <row r="176" spans="2:18" s="284" customFormat="1">
      <c r="B176" s="283"/>
      <c r="C176" s="283"/>
      <c r="D176" s="283"/>
      <c r="E176" s="283"/>
      <c r="F176" s="319"/>
      <c r="H176" s="283"/>
      <c r="K176" s="326"/>
      <c r="L176" s="320"/>
      <c r="M176" s="320"/>
      <c r="N176" s="320"/>
      <c r="P176" s="283"/>
      <c r="Q176" s="314"/>
      <c r="R176" s="283"/>
    </row>
    <row r="177" spans="2:18" s="284" customFormat="1">
      <c r="B177" s="283"/>
      <c r="C177" s="283"/>
      <c r="D177" s="283"/>
      <c r="E177" s="283"/>
      <c r="F177" s="319"/>
      <c r="H177" s="283"/>
      <c r="K177" s="326"/>
      <c r="L177" s="320"/>
      <c r="M177" s="320"/>
      <c r="N177" s="320"/>
      <c r="P177" s="283"/>
      <c r="Q177" s="314"/>
      <c r="R177" s="283"/>
    </row>
    <row r="178" spans="2:18" s="284" customFormat="1">
      <c r="B178" s="283"/>
      <c r="C178" s="283"/>
      <c r="D178" s="283"/>
      <c r="E178" s="283"/>
      <c r="F178" s="319"/>
      <c r="H178" s="283"/>
      <c r="K178" s="326"/>
      <c r="L178" s="320"/>
      <c r="M178" s="320"/>
      <c r="N178" s="320"/>
      <c r="P178" s="283"/>
      <c r="Q178" s="314"/>
      <c r="R178" s="283"/>
    </row>
    <row r="179" spans="2:18" s="284" customFormat="1">
      <c r="B179" s="283"/>
      <c r="C179" s="283"/>
      <c r="D179" s="283"/>
      <c r="E179" s="283"/>
      <c r="F179" s="319"/>
      <c r="H179" s="283"/>
      <c r="K179" s="326"/>
      <c r="L179" s="320"/>
      <c r="M179" s="320"/>
      <c r="N179" s="320"/>
      <c r="P179" s="283"/>
      <c r="Q179" s="314"/>
      <c r="R179" s="283"/>
    </row>
    <row r="180" spans="2:18" s="284" customFormat="1">
      <c r="B180" s="283"/>
      <c r="C180" s="283"/>
      <c r="D180" s="283"/>
      <c r="E180" s="283"/>
      <c r="F180" s="319"/>
      <c r="H180" s="283"/>
      <c r="K180" s="326"/>
      <c r="L180" s="320"/>
      <c r="M180" s="320"/>
      <c r="N180" s="320"/>
      <c r="P180" s="283"/>
      <c r="Q180" s="314"/>
      <c r="R180" s="283"/>
    </row>
    <row r="181" spans="2:18" s="284" customFormat="1">
      <c r="B181" s="283"/>
      <c r="C181" s="283"/>
      <c r="D181" s="283"/>
      <c r="E181" s="283"/>
      <c r="F181" s="319"/>
      <c r="H181" s="283"/>
      <c r="K181" s="326"/>
      <c r="L181" s="320"/>
      <c r="M181" s="320"/>
      <c r="N181" s="320"/>
      <c r="P181" s="283"/>
      <c r="Q181" s="314"/>
      <c r="R181" s="283"/>
    </row>
    <row r="182" spans="2:18" s="284" customFormat="1">
      <c r="B182" s="283"/>
      <c r="C182" s="283"/>
      <c r="D182" s="283"/>
      <c r="E182" s="283"/>
      <c r="F182" s="319"/>
      <c r="H182" s="283"/>
      <c r="K182" s="326"/>
      <c r="L182" s="320"/>
      <c r="M182" s="320"/>
      <c r="N182" s="320"/>
      <c r="P182" s="283"/>
      <c r="Q182" s="314"/>
      <c r="R182" s="283"/>
    </row>
    <row r="183" spans="2:18" s="284" customFormat="1">
      <c r="B183" s="283"/>
      <c r="C183" s="283"/>
      <c r="D183" s="283"/>
      <c r="E183" s="283"/>
      <c r="F183" s="319"/>
      <c r="H183" s="283"/>
      <c r="K183" s="326"/>
      <c r="L183" s="320"/>
      <c r="M183" s="320"/>
      <c r="N183" s="320"/>
      <c r="P183" s="283"/>
      <c r="Q183" s="314"/>
      <c r="R183" s="283"/>
    </row>
    <row r="184" spans="2:18" s="284" customFormat="1">
      <c r="B184" s="283"/>
      <c r="C184" s="283"/>
      <c r="D184" s="283"/>
      <c r="E184" s="283"/>
      <c r="F184" s="319"/>
      <c r="H184" s="283"/>
      <c r="K184" s="326"/>
      <c r="L184" s="320"/>
      <c r="M184" s="320"/>
      <c r="N184" s="320"/>
      <c r="P184" s="283"/>
      <c r="Q184" s="314"/>
      <c r="R184" s="283"/>
    </row>
    <row r="185" spans="2:18" s="284" customFormat="1">
      <c r="B185" s="283"/>
      <c r="C185" s="283"/>
      <c r="D185" s="283"/>
      <c r="E185" s="283"/>
      <c r="F185" s="319"/>
      <c r="H185" s="283"/>
      <c r="K185" s="326"/>
      <c r="L185" s="320"/>
      <c r="M185" s="320"/>
      <c r="N185" s="320"/>
      <c r="P185" s="283"/>
      <c r="Q185" s="314"/>
      <c r="R185" s="283"/>
    </row>
    <row r="186" spans="2:18" s="284" customFormat="1">
      <c r="B186" s="283"/>
      <c r="C186" s="283"/>
      <c r="D186" s="283"/>
      <c r="E186" s="283"/>
      <c r="F186" s="319"/>
      <c r="H186" s="283"/>
      <c r="K186" s="326"/>
      <c r="L186" s="320"/>
      <c r="M186" s="320"/>
      <c r="N186" s="320"/>
      <c r="P186" s="283"/>
      <c r="Q186" s="314"/>
      <c r="R186" s="283"/>
    </row>
    <row r="187" spans="2:18" s="284" customFormat="1">
      <c r="B187" s="283"/>
      <c r="C187" s="283"/>
      <c r="D187" s="283"/>
      <c r="E187" s="283"/>
      <c r="F187" s="319"/>
      <c r="H187" s="283"/>
      <c r="K187" s="326"/>
      <c r="L187" s="320"/>
      <c r="M187" s="320"/>
      <c r="N187" s="320"/>
      <c r="P187" s="283"/>
      <c r="Q187" s="314"/>
      <c r="R187" s="283"/>
    </row>
    <row r="188" spans="2:18" s="284" customFormat="1">
      <c r="B188" s="283"/>
      <c r="C188" s="283"/>
      <c r="D188" s="283"/>
      <c r="E188" s="283"/>
      <c r="F188" s="319"/>
      <c r="H188" s="283"/>
      <c r="K188" s="326"/>
      <c r="L188" s="320"/>
      <c r="M188" s="320"/>
      <c r="N188" s="320"/>
      <c r="P188" s="283"/>
      <c r="Q188" s="314"/>
      <c r="R188" s="283"/>
    </row>
    <row r="189" spans="2:18" s="284" customFormat="1">
      <c r="B189" s="283"/>
      <c r="C189" s="283"/>
      <c r="D189" s="283"/>
      <c r="E189" s="283"/>
      <c r="F189" s="319"/>
      <c r="H189" s="283"/>
      <c r="K189" s="326"/>
      <c r="L189" s="320"/>
      <c r="M189" s="320"/>
      <c r="N189" s="320"/>
      <c r="P189" s="283"/>
      <c r="Q189" s="314"/>
      <c r="R189" s="283"/>
    </row>
    <row r="190" spans="2:18" s="284" customFormat="1">
      <c r="B190" s="283"/>
      <c r="C190" s="283"/>
      <c r="D190" s="283"/>
      <c r="E190" s="283"/>
      <c r="F190" s="319"/>
      <c r="H190" s="283"/>
      <c r="K190" s="326"/>
      <c r="L190" s="320"/>
      <c r="M190" s="320"/>
      <c r="N190" s="320"/>
      <c r="P190" s="283"/>
      <c r="Q190" s="314"/>
      <c r="R190" s="283"/>
    </row>
    <row r="191" spans="2:18" s="284" customFormat="1">
      <c r="B191" s="283"/>
      <c r="C191" s="283"/>
      <c r="D191" s="283"/>
      <c r="E191" s="283"/>
      <c r="F191" s="319"/>
      <c r="H191" s="283"/>
      <c r="K191" s="326"/>
      <c r="L191" s="320"/>
      <c r="M191" s="320"/>
      <c r="N191" s="320"/>
      <c r="P191" s="283"/>
      <c r="Q191" s="314"/>
      <c r="R191" s="283"/>
    </row>
    <row r="192" spans="2:18" s="284" customFormat="1">
      <c r="B192" s="283"/>
      <c r="C192" s="283"/>
      <c r="D192" s="283"/>
      <c r="E192" s="283"/>
      <c r="F192" s="319"/>
      <c r="H192" s="283"/>
      <c r="K192" s="326"/>
      <c r="L192" s="320"/>
      <c r="M192" s="320"/>
      <c r="N192" s="320"/>
      <c r="P192" s="283"/>
      <c r="Q192" s="314"/>
      <c r="R192" s="283"/>
    </row>
    <row r="193" spans="2:18" s="284" customFormat="1">
      <c r="B193" s="283"/>
      <c r="C193" s="283"/>
      <c r="D193" s="283"/>
      <c r="E193" s="283"/>
      <c r="F193" s="319"/>
      <c r="H193" s="283"/>
      <c r="K193" s="326"/>
      <c r="L193" s="320"/>
      <c r="M193" s="320"/>
      <c r="N193" s="320"/>
      <c r="P193" s="283"/>
      <c r="Q193" s="314"/>
      <c r="R193" s="283"/>
    </row>
    <row r="194" spans="2:18" s="284" customFormat="1">
      <c r="B194" s="283"/>
      <c r="C194" s="283"/>
      <c r="D194" s="283"/>
      <c r="E194" s="283"/>
      <c r="F194" s="319"/>
      <c r="H194" s="283"/>
      <c r="K194" s="326"/>
      <c r="L194" s="320"/>
      <c r="M194" s="320"/>
      <c r="N194" s="320"/>
      <c r="P194" s="283"/>
      <c r="Q194" s="314"/>
      <c r="R194" s="283"/>
    </row>
    <row r="195" spans="2:18" s="284" customFormat="1">
      <c r="B195" s="283"/>
      <c r="C195" s="283"/>
      <c r="D195" s="283"/>
      <c r="E195" s="283"/>
      <c r="F195" s="319"/>
      <c r="H195" s="283"/>
      <c r="K195" s="326"/>
      <c r="L195" s="320"/>
      <c r="M195" s="320"/>
      <c r="N195" s="320"/>
      <c r="P195" s="283"/>
      <c r="Q195" s="314"/>
      <c r="R195" s="283"/>
    </row>
    <row r="196" spans="2:18" s="284" customFormat="1">
      <c r="B196" s="283"/>
      <c r="C196" s="283"/>
      <c r="D196" s="283"/>
      <c r="E196" s="283"/>
      <c r="F196" s="319"/>
      <c r="H196" s="283"/>
      <c r="K196" s="326"/>
      <c r="L196" s="320"/>
      <c r="M196" s="320"/>
      <c r="N196" s="320"/>
      <c r="P196" s="283"/>
      <c r="Q196" s="314"/>
      <c r="R196" s="283"/>
    </row>
    <row r="197" spans="2:18" s="284" customFormat="1">
      <c r="B197" s="283"/>
      <c r="C197" s="283"/>
      <c r="D197" s="283"/>
      <c r="E197" s="283"/>
      <c r="F197" s="319"/>
      <c r="H197" s="283"/>
      <c r="K197" s="326"/>
      <c r="L197" s="320"/>
      <c r="M197" s="320"/>
      <c r="N197" s="320"/>
      <c r="P197" s="283"/>
      <c r="Q197" s="314"/>
      <c r="R197" s="283"/>
    </row>
    <row r="198" spans="2:18" s="284" customFormat="1">
      <c r="B198" s="283"/>
      <c r="C198" s="283"/>
      <c r="D198" s="283"/>
      <c r="E198" s="283"/>
      <c r="F198" s="319"/>
      <c r="H198" s="283"/>
      <c r="K198" s="326"/>
      <c r="L198" s="320"/>
      <c r="M198" s="320"/>
      <c r="N198" s="320"/>
      <c r="P198" s="283"/>
      <c r="Q198" s="314"/>
      <c r="R198" s="283"/>
    </row>
    <row r="199" spans="2:18" s="284" customFormat="1">
      <c r="B199" s="283"/>
      <c r="C199" s="283"/>
      <c r="D199" s="283"/>
      <c r="E199" s="283"/>
      <c r="F199" s="319"/>
      <c r="H199" s="283"/>
      <c r="K199" s="326"/>
      <c r="L199" s="320"/>
      <c r="M199" s="320"/>
      <c r="N199" s="320"/>
      <c r="P199" s="283"/>
      <c r="Q199" s="314"/>
      <c r="R199" s="283"/>
    </row>
    <row r="200" spans="2:18" s="284" customFormat="1">
      <c r="B200" s="283"/>
      <c r="C200" s="283"/>
      <c r="D200" s="283"/>
      <c r="E200" s="283"/>
      <c r="F200" s="319"/>
      <c r="H200" s="283"/>
      <c r="K200" s="326"/>
      <c r="L200" s="320"/>
      <c r="M200" s="320"/>
      <c r="N200" s="320"/>
      <c r="P200" s="283"/>
      <c r="Q200" s="314"/>
      <c r="R200" s="283"/>
    </row>
    <row r="201" spans="2:18" s="284" customFormat="1">
      <c r="B201" s="283"/>
      <c r="C201" s="283"/>
      <c r="D201" s="283"/>
      <c r="E201" s="283"/>
      <c r="F201" s="319"/>
      <c r="H201" s="283"/>
      <c r="K201" s="326"/>
      <c r="L201" s="320"/>
      <c r="M201" s="320"/>
      <c r="N201" s="320"/>
      <c r="P201" s="283"/>
      <c r="Q201" s="314"/>
      <c r="R201" s="283"/>
    </row>
    <row r="202" spans="2:18" s="284" customFormat="1">
      <c r="B202" s="283"/>
      <c r="C202" s="283"/>
      <c r="D202" s="283"/>
      <c r="E202" s="283"/>
      <c r="F202" s="319"/>
      <c r="H202" s="283"/>
      <c r="K202" s="326"/>
      <c r="L202" s="320"/>
      <c r="M202" s="320"/>
      <c r="N202" s="320"/>
      <c r="P202" s="283"/>
      <c r="Q202" s="314"/>
      <c r="R202" s="283"/>
    </row>
    <row r="203" spans="2:18" s="284" customFormat="1">
      <c r="B203" s="283"/>
      <c r="C203" s="283"/>
      <c r="D203" s="283"/>
      <c r="E203" s="283"/>
      <c r="F203" s="319"/>
      <c r="H203" s="283"/>
      <c r="K203" s="326"/>
      <c r="L203" s="320"/>
      <c r="M203" s="320"/>
      <c r="N203" s="320"/>
      <c r="P203" s="283"/>
      <c r="Q203" s="314"/>
      <c r="R203" s="283"/>
    </row>
    <row r="204" spans="2:18" s="284" customFormat="1">
      <c r="B204" s="283"/>
      <c r="C204" s="283"/>
      <c r="D204" s="283"/>
      <c r="E204" s="283"/>
      <c r="F204" s="319"/>
      <c r="H204" s="283"/>
      <c r="K204" s="326"/>
      <c r="L204" s="320"/>
      <c r="M204" s="320"/>
      <c r="N204" s="320"/>
      <c r="P204" s="283"/>
      <c r="Q204" s="314"/>
      <c r="R204" s="283"/>
    </row>
    <row r="205" spans="2:18" s="284" customFormat="1">
      <c r="B205" s="283"/>
      <c r="C205" s="283"/>
      <c r="D205" s="283"/>
      <c r="E205" s="283"/>
      <c r="F205" s="319"/>
      <c r="H205" s="283"/>
      <c r="K205" s="326"/>
      <c r="L205" s="320"/>
      <c r="M205" s="320"/>
      <c r="N205" s="320"/>
      <c r="P205" s="283"/>
      <c r="Q205" s="314"/>
      <c r="R205" s="283"/>
    </row>
    <row r="206" spans="2:18" s="284" customFormat="1">
      <c r="B206" s="283"/>
      <c r="C206" s="283"/>
      <c r="D206" s="283"/>
      <c r="E206" s="283"/>
      <c r="F206" s="319"/>
      <c r="H206" s="283"/>
      <c r="K206" s="326"/>
      <c r="L206" s="320"/>
      <c r="M206" s="320"/>
      <c r="N206" s="320"/>
      <c r="P206" s="283"/>
      <c r="Q206" s="314"/>
      <c r="R206" s="283"/>
    </row>
    <row r="207" spans="2:18" s="284" customFormat="1">
      <c r="B207" s="283"/>
      <c r="C207" s="283"/>
      <c r="D207" s="283"/>
      <c r="E207" s="283"/>
      <c r="F207" s="319"/>
      <c r="H207" s="283"/>
      <c r="K207" s="326"/>
      <c r="L207" s="320"/>
      <c r="M207" s="320"/>
      <c r="N207" s="320"/>
      <c r="P207" s="283"/>
      <c r="Q207" s="314"/>
      <c r="R207" s="283"/>
    </row>
    <row r="208" spans="2:18" s="284" customFormat="1">
      <c r="B208" s="283"/>
      <c r="C208" s="283"/>
      <c r="D208" s="283"/>
      <c r="E208" s="283"/>
      <c r="F208" s="319"/>
      <c r="H208" s="283"/>
      <c r="K208" s="326"/>
      <c r="L208" s="320"/>
      <c r="M208" s="320"/>
      <c r="N208" s="320"/>
      <c r="P208" s="283"/>
      <c r="Q208" s="314"/>
      <c r="R208" s="283"/>
    </row>
    <row r="209" spans="2:18" s="284" customFormat="1">
      <c r="B209" s="283"/>
      <c r="C209" s="283"/>
      <c r="D209" s="283"/>
      <c r="E209" s="283"/>
      <c r="F209" s="319"/>
      <c r="H209" s="283"/>
      <c r="K209" s="326"/>
      <c r="L209" s="320"/>
      <c r="M209" s="320"/>
      <c r="N209" s="320"/>
      <c r="P209" s="283"/>
      <c r="Q209" s="314"/>
      <c r="R209" s="283"/>
    </row>
    <row r="210" spans="2:18" s="284" customFormat="1">
      <c r="B210" s="283"/>
      <c r="C210" s="283"/>
      <c r="D210" s="283"/>
      <c r="E210" s="283"/>
      <c r="F210" s="319"/>
      <c r="H210" s="283"/>
      <c r="K210" s="326"/>
      <c r="L210" s="320"/>
      <c r="M210" s="320"/>
      <c r="N210" s="320"/>
      <c r="P210" s="283"/>
      <c r="Q210" s="314"/>
      <c r="R210" s="283"/>
    </row>
    <row r="211" spans="2:18" s="284" customFormat="1">
      <c r="B211" s="283"/>
      <c r="C211" s="283"/>
      <c r="D211" s="283"/>
      <c r="E211" s="283"/>
      <c r="F211" s="319"/>
      <c r="H211" s="283"/>
      <c r="K211" s="326"/>
      <c r="L211" s="320"/>
      <c r="M211" s="320"/>
      <c r="N211" s="320"/>
      <c r="P211" s="283"/>
      <c r="Q211" s="314"/>
      <c r="R211" s="283"/>
    </row>
    <row r="212" spans="2:18" s="284" customFormat="1">
      <c r="B212" s="283"/>
      <c r="C212" s="283"/>
      <c r="D212" s="283"/>
      <c r="E212" s="283"/>
      <c r="F212" s="319"/>
      <c r="H212" s="283"/>
      <c r="K212" s="326"/>
      <c r="L212" s="320"/>
      <c r="M212" s="320"/>
      <c r="N212" s="320"/>
      <c r="P212" s="283"/>
      <c r="Q212" s="314"/>
      <c r="R212" s="283"/>
    </row>
    <row r="213" spans="2:18" s="284" customFormat="1">
      <c r="B213" s="283"/>
      <c r="C213" s="283"/>
      <c r="D213" s="283"/>
      <c r="E213" s="283"/>
      <c r="F213" s="319"/>
      <c r="H213" s="283"/>
      <c r="K213" s="326"/>
      <c r="L213" s="320"/>
      <c r="M213" s="320"/>
      <c r="N213" s="320"/>
      <c r="P213" s="283"/>
      <c r="Q213" s="314"/>
      <c r="R213" s="283"/>
    </row>
    <row r="214" spans="2:18" s="284" customFormat="1">
      <c r="B214" s="283"/>
      <c r="C214" s="283"/>
      <c r="D214" s="283"/>
      <c r="E214" s="283"/>
      <c r="F214" s="319"/>
      <c r="H214" s="283"/>
      <c r="K214" s="326"/>
      <c r="L214" s="320"/>
      <c r="M214" s="320"/>
      <c r="N214" s="320"/>
      <c r="P214" s="283"/>
      <c r="Q214" s="314"/>
      <c r="R214" s="283"/>
    </row>
    <row r="215" spans="2:18" s="284" customFormat="1">
      <c r="B215" s="283"/>
      <c r="C215" s="283"/>
      <c r="D215" s="283"/>
      <c r="E215" s="283"/>
      <c r="F215" s="319"/>
      <c r="H215" s="283"/>
      <c r="K215" s="326"/>
      <c r="L215" s="320"/>
      <c r="M215" s="320"/>
      <c r="N215" s="320"/>
      <c r="P215" s="283"/>
      <c r="Q215" s="314"/>
      <c r="R215" s="283"/>
    </row>
    <row r="216" spans="2:18" s="284" customFormat="1">
      <c r="B216" s="283"/>
      <c r="C216" s="283"/>
      <c r="D216" s="283"/>
      <c r="E216" s="283"/>
      <c r="F216" s="319"/>
      <c r="H216" s="283"/>
      <c r="K216" s="326"/>
      <c r="L216" s="320"/>
      <c r="M216" s="320"/>
      <c r="N216" s="320"/>
      <c r="P216" s="283"/>
      <c r="Q216" s="314"/>
      <c r="R216" s="283"/>
    </row>
    <row r="217" spans="2:18" s="284" customFormat="1">
      <c r="B217" s="283"/>
      <c r="C217" s="283"/>
      <c r="D217" s="283"/>
      <c r="E217" s="283"/>
      <c r="F217" s="319"/>
      <c r="H217" s="283"/>
      <c r="K217" s="326"/>
      <c r="L217" s="320"/>
      <c r="M217" s="320"/>
      <c r="N217" s="320"/>
      <c r="P217" s="283"/>
      <c r="Q217" s="314"/>
      <c r="R217" s="283"/>
    </row>
    <row r="218" spans="2:18" s="284" customFormat="1">
      <c r="B218" s="283"/>
      <c r="C218" s="283"/>
      <c r="D218" s="283"/>
      <c r="E218" s="283"/>
      <c r="F218" s="319"/>
      <c r="H218" s="283"/>
      <c r="K218" s="326"/>
      <c r="L218" s="320"/>
      <c r="M218" s="320"/>
      <c r="N218" s="320"/>
      <c r="P218" s="283"/>
      <c r="Q218" s="314"/>
      <c r="R218" s="283"/>
    </row>
    <row r="219" spans="2:18" s="284" customFormat="1">
      <c r="B219" s="283"/>
      <c r="C219" s="283"/>
      <c r="D219" s="283"/>
      <c r="E219" s="283"/>
      <c r="F219" s="319"/>
      <c r="H219" s="283"/>
      <c r="K219" s="326"/>
      <c r="L219" s="320"/>
      <c r="M219" s="320"/>
      <c r="N219" s="320"/>
      <c r="P219" s="283"/>
      <c r="Q219" s="314"/>
      <c r="R219" s="283"/>
    </row>
    <row r="220" spans="2:18" s="284" customFormat="1">
      <c r="B220" s="283"/>
      <c r="C220" s="283"/>
      <c r="D220" s="283"/>
      <c r="E220" s="283"/>
      <c r="F220" s="319"/>
      <c r="H220" s="283"/>
      <c r="K220" s="326"/>
      <c r="L220" s="320"/>
      <c r="M220" s="320"/>
      <c r="N220" s="320"/>
      <c r="P220" s="283"/>
      <c r="Q220" s="314"/>
      <c r="R220" s="283"/>
    </row>
    <row r="221" spans="2:18" s="284" customFormat="1">
      <c r="B221" s="283"/>
      <c r="C221" s="283"/>
      <c r="D221" s="283"/>
      <c r="E221" s="283"/>
      <c r="F221" s="319"/>
      <c r="H221" s="283"/>
      <c r="K221" s="326"/>
      <c r="L221" s="320"/>
      <c r="M221" s="320"/>
      <c r="N221" s="320"/>
      <c r="P221" s="283"/>
      <c r="Q221" s="314"/>
      <c r="R221" s="283"/>
    </row>
    <row r="222" spans="2:18" s="284" customFormat="1">
      <c r="B222" s="283"/>
      <c r="C222" s="283"/>
      <c r="D222" s="283"/>
      <c r="E222" s="283"/>
      <c r="F222" s="319"/>
      <c r="H222" s="283"/>
      <c r="K222" s="326"/>
      <c r="L222" s="320"/>
      <c r="M222" s="320"/>
      <c r="N222" s="320"/>
      <c r="P222" s="283"/>
      <c r="Q222" s="314"/>
      <c r="R222" s="283"/>
    </row>
    <row r="223" spans="2:18" s="284" customFormat="1">
      <c r="B223" s="283"/>
      <c r="C223" s="283"/>
      <c r="D223" s="283"/>
      <c r="E223" s="283"/>
      <c r="F223" s="319"/>
      <c r="H223" s="283"/>
      <c r="K223" s="326"/>
      <c r="L223" s="320"/>
      <c r="M223" s="320"/>
      <c r="N223" s="320"/>
      <c r="P223" s="283"/>
      <c r="Q223" s="314"/>
      <c r="R223" s="283"/>
    </row>
    <row r="224" spans="2:18" s="284" customFormat="1">
      <c r="B224" s="283"/>
      <c r="C224" s="283"/>
      <c r="D224" s="283"/>
      <c r="E224" s="283"/>
      <c r="F224" s="319"/>
      <c r="H224" s="283"/>
      <c r="K224" s="326"/>
      <c r="L224" s="320"/>
      <c r="M224" s="320"/>
      <c r="N224" s="320"/>
      <c r="P224" s="283"/>
      <c r="Q224" s="314"/>
      <c r="R224" s="283"/>
    </row>
    <row r="225" spans="2:18" s="284" customFormat="1">
      <c r="B225" s="283"/>
      <c r="C225" s="283"/>
      <c r="D225" s="283"/>
      <c r="E225" s="283"/>
      <c r="F225" s="319"/>
      <c r="H225" s="283"/>
      <c r="K225" s="326"/>
      <c r="L225" s="320"/>
      <c r="M225" s="320"/>
      <c r="N225" s="320"/>
      <c r="P225" s="283"/>
      <c r="Q225" s="314"/>
      <c r="R225" s="283"/>
    </row>
    <row r="226" spans="2:18" s="284" customFormat="1">
      <c r="B226" s="283"/>
      <c r="C226" s="283"/>
      <c r="D226" s="283"/>
      <c r="E226" s="283"/>
      <c r="F226" s="319"/>
      <c r="H226" s="283"/>
      <c r="K226" s="326"/>
      <c r="L226" s="320"/>
      <c r="M226" s="320"/>
      <c r="N226" s="320"/>
      <c r="P226" s="283"/>
      <c r="Q226" s="314"/>
      <c r="R226" s="283"/>
    </row>
    <row r="227" spans="2:18" s="284" customFormat="1">
      <c r="B227" s="283"/>
      <c r="C227" s="283"/>
      <c r="D227" s="283"/>
      <c r="E227" s="283"/>
      <c r="F227" s="319"/>
      <c r="H227" s="283"/>
      <c r="K227" s="326"/>
      <c r="L227" s="320"/>
      <c r="M227" s="320"/>
      <c r="N227" s="320"/>
      <c r="P227" s="283"/>
      <c r="Q227" s="314"/>
      <c r="R227" s="283"/>
    </row>
    <row r="228" spans="2:18" s="284" customFormat="1">
      <c r="B228" s="283"/>
      <c r="C228" s="283"/>
      <c r="D228" s="283"/>
      <c r="E228" s="283"/>
      <c r="F228" s="319"/>
      <c r="H228" s="283"/>
      <c r="K228" s="326"/>
      <c r="L228" s="320"/>
      <c r="M228" s="320"/>
      <c r="N228" s="320"/>
      <c r="P228" s="283"/>
      <c r="Q228" s="314"/>
      <c r="R228" s="283"/>
    </row>
    <row r="229" spans="2:18">
      <c r="F229" s="2"/>
      <c r="G229" s="3"/>
      <c r="H229" s="1"/>
      <c r="I229" s="3"/>
      <c r="J229" s="3"/>
      <c r="K229" s="327"/>
      <c r="L229" s="10"/>
      <c r="M229" s="10"/>
      <c r="N229" s="10"/>
    </row>
    <row r="230" spans="2:18">
      <c r="F230" s="2"/>
      <c r="G230" s="3"/>
      <c r="H230" s="1"/>
      <c r="I230" s="3"/>
      <c r="J230" s="3"/>
      <c r="K230" s="327"/>
      <c r="L230" s="10"/>
      <c r="M230" s="10"/>
      <c r="N230" s="10"/>
    </row>
    <row r="231" spans="2:18">
      <c r="F231" s="2"/>
      <c r="G231" s="3"/>
      <c r="H231" s="1"/>
      <c r="I231" s="3"/>
      <c r="J231" s="3"/>
      <c r="K231" s="327"/>
      <c r="L231" s="10"/>
      <c r="M231" s="10"/>
      <c r="N231" s="10"/>
    </row>
    <row r="232" spans="2:18">
      <c r="F232" s="2"/>
      <c r="G232" s="3"/>
      <c r="H232" s="1"/>
      <c r="I232" s="3"/>
      <c r="J232" s="3"/>
      <c r="K232" s="327"/>
      <c r="L232" s="10"/>
      <c r="M232" s="10"/>
      <c r="N232" s="10"/>
    </row>
    <row r="233" spans="2:18">
      <c r="F233" s="2"/>
      <c r="G233" s="3"/>
      <c r="H233" s="1"/>
      <c r="I233" s="3"/>
      <c r="J233" s="3"/>
      <c r="K233" s="327"/>
      <c r="L233" s="10"/>
      <c r="M233" s="10"/>
      <c r="N233" s="10"/>
    </row>
    <row r="234" spans="2:18">
      <c r="F234" s="2"/>
      <c r="G234" s="3"/>
      <c r="H234" s="1"/>
      <c r="I234" s="3"/>
      <c r="J234" s="3"/>
      <c r="K234" s="327"/>
      <c r="L234" s="10"/>
      <c r="M234" s="10"/>
      <c r="N234" s="10"/>
    </row>
    <row r="235" spans="2:18">
      <c r="F235" s="2"/>
      <c r="G235" s="3"/>
      <c r="H235" s="1"/>
      <c r="I235" s="3"/>
      <c r="J235" s="3"/>
      <c r="K235" s="327"/>
      <c r="L235" s="10"/>
      <c r="M235" s="10"/>
      <c r="N235" s="10"/>
    </row>
    <row r="236" spans="2:18">
      <c r="F236" s="2"/>
      <c r="G236" s="3"/>
      <c r="H236" s="1"/>
      <c r="I236" s="3"/>
      <c r="J236" s="3"/>
      <c r="K236" s="327"/>
      <c r="L236" s="10"/>
      <c r="M236" s="10"/>
      <c r="N236" s="10"/>
    </row>
    <row r="237" spans="2:18">
      <c r="F237" s="2"/>
      <c r="G237" s="3"/>
      <c r="H237" s="1"/>
      <c r="I237" s="3"/>
      <c r="J237" s="3"/>
      <c r="K237" s="327"/>
      <c r="L237" s="10"/>
      <c r="M237" s="10"/>
      <c r="N237" s="10"/>
    </row>
    <row r="238" spans="2:18">
      <c r="F238" s="2"/>
      <c r="G238" s="3"/>
      <c r="H238" s="1"/>
      <c r="I238" s="3"/>
      <c r="J238" s="3"/>
      <c r="K238" s="327"/>
      <c r="L238" s="10"/>
      <c r="M238" s="10"/>
      <c r="N238" s="10"/>
    </row>
    <row r="239" spans="2:18">
      <c r="F239" s="2"/>
      <c r="G239" s="3"/>
      <c r="H239" s="1"/>
      <c r="I239" s="3"/>
      <c r="J239" s="3"/>
      <c r="K239" s="327"/>
      <c r="L239" s="10"/>
      <c r="M239" s="10"/>
      <c r="N239" s="10"/>
    </row>
    <row r="240" spans="2:18">
      <c r="F240" s="2"/>
      <c r="G240" s="3"/>
      <c r="H240" s="1"/>
      <c r="I240" s="3"/>
      <c r="J240" s="3"/>
      <c r="K240" s="327"/>
      <c r="L240" s="10"/>
      <c r="M240" s="10"/>
      <c r="N240" s="10"/>
    </row>
    <row r="241" spans="6:14">
      <c r="F241" s="2"/>
      <c r="G241" s="3"/>
      <c r="H241" s="1"/>
      <c r="I241" s="3"/>
      <c r="J241" s="3"/>
      <c r="K241" s="327"/>
      <c r="L241" s="10"/>
      <c r="M241" s="10"/>
      <c r="N241" s="10"/>
    </row>
    <row r="242" spans="6:14">
      <c r="F242" s="2"/>
      <c r="G242" s="3"/>
      <c r="H242" s="1"/>
      <c r="I242" s="3"/>
      <c r="J242" s="3"/>
      <c r="K242" s="327"/>
      <c r="L242" s="10"/>
      <c r="M242" s="10"/>
      <c r="N242" s="10"/>
    </row>
    <row r="243" spans="6:14">
      <c r="F243" s="2"/>
      <c r="G243" s="3"/>
      <c r="H243" s="1"/>
      <c r="I243" s="3"/>
      <c r="J243" s="3"/>
      <c r="K243" s="327"/>
      <c r="L243" s="10"/>
      <c r="M243" s="10"/>
      <c r="N243" s="10"/>
    </row>
    <row r="244" spans="6:14">
      <c r="F244" s="2"/>
      <c r="G244" s="3"/>
      <c r="H244" s="1"/>
      <c r="I244" s="3"/>
      <c r="J244" s="3"/>
      <c r="K244" s="327"/>
      <c r="L244" s="10"/>
      <c r="M244" s="10"/>
      <c r="N244" s="10"/>
    </row>
    <row r="245" spans="6:14">
      <c r="F245" s="2"/>
      <c r="G245" s="3"/>
      <c r="H245" s="1"/>
      <c r="I245" s="3"/>
      <c r="J245" s="3"/>
      <c r="K245" s="327"/>
      <c r="L245" s="10"/>
      <c r="M245" s="10"/>
      <c r="N245" s="10"/>
    </row>
    <row r="246" spans="6:14">
      <c r="F246" s="2"/>
      <c r="G246" s="3"/>
      <c r="H246" s="1"/>
      <c r="I246" s="3"/>
      <c r="J246" s="3"/>
      <c r="K246" s="327"/>
      <c r="L246" s="10"/>
      <c r="M246" s="10"/>
      <c r="N246" s="10"/>
    </row>
    <row r="247" spans="6:14">
      <c r="F247" s="2"/>
      <c r="G247" s="3"/>
      <c r="H247" s="1"/>
      <c r="I247" s="3"/>
      <c r="J247" s="3"/>
      <c r="K247" s="327"/>
      <c r="L247" s="10"/>
      <c r="M247" s="10"/>
      <c r="N247" s="10"/>
    </row>
    <row r="248" spans="6:14">
      <c r="F248" s="2"/>
      <c r="G248" s="3"/>
      <c r="H248" s="1"/>
      <c r="I248" s="3"/>
      <c r="J248" s="3"/>
      <c r="K248" s="327"/>
      <c r="L248" s="10"/>
      <c r="M248" s="10"/>
      <c r="N248" s="10"/>
    </row>
    <row r="249" spans="6:14">
      <c r="F249" s="2"/>
      <c r="G249" s="3"/>
      <c r="H249" s="1"/>
      <c r="I249" s="3"/>
      <c r="J249" s="3"/>
      <c r="K249" s="327"/>
      <c r="L249" s="10"/>
      <c r="M249" s="10"/>
      <c r="N249" s="10"/>
    </row>
    <row r="250" spans="6:14">
      <c r="F250" s="2"/>
      <c r="G250" s="3"/>
      <c r="H250" s="1"/>
      <c r="I250" s="3"/>
      <c r="J250" s="3"/>
      <c r="K250" s="327"/>
      <c r="L250" s="10"/>
      <c r="M250" s="10"/>
      <c r="N250" s="10"/>
    </row>
    <row r="251" spans="6:14">
      <c r="F251" s="2"/>
      <c r="G251" s="3"/>
      <c r="H251" s="1"/>
      <c r="I251" s="3"/>
      <c r="J251" s="3"/>
      <c r="K251" s="327"/>
      <c r="L251" s="10"/>
      <c r="M251" s="10"/>
      <c r="N251" s="10"/>
    </row>
    <row r="252" spans="6:14">
      <c r="F252" s="2"/>
      <c r="G252" s="3"/>
      <c r="H252" s="1"/>
      <c r="I252" s="3"/>
      <c r="J252" s="3"/>
      <c r="K252" s="327"/>
      <c r="L252" s="10"/>
      <c r="M252" s="10"/>
      <c r="N252" s="10"/>
    </row>
    <row r="253" spans="6:14">
      <c r="F253" s="2"/>
      <c r="G253" s="3"/>
      <c r="H253" s="1"/>
      <c r="I253" s="3"/>
      <c r="J253" s="3"/>
      <c r="K253" s="327"/>
      <c r="L253" s="10"/>
      <c r="M253" s="10"/>
      <c r="N253" s="10"/>
    </row>
    <row r="254" spans="6:14">
      <c r="F254" s="2"/>
      <c r="G254" s="3"/>
      <c r="H254" s="1"/>
      <c r="I254" s="3"/>
      <c r="J254" s="3"/>
      <c r="K254" s="327"/>
      <c r="L254" s="10"/>
      <c r="M254" s="10"/>
      <c r="N254" s="10"/>
    </row>
    <row r="255" spans="6:14">
      <c r="F255" s="2"/>
      <c r="G255" s="3"/>
      <c r="H255" s="1"/>
      <c r="I255" s="3"/>
      <c r="J255" s="3"/>
      <c r="K255" s="327"/>
      <c r="L255" s="10"/>
      <c r="M255" s="10"/>
      <c r="N255" s="10"/>
    </row>
    <row r="256" spans="6:14">
      <c r="F256" s="2"/>
      <c r="G256" s="3"/>
      <c r="H256" s="1"/>
      <c r="I256" s="3"/>
      <c r="J256" s="3"/>
      <c r="K256" s="327"/>
      <c r="L256" s="10"/>
      <c r="M256" s="10"/>
      <c r="N256" s="10"/>
    </row>
    <row r="257" spans="6:14">
      <c r="F257" s="2"/>
      <c r="G257" s="3"/>
      <c r="H257" s="1"/>
      <c r="I257" s="3"/>
      <c r="J257" s="3"/>
      <c r="K257" s="327"/>
      <c r="L257" s="10"/>
      <c r="M257" s="10"/>
      <c r="N257" s="10"/>
    </row>
    <row r="258" spans="6:14">
      <c r="F258" s="2"/>
      <c r="G258" s="3"/>
      <c r="H258" s="1"/>
      <c r="I258" s="3"/>
      <c r="J258" s="3"/>
      <c r="K258" s="327"/>
      <c r="L258" s="10"/>
      <c r="M258" s="10"/>
      <c r="N258" s="10"/>
    </row>
    <row r="259" spans="6:14">
      <c r="F259" s="2"/>
      <c r="G259" s="3"/>
      <c r="H259" s="1"/>
      <c r="I259" s="3"/>
      <c r="J259" s="3"/>
      <c r="K259" s="327"/>
      <c r="L259" s="10"/>
      <c r="M259" s="10"/>
      <c r="N259" s="10"/>
    </row>
    <row r="260" spans="6:14">
      <c r="F260" s="2"/>
      <c r="G260" s="3"/>
      <c r="H260" s="1"/>
      <c r="I260" s="3"/>
      <c r="J260" s="3"/>
      <c r="K260" s="327"/>
      <c r="L260" s="10"/>
      <c r="M260" s="10"/>
      <c r="N260" s="10"/>
    </row>
    <row r="261" spans="6:14">
      <c r="F261" s="2"/>
      <c r="G261" s="3"/>
      <c r="H261" s="1"/>
      <c r="I261" s="3"/>
      <c r="J261" s="3"/>
      <c r="K261" s="327"/>
      <c r="L261" s="10"/>
      <c r="M261" s="10"/>
      <c r="N261" s="10"/>
    </row>
    <row r="262" spans="6:14">
      <c r="F262" s="2"/>
      <c r="G262" s="3"/>
      <c r="H262" s="1"/>
      <c r="I262" s="3"/>
      <c r="J262" s="3"/>
      <c r="K262" s="327"/>
      <c r="L262" s="10"/>
      <c r="M262" s="10"/>
      <c r="N262" s="10"/>
    </row>
    <row r="263" spans="6:14">
      <c r="F263" s="2"/>
      <c r="G263" s="3"/>
      <c r="H263" s="1"/>
      <c r="I263" s="3"/>
      <c r="J263" s="3"/>
      <c r="K263" s="327"/>
      <c r="L263" s="10"/>
      <c r="M263" s="10"/>
      <c r="N263" s="10"/>
    </row>
    <row r="264" spans="6:14">
      <c r="F264" s="2"/>
      <c r="G264" s="3"/>
      <c r="H264" s="1"/>
      <c r="I264" s="3"/>
      <c r="J264" s="3"/>
      <c r="K264" s="327"/>
      <c r="L264" s="10"/>
      <c r="M264" s="10"/>
      <c r="N264" s="10"/>
    </row>
    <row r="265" spans="6:14">
      <c r="F265" s="2"/>
      <c r="G265" s="3"/>
      <c r="H265" s="1"/>
      <c r="I265" s="3"/>
      <c r="J265" s="3"/>
      <c r="K265" s="327"/>
      <c r="L265" s="10"/>
      <c r="M265" s="10"/>
      <c r="N265" s="10"/>
    </row>
    <row r="266" spans="6:14">
      <c r="F266" s="2"/>
      <c r="G266" s="3"/>
      <c r="H266" s="1"/>
      <c r="I266" s="3"/>
      <c r="J266" s="3"/>
      <c r="K266" s="327"/>
      <c r="L266" s="10"/>
      <c r="M266" s="10"/>
      <c r="N266" s="10"/>
    </row>
    <row r="267" spans="6:14">
      <c r="F267" s="2"/>
      <c r="G267" s="3"/>
      <c r="H267" s="1"/>
      <c r="I267" s="3"/>
      <c r="J267" s="3"/>
      <c r="K267" s="327"/>
      <c r="L267" s="10"/>
      <c r="M267" s="10"/>
      <c r="N267" s="10"/>
    </row>
    <row r="268" spans="6:14">
      <c r="F268" s="2"/>
      <c r="G268" s="3"/>
      <c r="H268" s="1"/>
      <c r="I268" s="3"/>
      <c r="J268" s="3"/>
      <c r="K268" s="327"/>
      <c r="L268" s="10"/>
      <c r="M268" s="10"/>
      <c r="N268" s="10"/>
    </row>
    <row r="269" spans="6:14">
      <c r="F269" s="2"/>
      <c r="G269" s="3"/>
      <c r="H269" s="1"/>
      <c r="I269" s="3"/>
      <c r="J269" s="3"/>
      <c r="K269" s="327"/>
      <c r="L269" s="10"/>
      <c r="M269" s="10"/>
      <c r="N269" s="10"/>
    </row>
    <row r="270" spans="6:14">
      <c r="F270" s="2"/>
      <c r="G270" s="3"/>
      <c r="H270" s="1"/>
      <c r="I270" s="3"/>
      <c r="J270" s="3"/>
      <c r="K270" s="327"/>
      <c r="L270" s="10"/>
      <c r="M270" s="10"/>
      <c r="N270" s="10"/>
    </row>
    <row r="271" spans="6:14">
      <c r="F271" s="2"/>
      <c r="G271" s="3"/>
      <c r="H271" s="1"/>
      <c r="I271" s="3"/>
      <c r="J271" s="3"/>
      <c r="K271" s="327"/>
      <c r="L271" s="10"/>
      <c r="M271" s="10"/>
      <c r="N271" s="10"/>
    </row>
    <row r="272" spans="6:14">
      <c r="F272" s="2"/>
      <c r="G272" s="3"/>
      <c r="H272" s="1"/>
      <c r="I272" s="3"/>
      <c r="J272" s="3"/>
      <c r="K272" s="327"/>
      <c r="L272" s="10"/>
      <c r="M272" s="10"/>
      <c r="N272" s="10"/>
    </row>
    <row r="273" spans="6:14">
      <c r="F273" s="2"/>
      <c r="G273" s="3"/>
      <c r="H273" s="1"/>
      <c r="I273" s="3"/>
      <c r="J273" s="3"/>
      <c r="K273" s="327"/>
      <c r="L273" s="10"/>
      <c r="M273" s="10"/>
      <c r="N273" s="10"/>
    </row>
    <row r="274" spans="6:14">
      <c r="F274" s="2"/>
      <c r="G274" s="3"/>
      <c r="H274" s="1"/>
      <c r="I274" s="3"/>
      <c r="J274" s="3"/>
      <c r="K274" s="327"/>
      <c r="L274" s="10"/>
      <c r="M274" s="10"/>
      <c r="N274" s="10"/>
    </row>
    <row r="275" spans="6:14">
      <c r="F275" s="2"/>
      <c r="G275" s="3"/>
      <c r="H275" s="1"/>
      <c r="I275" s="3"/>
      <c r="J275" s="3"/>
      <c r="K275" s="327"/>
      <c r="L275" s="10"/>
      <c r="M275" s="10"/>
      <c r="N275" s="10"/>
    </row>
    <row r="276" spans="6:14">
      <c r="F276" s="2"/>
      <c r="G276" s="3"/>
      <c r="H276" s="1"/>
      <c r="I276" s="3"/>
      <c r="J276" s="3"/>
      <c r="K276" s="327"/>
      <c r="L276" s="10"/>
      <c r="M276" s="10"/>
      <c r="N276" s="10"/>
    </row>
    <row r="277" spans="6:14">
      <c r="F277" s="2"/>
      <c r="G277" s="3"/>
      <c r="H277" s="1"/>
      <c r="I277" s="3"/>
      <c r="J277" s="3"/>
      <c r="K277" s="327"/>
      <c r="L277" s="10"/>
      <c r="M277" s="10"/>
      <c r="N277" s="10"/>
    </row>
    <row r="278" spans="6:14">
      <c r="F278" s="2"/>
      <c r="G278" s="3"/>
      <c r="H278" s="1"/>
      <c r="I278" s="3"/>
      <c r="J278" s="3"/>
      <c r="K278" s="327"/>
      <c r="L278" s="10"/>
      <c r="M278" s="10"/>
      <c r="N278" s="10"/>
    </row>
    <row r="279" spans="6:14">
      <c r="F279" s="2"/>
      <c r="G279" s="3"/>
      <c r="H279" s="1"/>
      <c r="I279" s="3"/>
      <c r="J279" s="3"/>
      <c r="K279" s="327"/>
      <c r="L279" s="10"/>
      <c r="M279" s="10"/>
      <c r="N279" s="10"/>
    </row>
    <row r="280" spans="6:14">
      <c r="F280" s="2"/>
      <c r="G280" s="3"/>
      <c r="H280" s="1"/>
      <c r="I280" s="3"/>
      <c r="J280" s="3"/>
      <c r="K280" s="327"/>
      <c r="L280" s="10"/>
      <c r="M280" s="10"/>
      <c r="N280" s="10"/>
    </row>
    <row r="281" spans="6:14">
      <c r="F281" s="2"/>
      <c r="G281" s="3"/>
      <c r="H281" s="1"/>
      <c r="I281" s="3"/>
      <c r="J281" s="3"/>
      <c r="K281" s="327"/>
      <c r="L281" s="10"/>
      <c r="M281" s="10"/>
      <c r="N281" s="10"/>
    </row>
    <row r="282" spans="6:14">
      <c r="F282" s="2"/>
      <c r="G282" s="3"/>
      <c r="H282" s="1"/>
      <c r="I282" s="3"/>
      <c r="J282" s="3"/>
      <c r="K282" s="327"/>
      <c r="L282" s="10"/>
      <c r="M282" s="10"/>
      <c r="N282" s="10"/>
    </row>
    <row r="283" spans="6:14">
      <c r="F283" s="2"/>
      <c r="G283" s="3"/>
      <c r="H283" s="1"/>
      <c r="I283" s="3"/>
      <c r="J283" s="3"/>
      <c r="K283" s="327"/>
      <c r="L283" s="10"/>
      <c r="M283" s="10"/>
      <c r="N283" s="10"/>
    </row>
    <row r="284" spans="6:14">
      <c r="F284" s="2"/>
      <c r="G284" s="3"/>
      <c r="H284" s="1"/>
      <c r="I284" s="3"/>
      <c r="J284" s="3"/>
      <c r="K284" s="327"/>
      <c r="L284" s="10"/>
      <c r="M284" s="10"/>
      <c r="N284" s="10"/>
    </row>
    <row r="285" spans="6:14">
      <c r="F285" s="2"/>
      <c r="G285" s="3"/>
      <c r="H285" s="1"/>
      <c r="I285" s="3"/>
      <c r="J285" s="3"/>
      <c r="K285" s="327"/>
      <c r="L285" s="10"/>
      <c r="M285" s="10"/>
      <c r="N285" s="10"/>
    </row>
    <row r="286" spans="6:14">
      <c r="F286" s="2"/>
      <c r="G286" s="3"/>
      <c r="H286" s="1"/>
      <c r="I286" s="3"/>
      <c r="J286" s="3"/>
      <c r="K286" s="327"/>
      <c r="L286" s="10"/>
      <c r="M286" s="10"/>
      <c r="N286" s="10"/>
    </row>
    <row r="287" spans="6:14">
      <c r="F287" s="2"/>
      <c r="G287" s="3"/>
      <c r="H287" s="1"/>
      <c r="I287" s="3"/>
      <c r="J287" s="3"/>
      <c r="K287" s="327"/>
      <c r="L287" s="10"/>
      <c r="M287" s="10"/>
      <c r="N287" s="10"/>
    </row>
    <row r="288" spans="6:14">
      <c r="F288" s="2"/>
      <c r="G288" s="3"/>
      <c r="H288" s="1"/>
      <c r="I288" s="3"/>
      <c r="J288" s="3"/>
      <c r="K288" s="327"/>
      <c r="L288" s="10"/>
      <c r="M288" s="10"/>
      <c r="N288" s="10"/>
    </row>
    <row r="289" spans="6:14">
      <c r="F289" s="2"/>
      <c r="G289" s="3"/>
      <c r="H289" s="1"/>
      <c r="I289" s="3"/>
      <c r="J289" s="3"/>
      <c r="K289" s="327"/>
      <c r="L289" s="10"/>
      <c r="M289" s="10"/>
      <c r="N289" s="10"/>
    </row>
    <row r="290" spans="6:14">
      <c r="F290" s="2"/>
      <c r="G290" s="3"/>
      <c r="H290" s="1"/>
      <c r="I290" s="3"/>
      <c r="J290" s="3"/>
      <c r="K290" s="327"/>
      <c r="L290" s="10"/>
      <c r="M290" s="10"/>
      <c r="N290" s="10"/>
    </row>
    <row r="291" spans="6:14">
      <c r="F291" s="2"/>
      <c r="G291" s="3"/>
      <c r="H291" s="1"/>
      <c r="I291" s="3"/>
      <c r="J291" s="3"/>
      <c r="K291" s="327"/>
      <c r="L291" s="10"/>
      <c r="M291" s="10"/>
      <c r="N291" s="10"/>
    </row>
    <row r="292" spans="6:14">
      <c r="F292" s="2"/>
      <c r="G292" s="3"/>
      <c r="H292" s="1"/>
      <c r="I292" s="3"/>
      <c r="J292" s="3"/>
      <c r="K292" s="327"/>
      <c r="L292" s="10"/>
      <c r="M292" s="10"/>
      <c r="N292" s="10"/>
    </row>
    <row r="293" spans="6:14">
      <c r="F293" s="2"/>
      <c r="G293" s="3"/>
      <c r="H293" s="1"/>
      <c r="I293" s="3"/>
      <c r="J293" s="3"/>
      <c r="K293" s="327"/>
      <c r="L293" s="10"/>
      <c r="M293" s="10"/>
      <c r="N293" s="10"/>
    </row>
    <row r="294" spans="6:14">
      <c r="F294" s="2"/>
      <c r="G294" s="3"/>
      <c r="H294" s="1"/>
      <c r="I294" s="3"/>
      <c r="J294" s="3"/>
      <c r="K294" s="327"/>
      <c r="L294" s="10"/>
      <c r="M294" s="10"/>
      <c r="N294" s="10"/>
    </row>
    <row r="295" spans="6:14">
      <c r="F295" s="2"/>
      <c r="G295" s="3"/>
      <c r="H295" s="1"/>
      <c r="I295" s="3"/>
      <c r="J295" s="3"/>
      <c r="K295" s="327"/>
      <c r="L295" s="10"/>
      <c r="M295" s="10"/>
      <c r="N295" s="10"/>
    </row>
    <row r="296" spans="6:14">
      <c r="F296" s="2"/>
      <c r="G296" s="3"/>
      <c r="H296" s="1"/>
      <c r="I296" s="3"/>
      <c r="J296" s="3"/>
      <c r="K296" s="327"/>
      <c r="L296" s="10"/>
      <c r="M296" s="10"/>
      <c r="N296" s="10"/>
    </row>
    <row r="297" spans="6:14">
      <c r="F297" s="2"/>
      <c r="G297" s="3"/>
      <c r="H297" s="1"/>
      <c r="I297" s="3"/>
      <c r="J297" s="3"/>
      <c r="K297" s="327"/>
      <c r="L297" s="10"/>
      <c r="M297" s="10"/>
      <c r="N297" s="10"/>
    </row>
    <row r="298" spans="6:14">
      <c r="F298" s="2"/>
      <c r="G298" s="3"/>
      <c r="H298" s="1"/>
      <c r="I298" s="3"/>
      <c r="J298" s="3"/>
      <c r="K298" s="327"/>
      <c r="L298" s="10"/>
      <c r="M298" s="10"/>
      <c r="N298" s="10"/>
    </row>
    <row r="299" spans="6:14">
      <c r="F299" s="2"/>
      <c r="G299" s="3"/>
      <c r="H299" s="1"/>
      <c r="I299" s="3"/>
      <c r="J299" s="3"/>
      <c r="K299" s="327"/>
      <c r="L299" s="10"/>
      <c r="M299" s="10"/>
      <c r="N299" s="10"/>
    </row>
    <row r="300" spans="6:14">
      <c r="F300" s="2"/>
      <c r="G300" s="3"/>
      <c r="H300" s="1"/>
      <c r="I300" s="3"/>
      <c r="J300" s="3"/>
      <c r="K300" s="327"/>
      <c r="L300" s="10"/>
      <c r="M300" s="10"/>
      <c r="N300" s="10"/>
    </row>
    <row r="301" spans="6:14">
      <c r="F301" s="2"/>
      <c r="G301" s="3"/>
      <c r="H301" s="1"/>
      <c r="I301" s="3"/>
      <c r="J301" s="3"/>
      <c r="K301" s="327"/>
      <c r="L301" s="10"/>
      <c r="M301" s="10"/>
      <c r="N301" s="10"/>
    </row>
    <row r="302" spans="6:14">
      <c r="F302" s="2"/>
      <c r="G302" s="3"/>
      <c r="H302" s="1"/>
      <c r="I302" s="3"/>
      <c r="J302" s="3"/>
      <c r="K302" s="327"/>
      <c r="L302" s="10"/>
      <c r="M302" s="10"/>
      <c r="N302" s="10"/>
    </row>
    <row r="303" spans="6:14">
      <c r="F303" s="2"/>
      <c r="G303" s="3"/>
      <c r="H303" s="1"/>
      <c r="I303" s="3"/>
      <c r="J303" s="3"/>
      <c r="K303" s="327"/>
      <c r="L303" s="10"/>
      <c r="M303" s="10"/>
      <c r="N303" s="10"/>
    </row>
    <row r="304" spans="6:14">
      <c r="F304" s="2"/>
      <c r="G304" s="3"/>
      <c r="H304" s="1"/>
      <c r="I304" s="3"/>
      <c r="J304" s="3"/>
      <c r="K304" s="327"/>
      <c r="L304" s="10"/>
      <c r="M304" s="10"/>
      <c r="N304" s="10"/>
    </row>
    <row r="305" spans="6:14">
      <c r="F305" s="2"/>
      <c r="G305" s="3"/>
      <c r="H305" s="1"/>
      <c r="I305" s="3"/>
      <c r="J305" s="3"/>
      <c r="K305" s="327"/>
      <c r="L305" s="10"/>
      <c r="M305" s="10"/>
      <c r="N305" s="10"/>
    </row>
    <row r="306" spans="6:14">
      <c r="F306" s="2"/>
      <c r="G306" s="3"/>
      <c r="H306" s="1"/>
      <c r="I306" s="3"/>
      <c r="J306" s="3"/>
      <c r="K306" s="327"/>
      <c r="L306" s="10"/>
      <c r="M306" s="10"/>
      <c r="N306" s="10"/>
    </row>
    <row r="307" spans="6:14">
      <c r="F307" s="2"/>
      <c r="G307" s="3"/>
      <c r="H307" s="1"/>
      <c r="I307" s="3"/>
      <c r="J307" s="3"/>
      <c r="K307" s="327"/>
      <c r="L307" s="10"/>
      <c r="M307" s="10"/>
      <c r="N307" s="10"/>
    </row>
    <row r="308" spans="6:14">
      <c r="F308" s="2"/>
      <c r="G308" s="3"/>
      <c r="H308" s="1"/>
      <c r="I308" s="3"/>
      <c r="J308" s="3"/>
      <c r="K308" s="327"/>
      <c r="L308" s="10"/>
      <c r="M308" s="10"/>
      <c r="N308" s="10"/>
    </row>
    <row r="309" spans="6:14">
      <c r="F309" s="2"/>
      <c r="G309" s="3"/>
      <c r="H309" s="1"/>
      <c r="I309" s="3"/>
      <c r="J309" s="3"/>
      <c r="K309" s="327"/>
      <c r="L309" s="10"/>
      <c r="M309" s="10"/>
      <c r="N309" s="10"/>
    </row>
    <row r="310" spans="6:14">
      <c r="F310" s="2"/>
      <c r="G310" s="3"/>
      <c r="H310" s="1"/>
      <c r="I310" s="3"/>
      <c r="J310" s="3"/>
      <c r="K310" s="327"/>
      <c r="L310" s="10"/>
      <c r="M310" s="10"/>
      <c r="N310" s="10"/>
    </row>
    <row r="311" spans="6:14">
      <c r="F311" s="2"/>
      <c r="G311" s="3"/>
      <c r="H311" s="1"/>
      <c r="I311" s="3"/>
      <c r="J311" s="3"/>
      <c r="K311" s="327"/>
      <c r="L311" s="10"/>
      <c r="M311" s="10"/>
      <c r="N311" s="10"/>
    </row>
    <row r="312" spans="6:14">
      <c r="F312" s="2"/>
      <c r="G312" s="3"/>
      <c r="H312" s="1"/>
      <c r="I312" s="3"/>
      <c r="J312" s="3"/>
      <c r="K312" s="327"/>
      <c r="L312" s="10"/>
      <c r="M312" s="10"/>
      <c r="N312" s="10"/>
    </row>
    <row r="313" spans="6:14">
      <c r="F313" s="2"/>
      <c r="G313" s="3"/>
      <c r="H313" s="1"/>
      <c r="I313" s="3"/>
      <c r="J313" s="3"/>
      <c r="K313" s="327"/>
      <c r="L313" s="10"/>
      <c r="M313" s="10"/>
      <c r="N313" s="10"/>
    </row>
    <row r="314" spans="6:14">
      <c r="F314" s="2"/>
      <c r="G314" s="3"/>
      <c r="H314" s="1"/>
      <c r="I314" s="3"/>
      <c r="J314" s="3"/>
      <c r="K314" s="327"/>
      <c r="L314" s="10"/>
      <c r="M314" s="10"/>
      <c r="N314" s="10"/>
    </row>
    <row r="315" spans="6:14">
      <c r="F315" s="2"/>
      <c r="G315" s="3"/>
      <c r="H315" s="1"/>
      <c r="I315" s="3"/>
      <c r="J315" s="3"/>
      <c r="K315" s="327"/>
      <c r="L315" s="10"/>
      <c r="M315" s="10"/>
      <c r="N315" s="10"/>
    </row>
    <row r="316" spans="6:14">
      <c r="F316" s="2"/>
      <c r="G316" s="3"/>
      <c r="H316" s="1"/>
      <c r="I316" s="3"/>
      <c r="J316" s="3"/>
      <c r="K316" s="327"/>
      <c r="L316" s="10"/>
      <c r="M316" s="10"/>
      <c r="N316" s="10"/>
    </row>
    <row r="317" spans="6:14">
      <c r="F317" s="2"/>
      <c r="G317" s="3"/>
      <c r="H317" s="1"/>
      <c r="I317" s="3"/>
      <c r="J317" s="3"/>
      <c r="K317" s="327"/>
      <c r="L317" s="10"/>
      <c r="M317" s="10"/>
      <c r="N317" s="10"/>
    </row>
    <row r="318" spans="6:14">
      <c r="F318" s="2"/>
      <c r="G318" s="3"/>
      <c r="H318" s="1"/>
      <c r="I318" s="3"/>
      <c r="J318" s="3"/>
      <c r="K318" s="327"/>
      <c r="L318" s="10"/>
      <c r="M318" s="10"/>
      <c r="N318" s="10"/>
    </row>
    <row r="319" spans="6:14">
      <c r="F319" s="2"/>
      <c r="G319" s="3"/>
      <c r="H319" s="1"/>
      <c r="I319" s="3"/>
      <c r="J319" s="3"/>
      <c r="K319" s="327"/>
      <c r="L319" s="10"/>
      <c r="M319" s="10"/>
      <c r="N319" s="10"/>
    </row>
    <row r="320" spans="6:14">
      <c r="F320" s="2"/>
      <c r="G320" s="3"/>
      <c r="H320" s="1"/>
      <c r="I320" s="3"/>
      <c r="J320" s="3"/>
      <c r="K320" s="327"/>
      <c r="L320" s="10"/>
      <c r="M320" s="10"/>
      <c r="N320" s="10"/>
    </row>
    <row r="321" spans="6:14">
      <c r="F321" s="2"/>
      <c r="G321" s="3"/>
      <c r="H321" s="1"/>
      <c r="I321" s="3"/>
      <c r="J321" s="3"/>
      <c r="K321" s="327"/>
      <c r="L321" s="10"/>
      <c r="M321" s="10"/>
      <c r="N321" s="10"/>
    </row>
    <row r="322" spans="6:14">
      <c r="F322" s="2"/>
      <c r="G322" s="3"/>
      <c r="H322" s="1"/>
      <c r="I322" s="3"/>
      <c r="J322" s="3"/>
      <c r="K322" s="327"/>
      <c r="L322" s="10"/>
      <c r="M322" s="10"/>
      <c r="N322" s="10"/>
    </row>
    <row r="323" spans="6:14">
      <c r="F323" s="2"/>
      <c r="G323" s="3"/>
      <c r="H323" s="1"/>
      <c r="I323" s="3"/>
      <c r="J323" s="3"/>
      <c r="K323" s="327"/>
      <c r="L323" s="10"/>
      <c r="M323" s="10"/>
      <c r="N323" s="10"/>
    </row>
    <row r="324" spans="6:14">
      <c r="F324" s="2"/>
      <c r="G324" s="3"/>
      <c r="H324" s="1"/>
      <c r="I324" s="3"/>
      <c r="J324" s="3"/>
      <c r="K324" s="327"/>
      <c r="L324" s="10"/>
      <c r="M324" s="10"/>
      <c r="N324" s="10"/>
    </row>
    <row r="325" spans="6:14">
      <c r="F325" s="2"/>
      <c r="G325" s="3"/>
      <c r="H325" s="1"/>
      <c r="I325" s="3"/>
      <c r="J325" s="3"/>
      <c r="K325" s="327"/>
      <c r="L325" s="10"/>
      <c r="M325" s="10"/>
      <c r="N325" s="10"/>
    </row>
    <row r="326" spans="6:14">
      <c r="F326" s="2"/>
      <c r="G326" s="3"/>
      <c r="H326" s="1"/>
      <c r="I326" s="3"/>
      <c r="J326" s="3"/>
      <c r="K326" s="327"/>
      <c r="L326" s="10"/>
      <c r="M326" s="10"/>
      <c r="N326" s="10"/>
    </row>
    <row r="327" spans="6:14">
      <c r="F327" s="2"/>
      <c r="G327" s="3"/>
      <c r="H327" s="1"/>
      <c r="I327" s="3"/>
      <c r="J327" s="3"/>
      <c r="K327" s="327"/>
      <c r="L327" s="10"/>
      <c r="M327" s="10"/>
      <c r="N327" s="10"/>
    </row>
    <row r="328" spans="6:14">
      <c r="F328" s="2"/>
      <c r="G328" s="3"/>
      <c r="H328" s="1"/>
      <c r="I328" s="3"/>
      <c r="J328" s="3"/>
      <c r="K328" s="327"/>
      <c r="L328" s="10"/>
      <c r="M328" s="10"/>
      <c r="N328" s="10"/>
    </row>
    <row r="329" spans="6:14">
      <c r="F329" s="2"/>
      <c r="G329" s="3"/>
      <c r="H329" s="1"/>
      <c r="I329" s="3"/>
      <c r="J329" s="3"/>
      <c r="K329" s="327"/>
      <c r="L329" s="10"/>
      <c r="M329" s="10"/>
      <c r="N329" s="10"/>
    </row>
    <row r="330" spans="6:14">
      <c r="F330" s="2"/>
      <c r="G330" s="3"/>
      <c r="H330" s="1"/>
      <c r="I330" s="3"/>
      <c r="J330" s="3"/>
      <c r="K330" s="327"/>
      <c r="L330" s="10"/>
      <c r="M330" s="10"/>
      <c r="N330" s="10"/>
    </row>
    <row r="331" spans="6:14">
      <c r="F331" s="2"/>
      <c r="G331" s="3"/>
      <c r="H331" s="1"/>
      <c r="I331" s="3"/>
      <c r="J331" s="3"/>
      <c r="K331" s="327"/>
      <c r="L331" s="10"/>
      <c r="M331" s="10"/>
      <c r="N331" s="10"/>
    </row>
    <row r="332" spans="6:14">
      <c r="F332" s="2"/>
      <c r="G332" s="3"/>
      <c r="H332" s="1"/>
      <c r="I332" s="3"/>
      <c r="J332" s="3"/>
      <c r="K332" s="327"/>
      <c r="L332" s="10"/>
      <c r="M332" s="10"/>
      <c r="N332" s="10"/>
    </row>
    <row r="333" spans="6:14">
      <c r="F333" s="2"/>
      <c r="G333" s="3"/>
      <c r="H333" s="1"/>
      <c r="I333" s="3"/>
      <c r="J333" s="3"/>
      <c r="K333" s="327"/>
      <c r="L333" s="10"/>
      <c r="M333" s="10"/>
      <c r="N333" s="10"/>
    </row>
    <row r="334" spans="6:14">
      <c r="F334" s="2"/>
      <c r="G334" s="3"/>
      <c r="H334" s="1"/>
      <c r="I334" s="3"/>
      <c r="J334" s="3"/>
      <c r="K334" s="327"/>
      <c r="L334" s="10"/>
      <c r="M334" s="10"/>
      <c r="N334" s="10"/>
    </row>
    <row r="335" spans="6:14">
      <c r="F335" s="2"/>
      <c r="G335" s="3"/>
      <c r="H335" s="1"/>
      <c r="I335" s="3"/>
      <c r="J335" s="3"/>
      <c r="K335" s="327"/>
      <c r="L335" s="10"/>
      <c r="M335" s="10"/>
      <c r="N335" s="10"/>
    </row>
    <row r="336" spans="6:14">
      <c r="F336" s="2"/>
      <c r="G336" s="3"/>
      <c r="H336" s="1"/>
      <c r="I336" s="3"/>
      <c r="J336" s="3"/>
      <c r="K336" s="327"/>
      <c r="L336" s="10"/>
      <c r="M336" s="10"/>
      <c r="N336" s="10"/>
    </row>
    <row r="337" spans="6:14">
      <c r="F337" s="2"/>
      <c r="G337" s="3"/>
      <c r="H337" s="1"/>
      <c r="I337" s="3"/>
      <c r="J337" s="3"/>
      <c r="K337" s="327"/>
      <c r="L337" s="10"/>
      <c r="M337" s="10"/>
      <c r="N337" s="10"/>
    </row>
    <row r="338" spans="6:14">
      <c r="F338" s="2"/>
      <c r="G338" s="3"/>
      <c r="H338" s="1"/>
      <c r="I338" s="3"/>
      <c r="J338" s="3"/>
      <c r="K338" s="327"/>
      <c r="L338" s="10"/>
      <c r="M338" s="10"/>
      <c r="N338" s="10"/>
    </row>
    <row r="339" spans="6:14">
      <c r="F339" s="2"/>
      <c r="G339" s="3"/>
      <c r="H339" s="1"/>
      <c r="I339" s="3"/>
      <c r="J339" s="3"/>
      <c r="K339" s="327"/>
      <c r="L339" s="10"/>
      <c r="M339" s="10"/>
      <c r="N339" s="10"/>
    </row>
    <row r="340" spans="6:14">
      <c r="F340" s="2"/>
      <c r="G340" s="3"/>
      <c r="H340" s="1"/>
      <c r="I340" s="3"/>
      <c r="J340" s="3"/>
      <c r="K340" s="327"/>
      <c r="L340" s="10"/>
      <c r="M340" s="10"/>
      <c r="N340" s="10"/>
    </row>
    <row r="341" spans="6:14">
      <c r="F341" s="2"/>
      <c r="G341" s="3"/>
      <c r="H341" s="1"/>
      <c r="I341" s="3"/>
      <c r="J341" s="3"/>
      <c r="K341" s="327"/>
      <c r="L341" s="10"/>
      <c r="M341" s="10"/>
      <c r="N341" s="10"/>
    </row>
    <row r="342" spans="6:14">
      <c r="F342" s="2"/>
      <c r="G342" s="3"/>
      <c r="H342" s="1"/>
      <c r="I342" s="3"/>
      <c r="J342" s="3"/>
      <c r="K342" s="327"/>
      <c r="L342" s="10"/>
      <c r="M342" s="10"/>
      <c r="N342" s="10"/>
    </row>
    <row r="343" spans="6:14">
      <c r="F343" s="2"/>
      <c r="G343" s="3"/>
      <c r="H343" s="1"/>
      <c r="I343" s="3"/>
      <c r="J343" s="3"/>
      <c r="K343" s="327"/>
      <c r="L343" s="10"/>
      <c r="M343" s="10"/>
      <c r="N343" s="10"/>
    </row>
    <row r="344" spans="6:14">
      <c r="F344" s="2"/>
      <c r="G344" s="3"/>
      <c r="H344" s="1"/>
      <c r="I344" s="3"/>
      <c r="J344" s="3"/>
      <c r="K344" s="327"/>
      <c r="L344" s="10"/>
      <c r="M344" s="10"/>
      <c r="N344" s="10"/>
    </row>
    <row r="345" spans="6:14">
      <c r="F345" s="2"/>
      <c r="G345" s="3"/>
      <c r="H345" s="1"/>
      <c r="I345" s="3"/>
      <c r="J345" s="3"/>
      <c r="K345" s="327"/>
      <c r="L345" s="10"/>
      <c r="M345" s="10"/>
      <c r="N345" s="10"/>
    </row>
    <row r="346" spans="6:14">
      <c r="F346" s="2"/>
      <c r="G346" s="3"/>
      <c r="H346" s="1"/>
      <c r="I346" s="3"/>
      <c r="J346" s="3"/>
      <c r="K346" s="327"/>
      <c r="L346" s="10"/>
      <c r="M346" s="10"/>
      <c r="N346" s="10"/>
    </row>
    <row r="347" spans="6:14">
      <c r="F347" s="2"/>
      <c r="G347" s="3"/>
      <c r="H347" s="1"/>
      <c r="I347" s="3"/>
      <c r="J347" s="3"/>
      <c r="K347" s="327"/>
      <c r="L347" s="10"/>
      <c r="M347" s="10"/>
      <c r="N347" s="10"/>
    </row>
    <row r="348" spans="6:14">
      <c r="F348" s="2"/>
      <c r="G348" s="3"/>
      <c r="H348" s="1"/>
      <c r="I348" s="3"/>
      <c r="J348" s="3"/>
      <c r="K348" s="327"/>
      <c r="L348" s="10"/>
      <c r="M348" s="10"/>
      <c r="N348" s="10"/>
    </row>
    <row r="349" spans="6:14">
      <c r="F349" s="2"/>
      <c r="G349" s="3"/>
      <c r="H349" s="1"/>
      <c r="I349" s="3"/>
      <c r="J349" s="3"/>
      <c r="K349" s="327"/>
      <c r="L349" s="10"/>
      <c r="M349" s="10"/>
      <c r="N349" s="10"/>
    </row>
    <row r="350" spans="6:14">
      <c r="F350" s="2"/>
      <c r="G350" s="3"/>
      <c r="H350" s="1"/>
      <c r="I350" s="3"/>
      <c r="J350" s="3"/>
      <c r="K350" s="327"/>
      <c r="L350" s="10"/>
      <c r="M350" s="10"/>
      <c r="N350" s="10"/>
    </row>
    <row r="351" spans="6:14">
      <c r="F351" s="2"/>
      <c r="G351" s="3"/>
      <c r="H351" s="1"/>
      <c r="I351" s="3"/>
      <c r="J351" s="3"/>
      <c r="K351" s="327"/>
      <c r="L351" s="10"/>
      <c r="M351" s="10"/>
      <c r="N351" s="10"/>
    </row>
    <row r="352" spans="6:14">
      <c r="F352" s="2"/>
      <c r="G352" s="3"/>
      <c r="H352" s="1"/>
      <c r="I352" s="3"/>
      <c r="J352" s="3"/>
      <c r="K352" s="327"/>
      <c r="L352" s="10"/>
      <c r="M352" s="10"/>
      <c r="N352" s="10"/>
    </row>
    <row r="353" spans="6:14">
      <c r="F353" s="2"/>
      <c r="G353" s="3"/>
      <c r="H353" s="1"/>
      <c r="I353" s="3"/>
      <c r="J353" s="3"/>
      <c r="K353" s="327"/>
      <c r="L353" s="10"/>
      <c r="M353" s="10"/>
      <c r="N353" s="10"/>
    </row>
    <row r="354" spans="6:14">
      <c r="F354" s="2"/>
      <c r="G354" s="3"/>
      <c r="H354" s="1"/>
      <c r="I354" s="3"/>
      <c r="J354" s="3"/>
      <c r="K354" s="327"/>
      <c r="L354" s="10"/>
      <c r="M354" s="10"/>
      <c r="N354" s="10"/>
    </row>
    <row r="355" spans="6:14">
      <c r="F355" s="2"/>
      <c r="G355" s="3"/>
      <c r="H355" s="1"/>
      <c r="I355" s="3"/>
      <c r="J355" s="3"/>
      <c r="K355" s="327"/>
      <c r="L355" s="10"/>
      <c r="M355" s="10"/>
      <c r="N355" s="10"/>
    </row>
    <row r="356" spans="6:14">
      <c r="F356" s="2"/>
      <c r="G356" s="3"/>
      <c r="H356" s="1"/>
      <c r="I356" s="3"/>
      <c r="J356" s="3"/>
      <c r="K356" s="327"/>
      <c r="L356" s="10"/>
      <c r="M356" s="10"/>
      <c r="N356" s="10"/>
    </row>
    <row r="357" spans="6:14">
      <c r="F357" s="2"/>
      <c r="G357" s="3"/>
      <c r="H357" s="1"/>
      <c r="I357" s="3"/>
      <c r="J357" s="3"/>
      <c r="K357" s="327"/>
      <c r="L357" s="10"/>
      <c r="M357" s="10"/>
      <c r="N357" s="10"/>
    </row>
    <row r="358" spans="6:14">
      <c r="F358" s="2"/>
      <c r="G358" s="3"/>
      <c r="H358" s="1"/>
      <c r="I358" s="3"/>
      <c r="J358" s="3"/>
      <c r="K358" s="327"/>
      <c r="L358" s="10"/>
      <c r="M358" s="10"/>
      <c r="N358" s="10"/>
    </row>
    <row r="359" spans="6:14">
      <c r="F359" s="2"/>
      <c r="G359" s="3"/>
      <c r="H359" s="1"/>
      <c r="I359" s="3"/>
      <c r="J359" s="3"/>
      <c r="K359" s="327"/>
      <c r="L359" s="10"/>
      <c r="M359" s="10"/>
      <c r="N359" s="10"/>
    </row>
    <row r="360" spans="6:14">
      <c r="F360" s="2"/>
      <c r="G360" s="3"/>
      <c r="H360" s="1"/>
      <c r="I360" s="3"/>
      <c r="J360" s="3"/>
      <c r="K360" s="327"/>
      <c r="L360" s="10"/>
      <c r="M360" s="10"/>
      <c r="N360" s="10"/>
    </row>
    <row r="361" spans="6:14">
      <c r="F361" s="2"/>
      <c r="G361" s="3"/>
      <c r="H361" s="1"/>
      <c r="I361" s="3"/>
      <c r="J361" s="3"/>
      <c r="K361" s="327"/>
      <c r="L361" s="10"/>
      <c r="M361" s="10"/>
      <c r="N361" s="10"/>
    </row>
    <row r="362" spans="6:14">
      <c r="F362" s="2"/>
      <c r="G362" s="3"/>
      <c r="H362" s="1"/>
      <c r="I362" s="3"/>
      <c r="J362" s="3"/>
      <c r="K362" s="327"/>
      <c r="L362" s="10"/>
      <c r="M362" s="10"/>
      <c r="N362" s="10"/>
    </row>
    <row r="363" spans="6:14">
      <c r="F363" s="2"/>
      <c r="G363" s="3"/>
      <c r="H363" s="1"/>
      <c r="I363" s="3"/>
      <c r="J363" s="3"/>
      <c r="K363" s="327"/>
      <c r="L363" s="10"/>
      <c r="M363" s="10"/>
      <c r="N363" s="10"/>
    </row>
    <row r="364" spans="6:14">
      <c r="F364" s="2"/>
      <c r="G364" s="3"/>
      <c r="H364" s="1"/>
      <c r="I364" s="3"/>
      <c r="J364" s="3"/>
      <c r="K364" s="327"/>
      <c r="L364" s="10"/>
      <c r="M364" s="10"/>
      <c r="N364" s="10"/>
    </row>
    <row r="365" spans="6:14">
      <c r="F365" s="2"/>
      <c r="G365" s="3"/>
      <c r="H365" s="1"/>
      <c r="I365" s="3"/>
      <c r="J365" s="3"/>
      <c r="K365" s="327"/>
      <c r="L365" s="10"/>
      <c r="M365" s="10"/>
      <c r="N365" s="10"/>
    </row>
    <row r="366" spans="6:14">
      <c r="F366" s="2"/>
      <c r="G366" s="3"/>
      <c r="H366" s="1"/>
      <c r="I366" s="3"/>
      <c r="J366" s="3"/>
      <c r="K366" s="327"/>
      <c r="L366" s="10"/>
      <c r="M366" s="10"/>
      <c r="N366" s="10"/>
    </row>
    <row r="367" spans="6:14">
      <c r="F367" s="2"/>
      <c r="G367" s="3"/>
      <c r="H367" s="1"/>
      <c r="I367" s="3"/>
      <c r="J367" s="3"/>
      <c r="K367" s="327"/>
      <c r="L367" s="10"/>
      <c r="M367" s="10"/>
      <c r="N367" s="10"/>
    </row>
    <row r="368" spans="6:14">
      <c r="F368" s="2"/>
      <c r="G368" s="3"/>
      <c r="H368" s="1"/>
      <c r="I368" s="3"/>
      <c r="J368" s="3"/>
      <c r="K368" s="327"/>
      <c r="L368" s="10"/>
      <c r="M368" s="10"/>
      <c r="N368" s="10"/>
    </row>
    <row r="369" spans="6:14">
      <c r="F369" s="2"/>
      <c r="G369" s="3"/>
      <c r="H369" s="1"/>
      <c r="I369" s="3"/>
      <c r="J369" s="3"/>
      <c r="K369" s="327"/>
      <c r="L369" s="10"/>
      <c r="M369" s="10"/>
      <c r="N369" s="10"/>
    </row>
    <row r="370" spans="6:14">
      <c r="F370" s="2"/>
      <c r="G370" s="3"/>
      <c r="H370" s="1"/>
      <c r="I370" s="3"/>
      <c r="J370" s="3"/>
      <c r="K370" s="327"/>
      <c r="L370" s="10"/>
      <c r="M370" s="10"/>
      <c r="N370" s="10"/>
    </row>
    <row r="371" spans="6:14">
      <c r="F371" s="2"/>
      <c r="G371" s="3"/>
      <c r="H371" s="1"/>
      <c r="I371" s="3"/>
      <c r="J371" s="3"/>
      <c r="K371" s="327"/>
      <c r="L371" s="10"/>
      <c r="M371" s="10"/>
      <c r="N371" s="10"/>
    </row>
    <row r="372" spans="6:14">
      <c r="F372" s="2"/>
      <c r="G372" s="3"/>
      <c r="H372" s="1"/>
      <c r="I372" s="3"/>
      <c r="J372" s="3"/>
      <c r="K372" s="327"/>
      <c r="L372" s="10"/>
      <c r="M372" s="10"/>
      <c r="N372" s="10"/>
    </row>
    <row r="373" spans="6:14">
      <c r="F373" s="2"/>
      <c r="G373" s="3"/>
      <c r="H373" s="1"/>
      <c r="I373" s="3"/>
      <c r="J373" s="3"/>
      <c r="K373" s="327"/>
      <c r="L373" s="10"/>
      <c r="M373" s="10"/>
      <c r="N373" s="10"/>
    </row>
    <row r="374" spans="6:14">
      <c r="F374" s="2"/>
      <c r="G374" s="3"/>
      <c r="H374" s="1"/>
      <c r="I374" s="3"/>
      <c r="J374" s="3"/>
      <c r="K374" s="327"/>
      <c r="L374" s="10"/>
      <c r="M374" s="10"/>
      <c r="N374" s="10"/>
    </row>
    <row r="375" spans="6:14">
      <c r="F375" s="2"/>
      <c r="G375" s="3"/>
      <c r="H375" s="1"/>
      <c r="I375" s="3"/>
      <c r="J375" s="3"/>
      <c r="K375" s="327"/>
      <c r="L375" s="10"/>
      <c r="M375" s="10"/>
      <c r="N375" s="10"/>
    </row>
    <row r="376" spans="6:14">
      <c r="F376" s="2"/>
      <c r="G376" s="3"/>
      <c r="H376" s="1"/>
      <c r="I376" s="3"/>
      <c r="J376" s="3"/>
      <c r="K376" s="327"/>
      <c r="L376" s="10"/>
      <c r="M376" s="10"/>
      <c r="N376" s="10"/>
    </row>
    <row r="377" spans="6:14">
      <c r="F377" s="2"/>
      <c r="G377" s="3"/>
      <c r="H377" s="1"/>
      <c r="I377" s="3"/>
      <c r="J377" s="3"/>
      <c r="K377" s="327"/>
      <c r="L377" s="10"/>
      <c r="M377" s="10"/>
      <c r="N377" s="10"/>
    </row>
    <row r="378" spans="6:14">
      <c r="F378" s="2"/>
      <c r="G378" s="3"/>
      <c r="H378" s="1"/>
      <c r="I378" s="3"/>
      <c r="J378" s="3"/>
      <c r="K378" s="327"/>
      <c r="L378" s="10"/>
      <c r="M378" s="10"/>
      <c r="N378" s="10"/>
    </row>
    <row r="379" spans="6:14">
      <c r="F379" s="2"/>
      <c r="G379" s="3"/>
      <c r="H379" s="1"/>
      <c r="I379" s="3"/>
      <c r="J379" s="3"/>
      <c r="K379" s="327"/>
      <c r="L379" s="10"/>
      <c r="M379" s="10"/>
      <c r="N379" s="10"/>
    </row>
    <row r="380" spans="6:14">
      <c r="F380" s="2"/>
      <c r="G380" s="3"/>
      <c r="H380" s="1"/>
      <c r="I380" s="3"/>
      <c r="J380" s="3"/>
      <c r="K380" s="327"/>
      <c r="L380" s="10"/>
      <c r="M380" s="10"/>
      <c r="N380" s="10"/>
    </row>
    <row r="381" spans="6:14">
      <c r="F381" s="2"/>
      <c r="G381" s="3"/>
      <c r="H381" s="1"/>
      <c r="I381" s="3"/>
      <c r="J381" s="3"/>
      <c r="K381" s="327"/>
      <c r="L381" s="10"/>
      <c r="M381" s="10"/>
      <c r="N381" s="10"/>
    </row>
    <row r="382" spans="6:14">
      <c r="F382" s="2"/>
      <c r="G382" s="3"/>
      <c r="H382" s="1"/>
      <c r="I382" s="3"/>
      <c r="J382" s="3"/>
      <c r="K382" s="327"/>
      <c r="L382" s="10"/>
      <c r="M382" s="10"/>
      <c r="N382" s="10"/>
    </row>
    <row r="383" spans="6:14">
      <c r="F383" s="2"/>
      <c r="G383" s="3"/>
      <c r="H383" s="1"/>
      <c r="I383" s="3"/>
      <c r="J383" s="3"/>
      <c r="K383" s="327"/>
      <c r="L383" s="10"/>
      <c r="M383" s="10"/>
      <c r="N383" s="10"/>
    </row>
    <row r="384" spans="6:14">
      <c r="F384" s="2"/>
      <c r="G384" s="3"/>
      <c r="H384" s="1"/>
      <c r="I384" s="3"/>
      <c r="J384" s="3"/>
      <c r="K384" s="327"/>
      <c r="L384" s="10"/>
      <c r="M384" s="10"/>
      <c r="N384" s="10"/>
    </row>
    <row r="385" spans="6:14">
      <c r="F385" s="2"/>
      <c r="G385" s="3"/>
      <c r="H385" s="1"/>
      <c r="I385" s="3"/>
      <c r="J385" s="3"/>
      <c r="K385" s="327"/>
      <c r="L385" s="10"/>
      <c r="M385" s="10"/>
      <c r="N385" s="10"/>
    </row>
    <row r="386" spans="6:14">
      <c r="F386" s="2"/>
      <c r="G386" s="3"/>
      <c r="H386" s="1"/>
      <c r="I386" s="3"/>
      <c r="J386" s="3"/>
      <c r="K386" s="327"/>
      <c r="L386" s="10"/>
      <c r="M386" s="10"/>
      <c r="N386" s="10"/>
    </row>
    <row r="387" spans="6:14">
      <c r="F387" s="2"/>
      <c r="G387" s="3"/>
      <c r="H387" s="1"/>
      <c r="I387" s="3"/>
      <c r="J387" s="3"/>
      <c r="K387" s="327"/>
      <c r="L387" s="10"/>
      <c r="M387" s="10"/>
      <c r="N387" s="10"/>
    </row>
    <row r="388" spans="6:14">
      <c r="F388" s="2"/>
      <c r="G388" s="3"/>
      <c r="H388" s="1"/>
      <c r="I388" s="3"/>
      <c r="J388" s="3"/>
      <c r="K388" s="327"/>
      <c r="L388" s="10"/>
      <c r="M388" s="10"/>
      <c r="N388" s="10"/>
    </row>
    <row r="389" spans="6:14">
      <c r="F389" s="2"/>
      <c r="G389" s="3"/>
      <c r="H389" s="1"/>
      <c r="I389" s="3"/>
      <c r="J389" s="3"/>
      <c r="K389" s="327"/>
      <c r="L389" s="10"/>
      <c r="M389" s="10"/>
      <c r="N389" s="10"/>
    </row>
    <row r="390" spans="6:14">
      <c r="F390" s="2"/>
      <c r="G390" s="3"/>
      <c r="H390" s="1"/>
      <c r="I390" s="3"/>
      <c r="J390" s="3"/>
      <c r="K390" s="327"/>
      <c r="L390" s="10"/>
      <c r="M390" s="10"/>
      <c r="N390" s="10"/>
    </row>
    <row r="391" spans="6:14">
      <c r="F391" s="2"/>
      <c r="G391" s="3"/>
      <c r="H391" s="1"/>
      <c r="I391" s="3"/>
      <c r="J391" s="3"/>
      <c r="K391" s="327"/>
      <c r="L391" s="10"/>
      <c r="M391" s="10"/>
      <c r="N391" s="10"/>
    </row>
    <row r="392" spans="6:14">
      <c r="F392" s="2"/>
      <c r="G392" s="3"/>
      <c r="H392" s="1"/>
      <c r="I392" s="3"/>
      <c r="J392" s="3"/>
      <c r="K392" s="327"/>
      <c r="L392" s="10"/>
      <c r="M392" s="10"/>
      <c r="N392" s="10"/>
    </row>
    <row r="393" spans="6:14">
      <c r="F393" s="2"/>
      <c r="G393" s="3"/>
      <c r="H393" s="1"/>
      <c r="I393" s="3"/>
      <c r="J393" s="3"/>
      <c r="K393" s="327"/>
      <c r="L393" s="10"/>
      <c r="M393" s="10"/>
      <c r="N393" s="10"/>
    </row>
    <row r="394" spans="6:14">
      <c r="F394" s="2"/>
      <c r="G394" s="3"/>
      <c r="H394" s="1"/>
      <c r="I394" s="3"/>
      <c r="J394" s="3"/>
      <c r="K394" s="327"/>
      <c r="L394" s="10"/>
      <c r="M394" s="10"/>
      <c r="N394" s="10"/>
    </row>
    <row r="395" spans="6:14">
      <c r="F395" s="2"/>
      <c r="G395" s="3"/>
      <c r="H395" s="1"/>
      <c r="I395" s="3"/>
      <c r="J395" s="3"/>
      <c r="K395" s="327"/>
      <c r="L395" s="10"/>
      <c r="M395" s="10"/>
      <c r="N395" s="10"/>
    </row>
    <row r="396" spans="6:14">
      <c r="F396" s="2"/>
      <c r="G396" s="3"/>
      <c r="H396" s="1"/>
      <c r="I396" s="3"/>
      <c r="J396" s="3"/>
      <c r="K396" s="327"/>
      <c r="L396" s="10"/>
      <c r="M396" s="10"/>
      <c r="N396" s="10"/>
    </row>
    <row r="397" spans="6:14">
      <c r="F397" s="2"/>
      <c r="G397" s="3"/>
      <c r="H397" s="1"/>
      <c r="I397" s="3"/>
      <c r="J397" s="3"/>
      <c r="K397" s="327"/>
      <c r="L397" s="10"/>
      <c r="M397" s="10"/>
      <c r="N397" s="10"/>
    </row>
    <row r="398" spans="6:14">
      <c r="F398" s="2"/>
      <c r="G398" s="3"/>
      <c r="H398" s="1"/>
      <c r="I398" s="3"/>
      <c r="J398" s="3"/>
      <c r="K398" s="327"/>
      <c r="L398" s="10"/>
      <c r="M398" s="10"/>
      <c r="N398" s="10"/>
    </row>
    <row r="399" spans="6:14">
      <c r="F399" s="2"/>
      <c r="G399" s="3"/>
      <c r="H399" s="1"/>
      <c r="I399" s="3"/>
      <c r="J399" s="3"/>
      <c r="K399" s="327"/>
      <c r="L399" s="10"/>
      <c r="M399" s="10"/>
      <c r="N399" s="10"/>
    </row>
    <row r="400" spans="6:14">
      <c r="F400" s="2"/>
      <c r="G400" s="3"/>
      <c r="H400" s="1"/>
      <c r="I400" s="3"/>
      <c r="J400" s="3"/>
      <c r="K400" s="327"/>
      <c r="L400" s="10"/>
      <c r="M400" s="10"/>
      <c r="N400" s="10"/>
    </row>
    <row r="401" spans="6:14">
      <c r="F401" s="2"/>
      <c r="G401" s="3"/>
      <c r="H401" s="1"/>
      <c r="I401" s="3"/>
      <c r="J401" s="3"/>
      <c r="K401" s="327"/>
      <c r="L401" s="10"/>
      <c r="M401" s="10"/>
      <c r="N401" s="10"/>
    </row>
    <row r="402" spans="6:14">
      <c r="F402" s="2"/>
      <c r="G402" s="3"/>
      <c r="H402" s="1"/>
      <c r="I402" s="3"/>
      <c r="J402" s="3"/>
      <c r="K402" s="327"/>
      <c r="L402" s="10"/>
      <c r="M402" s="10"/>
      <c r="N402" s="10"/>
    </row>
  </sheetData>
  <mergeCells count="1">
    <mergeCell ref="E3:O3"/>
  </mergeCells>
  <printOptions horizontalCentered="1"/>
  <pageMargins left="0.25" right="0.25" top="0.75" bottom="0.5" header="0.3" footer="0.3"/>
  <pageSetup scale="12" fitToHeight="0" orientation="portrait" horizontalDpi="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24C07-3B98-4ACF-8361-4EA5DD6BED4F}">
  <sheetPr codeName="Sheet4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BD66F-40A0-4F63-8794-7F5615D6AE64}">
  <sheetPr codeName="Sheet5">
    <tabColor theme="9" tint="0.59999389629810485"/>
  </sheetPr>
  <dimension ref="A1:CM289"/>
  <sheetViews>
    <sheetView showGridLines="0" showRowColHeaders="0" zoomScaleNormal="100" workbookViewId="0">
      <selection activeCell="S11" sqref="S11"/>
    </sheetView>
  </sheetViews>
  <sheetFormatPr defaultColWidth="9.140625" defaultRowHeight="16.5"/>
  <cols>
    <col min="1" max="1" width="3.7109375" style="625" customWidth="1"/>
    <col min="2" max="2" width="3.7109375" style="626" customWidth="1"/>
    <col min="3" max="3" width="26" style="626" customWidth="1"/>
    <col min="4" max="4" width="2.7109375" style="628" customWidth="1"/>
    <col min="5" max="5" width="1.7109375" style="160" customWidth="1"/>
    <col min="6" max="6" width="19.85546875" style="723" customWidth="1"/>
    <col min="7" max="7" width="14.7109375" style="34" customWidth="1"/>
    <col min="8" max="8" width="14.7109375" style="724" customWidth="1"/>
    <col min="9" max="10" width="14.7109375" style="34" customWidth="1"/>
    <col min="11" max="11" width="1.7109375" style="34" customWidth="1"/>
    <col min="12" max="12" width="13.7109375" style="725" customWidth="1"/>
    <col min="13" max="13" width="14.28515625" style="725" bestFit="1" customWidth="1"/>
    <col min="14" max="14" width="13.85546875" style="725" customWidth="1"/>
    <col min="15" max="15" width="1.7109375" style="42" customWidth="1"/>
    <col min="16" max="16" width="2.7109375" style="628" customWidth="1"/>
    <col min="17" max="17" width="2.7109375" style="626" customWidth="1"/>
    <col min="18" max="18" width="8.42578125" style="626" customWidth="1"/>
    <col min="19" max="21" width="9.140625" style="625"/>
    <col min="22" max="28" width="9.140625" style="455"/>
    <col min="29" max="41" width="9.140625" style="625"/>
    <col min="42" max="91" width="9.140625" style="42"/>
    <col min="92" max="16384" width="9.140625" style="34"/>
  </cols>
  <sheetData>
    <row r="1" spans="1:91" s="625" customFormat="1" ht="13.9" customHeight="1">
      <c r="B1" s="626"/>
      <c r="C1" s="626"/>
      <c r="D1" s="626"/>
      <c r="E1" s="626"/>
      <c r="F1" s="626"/>
      <c r="G1" s="626"/>
      <c r="H1" s="626"/>
      <c r="I1" s="626"/>
      <c r="J1" s="626"/>
      <c r="K1" s="626"/>
      <c r="L1" s="626"/>
      <c r="M1" s="626"/>
      <c r="N1" s="626"/>
      <c r="O1" s="626"/>
      <c r="P1" s="626"/>
      <c r="Q1" s="626"/>
      <c r="R1" s="626"/>
    </row>
    <row r="2" spans="1:91" s="625" customFormat="1" ht="13.9" customHeight="1">
      <c r="A2" s="626"/>
      <c r="B2" s="626"/>
      <c r="C2" s="626"/>
      <c r="D2" s="627"/>
      <c r="E2" s="627"/>
      <c r="F2" s="627"/>
      <c r="G2" s="628"/>
      <c r="H2" s="628"/>
      <c r="I2" s="628"/>
      <c r="J2" s="628"/>
      <c r="K2" s="628"/>
      <c r="L2" s="629"/>
      <c r="M2" s="629"/>
      <c r="N2" s="629"/>
      <c r="O2" s="629"/>
      <c r="P2" s="627"/>
      <c r="Q2" s="626"/>
      <c r="R2" s="626"/>
    </row>
    <row r="3" spans="1:91" s="634" customFormat="1" ht="34.15" customHeight="1">
      <c r="A3" s="630"/>
      <c r="B3" s="631"/>
      <c r="C3" s="631"/>
      <c r="D3" s="632"/>
      <c r="E3" s="1050" t="s">
        <v>302</v>
      </c>
      <c r="F3" s="1051"/>
      <c r="G3" s="1051"/>
      <c r="H3" s="1051"/>
      <c r="I3" s="1051"/>
      <c r="J3" s="1051"/>
      <c r="K3" s="1051"/>
      <c r="L3" s="1051"/>
      <c r="M3" s="1051"/>
      <c r="N3" s="1051"/>
      <c r="O3" s="1052"/>
      <c r="P3" s="632"/>
      <c r="Q3" s="631"/>
      <c r="R3" s="631"/>
      <c r="S3" s="630"/>
      <c r="T3" s="630"/>
      <c r="U3" s="630"/>
      <c r="V3" s="630"/>
      <c r="W3" s="630"/>
      <c r="X3" s="630"/>
      <c r="Y3" s="630"/>
      <c r="Z3" s="630"/>
      <c r="AA3" s="630"/>
      <c r="AB3" s="630"/>
      <c r="AC3" s="630"/>
      <c r="AD3" s="630"/>
      <c r="AE3" s="630"/>
      <c r="AF3" s="630"/>
      <c r="AG3" s="630"/>
      <c r="AH3" s="630"/>
      <c r="AI3" s="630"/>
      <c r="AJ3" s="630"/>
      <c r="AK3" s="630"/>
      <c r="AL3" s="630"/>
      <c r="AM3" s="630"/>
      <c r="AN3" s="630"/>
      <c r="AO3" s="630"/>
      <c r="AP3" s="633"/>
      <c r="AQ3" s="633"/>
      <c r="AR3" s="633"/>
      <c r="AS3" s="633"/>
      <c r="AT3" s="633"/>
      <c r="AU3" s="633"/>
      <c r="AV3" s="633"/>
      <c r="AW3" s="633"/>
      <c r="AX3" s="633"/>
      <c r="AY3" s="633"/>
      <c r="AZ3" s="633"/>
      <c r="BA3" s="633"/>
      <c r="BB3" s="633"/>
      <c r="BC3" s="633"/>
      <c r="BD3" s="633"/>
      <c r="BE3" s="633"/>
      <c r="BF3" s="633"/>
      <c r="BG3" s="633"/>
      <c r="BH3" s="633"/>
      <c r="BI3" s="633"/>
      <c r="BJ3" s="633"/>
      <c r="BK3" s="633"/>
      <c r="BL3" s="633"/>
      <c r="BM3" s="633"/>
      <c r="BN3" s="633"/>
      <c r="BO3" s="633"/>
      <c r="BP3" s="633"/>
      <c r="BQ3" s="633"/>
      <c r="BR3" s="633"/>
      <c r="BS3" s="633"/>
      <c r="BT3" s="633"/>
      <c r="BU3" s="633"/>
      <c r="BV3" s="633"/>
      <c r="BW3" s="633"/>
      <c r="BX3" s="633"/>
      <c r="BY3" s="633"/>
      <c r="BZ3" s="633"/>
      <c r="CA3" s="633"/>
      <c r="CB3" s="633"/>
      <c r="CC3" s="633"/>
      <c r="CD3" s="633"/>
      <c r="CE3" s="633"/>
      <c r="CF3" s="633"/>
      <c r="CG3" s="633"/>
      <c r="CH3" s="633"/>
      <c r="CI3" s="633"/>
      <c r="CJ3" s="633"/>
      <c r="CK3" s="633"/>
      <c r="CL3" s="633"/>
      <c r="CM3" s="633"/>
    </row>
    <row r="4" spans="1:91" ht="12" customHeight="1">
      <c r="E4" s="635"/>
      <c r="F4" s="636"/>
      <c r="G4" s="636"/>
      <c r="H4" s="636"/>
      <c r="I4" s="636"/>
      <c r="J4" s="636"/>
      <c r="K4" s="636"/>
      <c r="L4" s="636"/>
      <c r="M4" s="636"/>
      <c r="N4" s="636"/>
      <c r="O4" s="637"/>
      <c r="V4" s="625"/>
      <c r="W4" s="625"/>
      <c r="X4" s="625"/>
      <c r="Y4" s="625"/>
      <c r="Z4" s="625"/>
      <c r="AA4" s="625"/>
      <c r="AB4" s="625"/>
    </row>
    <row r="5" spans="1:91" ht="19.899999999999999" customHeight="1">
      <c r="E5" s="638"/>
      <c r="F5" s="538" t="s">
        <v>211</v>
      </c>
      <c r="G5" s="539" t="str">
        <f>'Dashboard-Mon'!G5</f>
        <v>&lt;2016-12-31</v>
      </c>
      <c r="H5" s="540"/>
      <c r="I5" s="539" t="str">
        <f>'Dashboard-Mon'!I5</f>
        <v>&gt;2018-01-01</v>
      </c>
      <c r="J5" s="541" t="s">
        <v>225</v>
      </c>
      <c r="K5" s="542"/>
      <c r="L5" s="543"/>
      <c r="M5" s="544" t="s">
        <v>212</v>
      </c>
      <c r="N5" s="545">
        <f>'Dashboard-Mon'!N5</f>
        <v>0.05</v>
      </c>
      <c r="O5" s="639"/>
      <c r="V5" s="625"/>
      <c r="W5" s="625"/>
      <c r="X5" s="625"/>
      <c r="Y5" s="625"/>
      <c r="Z5" s="625"/>
      <c r="AA5" s="625"/>
      <c r="AB5" s="625"/>
    </row>
    <row r="6" spans="1:91" ht="18" customHeight="1">
      <c r="E6" s="640"/>
      <c r="F6" s="546" t="s">
        <v>223</v>
      </c>
      <c r="G6" s="546" t="s">
        <v>40</v>
      </c>
      <c r="H6" s="547" t="s">
        <v>45</v>
      </c>
      <c r="I6" s="546" t="s">
        <v>53</v>
      </c>
      <c r="J6" s="546" t="s">
        <v>54</v>
      </c>
      <c r="K6" s="727"/>
      <c r="L6" s="548" t="s">
        <v>31</v>
      </c>
      <c r="M6" s="548" t="s">
        <v>36</v>
      </c>
      <c r="N6" s="548" t="s">
        <v>38</v>
      </c>
      <c r="O6" s="639"/>
      <c r="V6" s="625"/>
      <c r="W6" s="625"/>
      <c r="X6" s="625"/>
      <c r="Y6" s="625"/>
      <c r="Z6" s="625"/>
      <c r="AA6" s="625"/>
      <c r="AB6" s="625"/>
    </row>
    <row r="7" spans="1:91" ht="18" customHeight="1">
      <c r="E7" s="640"/>
      <c r="F7" s="549"/>
      <c r="G7" s="550">
        <v>2</v>
      </c>
      <c r="H7" s="551"/>
      <c r="I7" s="728"/>
      <c r="J7" s="729"/>
      <c r="K7" s="730"/>
      <c r="L7" s="731"/>
      <c r="M7" s="552"/>
      <c r="N7" s="552"/>
      <c r="O7" s="639"/>
      <c r="V7" s="625"/>
      <c r="W7" s="625"/>
      <c r="X7" s="625"/>
      <c r="Y7" s="625"/>
      <c r="Z7" s="625"/>
      <c r="AA7" s="625"/>
      <c r="AB7" s="625"/>
    </row>
    <row r="8" spans="1:91" ht="22.15" customHeight="1">
      <c r="E8" s="640"/>
      <c r="F8" s="553" t="s">
        <v>278</v>
      </c>
      <c r="G8" s="554">
        <v>2018</v>
      </c>
      <c r="H8" s="641" t="str">
        <f>IF(G7=0,"",TEXT(DATE(G8,G7,1),"mmm"))</f>
        <v>Feb</v>
      </c>
      <c r="I8" s="554" t="s">
        <v>313</v>
      </c>
      <c r="J8" s="641"/>
      <c r="K8" s="641"/>
      <c r="L8" s="641"/>
      <c r="M8" s="641"/>
      <c r="N8" s="642"/>
      <c r="O8" s="639"/>
      <c r="V8" s="625"/>
      <c r="W8" s="625"/>
      <c r="X8" s="625"/>
      <c r="Y8" s="625"/>
      <c r="Z8" s="625"/>
      <c r="AA8" s="625"/>
      <c r="AB8" s="625"/>
    </row>
    <row r="9" spans="1:91" s="651" customFormat="1" ht="12" customHeight="1">
      <c r="A9" s="643"/>
      <c r="B9" s="643"/>
      <c r="C9" s="643"/>
      <c r="D9" s="644"/>
      <c r="E9" s="645"/>
      <c r="F9" s="646"/>
      <c r="G9" s="647"/>
      <c r="H9" s="647"/>
      <c r="I9" s="647"/>
      <c r="J9" s="647"/>
      <c r="K9" s="647"/>
      <c r="L9" s="647"/>
      <c r="M9" s="647"/>
      <c r="N9" s="647"/>
      <c r="O9" s="710"/>
      <c r="P9" s="628"/>
      <c r="Q9" s="626"/>
      <c r="R9" s="626"/>
      <c r="S9" s="649"/>
      <c r="T9" s="649"/>
      <c r="U9" s="649"/>
      <c r="V9" s="649"/>
      <c r="W9" s="649"/>
      <c r="X9" s="649"/>
      <c r="Y9" s="649"/>
      <c r="Z9" s="649"/>
      <c r="AA9" s="649"/>
      <c r="AB9" s="649"/>
      <c r="AC9" s="649"/>
      <c r="AD9" s="649"/>
      <c r="AE9" s="649"/>
      <c r="AF9" s="649"/>
      <c r="AG9" s="649"/>
      <c r="AH9" s="649"/>
      <c r="AI9" s="649"/>
      <c r="AJ9" s="649"/>
      <c r="AK9" s="649"/>
      <c r="AL9" s="649"/>
      <c r="AM9" s="649"/>
      <c r="AN9" s="649"/>
      <c r="AO9" s="649"/>
      <c r="AP9" s="650"/>
      <c r="AQ9" s="650"/>
      <c r="AR9" s="650"/>
      <c r="AS9" s="650"/>
      <c r="AT9" s="650"/>
      <c r="AU9" s="650"/>
      <c r="AV9" s="650"/>
      <c r="AW9" s="650"/>
      <c r="AX9" s="650"/>
      <c r="AY9" s="650"/>
      <c r="AZ9" s="650"/>
      <c r="BA9" s="650"/>
      <c r="BB9" s="650"/>
      <c r="BC9" s="650"/>
      <c r="BD9" s="650"/>
      <c r="BE9" s="650"/>
      <c r="BF9" s="650"/>
      <c r="BG9" s="650"/>
      <c r="BH9" s="650"/>
      <c r="BI9" s="650"/>
      <c r="BJ9" s="650"/>
      <c r="BK9" s="650"/>
      <c r="BL9" s="650"/>
      <c r="BM9" s="650"/>
      <c r="BN9" s="650"/>
      <c r="BO9" s="650"/>
      <c r="BP9" s="650"/>
      <c r="BQ9" s="650"/>
      <c r="BR9" s="650"/>
      <c r="BS9" s="650"/>
      <c r="BT9" s="650"/>
      <c r="BU9" s="650"/>
      <c r="BV9" s="650"/>
      <c r="BW9" s="650"/>
      <c r="BX9" s="650"/>
      <c r="BY9" s="650"/>
      <c r="BZ9" s="650"/>
      <c r="CA9" s="650"/>
      <c r="CB9" s="650"/>
      <c r="CC9" s="650"/>
      <c r="CD9" s="650"/>
      <c r="CE9" s="650"/>
      <c r="CF9" s="650"/>
      <c r="CG9" s="650"/>
      <c r="CH9" s="650"/>
      <c r="CI9" s="650"/>
      <c r="CJ9" s="650"/>
      <c r="CK9" s="650"/>
      <c r="CL9" s="650"/>
      <c r="CM9" s="650"/>
    </row>
    <row r="10" spans="1:91" s="657" customFormat="1" ht="10.15" customHeight="1">
      <c r="A10" s="643"/>
      <c r="B10" s="643"/>
      <c r="C10" s="643"/>
      <c r="D10" s="644"/>
      <c r="E10" s="652"/>
      <c r="F10" s="653"/>
      <c r="G10" s="654"/>
      <c r="H10" s="654"/>
      <c r="I10" s="654"/>
      <c r="J10" s="654"/>
      <c r="K10" s="655"/>
      <c r="L10" s="654"/>
      <c r="M10" s="654"/>
      <c r="N10" s="654"/>
      <c r="O10" s="726"/>
      <c r="P10" s="628"/>
      <c r="Q10" s="626"/>
      <c r="R10" s="626"/>
      <c r="S10" s="649"/>
      <c r="T10" s="649"/>
      <c r="U10" s="649"/>
      <c r="V10" s="649"/>
      <c r="W10" s="649"/>
      <c r="X10" s="649"/>
      <c r="Y10" s="649"/>
      <c r="Z10" s="649"/>
      <c r="AA10" s="649"/>
      <c r="AB10" s="649"/>
      <c r="AC10" s="649"/>
      <c r="AD10" s="649"/>
      <c r="AE10" s="649"/>
      <c r="AF10" s="649"/>
      <c r="AG10" s="649"/>
      <c r="AH10" s="649"/>
      <c r="AI10" s="649"/>
      <c r="AJ10" s="649"/>
      <c r="AK10" s="649"/>
      <c r="AL10" s="649"/>
      <c r="AM10" s="649"/>
      <c r="AN10" s="649"/>
      <c r="AO10" s="649"/>
    </row>
    <row r="11" spans="1:91" s="658" customFormat="1" ht="12" customHeight="1">
      <c r="C11" s="659"/>
      <c r="D11" s="628"/>
      <c r="E11" s="660"/>
      <c r="F11" s="661"/>
      <c r="G11" s="662"/>
      <c r="H11" s="663"/>
      <c r="I11" s="662"/>
      <c r="J11" s="663"/>
      <c r="K11" s="663"/>
      <c r="L11" s="662"/>
      <c r="M11" s="664"/>
      <c r="N11" s="664"/>
      <c r="O11" s="665"/>
      <c r="P11" s="628"/>
      <c r="Q11" s="659"/>
      <c r="R11" s="659"/>
      <c r="W11" s="625"/>
    </row>
    <row r="12" spans="1:91" s="651" customFormat="1" ht="19.899999999999999" customHeight="1">
      <c r="A12" s="643"/>
      <c r="B12" s="643"/>
      <c r="C12" s="643"/>
      <c r="D12" s="644"/>
      <c r="E12" s="666"/>
      <c r="F12" s="667" t="s">
        <v>278</v>
      </c>
      <c r="G12" s="667" t="s">
        <v>296</v>
      </c>
      <c r="H12" s="668" t="s">
        <v>297</v>
      </c>
      <c r="I12" s="667" t="s">
        <v>352</v>
      </c>
      <c r="J12" s="669" t="s">
        <v>298</v>
      </c>
      <c r="K12" s="670"/>
      <c r="L12" s="671" t="s">
        <v>300</v>
      </c>
      <c r="M12" s="672" t="s">
        <v>353</v>
      </c>
      <c r="N12" s="673" t="s">
        <v>299</v>
      </c>
      <c r="O12" s="674"/>
      <c r="P12" s="644"/>
      <c r="Q12" s="643"/>
      <c r="R12" s="643"/>
      <c r="S12" s="649"/>
      <c r="T12" s="649"/>
      <c r="U12" s="649"/>
      <c r="V12" s="649"/>
      <c r="W12" s="625"/>
      <c r="X12" s="649"/>
      <c r="Y12" s="649"/>
      <c r="Z12" s="649"/>
      <c r="AA12" s="649"/>
      <c r="AB12" s="649"/>
      <c r="AC12" s="649"/>
      <c r="AD12" s="649"/>
      <c r="AE12" s="649"/>
      <c r="AF12" s="649"/>
      <c r="AG12" s="649"/>
      <c r="AH12" s="649"/>
      <c r="AI12" s="649"/>
      <c r="AJ12" s="649"/>
      <c r="AK12" s="649"/>
      <c r="AL12" s="649"/>
      <c r="AM12" s="649"/>
      <c r="AN12" s="649"/>
      <c r="AO12" s="649"/>
      <c r="AP12" s="650"/>
      <c r="AQ12" s="650"/>
      <c r="AR12" s="650"/>
      <c r="AS12" s="650"/>
      <c r="AT12" s="650"/>
      <c r="AU12" s="650"/>
      <c r="AV12" s="650"/>
      <c r="AW12" s="650"/>
      <c r="AX12" s="650"/>
      <c r="AY12" s="650"/>
      <c r="AZ12" s="650"/>
      <c r="BA12" s="650"/>
      <c r="BB12" s="650"/>
      <c r="BC12" s="650"/>
      <c r="BD12" s="650"/>
      <c r="BE12" s="650"/>
      <c r="BF12" s="650"/>
      <c r="BG12" s="650"/>
      <c r="BH12" s="650"/>
      <c r="BI12" s="650"/>
      <c r="BJ12" s="650"/>
      <c r="BK12" s="650"/>
      <c r="BL12" s="650"/>
      <c r="BM12" s="650"/>
      <c r="BN12" s="650"/>
      <c r="BO12" s="650"/>
      <c r="BP12" s="650"/>
      <c r="BQ12" s="650"/>
      <c r="BR12" s="650"/>
      <c r="BS12" s="650"/>
      <c r="BT12" s="650"/>
      <c r="BU12" s="650"/>
      <c r="BV12" s="650"/>
      <c r="BW12" s="650"/>
      <c r="BX12" s="650"/>
      <c r="BY12" s="650"/>
      <c r="BZ12" s="650"/>
      <c r="CA12" s="650"/>
      <c r="CB12" s="650"/>
      <c r="CC12" s="650"/>
      <c r="CD12" s="650"/>
      <c r="CE12" s="650"/>
      <c r="CF12" s="650"/>
      <c r="CG12" s="650"/>
      <c r="CH12" s="650"/>
      <c r="CI12" s="650"/>
      <c r="CJ12" s="650"/>
      <c r="CK12" s="650"/>
      <c r="CL12" s="650"/>
      <c r="CM12" s="650"/>
    </row>
    <row r="13" spans="1:91" s="651" customFormat="1" ht="19.899999999999999" customHeight="1">
      <c r="A13" s="643"/>
      <c r="B13" s="643"/>
      <c r="C13" s="643"/>
      <c r="D13" s="644"/>
      <c r="E13" s="675"/>
      <c r="F13" s="676" t="s">
        <v>58</v>
      </c>
      <c r="G13" s="677">
        <f>'PnLV-Ytd'!G16</f>
        <v>572195.98720000009</v>
      </c>
      <c r="H13" s="678">
        <f>'PnLV-Ytd'!H16</f>
        <v>553612.76654271025</v>
      </c>
      <c r="I13" s="679" t="s">
        <v>304</v>
      </c>
      <c r="J13" s="680">
        <f>'PnLV-Ytd'!J16</f>
        <v>538844.54298000003</v>
      </c>
      <c r="K13" s="681"/>
      <c r="L13" s="682">
        <f>'PnLV-Ytd'!Q16</f>
        <v>3.4</v>
      </c>
      <c r="M13" s="679" t="s">
        <v>304</v>
      </c>
      <c r="N13" s="683">
        <f>'PnLV-Ytd'!S16</f>
        <v>6.2</v>
      </c>
      <c r="O13" s="684"/>
      <c r="P13" s="644"/>
      <c r="Q13" s="643"/>
      <c r="R13" s="643"/>
      <c r="S13" s="649"/>
      <c r="T13" s="685"/>
      <c r="U13" s="649"/>
      <c r="V13" s="649"/>
      <c r="W13" s="649"/>
      <c r="X13" s="649"/>
      <c r="Y13" s="649"/>
      <c r="Z13" s="649"/>
      <c r="AA13" s="649"/>
      <c r="AB13" s="649"/>
      <c r="AC13" s="649"/>
      <c r="AD13" s="649"/>
      <c r="AE13" s="649"/>
      <c r="AF13" s="649"/>
      <c r="AG13" s="649"/>
      <c r="AH13" s="649"/>
      <c r="AI13" s="649"/>
      <c r="AJ13" s="649"/>
      <c r="AK13" s="649"/>
      <c r="AL13" s="649"/>
      <c r="AM13" s="649"/>
      <c r="AN13" s="649"/>
      <c r="AO13" s="649"/>
      <c r="AP13" s="650"/>
      <c r="AQ13" s="650"/>
      <c r="AR13" s="650"/>
      <c r="AS13" s="650"/>
      <c r="AT13" s="650"/>
      <c r="AU13" s="650"/>
      <c r="AV13" s="650"/>
      <c r="AW13" s="650"/>
      <c r="AX13" s="650"/>
      <c r="AY13" s="650"/>
      <c r="AZ13" s="650"/>
      <c r="BA13" s="650"/>
      <c r="BB13" s="650"/>
      <c r="BC13" s="650"/>
      <c r="BD13" s="650"/>
      <c r="BE13" s="650"/>
      <c r="BF13" s="650"/>
      <c r="BG13" s="650"/>
      <c r="BH13" s="650"/>
      <c r="BI13" s="650"/>
      <c r="BJ13" s="650"/>
      <c r="BK13" s="650"/>
      <c r="BL13" s="650"/>
      <c r="BM13" s="650"/>
      <c r="BN13" s="650"/>
      <c r="BO13" s="650"/>
      <c r="BP13" s="650"/>
      <c r="BQ13" s="650"/>
      <c r="BR13" s="650"/>
      <c r="BS13" s="650"/>
      <c r="BT13" s="650"/>
      <c r="BU13" s="650"/>
      <c r="BV13" s="650"/>
      <c r="BW13" s="650"/>
      <c r="BX13" s="650"/>
      <c r="BY13" s="650"/>
      <c r="BZ13" s="650"/>
      <c r="CA13" s="650"/>
      <c r="CB13" s="650"/>
      <c r="CC13" s="650"/>
      <c r="CD13" s="650"/>
      <c r="CE13" s="650"/>
      <c r="CF13" s="650"/>
      <c r="CG13" s="650"/>
      <c r="CH13" s="650"/>
      <c r="CI13" s="650"/>
      <c r="CJ13" s="650"/>
      <c r="CK13" s="650"/>
      <c r="CL13" s="650"/>
      <c r="CM13" s="650"/>
    </row>
    <row r="14" spans="1:91" s="651" customFormat="1" ht="19.899999999999999" customHeight="1">
      <c r="A14" s="643"/>
      <c r="B14" s="643"/>
      <c r="C14" s="643"/>
      <c r="D14" s="644"/>
      <c r="E14" s="675"/>
      <c r="F14" s="676" t="s">
        <v>24</v>
      </c>
      <c r="G14" s="686">
        <f>'PnLV-Ytd'!G17</f>
        <v>68589.366000000009</v>
      </c>
      <c r="H14" s="687">
        <f>'PnLV-Ytd'!H17</f>
        <v>75500.334125270019</v>
      </c>
      <c r="I14" s="679" t="s">
        <v>304</v>
      </c>
      <c r="J14" s="688">
        <f>'PnLV-Ytd'!J17</f>
        <v>62747.192494999996</v>
      </c>
      <c r="K14" s="689"/>
      <c r="L14" s="690">
        <f>'PnLV-Ytd'!Q17</f>
        <v>-9.153559656839855</v>
      </c>
      <c r="M14" s="679" t="s">
        <v>304</v>
      </c>
      <c r="N14" s="683">
        <f>'PnLV-Ytd'!S17</f>
        <v>9.3106532303665173</v>
      </c>
      <c r="O14" s="684"/>
      <c r="P14" s="644"/>
      <c r="Q14" s="643"/>
      <c r="R14" s="643"/>
      <c r="S14" s="649"/>
      <c r="T14" s="649"/>
      <c r="U14" s="649"/>
      <c r="V14" s="649"/>
      <c r="W14" s="649"/>
      <c r="X14" s="649"/>
      <c r="Y14" s="649"/>
      <c r="Z14" s="649"/>
      <c r="AA14" s="649"/>
      <c r="AB14" s="649"/>
      <c r="AC14" s="649"/>
      <c r="AD14" s="649"/>
      <c r="AE14" s="649"/>
      <c r="AF14" s="649"/>
      <c r="AG14" s="649"/>
      <c r="AH14" s="649"/>
      <c r="AI14" s="649"/>
      <c r="AJ14" s="649"/>
      <c r="AK14" s="649"/>
      <c r="AL14" s="649"/>
      <c r="AM14" s="649"/>
      <c r="AN14" s="649"/>
      <c r="AO14" s="649"/>
      <c r="AP14" s="650"/>
      <c r="AQ14" s="650"/>
      <c r="AR14" s="650"/>
      <c r="AS14" s="650"/>
      <c r="AT14" s="650"/>
      <c r="AU14" s="650"/>
      <c r="AV14" s="650"/>
      <c r="AW14" s="650"/>
      <c r="AX14" s="650"/>
      <c r="AY14" s="650"/>
      <c r="AZ14" s="650"/>
      <c r="BA14" s="650"/>
      <c r="BB14" s="650"/>
      <c r="BC14" s="650"/>
      <c r="BD14" s="650"/>
      <c r="BE14" s="650"/>
      <c r="BF14" s="650"/>
      <c r="BG14" s="650"/>
      <c r="BH14" s="650"/>
      <c r="BI14" s="650"/>
      <c r="BJ14" s="650"/>
      <c r="BK14" s="650"/>
      <c r="BL14" s="650"/>
      <c r="BM14" s="650"/>
      <c r="BN14" s="650"/>
      <c r="BO14" s="650"/>
      <c r="BP14" s="650"/>
      <c r="BQ14" s="650"/>
      <c r="BR14" s="650"/>
      <c r="BS14" s="650"/>
      <c r="BT14" s="650"/>
      <c r="BU14" s="650"/>
      <c r="BV14" s="650"/>
      <c r="BW14" s="650"/>
      <c r="BX14" s="650"/>
      <c r="BY14" s="650"/>
      <c r="BZ14" s="650"/>
      <c r="CA14" s="650"/>
      <c r="CB14" s="650"/>
      <c r="CC14" s="650"/>
      <c r="CD14" s="650"/>
      <c r="CE14" s="650"/>
      <c r="CF14" s="650"/>
      <c r="CG14" s="650"/>
      <c r="CH14" s="650"/>
      <c r="CI14" s="650"/>
      <c r="CJ14" s="650"/>
      <c r="CK14" s="650"/>
      <c r="CL14" s="650"/>
      <c r="CM14" s="650"/>
    </row>
    <row r="15" spans="1:91" s="651" customFormat="1" ht="12" customHeight="1">
      <c r="A15" s="643"/>
      <c r="B15" s="643"/>
      <c r="C15" s="643"/>
      <c r="D15" s="644"/>
      <c r="E15" s="645"/>
      <c r="F15" s="646"/>
      <c r="G15" s="647"/>
      <c r="H15" s="691"/>
      <c r="I15" s="647"/>
      <c r="J15" s="691"/>
      <c r="K15" s="647"/>
      <c r="L15" s="647"/>
      <c r="M15" s="647"/>
      <c r="N15" s="647"/>
      <c r="O15" s="648"/>
      <c r="P15" s="644"/>
      <c r="Q15" s="643"/>
      <c r="R15" s="643"/>
      <c r="S15" s="649"/>
      <c r="T15" s="649"/>
      <c r="U15" s="649"/>
      <c r="V15" s="649"/>
      <c r="W15" s="649"/>
      <c r="X15" s="649"/>
      <c r="Y15" s="649"/>
      <c r="Z15" s="649"/>
      <c r="AA15" s="649"/>
      <c r="AB15" s="649"/>
      <c r="AC15" s="649"/>
      <c r="AD15" s="649"/>
      <c r="AE15" s="649"/>
      <c r="AF15" s="649"/>
      <c r="AG15" s="649"/>
      <c r="AH15" s="649"/>
      <c r="AI15" s="649"/>
      <c r="AJ15" s="649"/>
      <c r="AK15" s="649"/>
      <c r="AL15" s="649"/>
      <c r="AM15" s="649"/>
      <c r="AN15" s="649"/>
      <c r="AO15" s="649"/>
      <c r="AP15" s="650"/>
      <c r="AQ15" s="650"/>
      <c r="AR15" s="650"/>
      <c r="AS15" s="650"/>
      <c r="AT15" s="650"/>
      <c r="AU15" s="650"/>
      <c r="AV15" s="650"/>
      <c r="AW15" s="650"/>
      <c r="AX15" s="650"/>
      <c r="AY15" s="650"/>
      <c r="AZ15" s="650"/>
      <c r="BA15" s="650"/>
      <c r="BB15" s="650"/>
      <c r="BC15" s="650"/>
      <c r="BD15" s="650"/>
      <c r="BE15" s="650"/>
      <c r="BF15" s="650"/>
      <c r="BG15" s="650"/>
      <c r="BH15" s="650"/>
      <c r="BI15" s="650"/>
      <c r="BJ15" s="650"/>
      <c r="BK15" s="650"/>
      <c r="BL15" s="650"/>
      <c r="BM15" s="650"/>
      <c r="BN15" s="650"/>
      <c r="BO15" s="650"/>
      <c r="BP15" s="650"/>
      <c r="BQ15" s="650"/>
      <c r="BR15" s="650"/>
      <c r="BS15" s="650"/>
      <c r="BT15" s="650"/>
      <c r="BU15" s="650"/>
      <c r="BV15" s="650"/>
      <c r="BW15" s="650"/>
      <c r="BX15" s="650"/>
      <c r="BY15" s="650"/>
      <c r="BZ15" s="650"/>
      <c r="CA15" s="650"/>
      <c r="CB15" s="650"/>
      <c r="CC15" s="650"/>
      <c r="CD15" s="650"/>
      <c r="CE15" s="650"/>
      <c r="CF15" s="650"/>
      <c r="CG15" s="650"/>
      <c r="CH15" s="650"/>
      <c r="CI15" s="650"/>
      <c r="CJ15" s="650"/>
      <c r="CK15" s="650"/>
      <c r="CL15" s="650"/>
      <c r="CM15" s="650"/>
    </row>
    <row r="16" spans="1:91" s="657" customFormat="1" ht="10.15" customHeight="1">
      <c r="A16" s="643"/>
      <c r="B16" s="643"/>
      <c r="C16" s="643"/>
      <c r="D16" s="644"/>
      <c r="E16" s="652"/>
      <c r="F16" s="653"/>
      <c r="G16" s="654"/>
      <c r="H16" s="654"/>
      <c r="I16" s="654"/>
      <c r="J16" s="654"/>
      <c r="K16" s="655"/>
      <c r="L16" s="654"/>
      <c r="M16" s="654"/>
      <c r="N16" s="654"/>
      <c r="O16" s="656"/>
      <c r="P16" s="644"/>
      <c r="Q16" s="643"/>
      <c r="R16" s="643"/>
      <c r="S16" s="649"/>
      <c r="T16" s="649"/>
      <c r="U16" s="649"/>
      <c r="V16" s="649"/>
      <c r="W16" s="649"/>
      <c r="X16" s="649"/>
      <c r="Y16" s="649"/>
      <c r="Z16" s="649"/>
      <c r="AA16" s="649"/>
      <c r="AB16" s="649"/>
      <c r="AC16" s="649"/>
      <c r="AD16" s="649"/>
      <c r="AE16" s="649"/>
      <c r="AF16" s="649"/>
      <c r="AG16" s="649"/>
      <c r="AH16" s="649"/>
      <c r="AI16" s="649"/>
      <c r="AJ16" s="649"/>
      <c r="AK16" s="649"/>
      <c r="AL16" s="649"/>
      <c r="AM16" s="649"/>
      <c r="AN16" s="649"/>
      <c r="AO16" s="649"/>
    </row>
    <row r="17" spans="1:91" s="694" customFormat="1" ht="12" customHeight="1">
      <c r="A17" s="658"/>
      <c r="B17" s="643"/>
      <c r="C17" s="659"/>
      <c r="D17" s="692"/>
      <c r="E17" s="660"/>
      <c r="F17" s="661"/>
      <c r="G17" s="662"/>
      <c r="H17" s="662"/>
      <c r="I17" s="662"/>
      <c r="J17" s="663"/>
      <c r="K17" s="663"/>
      <c r="L17" s="693"/>
      <c r="M17" s="664"/>
      <c r="N17" s="664"/>
      <c r="O17" s="665"/>
      <c r="P17" s="692"/>
      <c r="Q17" s="659"/>
      <c r="R17" s="659"/>
      <c r="S17" s="658"/>
      <c r="T17" s="658"/>
      <c r="U17" s="658"/>
      <c r="V17" s="658"/>
      <c r="W17" s="658"/>
      <c r="X17" s="658"/>
      <c r="Y17" s="658"/>
      <c r="Z17" s="658"/>
      <c r="AA17" s="658"/>
      <c r="AB17" s="658"/>
      <c r="AC17" s="658"/>
      <c r="AD17" s="658"/>
      <c r="AE17" s="658"/>
      <c r="AF17" s="658"/>
      <c r="AG17" s="658"/>
      <c r="AH17" s="658"/>
      <c r="AI17" s="658"/>
      <c r="AJ17" s="658"/>
      <c r="AK17" s="658"/>
      <c r="AL17" s="658"/>
      <c r="AM17" s="658"/>
      <c r="AN17" s="658"/>
      <c r="AO17" s="658"/>
    </row>
    <row r="18" spans="1:91" s="651" customFormat="1" ht="19.899999999999999" customHeight="1">
      <c r="A18" s="643"/>
      <c r="B18" s="643"/>
      <c r="C18" s="643"/>
      <c r="D18" s="644"/>
      <c r="E18" s="675"/>
      <c r="F18" s="667" t="s">
        <v>279</v>
      </c>
      <c r="G18" s="667" t="s">
        <v>296</v>
      </c>
      <c r="H18" s="667" t="s">
        <v>297</v>
      </c>
      <c r="I18" s="667" t="s">
        <v>352</v>
      </c>
      <c r="J18" s="667" t="s">
        <v>298</v>
      </c>
      <c r="K18" s="695"/>
      <c r="L18" s="672" t="s">
        <v>300</v>
      </c>
      <c r="M18" s="672" t="s">
        <v>353</v>
      </c>
      <c r="N18" s="672" t="s">
        <v>299</v>
      </c>
      <c r="O18" s="684"/>
      <c r="P18" s="644"/>
      <c r="Q18" s="643"/>
      <c r="R18" s="643"/>
      <c r="S18" s="649"/>
      <c r="T18" s="649"/>
      <c r="U18" s="649"/>
      <c r="V18" s="649"/>
      <c r="W18" s="649"/>
      <c r="X18" s="649"/>
      <c r="Y18" s="649"/>
      <c r="Z18" s="649"/>
      <c r="AA18" s="649"/>
      <c r="AB18" s="649"/>
      <c r="AC18" s="649"/>
      <c r="AD18" s="649"/>
      <c r="AE18" s="649"/>
      <c r="AF18" s="649"/>
      <c r="AG18" s="649"/>
      <c r="AH18" s="649"/>
      <c r="AI18" s="649"/>
      <c r="AJ18" s="649"/>
      <c r="AK18" s="649"/>
      <c r="AL18" s="649"/>
      <c r="AM18" s="649"/>
      <c r="AN18" s="649"/>
      <c r="AO18" s="649"/>
      <c r="AP18" s="650"/>
      <c r="AQ18" s="650"/>
      <c r="AR18" s="650"/>
      <c r="AS18" s="650"/>
      <c r="AT18" s="650"/>
      <c r="AU18" s="650"/>
      <c r="AV18" s="650"/>
      <c r="AW18" s="650"/>
      <c r="AX18" s="650"/>
      <c r="AY18" s="650"/>
      <c r="AZ18" s="650"/>
      <c r="BA18" s="650"/>
      <c r="BB18" s="650"/>
      <c r="BC18" s="650"/>
      <c r="BD18" s="650"/>
      <c r="BE18" s="650"/>
      <c r="BF18" s="650"/>
      <c r="BG18" s="650"/>
      <c r="BH18" s="650"/>
      <c r="BI18" s="650"/>
      <c r="BJ18" s="650"/>
      <c r="BK18" s="650"/>
      <c r="BL18" s="650"/>
      <c r="BM18" s="650"/>
      <c r="BN18" s="650"/>
      <c r="BO18" s="650"/>
      <c r="BP18" s="650"/>
      <c r="BQ18" s="650"/>
      <c r="BR18" s="650"/>
      <c r="BS18" s="650"/>
      <c r="BT18" s="650"/>
      <c r="BU18" s="650"/>
      <c r="BV18" s="650"/>
      <c r="BW18" s="650"/>
      <c r="BX18" s="650"/>
      <c r="BY18" s="650"/>
      <c r="BZ18" s="650"/>
      <c r="CA18" s="650"/>
      <c r="CB18" s="650"/>
      <c r="CC18" s="650"/>
      <c r="CD18" s="650"/>
      <c r="CE18" s="650"/>
      <c r="CF18" s="650"/>
      <c r="CG18" s="650"/>
      <c r="CH18" s="650"/>
      <c r="CI18" s="650"/>
      <c r="CJ18" s="650"/>
      <c r="CK18" s="650"/>
      <c r="CL18" s="650"/>
      <c r="CM18" s="650"/>
    </row>
    <row r="19" spans="1:91" s="703" customFormat="1" ht="19.899999999999999" customHeight="1">
      <c r="A19" s="696"/>
      <c r="B19" s="696"/>
      <c r="C19" s="696"/>
      <c r="D19" s="697"/>
      <c r="E19" s="675"/>
      <c r="F19" s="676" t="s">
        <v>58</v>
      </c>
      <c r="G19" s="698">
        <f>'PnLV-Ytd'!L21</f>
        <v>100</v>
      </c>
      <c r="H19" s="699">
        <f>'PnLV-Ytd'!M21</f>
        <v>100</v>
      </c>
      <c r="I19" s="679" t="s">
        <v>304</v>
      </c>
      <c r="J19" s="699">
        <f>'PnLV-Ytd'!O21</f>
        <v>100</v>
      </c>
      <c r="K19" s="681"/>
      <c r="L19" s="700" t="str">
        <f>'PnLV-Ytd'!Q21</f>
        <v>na</v>
      </c>
      <c r="M19" s="679" t="s">
        <v>304</v>
      </c>
      <c r="N19" s="700" t="str">
        <f>'PnLV-Ytd'!S21</f>
        <v>na</v>
      </c>
      <c r="O19" s="684"/>
      <c r="P19" s="697"/>
      <c r="Q19" s="696"/>
      <c r="R19" s="696"/>
      <c r="S19" s="701"/>
      <c r="T19" s="701"/>
      <c r="U19" s="701"/>
      <c r="V19" s="701"/>
      <c r="W19" s="701"/>
      <c r="X19" s="701"/>
      <c r="Y19" s="701"/>
      <c r="Z19" s="701"/>
      <c r="AA19" s="701"/>
      <c r="AB19" s="701"/>
      <c r="AC19" s="701"/>
      <c r="AD19" s="701"/>
      <c r="AE19" s="701"/>
      <c r="AF19" s="701"/>
      <c r="AG19" s="701"/>
      <c r="AH19" s="701"/>
      <c r="AI19" s="701"/>
      <c r="AJ19" s="701"/>
      <c r="AK19" s="701"/>
      <c r="AL19" s="701"/>
      <c r="AM19" s="701"/>
      <c r="AN19" s="701"/>
      <c r="AO19" s="701"/>
      <c r="AP19" s="702"/>
      <c r="AQ19" s="702"/>
      <c r="AR19" s="702"/>
      <c r="AS19" s="702"/>
      <c r="AT19" s="702"/>
      <c r="AU19" s="702"/>
      <c r="AV19" s="702"/>
      <c r="AW19" s="702"/>
      <c r="AX19" s="702"/>
      <c r="AY19" s="702"/>
      <c r="AZ19" s="702"/>
      <c r="BA19" s="702"/>
      <c r="BB19" s="702"/>
      <c r="BC19" s="702"/>
      <c r="BD19" s="702"/>
      <c r="BE19" s="702"/>
      <c r="BF19" s="702"/>
      <c r="BG19" s="702"/>
      <c r="BH19" s="702"/>
      <c r="BI19" s="702"/>
      <c r="BJ19" s="702"/>
      <c r="BK19" s="702"/>
      <c r="BL19" s="702"/>
      <c r="BM19" s="702"/>
      <c r="BN19" s="702"/>
      <c r="BO19" s="702"/>
      <c r="BP19" s="702"/>
      <c r="BQ19" s="702"/>
      <c r="BR19" s="702"/>
      <c r="BS19" s="702"/>
      <c r="BT19" s="702"/>
      <c r="BU19" s="702"/>
      <c r="BV19" s="702"/>
      <c r="BW19" s="702"/>
      <c r="BX19" s="702"/>
      <c r="BY19" s="702"/>
      <c r="BZ19" s="702"/>
      <c r="CA19" s="702"/>
      <c r="CB19" s="702"/>
      <c r="CC19" s="702"/>
      <c r="CD19" s="702"/>
      <c r="CE19" s="702"/>
      <c r="CF19" s="702"/>
      <c r="CG19" s="702"/>
      <c r="CH19" s="702"/>
      <c r="CI19" s="702"/>
      <c r="CJ19" s="702"/>
      <c r="CK19" s="702"/>
      <c r="CL19" s="702"/>
      <c r="CM19" s="702"/>
    </row>
    <row r="20" spans="1:91" s="703" customFormat="1" ht="19.899999999999999" customHeight="1">
      <c r="A20" s="696"/>
      <c r="B20" s="696"/>
      <c r="C20" s="696"/>
      <c r="D20" s="697"/>
      <c r="E20" s="675"/>
      <c r="F20" s="676" t="s">
        <v>28</v>
      </c>
      <c r="G20" s="698">
        <f>'PnLV-Ytd'!L27</f>
        <v>56.9</v>
      </c>
      <c r="H20" s="699">
        <f>'PnLV-Ytd'!M27</f>
        <v>58</v>
      </c>
      <c r="I20" s="679" t="s">
        <v>304</v>
      </c>
      <c r="J20" s="699">
        <f>'PnLV-Ytd'!O27</f>
        <v>56.9</v>
      </c>
      <c r="K20" s="681"/>
      <c r="L20" s="704">
        <f>'PnLV-Ytd'!Q27</f>
        <v>-1.1000000000000014</v>
      </c>
      <c r="M20" s="679" t="s">
        <v>304</v>
      </c>
      <c r="N20" s="704">
        <f>'PnLV-Ytd'!S27</f>
        <v>0</v>
      </c>
      <c r="O20" s="705"/>
      <c r="P20" s="697"/>
      <c r="Q20" s="696"/>
      <c r="R20" s="696"/>
      <c r="S20" s="701"/>
      <c r="T20" s="701"/>
      <c r="U20" s="701"/>
      <c r="V20" s="701"/>
      <c r="W20" s="701"/>
      <c r="X20" s="701"/>
      <c r="Y20" s="701"/>
      <c r="Z20" s="701"/>
      <c r="AA20" s="701"/>
      <c r="AB20" s="701"/>
      <c r="AC20" s="701"/>
      <c r="AD20" s="701"/>
      <c r="AE20" s="701"/>
      <c r="AF20" s="701"/>
      <c r="AG20" s="701"/>
      <c r="AH20" s="701"/>
      <c r="AI20" s="701"/>
      <c r="AJ20" s="701"/>
      <c r="AK20" s="701"/>
      <c r="AL20" s="701"/>
      <c r="AM20" s="701"/>
      <c r="AN20" s="701"/>
      <c r="AO20" s="701"/>
      <c r="AP20" s="702"/>
      <c r="AQ20" s="702"/>
      <c r="AR20" s="702"/>
      <c r="AS20" s="702"/>
      <c r="AT20" s="702"/>
      <c r="AU20" s="702"/>
      <c r="AV20" s="702"/>
      <c r="AW20" s="702"/>
      <c r="AX20" s="702"/>
      <c r="AY20" s="702"/>
      <c r="AZ20" s="702"/>
      <c r="BA20" s="702"/>
      <c r="BB20" s="702"/>
      <c r="BC20" s="702"/>
      <c r="BD20" s="702"/>
      <c r="BE20" s="702"/>
      <c r="BF20" s="702"/>
      <c r="BG20" s="702"/>
      <c r="BH20" s="702"/>
      <c r="BI20" s="702"/>
      <c r="BJ20" s="702"/>
      <c r="BK20" s="702"/>
      <c r="BL20" s="702"/>
      <c r="BM20" s="702"/>
      <c r="BN20" s="702"/>
      <c r="BO20" s="702"/>
      <c r="BP20" s="702"/>
      <c r="BQ20" s="702"/>
      <c r="BR20" s="702"/>
      <c r="BS20" s="702"/>
      <c r="BT20" s="702"/>
      <c r="BU20" s="702"/>
      <c r="BV20" s="702"/>
      <c r="BW20" s="702"/>
      <c r="BX20" s="702"/>
      <c r="BY20" s="702"/>
      <c r="BZ20" s="702"/>
      <c r="CA20" s="702"/>
      <c r="CB20" s="702"/>
      <c r="CC20" s="702"/>
      <c r="CD20" s="702"/>
      <c r="CE20" s="702"/>
      <c r="CF20" s="702"/>
      <c r="CG20" s="702"/>
      <c r="CH20" s="702"/>
      <c r="CI20" s="702"/>
      <c r="CJ20" s="702"/>
      <c r="CK20" s="702"/>
      <c r="CL20" s="702"/>
      <c r="CM20" s="702"/>
    </row>
    <row r="21" spans="1:91" s="703" customFormat="1" ht="19.899999999999999" customHeight="1">
      <c r="A21" s="696"/>
      <c r="B21" s="696"/>
      <c r="C21" s="696"/>
      <c r="D21" s="697"/>
      <c r="E21" s="675"/>
      <c r="F21" s="676" t="s">
        <v>240</v>
      </c>
      <c r="G21" s="698">
        <f>'PnLV-Ytd'!L29</f>
        <v>10.7</v>
      </c>
      <c r="H21" s="699">
        <f>'PnLV-Ytd'!M29</f>
        <v>10.6</v>
      </c>
      <c r="I21" s="679" t="s">
        <v>304</v>
      </c>
      <c r="J21" s="699">
        <f>'PnLV-Ytd'!O29</f>
        <v>10.8</v>
      </c>
      <c r="K21" s="681"/>
      <c r="L21" s="704">
        <f>'PnLV-Ytd'!Q29</f>
        <v>-9.9999999999999645E-2</v>
      </c>
      <c r="M21" s="679" t="s">
        <v>304</v>
      </c>
      <c r="N21" s="704">
        <f>'PnLV-Ytd'!S29</f>
        <v>0.10000000000000142</v>
      </c>
      <c r="O21" s="705"/>
      <c r="P21" s="697"/>
      <c r="Q21" s="696"/>
      <c r="R21" s="696"/>
      <c r="S21" s="701"/>
      <c r="T21" s="701"/>
      <c r="U21" s="701"/>
      <c r="V21" s="701"/>
      <c r="W21" s="701"/>
      <c r="X21" s="701"/>
      <c r="Y21" s="701"/>
      <c r="Z21" s="701"/>
      <c r="AA21" s="701"/>
      <c r="AB21" s="701"/>
      <c r="AC21" s="701"/>
      <c r="AD21" s="701"/>
      <c r="AE21" s="701"/>
      <c r="AF21" s="701"/>
      <c r="AG21" s="701"/>
      <c r="AH21" s="701"/>
      <c r="AI21" s="701"/>
      <c r="AJ21" s="701"/>
      <c r="AK21" s="701"/>
      <c r="AL21" s="701"/>
      <c r="AM21" s="701"/>
      <c r="AN21" s="701"/>
      <c r="AO21" s="701"/>
      <c r="AP21" s="702"/>
      <c r="AQ21" s="702"/>
      <c r="AR21" s="702"/>
      <c r="AS21" s="702"/>
      <c r="AT21" s="702"/>
      <c r="AU21" s="702"/>
      <c r="AV21" s="702"/>
      <c r="AW21" s="702"/>
      <c r="AX21" s="702"/>
      <c r="AY21" s="702"/>
      <c r="AZ21" s="702"/>
      <c r="BA21" s="702"/>
      <c r="BB21" s="702"/>
      <c r="BC21" s="702"/>
      <c r="BD21" s="702"/>
      <c r="BE21" s="702"/>
      <c r="BF21" s="702"/>
      <c r="BG21" s="702"/>
      <c r="BH21" s="702"/>
      <c r="BI21" s="702"/>
      <c r="BJ21" s="702"/>
      <c r="BK21" s="702"/>
      <c r="BL21" s="702"/>
      <c r="BM21" s="702"/>
      <c r="BN21" s="702"/>
      <c r="BO21" s="702"/>
      <c r="BP21" s="702"/>
      <c r="BQ21" s="702"/>
      <c r="BR21" s="702"/>
      <c r="BS21" s="702"/>
      <c r="BT21" s="702"/>
      <c r="BU21" s="702"/>
      <c r="BV21" s="702"/>
      <c r="BW21" s="702"/>
      <c r="BX21" s="702"/>
      <c r="BY21" s="702"/>
      <c r="BZ21" s="702"/>
      <c r="CA21" s="702"/>
      <c r="CB21" s="702"/>
      <c r="CC21" s="702"/>
      <c r="CD21" s="702"/>
      <c r="CE21" s="702"/>
      <c r="CF21" s="702"/>
      <c r="CG21" s="702"/>
      <c r="CH21" s="702"/>
      <c r="CI21" s="702"/>
      <c r="CJ21" s="702"/>
      <c r="CK21" s="702"/>
      <c r="CL21" s="702"/>
      <c r="CM21" s="702"/>
    </row>
    <row r="22" spans="1:91" s="703" customFormat="1" ht="19.899999999999999" customHeight="1">
      <c r="A22" s="696"/>
      <c r="B22" s="696"/>
      <c r="C22" s="696"/>
      <c r="D22" s="697"/>
      <c r="E22" s="675"/>
      <c r="F22" s="676" t="s">
        <v>222</v>
      </c>
      <c r="G22" s="698">
        <f>'PnLV-Ytd'!L52</f>
        <v>31</v>
      </c>
      <c r="H22" s="699">
        <f>'PnLV-Ytd'!M52</f>
        <v>30.5</v>
      </c>
      <c r="I22" s="679" t="s">
        <v>304</v>
      </c>
      <c r="J22" s="699">
        <f>'PnLV-Ytd'!O52</f>
        <v>31.2</v>
      </c>
      <c r="K22" s="681"/>
      <c r="L22" s="704">
        <f>'PnLV-Ytd'!Q52</f>
        <v>-0.5</v>
      </c>
      <c r="M22" s="679" t="s">
        <v>304</v>
      </c>
      <c r="N22" s="704">
        <f>'PnLV-Ytd'!S52</f>
        <v>0.19999999999999929</v>
      </c>
      <c r="O22" s="705"/>
      <c r="P22" s="697"/>
      <c r="Q22" s="696"/>
      <c r="R22" s="696"/>
      <c r="S22" s="701"/>
      <c r="T22" s="701"/>
      <c r="U22" s="701"/>
      <c r="V22" s="701"/>
      <c r="W22" s="701"/>
      <c r="X22" s="701"/>
      <c r="Y22" s="701"/>
      <c r="Z22" s="701"/>
      <c r="AA22" s="701"/>
      <c r="AB22" s="701"/>
      <c r="AC22" s="701"/>
      <c r="AD22" s="701"/>
      <c r="AE22" s="701"/>
      <c r="AF22" s="701"/>
      <c r="AG22" s="701"/>
      <c r="AH22" s="701"/>
      <c r="AI22" s="701"/>
      <c r="AJ22" s="701"/>
      <c r="AK22" s="701"/>
      <c r="AL22" s="701"/>
      <c r="AM22" s="701"/>
      <c r="AN22" s="701"/>
      <c r="AO22" s="701"/>
      <c r="AP22" s="702"/>
      <c r="AQ22" s="702"/>
      <c r="AR22" s="702"/>
      <c r="AS22" s="702"/>
      <c r="AT22" s="702"/>
      <c r="AU22" s="702"/>
      <c r="AV22" s="702"/>
      <c r="AW22" s="702"/>
      <c r="AX22" s="702"/>
      <c r="AY22" s="702"/>
      <c r="AZ22" s="702"/>
      <c r="BA22" s="702"/>
      <c r="BB22" s="702"/>
      <c r="BC22" s="702"/>
      <c r="BD22" s="702"/>
      <c r="BE22" s="702"/>
      <c r="BF22" s="702"/>
      <c r="BG22" s="702"/>
      <c r="BH22" s="702"/>
      <c r="BI22" s="702"/>
      <c r="BJ22" s="702"/>
      <c r="BK22" s="702"/>
      <c r="BL22" s="702"/>
      <c r="BM22" s="702"/>
      <c r="BN22" s="702"/>
      <c r="BO22" s="702"/>
      <c r="BP22" s="702"/>
      <c r="BQ22" s="702"/>
      <c r="BR22" s="702"/>
      <c r="BS22" s="702"/>
      <c r="BT22" s="702"/>
      <c r="BU22" s="702"/>
      <c r="BV22" s="702"/>
      <c r="BW22" s="702"/>
      <c r="BX22" s="702"/>
      <c r="BY22" s="702"/>
      <c r="BZ22" s="702"/>
      <c r="CA22" s="702"/>
      <c r="CB22" s="702"/>
      <c r="CC22" s="702"/>
      <c r="CD22" s="702"/>
      <c r="CE22" s="702"/>
      <c r="CF22" s="702"/>
      <c r="CG22" s="702"/>
      <c r="CH22" s="702"/>
      <c r="CI22" s="702"/>
      <c r="CJ22" s="702"/>
      <c r="CK22" s="702"/>
      <c r="CL22" s="702"/>
      <c r="CM22" s="702"/>
    </row>
    <row r="23" spans="1:91" s="703" customFormat="1" ht="19.899999999999999" customHeight="1">
      <c r="A23" s="696"/>
      <c r="B23" s="696"/>
      <c r="C23" s="696"/>
      <c r="D23" s="697"/>
      <c r="E23" s="675"/>
      <c r="F23" s="676" t="s">
        <v>24</v>
      </c>
      <c r="G23" s="706">
        <f>'PnLV-Ytd'!L54</f>
        <v>12</v>
      </c>
      <c r="H23" s="707">
        <f>'PnLV-Ytd'!M54</f>
        <v>13.6</v>
      </c>
      <c r="I23" s="679" t="s">
        <v>304</v>
      </c>
      <c r="J23" s="707">
        <f>'PnLV-Ytd'!O54</f>
        <v>11.6</v>
      </c>
      <c r="K23" s="708"/>
      <c r="L23" s="704">
        <f>'PnLV-Ytd'!Q54</f>
        <v>-1.5999999999999996</v>
      </c>
      <c r="M23" s="679" t="s">
        <v>304</v>
      </c>
      <c r="N23" s="704">
        <f>'PnLV-Ytd'!S54</f>
        <v>0.40000000000000036</v>
      </c>
      <c r="O23" s="684"/>
      <c r="P23" s="697"/>
      <c r="Q23" s="696"/>
      <c r="R23" s="696"/>
      <c r="S23" s="701"/>
      <c r="T23" s="701"/>
      <c r="U23" s="701"/>
      <c r="V23" s="701"/>
      <c r="W23" s="701"/>
      <c r="X23" s="701"/>
      <c r="Y23" s="701"/>
      <c r="Z23" s="701"/>
      <c r="AA23" s="701"/>
      <c r="AB23" s="701"/>
      <c r="AC23" s="701"/>
      <c r="AD23" s="701"/>
      <c r="AE23" s="701"/>
      <c r="AF23" s="701"/>
      <c r="AG23" s="701"/>
      <c r="AH23" s="701"/>
      <c r="AI23" s="701"/>
      <c r="AJ23" s="701"/>
      <c r="AK23" s="701"/>
      <c r="AL23" s="701"/>
      <c r="AM23" s="701"/>
      <c r="AN23" s="701"/>
      <c r="AO23" s="701"/>
      <c r="AP23" s="702"/>
      <c r="AQ23" s="702"/>
      <c r="AR23" s="702"/>
      <c r="AS23" s="702"/>
      <c r="AT23" s="702"/>
      <c r="AU23" s="702"/>
      <c r="AV23" s="702"/>
      <c r="AW23" s="702"/>
      <c r="AX23" s="702"/>
      <c r="AY23" s="702"/>
      <c r="AZ23" s="702"/>
      <c r="BA23" s="702"/>
      <c r="BB23" s="702"/>
      <c r="BC23" s="702"/>
      <c r="BD23" s="702"/>
      <c r="BE23" s="702"/>
      <c r="BF23" s="702"/>
      <c r="BG23" s="702"/>
      <c r="BH23" s="702"/>
      <c r="BI23" s="702"/>
      <c r="BJ23" s="702"/>
      <c r="BK23" s="702"/>
      <c r="BL23" s="702"/>
      <c r="BM23" s="702"/>
      <c r="BN23" s="702"/>
      <c r="BO23" s="702"/>
      <c r="BP23" s="702"/>
      <c r="BQ23" s="702"/>
      <c r="BR23" s="702"/>
      <c r="BS23" s="702"/>
      <c r="BT23" s="702"/>
      <c r="BU23" s="702"/>
      <c r="BV23" s="702"/>
      <c r="BW23" s="702"/>
      <c r="BX23" s="702"/>
      <c r="BY23" s="702"/>
      <c r="BZ23" s="702"/>
      <c r="CA23" s="702"/>
      <c r="CB23" s="702"/>
      <c r="CC23" s="702"/>
      <c r="CD23" s="702"/>
      <c r="CE23" s="702"/>
      <c r="CF23" s="702"/>
      <c r="CG23" s="702"/>
      <c r="CH23" s="702"/>
      <c r="CI23" s="702"/>
      <c r="CJ23" s="702"/>
      <c r="CK23" s="702"/>
      <c r="CL23" s="702"/>
      <c r="CM23" s="702"/>
    </row>
    <row r="24" spans="1:91" s="651" customFormat="1" ht="12" customHeight="1">
      <c r="A24" s="643"/>
      <c r="B24" s="643"/>
      <c r="C24" s="643"/>
      <c r="D24" s="644"/>
      <c r="E24" s="645"/>
      <c r="F24" s="709"/>
      <c r="G24" s="646"/>
      <c r="H24" s="647"/>
      <c r="I24" s="647"/>
      <c r="J24" s="647"/>
      <c r="K24" s="647"/>
      <c r="L24" s="647"/>
      <c r="M24" s="647"/>
      <c r="N24" s="647"/>
      <c r="O24" s="710"/>
      <c r="P24" s="644"/>
      <c r="Q24" s="643"/>
      <c r="R24" s="643"/>
      <c r="S24" s="649"/>
      <c r="T24" s="649"/>
      <c r="U24" s="649"/>
      <c r="V24" s="649"/>
      <c r="W24" s="649"/>
      <c r="X24" s="649"/>
      <c r="Y24" s="649"/>
      <c r="Z24" s="649"/>
      <c r="AA24" s="649"/>
      <c r="AB24" s="649"/>
      <c r="AC24" s="649"/>
      <c r="AD24" s="649"/>
      <c r="AE24" s="649"/>
      <c r="AF24" s="649"/>
      <c r="AG24" s="649"/>
      <c r="AH24" s="649"/>
      <c r="AI24" s="649"/>
      <c r="AJ24" s="649"/>
      <c r="AK24" s="649"/>
      <c r="AL24" s="649"/>
      <c r="AM24" s="649"/>
      <c r="AN24" s="649"/>
      <c r="AO24" s="649"/>
      <c r="AP24" s="650"/>
      <c r="AQ24" s="650"/>
      <c r="AR24" s="650"/>
      <c r="AS24" s="650"/>
      <c r="AT24" s="650"/>
      <c r="AU24" s="650"/>
      <c r="AV24" s="650"/>
      <c r="AW24" s="650"/>
      <c r="AX24" s="650"/>
      <c r="AY24" s="650"/>
      <c r="AZ24" s="650"/>
      <c r="BA24" s="650"/>
      <c r="BB24" s="650"/>
      <c r="BC24" s="650"/>
      <c r="BD24" s="650"/>
      <c r="BE24" s="650"/>
      <c r="BF24" s="650"/>
      <c r="BG24" s="650"/>
      <c r="BH24" s="650"/>
      <c r="BI24" s="650"/>
      <c r="BJ24" s="650"/>
      <c r="BK24" s="650"/>
      <c r="BL24" s="650"/>
      <c r="BM24" s="650"/>
      <c r="BN24" s="650"/>
      <c r="BO24" s="650"/>
      <c r="BP24" s="650"/>
      <c r="BQ24" s="650"/>
      <c r="BR24" s="650"/>
      <c r="BS24" s="650"/>
      <c r="BT24" s="650"/>
      <c r="BU24" s="650"/>
      <c r="BV24" s="650"/>
      <c r="BW24" s="650"/>
      <c r="BX24" s="650"/>
      <c r="BY24" s="650"/>
      <c r="BZ24" s="650"/>
      <c r="CA24" s="650"/>
      <c r="CB24" s="650"/>
      <c r="CC24" s="650"/>
      <c r="CD24" s="650"/>
      <c r="CE24" s="650"/>
      <c r="CF24" s="650"/>
      <c r="CG24" s="650"/>
      <c r="CH24" s="650"/>
      <c r="CI24" s="650"/>
      <c r="CJ24" s="650"/>
      <c r="CK24" s="650"/>
      <c r="CL24" s="650"/>
      <c r="CM24" s="650"/>
    </row>
    <row r="25" spans="1:91" s="657" customFormat="1" ht="10.15" customHeight="1">
      <c r="A25" s="643"/>
      <c r="B25" s="643"/>
      <c r="C25" s="643"/>
      <c r="D25" s="644"/>
      <c r="E25" s="711"/>
      <c r="F25" s="711"/>
      <c r="G25" s="711"/>
      <c r="H25" s="711"/>
      <c r="I25" s="711"/>
      <c r="J25" s="711"/>
      <c r="K25" s="711"/>
      <c r="L25" s="711"/>
      <c r="M25" s="711"/>
      <c r="N25" s="711"/>
      <c r="O25" s="712"/>
      <c r="P25" s="644"/>
      <c r="Q25" s="643"/>
      <c r="R25" s="643"/>
      <c r="S25" s="649"/>
      <c r="T25" s="649"/>
      <c r="U25" s="649"/>
      <c r="V25" s="649"/>
      <c r="W25" s="649"/>
      <c r="X25" s="649"/>
      <c r="Y25" s="649"/>
      <c r="Z25" s="649"/>
      <c r="AA25" s="649"/>
      <c r="AB25" s="649"/>
      <c r="AC25" s="649"/>
      <c r="AD25" s="649"/>
      <c r="AE25" s="649"/>
      <c r="AF25" s="649"/>
      <c r="AG25" s="649"/>
      <c r="AH25" s="649"/>
      <c r="AI25" s="649"/>
      <c r="AJ25" s="649"/>
      <c r="AK25" s="649"/>
      <c r="AL25" s="649"/>
      <c r="AM25" s="649"/>
      <c r="AN25" s="649"/>
      <c r="AO25" s="649"/>
    </row>
    <row r="26" spans="1:91" s="694" customFormat="1" ht="12" customHeight="1">
      <c r="A26" s="658"/>
      <c r="B26" s="658"/>
      <c r="C26" s="659"/>
      <c r="D26" s="692"/>
      <c r="E26" s="660"/>
      <c r="F26" s="661"/>
      <c r="G26" s="662"/>
      <c r="H26" s="662"/>
      <c r="I26" s="662"/>
      <c r="J26" s="662"/>
      <c r="K26" s="662"/>
      <c r="L26" s="664"/>
      <c r="M26" s="664"/>
      <c r="N26" s="664"/>
      <c r="O26" s="665"/>
      <c r="P26" s="692"/>
      <c r="Q26" s="659"/>
      <c r="R26" s="659"/>
      <c r="S26" s="658"/>
      <c r="T26" s="658"/>
      <c r="U26" s="658"/>
      <c r="V26" s="658"/>
      <c r="W26" s="658"/>
      <c r="X26" s="658"/>
      <c r="Y26" s="658"/>
      <c r="Z26" s="658"/>
      <c r="AA26" s="658"/>
      <c r="AB26" s="658"/>
      <c r="AC26" s="658"/>
      <c r="AD26" s="658"/>
      <c r="AE26" s="658"/>
      <c r="AF26" s="658"/>
      <c r="AG26" s="658"/>
      <c r="AH26" s="658"/>
      <c r="AI26" s="658"/>
      <c r="AJ26" s="658"/>
      <c r="AK26" s="658"/>
      <c r="AL26" s="658"/>
      <c r="AM26" s="658"/>
      <c r="AN26" s="658"/>
      <c r="AO26" s="658"/>
    </row>
    <row r="27" spans="1:91" s="703" customFormat="1" ht="19.899999999999999" customHeight="1">
      <c r="A27" s="696"/>
      <c r="B27" s="696"/>
      <c r="C27" s="696"/>
      <c r="D27" s="697"/>
      <c r="E27" s="675"/>
      <c r="F27" s="667" t="s">
        <v>231</v>
      </c>
      <c r="G27" s="667" t="s">
        <v>296</v>
      </c>
      <c r="H27" s="667" t="s">
        <v>297</v>
      </c>
      <c r="I27" s="667" t="s">
        <v>352</v>
      </c>
      <c r="J27" s="667" t="s">
        <v>298</v>
      </c>
      <c r="K27" s="695"/>
      <c r="L27" s="672" t="s">
        <v>300</v>
      </c>
      <c r="M27" s="672" t="s">
        <v>353</v>
      </c>
      <c r="N27" s="672" t="s">
        <v>299</v>
      </c>
      <c r="O27" s="684"/>
      <c r="P27" s="697"/>
      <c r="Q27" s="696"/>
      <c r="R27" s="696"/>
      <c r="S27" s="701"/>
      <c r="T27" s="701"/>
      <c r="U27" s="701"/>
      <c r="V27" s="701"/>
      <c r="W27" s="701"/>
      <c r="X27" s="701"/>
      <c r="Y27" s="701"/>
      <c r="Z27" s="701"/>
      <c r="AA27" s="701"/>
      <c r="AB27" s="701"/>
      <c r="AC27" s="701"/>
      <c r="AD27" s="701"/>
      <c r="AE27" s="701"/>
      <c r="AF27" s="701"/>
      <c r="AG27" s="701"/>
      <c r="AH27" s="701"/>
      <c r="AI27" s="701"/>
      <c r="AJ27" s="701"/>
      <c r="AK27" s="701"/>
      <c r="AL27" s="701"/>
      <c r="AM27" s="701"/>
      <c r="AN27" s="701"/>
      <c r="AO27" s="701"/>
      <c r="AP27" s="702"/>
      <c r="AQ27" s="702"/>
      <c r="AR27" s="702"/>
      <c r="AS27" s="702"/>
      <c r="AT27" s="702"/>
      <c r="AU27" s="702"/>
      <c r="AV27" s="702"/>
      <c r="AW27" s="702"/>
      <c r="AX27" s="702"/>
      <c r="AY27" s="702"/>
      <c r="AZ27" s="702"/>
      <c r="BA27" s="702"/>
      <c r="BB27" s="702"/>
      <c r="BC27" s="702"/>
      <c r="BD27" s="702"/>
      <c r="BE27" s="702"/>
      <c r="BF27" s="702"/>
      <c r="BG27" s="702"/>
      <c r="BH27" s="702"/>
      <c r="BI27" s="702"/>
      <c r="BJ27" s="702"/>
      <c r="BK27" s="702"/>
      <c r="BL27" s="702"/>
      <c r="BM27" s="702"/>
      <c r="BN27" s="702"/>
      <c r="BO27" s="702"/>
      <c r="BP27" s="702"/>
      <c r="BQ27" s="702"/>
      <c r="BR27" s="702"/>
      <c r="BS27" s="702"/>
      <c r="BT27" s="702"/>
      <c r="BU27" s="702"/>
      <c r="BV27" s="702"/>
      <c r="BW27" s="702"/>
      <c r="BX27" s="702"/>
      <c r="BY27" s="702"/>
      <c r="BZ27" s="702"/>
      <c r="CA27" s="702"/>
      <c r="CB27" s="702"/>
      <c r="CC27" s="702"/>
      <c r="CD27" s="702"/>
      <c r="CE27" s="702"/>
      <c r="CF27" s="702"/>
      <c r="CG27" s="702"/>
      <c r="CH27" s="702"/>
      <c r="CI27" s="702"/>
      <c r="CJ27" s="702"/>
      <c r="CK27" s="702"/>
      <c r="CL27" s="702"/>
      <c r="CM27" s="702"/>
    </row>
    <row r="28" spans="1:91" s="703" customFormat="1" ht="19.899999999999999" customHeight="1">
      <c r="A28" s="696"/>
      <c r="B28" s="696"/>
      <c r="C28" s="696"/>
      <c r="D28" s="697"/>
      <c r="E28" s="675"/>
      <c r="F28" s="676" t="s">
        <v>228</v>
      </c>
      <c r="G28" s="713">
        <f>'PnLV-Ytd'!G9</f>
        <v>53</v>
      </c>
      <c r="H28" s="714">
        <f>'PnLV-Ytd'!H9</f>
        <v>55</v>
      </c>
      <c r="I28" s="679" t="s">
        <v>304</v>
      </c>
      <c r="J28" s="714">
        <f>'PnLV-Ytd'!J9</f>
        <v>50</v>
      </c>
      <c r="K28" s="681"/>
      <c r="L28" s="715">
        <f>'PnLV-Ytd'!Q9</f>
        <v>-2</v>
      </c>
      <c r="M28" s="679" t="s">
        <v>304</v>
      </c>
      <c r="N28" s="715">
        <f>'PnLV-Ytd'!S9</f>
        <v>3</v>
      </c>
      <c r="O28" s="684"/>
      <c r="P28" s="697"/>
      <c r="Q28" s="696"/>
      <c r="R28" s="696"/>
      <c r="S28" s="701"/>
      <c r="T28" s="701"/>
      <c r="U28" s="701"/>
      <c r="V28" s="701"/>
      <c r="W28" s="701"/>
      <c r="X28" s="701"/>
      <c r="Y28" s="701"/>
      <c r="Z28" s="701"/>
      <c r="AA28" s="701"/>
      <c r="AB28" s="701"/>
      <c r="AC28" s="701"/>
      <c r="AD28" s="701"/>
      <c r="AE28" s="701"/>
      <c r="AF28" s="701"/>
      <c r="AG28" s="701"/>
      <c r="AH28" s="701"/>
      <c r="AI28" s="701"/>
      <c r="AJ28" s="701"/>
      <c r="AK28" s="701"/>
      <c r="AL28" s="701"/>
      <c r="AM28" s="701"/>
      <c r="AN28" s="701"/>
      <c r="AO28" s="701"/>
      <c r="AP28" s="702"/>
      <c r="AQ28" s="702"/>
      <c r="AR28" s="702"/>
      <c r="AS28" s="702"/>
      <c r="AT28" s="702"/>
      <c r="AU28" s="702"/>
      <c r="AV28" s="702"/>
      <c r="AW28" s="702"/>
      <c r="AX28" s="702"/>
      <c r="AY28" s="702"/>
      <c r="AZ28" s="702"/>
      <c r="BA28" s="702"/>
      <c r="BB28" s="702"/>
      <c r="BC28" s="702"/>
      <c r="BD28" s="702"/>
      <c r="BE28" s="702"/>
      <c r="BF28" s="702"/>
      <c r="BG28" s="702"/>
      <c r="BH28" s="702"/>
      <c r="BI28" s="702"/>
      <c r="BJ28" s="702"/>
      <c r="BK28" s="702"/>
      <c r="BL28" s="702"/>
      <c r="BM28" s="702"/>
      <c r="BN28" s="702"/>
      <c r="BO28" s="702"/>
      <c r="BP28" s="702"/>
      <c r="BQ28" s="702"/>
      <c r="BR28" s="702"/>
      <c r="BS28" s="702"/>
      <c r="BT28" s="702"/>
      <c r="BU28" s="702"/>
      <c r="BV28" s="702"/>
      <c r="BW28" s="702"/>
      <c r="BX28" s="702"/>
      <c r="BY28" s="702"/>
      <c r="BZ28" s="702"/>
      <c r="CA28" s="702"/>
      <c r="CB28" s="702"/>
      <c r="CC28" s="702"/>
      <c r="CD28" s="702"/>
      <c r="CE28" s="702"/>
      <c r="CF28" s="702"/>
      <c r="CG28" s="702"/>
      <c r="CH28" s="702"/>
      <c r="CI28" s="702"/>
      <c r="CJ28" s="702"/>
      <c r="CK28" s="702"/>
      <c r="CL28" s="702"/>
      <c r="CM28" s="702"/>
    </row>
    <row r="29" spans="1:91" s="703" customFormat="1" ht="19.899999999999999" customHeight="1">
      <c r="A29" s="696"/>
      <c r="B29" s="696"/>
      <c r="C29" s="696"/>
      <c r="D29" s="697"/>
      <c r="E29" s="675"/>
      <c r="F29" s="676" t="s">
        <v>229</v>
      </c>
      <c r="G29" s="713">
        <f>'PnLV-Ytd'!G10</f>
        <v>9</v>
      </c>
      <c r="H29" s="714">
        <f>'PnLV-Ytd'!H10</f>
        <v>5</v>
      </c>
      <c r="I29" s="679" t="s">
        <v>304</v>
      </c>
      <c r="J29" s="714">
        <f>'PnLV-Ytd'!J10</f>
        <v>9</v>
      </c>
      <c r="K29" s="681"/>
      <c r="L29" s="715">
        <f>'PnLV-Ytd'!Q10</f>
        <v>-4</v>
      </c>
      <c r="M29" s="679" t="s">
        <v>304</v>
      </c>
      <c r="N29" s="715">
        <f>'PnLV-Ytd'!S10</f>
        <v>0</v>
      </c>
      <c r="O29" s="684"/>
      <c r="P29" s="697"/>
      <c r="Q29" s="696"/>
      <c r="R29" s="696"/>
      <c r="S29" s="701"/>
      <c r="T29" s="701"/>
      <c r="U29" s="701"/>
      <c r="V29" s="701"/>
      <c r="W29" s="701"/>
      <c r="X29" s="701"/>
      <c r="Y29" s="701"/>
      <c r="Z29" s="701"/>
      <c r="AA29" s="701"/>
      <c r="AB29" s="701"/>
      <c r="AC29" s="701"/>
      <c r="AD29" s="701"/>
      <c r="AE29" s="701"/>
      <c r="AF29" s="701"/>
      <c r="AG29" s="701"/>
      <c r="AH29" s="701"/>
      <c r="AI29" s="701"/>
      <c r="AJ29" s="701"/>
      <c r="AK29" s="701"/>
      <c r="AL29" s="701"/>
      <c r="AM29" s="701"/>
      <c r="AN29" s="701"/>
      <c r="AO29" s="701"/>
      <c r="AP29" s="702"/>
      <c r="AQ29" s="702"/>
      <c r="AR29" s="702"/>
      <c r="AS29" s="702"/>
      <c r="AT29" s="702"/>
      <c r="AU29" s="702"/>
      <c r="AV29" s="702"/>
      <c r="AW29" s="702"/>
      <c r="AX29" s="702"/>
      <c r="AY29" s="702"/>
      <c r="AZ29" s="702"/>
      <c r="BA29" s="702"/>
      <c r="BB29" s="702"/>
      <c r="BC29" s="702"/>
      <c r="BD29" s="702"/>
      <c r="BE29" s="702"/>
      <c r="BF29" s="702"/>
      <c r="BG29" s="702"/>
      <c r="BH29" s="702"/>
      <c r="BI29" s="702"/>
      <c r="BJ29" s="702"/>
      <c r="BK29" s="702"/>
      <c r="BL29" s="702"/>
      <c r="BM29" s="702"/>
      <c r="BN29" s="702"/>
      <c r="BO29" s="702"/>
      <c r="BP29" s="702"/>
      <c r="BQ29" s="702"/>
      <c r="BR29" s="702"/>
      <c r="BS29" s="702"/>
      <c r="BT29" s="702"/>
      <c r="BU29" s="702"/>
      <c r="BV29" s="702"/>
      <c r="BW29" s="702"/>
      <c r="BX29" s="702"/>
      <c r="BY29" s="702"/>
      <c r="BZ29" s="702"/>
      <c r="CA29" s="702"/>
      <c r="CB29" s="702"/>
      <c r="CC29" s="702"/>
      <c r="CD29" s="702"/>
      <c r="CE29" s="702"/>
      <c r="CF29" s="702"/>
      <c r="CG29" s="702"/>
      <c r="CH29" s="702"/>
      <c r="CI29" s="702"/>
      <c r="CJ29" s="702"/>
      <c r="CK29" s="702"/>
      <c r="CL29" s="702"/>
      <c r="CM29" s="702"/>
    </row>
    <row r="30" spans="1:91" s="703" customFormat="1" ht="19.899999999999999" customHeight="1">
      <c r="A30" s="696"/>
      <c r="B30" s="696"/>
      <c r="C30" s="696"/>
      <c r="D30" s="697"/>
      <c r="E30" s="675"/>
      <c r="F30" s="676" t="s">
        <v>230</v>
      </c>
      <c r="G30" s="713">
        <f>'PnLV-Ytd'!G11</f>
        <v>6</v>
      </c>
      <c r="H30" s="714">
        <f>'PnLV-Ytd'!H11</f>
        <v>5</v>
      </c>
      <c r="I30" s="679" t="s">
        <v>304</v>
      </c>
      <c r="J30" s="714">
        <f>'PnLV-Ytd'!J11</f>
        <v>6</v>
      </c>
      <c r="K30" s="681"/>
      <c r="L30" s="715">
        <f>'PnLV-Ytd'!Q11</f>
        <v>-1</v>
      </c>
      <c r="M30" s="679" t="s">
        <v>304</v>
      </c>
      <c r="N30" s="715">
        <f>'PnLV-Ytd'!S11</f>
        <v>0</v>
      </c>
      <c r="O30" s="684"/>
      <c r="P30" s="697"/>
      <c r="Q30" s="696"/>
      <c r="R30" s="696"/>
      <c r="S30" s="701"/>
      <c r="T30" s="701"/>
      <c r="U30" s="701"/>
      <c r="V30" s="701"/>
      <c r="W30" s="701"/>
      <c r="X30" s="701"/>
      <c r="Y30" s="701"/>
      <c r="Z30" s="701"/>
      <c r="AA30" s="701"/>
      <c r="AB30" s="701"/>
      <c r="AC30" s="701"/>
      <c r="AD30" s="701"/>
      <c r="AE30" s="701"/>
      <c r="AF30" s="701"/>
      <c r="AG30" s="701"/>
      <c r="AH30" s="701"/>
      <c r="AI30" s="701"/>
      <c r="AJ30" s="701"/>
      <c r="AK30" s="701"/>
      <c r="AL30" s="701"/>
      <c r="AM30" s="701"/>
      <c r="AN30" s="701"/>
      <c r="AO30" s="701"/>
      <c r="AP30" s="702"/>
      <c r="AQ30" s="702"/>
      <c r="AR30" s="702"/>
      <c r="AS30" s="702"/>
      <c r="AT30" s="702"/>
      <c r="AU30" s="702"/>
      <c r="AV30" s="702"/>
      <c r="AW30" s="702"/>
      <c r="AX30" s="702"/>
      <c r="AY30" s="702"/>
      <c r="AZ30" s="702"/>
      <c r="BA30" s="702"/>
      <c r="BB30" s="702"/>
      <c r="BC30" s="702"/>
      <c r="BD30" s="702"/>
      <c r="BE30" s="702"/>
      <c r="BF30" s="702"/>
      <c r="BG30" s="702"/>
      <c r="BH30" s="702"/>
      <c r="BI30" s="702"/>
      <c r="BJ30" s="702"/>
      <c r="BK30" s="702"/>
      <c r="BL30" s="702"/>
      <c r="BM30" s="702"/>
      <c r="BN30" s="702"/>
      <c r="BO30" s="702"/>
      <c r="BP30" s="702"/>
      <c r="BQ30" s="702"/>
      <c r="BR30" s="702"/>
      <c r="BS30" s="702"/>
      <c r="BT30" s="702"/>
      <c r="BU30" s="702"/>
      <c r="BV30" s="702"/>
      <c r="BW30" s="702"/>
      <c r="BX30" s="702"/>
      <c r="BY30" s="702"/>
      <c r="BZ30" s="702"/>
      <c r="CA30" s="702"/>
      <c r="CB30" s="702"/>
      <c r="CC30" s="702"/>
      <c r="CD30" s="702"/>
      <c r="CE30" s="702"/>
      <c r="CF30" s="702"/>
      <c r="CG30" s="702"/>
      <c r="CH30" s="702"/>
      <c r="CI30" s="702"/>
      <c r="CJ30" s="702"/>
      <c r="CK30" s="702"/>
      <c r="CL30" s="702"/>
      <c r="CM30" s="702"/>
    </row>
    <row r="31" spans="1:91" s="703" customFormat="1" ht="19.899999999999999" customHeight="1">
      <c r="A31" s="696"/>
      <c r="B31" s="696"/>
      <c r="C31" s="696"/>
      <c r="D31" s="697"/>
      <c r="E31" s="675"/>
      <c r="F31" s="676" t="s">
        <v>354</v>
      </c>
      <c r="G31" s="713">
        <f>'PnLV-Ytd'!G12</f>
        <v>68</v>
      </c>
      <c r="H31" s="714">
        <f>'PnLV-Ytd'!H12</f>
        <v>65</v>
      </c>
      <c r="I31" s="679" t="s">
        <v>304</v>
      </c>
      <c r="J31" s="714">
        <f>'PnLV-Ytd'!J12</f>
        <v>65</v>
      </c>
      <c r="K31" s="681"/>
      <c r="L31" s="715">
        <f>'PnLV-Ytd'!Q12</f>
        <v>3</v>
      </c>
      <c r="M31" s="679" t="s">
        <v>304</v>
      </c>
      <c r="N31" s="715">
        <f>'PnLV-Ytd'!S12</f>
        <v>3</v>
      </c>
      <c r="O31" s="684"/>
      <c r="P31" s="697"/>
      <c r="Q31" s="696"/>
      <c r="R31" s="696"/>
      <c r="S31" s="701"/>
      <c r="T31" s="701"/>
      <c r="U31" s="701"/>
      <c r="V31" s="701"/>
      <c r="W31" s="701"/>
      <c r="X31" s="701"/>
      <c r="Y31" s="701"/>
      <c r="Z31" s="701"/>
      <c r="AA31" s="701"/>
      <c r="AB31" s="701"/>
      <c r="AC31" s="701"/>
      <c r="AD31" s="701"/>
      <c r="AE31" s="701"/>
      <c r="AF31" s="701"/>
      <c r="AG31" s="701"/>
      <c r="AH31" s="701"/>
      <c r="AI31" s="701"/>
      <c r="AJ31" s="701"/>
      <c r="AK31" s="701"/>
      <c r="AL31" s="701"/>
      <c r="AM31" s="701"/>
      <c r="AN31" s="701"/>
      <c r="AO31" s="701"/>
      <c r="AP31" s="702"/>
      <c r="AQ31" s="702"/>
      <c r="AR31" s="702"/>
      <c r="AS31" s="702"/>
      <c r="AT31" s="702"/>
      <c r="AU31" s="702"/>
      <c r="AV31" s="702"/>
      <c r="AW31" s="702"/>
      <c r="AX31" s="702"/>
      <c r="AY31" s="702"/>
      <c r="AZ31" s="702"/>
      <c r="BA31" s="702"/>
      <c r="BB31" s="702"/>
      <c r="BC31" s="702"/>
      <c r="BD31" s="702"/>
      <c r="BE31" s="702"/>
      <c r="BF31" s="702"/>
      <c r="BG31" s="702"/>
      <c r="BH31" s="702"/>
      <c r="BI31" s="702"/>
      <c r="BJ31" s="702"/>
      <c r="BK31" s="702"/>
      <c r="BL31" s="702"/>
      <c r="BM31" s="702"/>
      <c r="BN31" s="702"/>
      <c r="BO31" s="702"/>
      <c r="BP31" s="702"/>
      <c r="BQ31" s="702"/>
      <c r="BR31" s="702"/>
      <c r="BS31" s="702"/>
      <c r="BT31" s="702"/>
      <c r="BU31" s="702"/>
      <c r="BV31" s="702"/>
      <c r="BW31" s="702"/>
      <c r="BX31" s="702"/>
      <c r="BY31" s="702"/>
      <c r="BZ31" s="702"/>
      <c r="CA31" s="702"/>
      <c r="CB31" s="702"/>
      <c r="CC31" s="702"/>
      <c r="CD31" s="702"/>
      <c r="CE31" s="702"/>
      <c r="CF31" s="702"/>
      <c r="CG31" s="702"/>
      <c r="CH31" s="702"/>
      <c r="CI31" s="702"/>
      <c r="CJ31" s="702"/>
      <c r="CK31" s="702"/>
      <c r="CL31" s="702"/>
      <c r="CM31" s="702"/>
    </row>
    <row r="32" spans="1:91" s="651" customFormat="1" ht="12" customHeight="1">
      <c r="A32" s="643"/>
      <c r="B32" s="643"/>
      <c r="C32" s="643"/>
      <c r="D32" s="644"/>
      <c r="E32" s="645"/>
      <c r="F32" s="646"/>
      <c r="G32" s="647"/>
      <c r="H32" s="647"/>
      <c r="I32" s="647"/>
      <c r="J32" s="647"/>
      <c r="K32" s="647"/>
      <c r="L32" s="647"/>
      <c r="M32" s="647"/>
      <c r="N32" s="647"/>
      <c r="O32" s="648"/>
      <c r="P32" s="644"/>
      <c r="Q32" s="643"/>
      <c r="R32" s="643"/>
      <c r="S32" s="649"/>
      <c r="T32" s="649"/>
      <c r="U32" s="649"/>
      <c r="V32" s="649"/>
      <c r="W32" s="649"/>
      <c r="X32" s="649"/>
      <c r="Y32" s="649"/>
      <c r="Z32" s="649"/>
      <c r="AA32" s="649"/>
      <c r="AB32" s="649"/>
      <c r="AC32" s="649"/>
      <c r="AD32" s="649"/>
      <c r="AE32" s="649"/>
      <c r="AF32" s="649"/>
      <c r="AG32" s="649"/>
      <c r="AH32" s="649"/>
      <c r="AI32" s="649"/>
      <c r="AJ32" s="649"/>
      <c r="AK32" s="649"/>
      <c r="AL32" s="649"/>
      <c r="AM32" s="649"/>
      <c r="AN32" s="649"/>
      <c r="AO32" s="649"/>
      <c r="AP32" s="650"/>
      <c r="AQ32" s="650"/>
      <c r="AR32" s="650"/>
      <c r="AS32" s="650"/>
      <c r="AT32" s="650"/>
      <c r="AU32" s="650"/>
      <c r="AV32" s="650"/>
      <c r="AW32" s="650"/>
      <c r="AX32" s="650"/>
      <c r="AY32" s="650"/>
      <c r="AZ32" s="650"/>
      <c r="BA32" s="650"/>
      <c r="BB32" s="650"/>
      <c r="BC32" s="650"/>
      <c r="BD32" s="650"/>
      <c r="BE32" s="650"/>
      <c r="BF32" s="650"/>
      <c r="BG32" s="650"/>
      <c r="BH32" s="650"/>
      <c r="BI32" s="650"/>
      <c r="BJ32" s="650"/>
      <c r="BK32" s="650"/>
      <c r="BL32" s="650"/>
      <c r="BM32" s="650"/>
      <c r="BN32" s="650"/>
      <c r="BO32" s="650"/>
      <c r="BP32" s="650"/>
      <c r="BQ32" s="650"/>
      <c r="BR32" s="650"/>
      <c r="BS32" s="650"/>
      <c r="BT32" s="650"/>
      <c r="BU32" s="650"/>
      <c r="BV32" s="650"/>
      <c r="BW32" s="650"/>
      <c r="BX32" s="650"/>
      <c r="BY32" s="650"/>
      <c r="BZ32" s="650"/>
      <c r="CA32" s="650"/>
      <c r="CB32" s="650"/>
      <c r="CC32" s="650"/>
      <c r="CD32" s="650"/>
      <c r="CE32" s="650"/>
      <c r="CF32" s="650"/>
      <c r="CG32" s="650"/>
      <c r="CH32" s="650"/>
      <c r="CI32" s="650"/>
      <c r="CJ32" s="650"/>
      <c r="CK32" s="650"/>
      <c r="CL32" s="650"/>
      <c r="CM32" s="650"/>
    </row>
    <row r="33" spans="1:91" s="651" customFormat="1" ht="13.9" customHeight="1">
      <c r="A33" s="643"/>
      <c r="B33" s="643"/>
      <c r="C33" s="643"/>
      <c r="D33" s="716"/>
      <c r="E33" s="716"/>
      <c r="F33" s="717"/>
      <c r="G33" s="718"/>
      <c r="H33" s="718"/>
      <c r="I33" s="718"/>
      <c r="J33" s="718"/>
      <c r="K33" s="718"/>
      <c r="L33" s="718"/>
      <c r="M33" s="718"/>
      <c r="N33" s="718"/>
      <c r="O33" s="716"/>
      <c r="P33" s="716"/>
      <c r="Q33" s="643"/>
      <c r="R33" s="643"/>
      <c r="S33" s="649"/>
      <c r="T33" s="649"/>
      <c r="U33" s="649"/>
      <c r="V33" s="649"/>
      <c r="W33" s="649"/>
      <c r="X33" s="649"/>
      <c r="Y33" s="649"/>
      <c r="Z33" s="649"/>
      <c r="AA33" s="649"/>
      <c r="AB33" s="649"/>
      <c r="AC33" s="649"/>
      <c r="AD33" s="649"/>
      <c r="AE33" s="649"/>
      <c r="AF33" s="649"/>
      <c r="AG33" s="649"/>
      <c r="AH33" s="649"/>
      <c r="AI33" s="649"/>
      <c r="AJ33" s="649"/>
      <c r="AK33" s="649"/>
      <c r="AL33" s="649"/>
      <c r="AM33" s="649"/>
      <c r="AN33" s="649"/>
      <c r="AO33" s="649"/>
      <c r="AP33" s="650"/>
      <c r="AQ33" s="650"/>
      <c r="AR33" s="650"/>
      <c r="AS33" s="650"/>
      <c r="AT33" s="650"/>
      <c r="AU33" s="650"/>
      <c r="AV33" s="650"/>
      <c r="AW33" s="650"/>
      <c r="AX33" s="650"/>
      <c r="AY33" s="650"/>
      <c r="AZ33" s="650"/>
      <c r="BA33" s="650"/>
      <c r="BB33" s="650"/>
      <c r="BC33" s="650"/>
      <c r="BD33" s="650"/>
      <c r="BE33" s="650"/>
      <c r="BF33" s="650"/>
      <c r="BG33" s="650"/>
      <c r="BH33" s="650"/>
      <c r="BI33" s="650"/>
      <c r="BJ33" s="650"/>
      <c r="BK33" s="650"/>
      <c r="BL33" s="650"/>
      <c r="BM33" s="650"/>
      <c r="BN33" s="650"/>
      <c r="BO33" s="650"/>
      <c r="BP33" s="650"/>
      <c r="BQ33" s="650"/>
      <c r="BR33" s="650"/>
      <c r="BS33" s="650"/>
      <c r="BT33" s="650"/>
      <c r="BU33" s="650"/>
      <c r="BV33" s="650"/>
      <c r="BW33" s="650"/>
      <c r="BX33" s="650"/>
      <c r="BY33" s="650"/>
      <c r="BZ33" s="650"/>
      <c r="CA33" s="650"/>
      <c r="CB33" s="650"/>
      <c r="CC33" s="650"/>
      <c r="CD33" s="650"/>
      <c r="CE33" s="650"/>
      <c r="CF33" s="650"/>
      <c r="CG33" s="650"/>
      <c r="CH33" s="650"/>
      <c r="CI33" s="650"/>
      <c r="CJ33" s="650"/>
      <c r="CK33" s="650"/>
      <c r="CL33" s="650"/>
      <c r="CM33" s="650"/>
    </row>
    <row r="34" spans="1:91" s="455" customFormat="1">
      <c r="A34" s="625"/>
      <c r="B34" s="626"/>
      <c r="C34" s="626"/>
      <c r="D34" s="626"/>
      <c r="E34" s="626"/>
      <c r="F34" s="626"/>
      <c r="G34" s="626"/>
      <c r="H34" s="626"/>
      <c r="I34" s="626"/>
      <c r="J34" s="626"/>
      <c r="K34" s="626"/>
      <c r="L34" s="626"/>
      <c r="M34" s="626"/>
      <c r="N34" s="626"/>
      <c r="O34" s="626"/>
      <c r="P34" s="626"/>
      <c r="Q34" s="626"/>
      <c r="R34" s="626"/>
      <c r="S34" s="625"/>
      <c r="T34" s="625"/>
      <c r="U34" s="625"/>
      <c r="V34" s="625"/>
      <c r="W34" s="625"/>
      <c r="X34" s="625"/>
      <c r="Y34" s="625"/>
      <c r="Z34" s="625"/>
      <c r="AA34" s="625"/>
      <c r="AB34" s="625"/>
      <c r="AC34" s="625"/>
      <c r="AD34" s="625"/>
      <c r="AE34" s="625"/>
      <c r="AF34" s="625"/>
      <c r="AG34" s="625"/>
      <c r="AH34" s="625"/>
      <c r="AI34" s="625"/>
      <c r="AJ34" s="625"/>
      <c r="AK34" s="625"/>
      <c r="AL34" s="625"/>
      <c r="AM34" s="625"/>
      <c r="AN34" s="625"/>
      <c r="AO34" s="625"/>
    </row>
    <row r="35" spans="1:91" s="455" customFormat="1">
      <c r="A35" s="625"/>
      <c r="B35" s="626"/>
      <c r="C35" s="626"/>
      <c r="D35" s="626"/>
      <c r="E35" s="626"/>
      <c r="F35" s="626"/>
      <c r="G35" s="626"/>
      <c r="H35" s="626"/>
      <c r="I35" s="626"/>
      <c r="J35" s="626"/>
      <c r="K35" s="626"/>
      <c r="L35" s="626"/>
      <c r="M35" s="626"/>
      <c r="N35" s="626"/>
      <c r="O35" s="626"/>
      <c r="P35" s="626"/>
      <c r="Q35" s="626"/>
      <c r="R35" s="626"/>
      <c r="S35" s="625"/>
      <c r="T35" s="625"/>
      <c r="U35" s="625"/>
      <c r="V35" s="625"/>
      <c r="W35" s="625"/>
      <c r="X35" s="625"/>
      <c r="Y35" s="625"/>
      <c r="Z35" s="625"/>
      <c r="AA35" s="625"/>
      <c r="AB35" s="625"/>
      <c r="AC35" s="625"/>
      <c r="AD35" s="625"/>
      <c r="AE35" s="625"/>
      <c r="AF35" s="625"/>
      <c r="AG35" s="625"/>
      <c r="AH35" s="625"/>
      <c r="AI35" s="625"/>
      <c r="AJ35" s="625"/>
      <c r="AK35" s="625"/>
      <c r="AL35" s="625"/>
      <c r="AM35" s="625"/>
      <c r="AN35" s="625"/>
      <c r="AO35" s="625"/>
    </row>
    <row r="36" spans="1:91" s="455" customFormat="1">
      <c r="A36" s="625"/>
      <c r="B36" s="626"/>
      <c r="C36" s="626"/>
      <c r="D36" s="626"/>
      <c r="E36" s="626"/>
      <c r="F36" s="626"/>
      <c r="G36" s="626"/>
      <c r="H36" s="626"/>
      <c r="I36" s="626"/>
      <c r="J36" s="626"/>
      <c r="K36" s="626"/>
      <c r="L36" s="626"/>
      <c r="M36" s="626"/>
      <c r="N36" s="626"/>
      <c r="O36" s="626"/>
      <c r="P36" s="626"/>
      <c r="Q36" s="626"/>
      <c r="R36" s="626"/>
      <c r="S36" s="625"/>
      <c r="T36" s="625"/>
      <c r="U36" s="625"/>
      <c r="V36" s="625"/>
      <c r="W36" s="625"/>
      <c r="X36" s="625"/>
      <c r="Y36" s="625"/>
      <c r="Z36" s="625"/>
      <c r="AA36" s="625"/>
      <c r="AB36" s="625"/>
      <c r="AC36" s="625"/>
      <c r="AD36" s="625"/>
      <c r="AE36" s="625"/>
      <c r="AF36" s="625"/>
      <c r="AG36" s="625"/>
      <c r="AH36" s="625"/>
      <c r="AI36" s="625"/>
      <c r="AJ36" s="625"/>
      <c r="AK36" s="625"/>
      <c r="AL36" s="625"/>
      <c r="AM36" s="625"/>
      <c r="AN36" s="625"/>
      <c r="AO36" s="625"/>
    </row>
    <row r="37" spans="1:91">
      <c r="D37" s="626"/>
      <c r="E37" s="626"/>
      <c r="F37" s="719"/>
      <c r="G37" s="625"/>
      <c r="H37" s="626"/>
      <c r="I37" s="625"/>
      <c r="J37" s="625"/>
      <c r="K37" s="625"/>
      <c r="L37" s="720"/>
      <c r="M37" s="720"/>
      <c r="N37" s="720"/>
      <c r="O37" s="625"/>
      <c r="P37" s="626"/>
      <c r="V37" s="625"/>
      <c r="W37" s="625"/>
      <c r="X37" s="625"/>
      <c r="Y37" s="625"/>
      <c r="Z37" s="625"/>
      <c r="AA37" s="625"/>
      <c r="AB37" s="625"/>
    </row>
    <row r="38" spans="1:91">
      <c r="D38" s="626"/>
      <c r="E38" s="626"/>
      <c r="F38" s="719"/>
      <c r="G38" s="625"/>
      <c r="H38" s="626"/>
      <c r="I38" s="625"/>
      <c r="J38" s="625"/>
      <c r="K38" s="625"/>
      <c r="L38" s="720"/>
      <c r="M38" s="720"/>
      <c r="N38" s="720"/>
      <c r="O38" s="625"/>
      <c r="P38" s="626"/>
      <c r="V38" s="625"/>
      <c r="W38" s="625"/>
      <c r="X38" s="625"/>
      <c r="Y38" s="625"/>
      <c r="Z38" s="625"/>
      <c r="AA38" s="625"/>
      <c r="AB38" s="625"/>
    </row>
    <row r="39" spans="1:91">
      <c r="D39" s="626"/>
      <c r="E39" s="626"/>
      <c r="F39" s="719"/>
      <c r="G39" s="625"/>
      <c r="H39" s="626"/>
      <c r="I39" s="625"/>
      <c r="J39" s="625"/>
      <c r="K39" s="625"/>
      <c r="L39" s="720"/>
      <c r="M39" s="720"/>
      <c r="N39" s="720"/>
      <c r="O39" s="625"/>
      <c r="P39" s="626"/>
      <c r="V39" s="625"/>
      <c r="W39" s="625"/>
      <c r="X39" s="625"/>
      <c r="Y39" s="625"/>
      <c r="Z39" s="625"/>
      <c r="AA39" s="625"/>
      <c r="AB39" s="625"/>
    </row>
    <row r="40" spans="1:91">
      <c r="D40" s="626"/>
      <c r="E40" s="626"/>
      <c r="F40" s="719"/>
      <c r="G40" s="625"/>
      <c r="H40" s="626"/>
      <c r="I40" s="625"/>
      <c r="J40" s="625"/>
      <c r="K40" s="625"/>
      <c r="L40" s="720"/>
      <c r="M40" s="720"/>
      <c r="N40" s="720"/>
      <c r="O40" s="625"/>
      <c r="P40" s="626"/>
      <c r="V40" s="625"/>
      <c r="W40" s="625"/>
      <c r="X40" s="625"/>
      <c r="Y40" s="625"/>
      <c r="Z40" s="625"/>
      <c r="AA40" s="625"/>
      <c r="AB40" s="625"/>
    </row>
    <row r="41" spans="1:91">
      <c r="D41" s="626"/>
      <c r="E41" s="626"/>
      <c r="F41" s="719"/>
      <c r="G41" s="625"/>
      <c r="H41" s="626"/>
      <c r="I41" s="625"/>
      <c r="J41" s="625"/>
      <c r="K41" s="625"/>
      <c r="L41" s="720"/>
      <c r="M41" s="720"/>
      <c r="N41" s="720"/>
      <c r="O41" s="625"/>
      <c r="P41" s="626"/>
      <c r="V41" s="625"/>
      <c r="W41" s="625"/>
      <c r="X41" s="625"/>
      <c r="Y41" s="625"/>
      <c r="Z41" s="625"/>
      <c r="AA41" s="625"/>
      <c r="AB41" s="625"/>
    </row>
    <row r="42" spans="1:91">
      <c r="D42" s="626"/>
      <c r="E42" s="626"/>
      <c r="F42" s="719"/>
      <c r="G42" s="625"/>
      <c r="H42" s="626"/>
      <c r="I42" s="625"/>
      <c r="J42" s="625"/>
      <c r="K42" s="625"/>
      <c r="L42" s="720"/>
      <c r="M42" s="720"/>
      <c r="N42" s="720"/>
      <c r="O42" s="625"/>
      <c r="P42" s="626"/>
      <c r="V42" s="625"/>
      <c r="W42" s="625"/>
      <c r="X42" s="625"/>
      <c r="Y42" s="625"/>
      <c r="Z42" s="625"/>
      <c r="AA42" s="625"/>
      <c r="AB42" s="625"/>
    </row>
    <row r="43" spans="1:91">
      <c r="D43" s="626"/>
      <c r="E43" s="626"/>
      <c r="F43" s="719"/>
      <c r="G43" s="625"/>
      <c r="H43" s="626"/>
      <c r="I43" s="625"/>
      <c r="J43" s="625"/>
      <c r="K43" s="625"/>
      <c r="L43" s="720"/>
      <c r="M43" s="720"/>
      <c r="N43" s="720"/>
      <c r="O43" s="625"/>
      <c r="P43" s="626"/>
      <c r="V43" s="625"/>
      <c r="W43" s="625"/>
      <c r="X43" s="625"/>
      <c r="Y43" s="625"/>
      <c r="Z43" s="625"/>
      <c r="AA43" s="625"/>
      <c r="AB43" s="625"/>
    </row>
    <row r="44" spans="1:91">
      <c r="D44" s="626"/>
      <c r="E44" s="626"/>
      <c r="F44" s="719"/>
      <c r="G44" s="625"/>
      <c r="H44" s="626"/>
      <c r="I44" s="625"/>
      <c r="J44" s="625"/>
      <c r="K44" s="625"/>
      <c r="L44" s="720"/>
      <c r="M44" s="720"/>
      <c r="N44" s="720"/>
      <c r="O44" s="625"/>
      <c r="P44" s="626"/>
      <c r="V44" s="625"/>
      <c r="W44" s="625"/>
      <c r="X44" s="625"/>
      <c r="Y44" s="625"/>
      <c r="Z44" s="625"/>
      <c r="AA44" s="625"/>
      <c r="AB44" s="625"/>
    </row>
    <row r="45" spans="1:91">
      <c r="D45" s="626"/>
      <c r="E45" s="626"/>
      <c r="F45" s="719"/>
      <c r="G45" s="625"/>
      <c r="H45" s="626"/>
      <c r="I45" s="625"/>
      <c r="J45" s="625"/>
      <c r="K45" s="625"/>
      <c r="L45" s="720"/>
      <c r="M45" s="720"/>
      <c r="N45" s="720"/>
      <c r="O45" s="625"/>
      <c r="P45" s="626"/>
      <c r="V45" s="625"/>
      <c r="W45" s="625"/>
      <c r="X45" s="625"/>
      <c r="Y45" s="625"/>
      <c r="Z45" s="625"/>
      <c r="AA45" s="625"/>
      <c r="AB45" s="625"/>
    </row>
    <row r="46" spans="1:91">
      <c r="D46" s="626"/>
      <c r="E46" s="626"/>
      <c r="F46" s="719"/>
      <c r="G46" s="625"/>
      <c r="H46" s="626"/>
      <c r="I46" s="625"/>
      <c r="J46" s="625"/>
      <c r="K46" s="625"/>
      <c r="L46" s="720"/>
      <c r="M46" s="720"/>
      <c r="N46" s="720"/>
      <c r="O46" s="625"/>
      <c r="P46" s="626"/>
      <c r="V46" s="625"/>
      <c r="W46" s="625"/>
      <c r="X46" s="625"/>
      <c r="Y46" s="625"/>
      <c r="Z46" s="625"/>
      <c r="AA46" s="625"/>
      <c r="AB46" s="625"/>
    </row>
    <row r="47" spans="1:91">
      <c r="D47" s="626"/>
      <c r="E47" s="626"/>
      <c r="F47" s="719"/>
      <c r="G47" s="625"/>
      <c r="H47" s="626"/>
      <c r="I47" s="625"/>
      <c r="J47" s="625"/>
      <c r="K47" s="625"/>
      <c r="L47" s="720"/>
      <c r="M47" s="720"/>
      <c r="N47" s="720"/>
      <c r="O47" s="625"/>
      <c r="P47" s="626"/>
      <c r="V47" s="625"/>
      <c r="W47" s="625"/>
      <c r="X47" s="625"/>
      <c r="Y47" s="625"/>
      <c r="Z47" s="625"/>
      <c r="AA47" s="625"/>
      <c r="AB47" s="625"/>
    </row>
    <row r="48" spans="1:91">
      <c r="D48" s="626"/>
      <c r="E48" s="626"/>
      <c r="F48" s="719"/>
      <c r="G48" s="625"/>
      <c r="H48" s="626"/>
      <c r="I48" s="625"/>
      <c r="J48" s="625"/>
      <c r="K48" s="625"/>
      <c r="L48" s="720"/>
      <c r="M48" s="720"/>
      <c r="N48" s="720"/>
      <c r="O48" s="625"/>
      <c r="P48" s="626"/>
      <c r="V48" s="625"/>
      <c r="W48" s="625"/>
      <c r="X48" s="625"/>
      <c r="Y48" s="625"/>
      <c r="Z48" s="625"/>
      <c r="AA48" s="625"/>
      <c r="AB48" s="625"/>
    </row>
    <row r="49" spans="4:28">
      <c r="D49" s="626"/>
      <c r="E49" s="626"/>
      <c r="F49" s="719"/>
      <c r="G49" s="625"/>
      <c r="H49" s="626"/>
      <c r="I49" s="625"/>
      <c r="J49" s="625"/>
      <c r="K49" s="625"/>
      <c r="L49" s="720"/>
      <c r="M49" s="720"/>
      <c r="N49" s="720"/>
      <c r="O49" s="625"/>
      <c r="P49" s="626"/>
      <c r="V49" s="625"/>
      <c r="W49" s="625"/>
      <c r="X49" s="625"/>
      <c r="Y49" s="625"/>
      <c r="Z49" s="625"/>
      <c r="AA49" s="625"/>
      <c r="AB49" s="625"/>
    </row>
    <row r="50" spans="4:28">
      <c r="D50" s="626"/>
      <c r="E50" s="626"/>
      <c r="F50" s="719"/>
      <c r="G50" s="625"/>
      <c r="H50" s="626"/>
      <c r="I50" s="625"/>
      <c r="J50" s="625"/>
      <c r="K50" s="625"/>
      <c r="L50" s="720"/>
      <c r="M50" s="720"/>
      <c r="N50" s="720"/>
      <c r="O50" s="625"/>
      <c r="P50" s="626"/>
      <c r="V50" s="625"/>
      <c r="W50" s="625"/>
      <c r="X50" s="625"/>
      <c r="Y50" s="625"/>
      <c r="Z50" s="625"/>
      <c r="AA50" s="625"/>
      <c r="AB50" s="625"/>
    </row>
    <row r="51" spans="4:28">
      <c r="D51" s="626"/>
      <c r="E51" s="626"/>
      <c r="F51" s="719"/>
      <c r="G51" s="625"/>
      <c r="H51" s="626"/>
      <c r="I51" s="625"/>
      <c r="J51" s="625"/>
      <c r="K51" s="625"/>
      <c r="L51" s="720"/>
      <c r="M51" s="720"/>
      <c r="N51" s="720"/>
      <c r="O51" s="625"/>
      <c r="P51" s="626"/>
      <c r="V51" s="625"/>
      <c r="W51" s="625"/>
      <c r="X51" s="625"/>
      <c r="Y51" s="625"/>
      <c r="Z51" s="625"/>
      <c r="AA51" s="625"/>
      <c r="AB51" s="625"/>
    </row>
    <row r="52" spans="4:28">
      <c r="D52" s="626"/>
      <c r="E52" s="626"/>
      <c r="F52" s="719"/>
      <c r="G52" s="625"/>
      <c r="H52" s="626"/>
      <c r="I52" s="625"/>
      <c r="J52" s="625"/>
      <c r="K52" s="625"/>
      <c r="L52" s="720"/>
      <c r="M52" s="720"/>
      <c r="N52" s="720"/>
      <c r="O52" s="625"/>
      <c r="P52" s="626"/>
      <c r="V52" s="625"/>
      <c r="W52" s="625"/>
      <c r="X52" s="625"/>
      <c r="Y52" s="625"/>
      <c r="Z52" s="625"/>
      <c r="AA52" s="625"/>
      <c r="AB52" s="625"/>
    </row>
    <row r="53" spans="4:28">
      <c r="D53" s="626"/>
      <c r="E53" s="626"/>
      <c r="F53" s="719"/>
      <c r="G53" s="625"/>
      <c r="H53" s="626"/>
      <c r="I53" s="625"/>
      <c r="J53" s="625"/>
      <c r="K53" s="625"/>
      <c r="L53" s="720"/>
      <c r="M53" s="720"/>
      <c r="N53" s="720"/>
      <c r="O53" s="625"/>
      <c r="P53" s="626"/>
      <c r="V53" s="625"/>
      <c r="W53" s="625"/>
      <c r="X53" s="625"/>
      <c r="Y53" s="625"/>
      <c r="Z53" s="625"/>
      <c r="AA53" s="625"/>
      <c r="AB53" s="625"/>
    </row>
    <row r="54" spans="4:28">
      <c r="D54" s="626"/>
      <c r="E54" s="626"/>
      <c r="F54" s="719"/>
      <c r="G54" s="625"/>
      <c r="H54" s="626"/>
      <c r="I54" s="625"/>
      <c r="J54" s="625"/>
      <c r="K54" s="625"/>
      <c r="L54" s="720"/>
      <c r="M54" s="720"/>
      <c r="N54" s="720"/>
      <c r="O54" s="625"/>
      <c r="P54" s="626"/>
      <c r="V54" s="625"/>
      <c r="W54" s="625"/>
      <c r="X54" s="625"/>
      <c r="Y54" s="625"/>
      <c r="Z54" s="625"/>
      <c r="AA54" s="625"/>
      <c r="AB54" s="625"/>
    </row>
    <row r="55" spans="4:28">
      <c r="D55" s="626"/>
      <c r="E55" s="626"/>
      <c r="F55" s="719"/>
      <c r="G55" s="625"/>
      <c r="H55" s="626"/>
      <c r="I55" s="625"/>
      <c r="J55" s="625"/>
      <c r="K55" s="625"/>
      <c r="L55" s="720"/>
      <c r="M55" s="720"/>
      <c r="N55" s="720"/>
      <c r="O55" s="625"/>
      <c r="P55" s="626"/>
      <c r="V55" s="625"/>
      <c r="W55" s="625"/>
      <c r="X55" s="625"/>
      <c r="Y55" s="625"/>
      <c r="Z55" s="625"/>
      <c r="AA55" s="625"/>
      <c r="AB55" s="625"/>
    </row>
    <row r="56" spans="4:28">
      <c r="D56" s="626"/>
      <c r="E56" s="626"/>
      <c r="F56" s="719"/>
      <c r="G56" s="625"/>
      <c r="H56" s="626"/>
      <c r="I56" s="625"/>
      <c r="J56" s="625"/>
      <c r="K56" s="625"/>
      <c r="L56" s="720"/>
      <c r="M56" s="720"/>
      <c r="N56" s="720"/>
      <c r="O56" s="625"/>
      <c r="P56" s="626"/>
      <c r="V56" s="625"/>
      <c r="W56" s="625"/>
      <c r="X56" s="625"/>
      <c r="Y56" s="625"/>
      <c r="Z56" s="625"/>
      <c r="AA56" s="625"/>
      <c r="AB56" s="625"/>
    </row>
    <row r="57" spans="4:28">
      <c r="D57" s="626"/>
      <c r="E57" s="626"/>
      <c r="F57" s="719"/>
      <c r="G57" s="625"/>
      <c r="H57" s="626"/>
      <c r="I57" s="625"/>
      <c r="J57" s="625"/>
      <c r="K57" s="625"/>
      <c r="L57" s="720"/>
      <c r="M57" s="720"/>
      <c r="N57" s="720"/>
      <c r="O57" s="625"/>
      <c r="P57" s="626"/>
      <c r="V57" s="625"/>
      <c r="W57" s="625"/>
      <c r="X57" s="625"/>
      <c r="Y57" s="625"/>
      <c r="Z57" s="625"/>
      <c r="AA57" s="625"/>
      <c r="AB57" s="625"/>
    </row>
    <row r="58" spans="4:28">
      <c r="D58" s="626"/>
      <c r="E58" s="626"/>
      <c r="F58" s="719"/>
      <c r="G58" s="625"/>
      <c r="H58" s="626"/>
      <c r="I58" s="625"/>
      <c r="J58" s="625"/>
      <c r="K58" s="625"/>
      <c r="L58" s="720"/>
      <c r="M58" s="720"/>
      <c r="N58" s="720"/>
      <c r="O58" s="625"/>
      <c r="P58" s="626"/>
      <c r="V58" s="625"/>
      <c r="W58" s="625"/>
      <c r="X58" s="625"/>
      <c r="Y58" s="625"/>
      <c r="Z58" s="625"/>
      <c r="AA58" s="625"/>
      <c r="AB58" s="625"/>
    </row>
    <row r="59" spans="4:28">
      <c r="D59" s="626"/>
      <c r="E59" s="626"/>
      <c r="F59" s="719"/>
      <c r="G59" s="625"/>
      <c r="H59" s="626"/>
      <c r="I59" s="625"/>
      <c r="J59" s="625"/>
      <c r="K59" s="625"/>
      <c r="L59" s="720"/>
      <c r="M59" s="720"/>
      <c r="N59" s="720"/>
      <c r="O59" s="625"/>
      <c r="P59" s="626"/>
      <c r="V59" s="625"/>
      <c r="W59" s="625"/>
      <c r="X59" s="625"/>
      <c r="Y59" s="625"/>
      <c r="Z59" s="625"/>
      <c r="AA59" s="625"/>
      <c r="AB59" s="625"/>
    </row>
    <row r="60" spans="4:28">
      <c r="D60" s="626"/>
      <c r="E60" s="626"/>
      <c r="F60" s="719"/>
      <c r="G60" s="625"/>
      <c r="H60" s="626"/>
      <c r="I60" s="625"/>
      <c r="J60" s="625"/>
      <c r="K60" s="625"/>
      <c r="L60" s="720"/>
      <c r="M60" s="720"/>
      <c r="N60" s="720"/>
      <c r="O60" s="625"/>
      <c r="P60" s="626"/>
      <c r="V60" s="625"/>
      <c r="W60" s="625"/>
      <c r="X60" s="625"/>
      <c r="Y60" s="625"/>
      <c r="Z60" s="625"/>
      <c r="AA60" s="625"/>
      <c r="AB60" s="625"/>
    </row>
    <row r="61" spans="4:28">
      <c r="D61" s="626"/>
      <c r="E61" s="626"/>
      <c r="F61" s="719"/>
      <c r="G61" s="625"/>
      <c r="H61" s="626"/>
      <c r="I61" s="625"/>
      <c r="J61" s="625"/>
      <c r="K61" s="625"/>
      <c r="L61" s="720"/>
      <c r="M61" s="720"/>
      <c r="N61" s="720"/>
      <c r="O61" s="625"/>
      <c r="P61" s="626"/>
      <c r="V61" s="625"/>
      <c r="W61" s="625"/>
      <c r="X61" s="625"/>
      <c r="Y61" s="625"/>
      <c r="Z61" s="625"/>
      <c r="AA61" s="625"/>
      <c r="AB61" s="625"/>
    </row>
    <row r="62" spans="4:28">
      <c r="D62" s="626"/>
      <c r="E62" s="626"/>
      <c r="F62" s="719"/>
      <c r="G62" s="625"/>
      <c r="H62" s="626"/>
      <c r="I62" s="625"/>
      <c r="J62" s="625"/>
      <c r="K62" s="625"/>
      <c r="L62" s="720"/>
      <c r="M62" s="720"/>
      <c r="N62" s="720"/>
      <c r="O62" s="625"/>
      <c r="P62" s="626"/>
      <c r="V62" s="625"/>
      <c r="W62" s="625"/>
      <c r="X62" s="625"/>
      <c r="Y62" s="625"/>
      <c r="Z62" s="625"/>
      <c r="AA62" s="625"/>
      <c r="AB62" s="625"/>
    </row>
    <row r="63" spans="4:28">
      <c r="D63" s="626"/>
      <c r="E63" s="626"/>
      <c r="F63" s="719"/>
      <c r="G63" s="625"/>
      <c r="H63" s="626"/>
      <c r="I63" s="625"/>
      <c r="J63" s="625"/>
      <c r="K63" s="625"/>
      <c r="L63" s="720"/>
      <c r="M63" s="720"/>
      <c r="N63" s="720"/>
      <c r="O63" s="625"/>
      <c r="P63" s="626"/>
      <c r="V63" s="625"/>
      <c r="W63" s="625"/>
      <c r="X63" s="625"/>
      <c r="Y63" s="625"/>
      <c r="Z63" s="625"/>
      <c r="AA63" s="625"/>
      <c r="AB63" s="625"/>
    </row>
    <row r="64" spans="4:28">
      <c r="D64" s="626"/>
      <c r="E64" s="626"/>
      <c r="F64" s="719"/>
      <c r="G64" s="625"/>
      <c r="H64" s="626"/>
      <c r="I64" s="625"/>
      <c r="J64" s="625"/>
      <c r="K64" s="625"/>
      <c r="L64" s="720"/>
      <c r="M64" s="720"/>
      <c r="N64" s="720"/>
      <c r="O64" s="625"/>
      <c r="P64" s="626"/>
      <c r="V64" s="625"/>
      <c r="W64" s="625"/>
      <c r="X64" s="625"/>
      <c r="Y64" s="625"/>
      <c r="Z64" s="625"/>
      <c r="AA64" s="625"/>
      <c r="AB64" s="625"/>
    </row>
    <row r="65" spans="4:28">
      <c r="D65" s="626"/>
      <c r="E65" s="626"/>
      <c r="F65" s="719"/>
      <c r="G65" s="625"/>
      <c r="H65" s="626"/>
      <c r="I65" s="625"/>
      <c r="J65" s="625"/>
      <c r="K65" s="625"/>
      <c r="L65" s="720"/>
      <c r="M65" s="720"/>
      <c r="N65" s="720"/>
      <c r="O65" s="625"/>
      <c r="P65" s="626"/>
      <c r="V65" s="625"/>
      <c r="W65" s="625"/>
      <c r="X65" s="625"/>
      <c r="Y65" s="625"/>
      <c r="Z65" s="625"/>
      <c r="AA65" s="625"/>
      <c r="AB65" s="625"/>
    </row>
    <row r="66" spans="4:28">
      <c r="D66" s="626"/>
      <c r="E66" s="626"/>
      <c r="F66" s="719"/>
      <c r="G66" s="625"/>
      <c r="H66" s="626"/>
      <c r="I66" s="625"/>
      <c r="J66" s="625"/>
      <c r="K66" s="625"/>
      <c r="L66" s="720"/>
      <c r="M66" s="720"/>
      <c r="N66" s="720"/>
      <c r="O66" s="625"/>
      <c r="P66" s="626"/>
      <c r="V66" s="625"/>
      <c r="W66" s="625"/>
      <c r="X66" s="625"/>
      <c r="Y66" s="625"/>
      <c r="Z66" s="625"/>
      <c r="AA66" s="625"/>
      <c r="AB66" s="625"/>
    </row>
    <row r="67" spans="4:28">
      <c r="D67" s="626"/>
      <c r="E67" s="626"/>
      <c r="F67" s="719"/>
      <c r="G67" s="625"/>
      <c r="H67" s="626"/>
      <c r="I67" s="625"/>
      <c r="J67" s="625"/>
      <c r="K67" s="625"/>
      <c r="L67" s="720"/>
      <c r="M67" s="720"/>
      <c r="N67" s="720"/>
      <c r="O67" s="625"/>
      <c r="P67" s="626"/>
      <c r="V67" s="625"/>
      <c r="W67" s="625"/>
      <c r="X67" s="625"/>
      <c r="Y67" s="625"/>
      <c r="Z67" s="625"/>
      <c r="AA67" s="625"/>
      <c r="AB67" s="625"/>
    </row>
    <row r="68" spans="4:28">
      <c r="D68" s="626"/>
      <c r="E68" s="626"/>
      <c r="F68" s="719"/>
      <c r="G68" s="625"/>
      <c r="H68" s="626"/>
      <c r="I68" s="625"/>
      <c r="J68" s="625"/>
      <c r="K68" s="625"/>
      <c r="L68" s="720"/>
      <c r="M68" s="720"/>
      <c r="N68" s="720"/>
      <c r="O68" s="625"/>
      <c r="P68" s="626"/>
      <c r="V68" s="625"/>
      <c r="W68" s="625"/>
      <c r="X68" s="625"/>
      <c r="Y68" s="625"/>
      <c r="Z68" s="625"/>
      <c r="AA68" s="625"/>
      <c r="AB68" s="625"/>
    </row>
    <row r="69" spans="4:28">
      <c r="D69" s="626"/>
      <c r="E69" s="626"/>
      <c r="F69" s="719"/>
      <c r="G69" s="625"/>
      <c r="H69" s="626"/>
      <c r="I69" s="625"/>
      <c r="J69" s="625"/>
      <c r="K69" s="625"/>
      <c r="L69" s="720"/>
      <c r="M69" s="720"/>
      <c r="N69" s="720"/>
      <c r="O69" s="625"/>
      <c r="P69" s="626"/>
      <c r="V69" s="625"/>
      <c r="W69" s="625"/>
      <c r="X69" s="625"/>
      <c r="Y69" s="625"/>
      <c r="Z69" s="625"/>
      <c r="AA69" s="625"/>
      <c r="AB69" s="625"/>
    </row>
    <row r="70" spans="4:28">
      <c r="D70" s="626"/>
      <c r="E70" s="626"/>
      <c r="F70" s="719"/>
      <c r="G70" s="625"/>
      <c r="H70" s="626"/>
      <c r="I70" s="625"/>
      <c r="J70" s="625"/>
      <c r="K70" s="625"/>
      <c r="L70" s="720"/>
      <c r="M70" s="720"/>
      <c r="N70" s="720"/>
      <c r="O70" s="625"/>
      <c r="P70" s="626"/>
      <c r="V70" s="625"/>
      <c r="W70" s="625"/>
      <c r="X70" s="625"/>
      <c r="Y70" s="625"/>
      <c r="Z70" s="625"/>
      <c r="AA70" s="625"/>
      <c r="AB70" s="625"/>
    </row>
    <row r="71" spans="4:28">
      <c r="D71" s="626"/>
      <c r="E71" s="626"/>
      <c r="F71" s="719"/>
      <c r="G71" s="625"/>
      <c r="H71" s="626"/>
      <c r="I71" s="625"/>
      <c r="J71" s="625"/>
      <c r="K71" s="625"/>
      <c r="L71" s="720"/>
      <c r="M71" s="720"/>
      <c r="N71" s="720"/>
      <c r="O71" s="625"/>
      <c r="P71" s="626"/>
      <c r="V71" s="625"/>
      <c r="W71" s="625"/>
      <c r="X71" s="625"/>
      <c r="Y71" s="625"/>
      <c r="Z71" s="625"/>
      <c r="AA71" s="625"/>
      <c r="AB71" s="625"/>
    </row>
    <row r="72" spans="4:28">
      <c r="D72" s="626"/>
      <c r="E72" s="626"/>
      <c r="F72" s="719"/>
      <c r="G72" s="625"/>
      <c r="H72" s="626"/>
      <c r="I72" s="625"/>
      <c r="J72" s="625"/>
      <c r="K72" s="625"/>
      <c r="L72" s="720"/>
      <c r="M72" s="720"/>
      <c r="N72" s="720"/>
      <c r="O72" s="625"/>
      <c r="P72" s="626"/>
      <c r="V72" s="625"/>
      <c r="W72" s="625"/>
      <c r="X72" s="625"/>
      <c r="Y72" s="625"/>
      <c r="Z72" s="625"/>
      <c r="AA72" s="625"/>
      <c r="AB72" s="625"/>
    </row>
    <row r="73" spans="4:28">
      <c r="D73" s="626"/>
      <c r="E73" s="626"/>
      <c r="F73" s="719"/>
      <c r="G73" s="625"/>
      <c r="H73" s="626"/>
      <c r="I73" s="625"/>
      <c r="J73" s="625"/>
      <c r="K73" s="625"/>
      <c r="L73" s="720"/>
      <c r="M73" s="720"/>
      <c r="N73" s="720"/>
      <c r="O73" s="625"/>
      <c r="P73" s="626"/>
      <c r="V73" s="625"/>
      <c r="W73" s="625"/>
      <c r="X73" s="625"/>
      <c r="Y73" s="625"/>
      <c r="Z73" s="625"/>
      <c r="AA73" s="625"/>
      <c r="AB73" s="625"/>
    </row>
    <row r="74" spans="4:28">
      <c r="D74" s="626"/>
      <c r="E74" s="626"/>
      <c r="F74" s="719"/>
      <c r="G74" s="625"/>
      <c r="H74" s="626"/>
      <c r="I74" s="625"/>
      <c r="J74" s="625"/>
      <c r="K74" s="625"/>
      <c r="L74" s="720"/>
      <c r="M74" s="720"/>
      <c r="N74" s="720"/>
      <c r="O74" s="625"/>
      <c r="P74" s="626"/>
      <c r="V74" s="625"/>
      <c r="W74" s="625"/>
      <c r="X74" s="625"/>
      <c r="Y74" s="625"/>
      <c r="Z74" s="625"/>
      <c r="AA74" s="625"/>
      <c r="AB74" s="625"/>
    </row>
    <row r="75" spans="4:28">
      <c r="D75" s="626"/>
      <c r="E75" s="626"/>
      <c r="F75" s="719"/>
      <c r="G75" s="625"/>
      <c r="H75" s="626"/>
      <c r="I75" s="625"/>
      <c r="J75" s="625"/>
      <c r="K75" s="625"/>
      <c r="L75" s="720"/>
      <c r="M75" s="720"/>
      <c r="N75" s="720"/>
      <c r="O75" s="625"/>
      <c r="P75" s="626"/>
      <c r="V75" s="625"/>
      <c r="W75" s="625"/>
      <c r="X75" s="625"/>
      <c r="Y75" s="625"/>
      <c r="Z75" s="625"/>
      <c r="AA75" s="625"/>
      <c r="AB75" s="625"/>
    </row>
    <row r="76" spans="4:28">
      <c r="D76" s="626"/>
      <c r="E76" s="626"/>
      <c r="F76" s="719"/>
      <c r="G76" s="625"/>
      <c r="H76" s="626"/>
      <c r="I76" s="625"/>
      <c r="J76" s="625"/>
      <c r="K76" s="625"/>
      <c r="L76" s="720"/>
      <c r="M76" s="720"/>
      <c r="N76" s="720"/>
      <c r="O76" s="625"/>
      <c r="P76" s="626"/>
      <c r="V76" s="625"/>
      <c r="W76" s="625"/>
      <c r="X76" s="625"/>
      <c r="Y76" s="625"/>
      <c r="Z76" s="625"/>
      <c r="AA76" s="625"/>
      <c r="AB76" s="625"/>
    </row>
    <row r="77" spans="4:28">
      <c r="D77" s="626"/>
      <c r="E77" s="626"/>
      <c r="F77" s="719"/>
      <c r="G77" s="625"/>
      <c r="H77" s="626"/>
      <c r="I77" s="625"/>
      <c r="J77" s="625"/>
      <c r="K77" s="625"/>
      <c r="L77" s="720"/>
      <c r="M77" s="720"/>
      <c r="N77" s="720"/>
      <c r="O77" s="625"/>
      <c r="P77" s="626"/>
      <c r="V77" s="625"/>
      <c r="W77" s="625"/>
      <c r="X77" s="625"/>
      <c r="Y77" s="625"/>
      <c r="Z77" s="625"/>
      <c r="AA77" s="625"/>
      <c r="AB77" s="625"/>
    </row>
    <row r="78" spans="4:28">
      <c r="D78" s="626"/>
      <c r="E78" s="626"/>
      <c r="F78" s="719"/>
      <c r="G78" s="625"/>
      <c r="H78" s="626"/>
      <c r="I78" s="625"/>
      <c r="J78" s="625"/>
      <c r="K78" s="625"/>
      <c r="L78" s="720"/>
      <c r="M78" s="720"/>
      <c r="N78" s="720"/>
      <c r="O78" s="625"/>
      <c r="P78" s="626"/>
      <c r="V78" s="625"/>
      <c r="W78" s="625"/>
      <c r="X78" s="625"/>
      <c r="Y78" s="625"/>
      <c r="Z78" s="625"/>
      <c r="AA78" s="625"/>
      <c r="AB78" s="625"/>
    </row>
    <row r="79" spans="4:28">
      <c r="D79" s="626"/>
      <c r="E79" s="626"/>
      <c r="F79" s="719"/>
      <c r="G79" s="625"/>
      <c r="H79" s="626"/>
      <c r="I79" s="625"/>
      <c r="J79" s="625"/>
      <c r="K79" s="625"/>
      <c r="L79" s="720"/>
      <c r="M79" s="720"/>
      <c r="N79" s="720"/>
      <c r="O79" s="625"/>
      <c r="P79" s="626"/>
      <c r="V79" s="625"/>
      <c r="W79" s="625"/>
      <c r="X79" s="625"/>
      <c r="Y79" s="625"/>
      <c r="Z79" s="625"/>
      <c r="AA79" s="625"/>
      <c r="AB79" s="625"/>
    </row>
    <row r="80" spans="4:28">
      <c r="D80" s="626"/>
      <c r="E80" s="626"/>
      <c r="F80" s="719"/>
      <c r="G80" s="625"/>
      <c r="H80" s="626"/>
      <c r="I80" s="625"/>
      <c r="J80" s="625"/>
      <c r="K80" s="625"/>
      <c r="L80" s="720"/>
      <c r="M80" s="720"/>
      <c r="N80" s="720"/>
      <c r="O80" s="625"/>
      <c r="P80" s="626"/>
      <c r="V80" s="625"/>
      <c r="W80" s="625"/>
      <c r="X80" s="625"/>
      <c r="Y80" s="625"/>
      <c r="Z80" s="625"/>
      <c r="AA80" s="625"/>
      <c r="AB80" s="625"/>
    </row>
    <row r="81" spans="4:28">
      <c r="D81" s="626"/>
      <c r="E81" s="626"/>
      <c r="F81" s="719"/>
      <c r="G81" s="625"/>
      <c r="H81" s="626"/>
      <c r="I81" s="625"/>
      <c r="J81" s="625"/>
      <c r="K81" s="625"/>
      <c r="L81" s="720"/>
      <c r="M81" s="720"/>
      <c r="N81" s="720"/>
      <c r="O81" s="625"/>
      <c r="P81" s="626"/>
      <c r="V81" s="625"/>
      <c r="W81" s="625"/>
      <c r="X81" s="625"/>
      <c r="Y81" s="625"/>
      <c r="Z81" s="625"/>
      <c r="AA81" s="625"/>
      <c r="AB81" s="625"/>
    </row>
    <row r="82" spans="4:28">
      <c r="D82" s="626"/>
      <c r="E82" s="626"/>
      <c r="F82" s="719"/>
      <c r="G82" s="625"/>
      <c r="H82" s="626"/>
      <c r="I82" s="625"/>
      <c r="J82" s="625"/>
      <c r="K82" s="625"/>
      <c r="L82" s="720"/>
      <c r="M82" s="720"/>
      <c r="N82" s="720"/>
      <c r="O82" s="625"/>
      <c r="P82" s="626"/>
      <c r="V82" s="625"/>
      <c r="W82" s="625"/>
      <c r="X82" s="625"/>
      <c r="Y82" s="625"/>
      <c r="Z82" s="625"/>
      <c r="AA82" s="625"/>
      <c r="AB82" s="625"/>
    </row>
    <row r="83" spans="4:28">
      <c r="D83" s="626"/>
      <c r="E83" s="626"/>
      <c r="F83" s="719"/>
      <c r="G83" s="625"/>
      <c r="H83" s="626"/>
      <c r="I83" s="625"/>
      <c r="J83" s="625"/>
      <c r="K83" s="625"/>
      <c r="L83" s="720"/>
      <c r="M83" s="720"/>
      <c r="N83" s="720"/>
      <c r="O83" s="625"/>
      <c r="P83" s="626"/>
      <c r="V83" s="625"/>
      <c r="W83" s="625"/>
      <c r="X83" s="625"/>
      <c r="Y83" s="625"/>
      <c r="Z83" s="625"/>
      <c r="AA83" s="625"/>
      <c r="AB83" s="625"/>
    </row>
    <row r="84" spans="4:28">
      <c r="D84" s="626"/>
      <c r="E84" s="626"/>
      <c r="F84" s="719"/>
      <c r="G84" s="625"/>
      <c r="H84" s="626"/>
      <c r="I84" s="625"/>
      <c r="J84" s="625"/>
      <c r="K84" s="625"/>
      <c r="L84" s="720"/>
      <c r="M84" s="720"/>
      <c r="N84" s="720"/>
      <c r="O84" s="625"/>
      <c r="P84" s="626"/>
      <c r="V84" s="625"/>
      <c r="W84" s="625"/>
      <c r="X84" s="625"/>
      <c r="Y84" s="625"/>
      <c r="Z84" s="625"/>
      <c r="AA84" s="625"/>
      <c r="AB84" s="625"/>
    </row>
    <row r="85" spans="4:28">
      <c r="D85" s="626"/>
      <c r="E85" s="626"/>
      <c r="F85" s="719"/>
      <c r="G85" s="625"/>
      <c r="H85" s="626"/>
      <c r="I85" s="625"/>
      <c r="J85" s="625"/>
      <c r="K85" s="625"/>
      <c r="L85" s="720"/>
      <c r="M85" s="720"/>
      <c r="N85" s="720"/>
      <c r="O85" s="625"/>
      <c r="P85" s="626"/>
      <c r="V85" s="625"/>
      <c r="W85" s="625"/>
      <c r="X85" s="625"/>
      <c r="Y85" s="625"/>
      <c r="Z85" s="625"/>
      <c r="AA85" s="625"/>
      <c r="AB85" s="625"/>
    </row>
    <row r="86" spans="4:28">
      <c r="D86" s="626"/>
      <c r="E86" s="626"/>
      <c r="F86" s="719"/>
      <c r="G86" s="625"/>
      <c r="H86" s="626"/>
      <c r="I86" s="625"/>
      <c r="J86" s="625"/>
      <c r="K86" s="625"/>
      <c r="L86" s="720"/>
      <c r="M86" s="720"/>
      <c r="N86" s="720"/>
      <c r="O86" s="625"/>
      <c r="P86" s="626"/>
      <c r="V86" s="625"/>
      <c r="W86" s="625"/>
      <c r="X86" s="625"/>
      <c r="Y86" s="625"/>
      <c r="Z86" s="625"/>
      <c r="AA86" s="625"/>
      <c r="AB86" s="625"/>
    </row>
    <row r="87" spans="4:28">
      <c r="D87" s="626"/>
      <c r="E87" s="626"/>
      <c r="F87" s="719"/>
      <c r="G87" s="625"/>
      <c r="H87" s="626"/>
      <c r="I87" s="625"/>
      <c r="J87" s="625"/>
      <c r="K87" s="625"/>
      <c r="L87" s="720"/>
      <c r="M87" s="720"/>
      <c r="N87" s="720"/>
      <c r="O87" s="625"/>
      <c r="P87" s="626"/>
      <c r="V87" s="625"/>
      <c r="W87" s="625"/>
      <c r="X87" s="625"/>
      <c r="Y87" s="625"/>
      <c r="Z87" s="625"/>
      <c r="AA87" s="625"/>
      <c r="AB87" s="625"/>
    </row>
    <row r="88" spans="4:28">
      <c r="D88" s="626"/>
      <c r="E88" s="626"/>
      <c r="F88" s="719"/>
      <c r="G88" s="625"/>
      <c r="H88" s="626"/>
      <c r="I88" s="625"/>
      <c r="J88" s="625"/>
      <c r="K88" s="625"/>
      <c r="L88" s="720"/>
      <c r="M88" s="720"/>
      <c r="N88" s="720"/>
      <c r="O88" s="625"/>
      <c r="P88" s="626"/>
      <c r="V88" s="625"/>
      <c r="W88" s="625"/>
      <c r="X88" s="625"/>
      <c r="Y88" s="625"/>
      <c r="Z88" s="625"/>
      <c r="AA88" s="625"/>
      <c r="AB88" s="625"/>
    </row>
    <row r="89" spans="4:28">
      <c r="D89" s="626"/>
      <c r="E89" s="626"/>
      <c r="F89" s="719"/>
      <c r="G89" s="625"/>
      <c r="H89" s="626"/>
      <c r="I89" s="625"/>
      <c r="J89" s="625"/>
      <c r="K89" s="625"/>
      <c r="L89" s="720"/>
      <c r="M89" s="720"/>
      <c r="N89" s="720"/>
      <c r="O89" s="625"/>
      <c r="P89" s="626"/>
      <c r="V89" s="625"/>
      <c r="W89" s="625"/>
      <c r="X89" s="625"/>
      <c r="Y89" s="625"/>
      <c r="Z89" s="625"/>
      <c r="AA89" s="625"/>
      <c r="AB89" s="625"/>
    </row>
    <row r="90" spans="4:28">
      <c r="D90" s="626"/>
      <c r="E90" s="626"/>
      <c r="F90" s="719"/>
      <c r="G90" s="625"/>
      <c r="H90" s="626"/>
      <c r="I90" s="625"/>
      <c r="J90" s="625"/>
      <c r="K90" s="625"/>
      <c r="L90" s="720"/>
      <c r="M90" s="720"/>
      <c r="N90" s="720"/>
      <c r="O90" s="625"/>
      <c r="P90" s="626"/>
      <c r="V90" s="625"/>
      <c r="W90" s="625"/>
      <c r="X90" s="625"/>
      <c r="Y90" s="625"/>
      <c r="Z90" s="625"/>
      <c r="AA90" s="625"/>
      <c r="AB90" s="625"/>
    </row>
    <row r="91" spans="4:28">
      <c r="D91" s="626"/>
      <c r="E91" s="626"/>
      <c r="F91" s="719"/>
      <c r="G91" s="625"/>
      <c r="H91" s="626"/>
      <c r="I91" s="625"/>
      <c r="J91" s="625"/>
      <c r="K91" s="625"/>
      <c r="L91" s="720"/>
      <c r="M91" s="720"/>
      <c r="N91" s="720"/>
      <c r="O91" s="625"/>
      <c r="P91" s="626"/>
      <c r="V91" s="625"/>
      <c r="W91" s="625"/>
      <c r="X91" s="625"/>
      <c r="Y91" s="625"/>
      <c r="Z91" s="625"/>
      <c r="AA91" s="625"/>
      <c r="AB91" s="625"/>
    </row>
    <row r="92" spans="4:28">
      <c r="D92" s="626"/>
      <c r="E92" s="626"/>
      <c r="F92" s="719"/>
      <c r="G92" s="625"/>
      <c r="H92" s="626"/>
      <c r="I92" s="625"/>
      <c r="J92" s="625"/>
      <c r="K92" s="625"/>
      <c r="L92" s="720"/>
      <c r="M92" s="720"/>
      <c r="N92" s="720"/>
      <c r="O92" s="625"/>
      <c r="P92" s="626"/>
      <c r="V92" s="625"/>
      <c r="W92" s="625"/>
      <c r="X92" s="625"/>
      <c r="Y92" s="625"/>
      <c r="Z92" s="625"/>
      <c r="AA92" s="625"/>
      <c r="AB92" s="625"/>
    </row>
    <row r="93" spans="4:28">
      <c r="D93" s="626"/>
      <c r="E93" s="626"/>
      <c r="F93" s="719"/>
      <c r="G93" s="625"/>
      <c r="H93" s="626"/>
      <c r="I93" s="625"/>
      <c r="J93" s="625"/>
      <c r="K93" s="625"/>
      <c r="L93" s="720"/>
      <c r="M93" s="720"/>
      <c r="N93" s="720"/>
      <c r="O93" s="625"/>
      <c r="P93" s="626"/>
      <c r="V93" s="625"/>
      <c r="W93" s="625"/>
      <c r="X93" s="625"/>
      <c r="Y93" s="625"/>
      <c r="Z93" s="625"/>
      <c r="AA93" s="625"/>
      <c r="AB93" s="625"/>
    </row>
    <row r="94" spans="4:28">
      <c r="D94" s="626"/>
      <c r="E94" s="626"/>
      <c r="F94" s="719"/>
      <c r="G94" s="625"/>
      <c r="H94" s="626"/>
      <c r="I94" s="625"/>
      <c r="J94" s="625"/>
      <c r="K94" s="625"/>
      <c r="L94" s="720"/>
      <c r="M94" s="720"/>
      <c r="N94" s="720"/>
      <c r="O94" s="625"/>
      <c r="P94" s="626"/>
      <c r="V94" s="625"/>
      <c r="W94" s="625"/>
      <c r="X94" s="625"/>
      <c r="Y94" s="625"/>
      <c r="Z94" s="625"/>
      <c r="AA94" s="625"/>
      <c r="AB94" s="625"/>
    </row>
    <row r="95" spans="4:28">
      <c r="D95" s="626"/>
      <c r="E95" s="626"/>
      <c r="F95" s="719"/>
      <c r="G95" s="625"/>
      <c r="H95" s="626"/>
      <c r="I95" s="625"/>
      <c r="J95" s="625"/>
      <c r="K95" s="625"/>
      <c r="L95" s="720"/>
      <c r="M95" s="720"/>
      <c r="N95" s="720"/>
      <c r="O95" s="625"/>
      <c r="P95" s="626"/>
      <c r="V95" s="625"/>
      <c r="W95" s="625"/>
      <c r="X95" s="625"/>
      <c r="Y95" s="625"/>
      <c r="Z95" s="625"/>
      <c r="AA95" s="625"/>
      <c r="AB95" s="625"/>
    </row>
    <row r="96" spans="4:28">
      <c r="D96" s="626"/>
      <c r="E96" s="626"/>
      <c r="F96" s="719"/>
      <c r="G96" s="625"/>
      <c r="H96" s="626"/>
      <c r="I96" s="625"/>
      <c r="J96" s="625"/>
      <c r="K96" s="625"/>
      <c r="L96" s="720"/>
      <c r="M96" s="720"/>
      <c r="N96" s="720"/>
      <c r="O96" s="625"/>
      <c r="P96" s="626"/>
      <c r="V96" s="625"/>
      <c r="W96" s="625"/>
      <c r="X96" s="625"/>
      <c r="Y96" s="625"/>
      <c r="Z96" s="625"/>
      <c r="AA96" s="625"/>
      <c r="AB96" s="625"/>
    </row>
    <row r="97" spans="4:28">
      <c r="D97" s="626"/>
      <c r="E97" s="626"/>
      <c r="F97" s="719"/>
      <c r="G97" s="625"/>
      <c r="H97" s="626"/>
      <c r="I97" s="625"/>
      <c r="J97" s="625"/>
      <c r="K97" s="625"/>
      <c r="L97" s="720"/>
      <c r="M97" s="720"/>
      <c r="N97" s="720"/>
      <c r="O97" s="625"/>
      <c r="P97" s="626"/>
      <c r="V97" s="625"/>
      <c r="W97" s="625"/>
      <c r="X97" s="625"/>
      <c r="Y97" s="625"/>
      <c r="Z97" s="625"/>
      <c r="AA97" s="625"/>
      <c r="AB97" s="625"/>
    </row>
    <row r="98" spans="4:28">
      <c r="D98" s="626"/>
      <c r="E98" s="626"/>
      <c r="F98" s="719"/>
      <c r="G98" s="625"/>
      <c r="H98" s="626"/>
      <c r="I98" s="625"/>
      <c r="J98" s="625"/>
      <c r="K98" s="625"/>
      <c r="L98" s="720"/>
      <c r="M98" s="720"/>
      <c r="N98" s="720"/>
      <c r="O98" s="625"/>
      <c r="P98" s="626"/>
      <c r="V98" s="625"/>
      <c r="W98" s="625"/>
      <c r="X98" s="625"/>
      <c r="Y98" s="625"/>
      <c r="Z98" s="625"/>
      <c r="AA98" s="625"/>
      <c r="AB98" s="625"/>
    </row>
    <row r="99" spans="4:28">
      <c r="D99" s="626"/>
      <c r="E99" s="626"/>
      <c r="F99" s="719"/>
      <c r="G99" s="625"/>
      <c r="H99" s="626"/>
      <c r="I99" s="625"/>
      <c r="J99" s="625"/>
      <c r="K99" s="625"/>
      <c r="L99" s="720"/>
      <c r="M99" s="720"/>
      <c r="N99" s="720"/>
      <c r="O99" s="625"/>
      <c r="P99" s="626"/>
      <c r="V99" s="625"/>
      <c r="W99" s="625"/>
      <c r="X99" s="625"/>
      <c r="Y99" s="625"/>
      <c r="Z99" s="625"/>
      <c r="AA99" s="625"/>
      <c r="AB99" s="625"/>
    </row>
    <row r="100" spans="4:28">
      <c r="D100" s="626"/>
      <c r="E100" s="626"/>
      <c r="F100" s="719"/>
      <c r="G100" s="625"/>
      <c r="H100" s="626"/>
      <c r="I100" s="625"/>
      <c r="J100" s="625"/>
      <c r="K100" s="625"/>
      <c r="L100" s="720"/>
      <c r="M100" s="720"/>
      <c r="N100" s="720"/>
      <c r="O100" s="625"/>
      <c r="P100" s="626"/>
      <c r="V100" s="625"/>
      <c r="W100" s="625"/>
      <c r="X100" s="625"/>
      <c r="Y100" s="625"/>
      <c r="Z100" s="625"/>
      <c r="AA100" s="625"/>
      <c r="AB100" s="625"/>
    </row>
    <row r="101" spans="4:28">
      <c r="D101" s="626"/>
      <c r="E101" s="626"/>
      <c r="F101" s="719"/>
      <c r="G101" s="625"/>
      <c r="H101" s="626"/>
      <c r="I101" s="625"/>
      <c r="J101" s="625"/>
      <c r="K101" s="625"/>
      <c r="L101" s="720"/>
      <c r="M101" s="720"/>
      <c r="N101" s="720"/>
      <c r="O101" s="625"/>
      <c r="P101" s="626"/>
      <c r="V101" s="625"/>
      <c r="W101" s="625"/>
      <c r="X101" s="625"/>
      <c r="Y101" s="625"/>
      <c r="Z101" s="625"/>
      <c r="AA101" s="625"/>
      <c r="AB101" s="625"/>
    </row>
    <row r="102" spans="4:28">
      <c r="D102" s="626"/>
      <c r="E102" s="626"/>
      <c r="F102" s="719"/>
      <c r="G102" s="625"/>
      <c r="H102" s="626"/>
      <c r="I102" s="625"/>
      <c r="J102" s="625"/>
      <c r="K102" s="625"/>
      <c r="L102" s="720"/>
      <c r="M102" s="720"/>
      <c r="N102" s="720"/>
      <c r="O102" s="625"/>
      <c r="P102" s="626"/>
      <c r="V102" s="625"/>
      <c r="W102" s="625"/>
      <c r="X102" s="625"/>
      <c r="Y102" s="625"/>
      <c r="Z102" s="625"/>
      <c r="AA102" s="625"/>
      <c r="AB102" s="625"/>
    </row>
    <row r="103" spans="4:28">
      <c r="D103" s="626"/>
      <c r="E103" s="626"/>
      <c r="F103" s="719"/>
      <c r="G103" s="625"/>
      <c r="H103" s="626"/>
      <c r="I103" s="625"/>
      <c r="J103" s="625"/>
      <c r="K103" s="625"/>
      <c r="L103" s="720"/>
      <c r="M103" s="720"/>
      <c r="N103" s="720"/>
      <c r="O103" s="625"/>
      <c r="P103" s="626"/>
      <c r="V103" s="625"/>
      <c r="W103" s="625"/>
      <c r="X103" s="625"/>
      <c r="Y103" s="625"/>
      <c r="Z103" s="625"/>
      <c r="AA103" s="625"/>
      <c r="AB103" s="625"/>
    </row>
    <row r="104" spans="4:28">
      <c r="D104" s="626"/>
      <c r="E104" s="626"/>
      <c r="F104" s="719"/>
      <c r="G104" s="625"/>
      <c r="H104" s="626"/>
      <c r="I104" s="625"/>
      <c r="J104" s="625"/>
      <c r="K104" s="625"/>
      <c r="L104" s="720"/>
      <c r="M104" s="720"/>
      <c r="N104" s="720"/>
      <c r="O104" s="625"/>
      <c r="P104" s="626"/>
      <c r="V104" s="625"/>
      <c r="W104" s="625"/>
      <c r="X104" s="625"/>
      <c r="Y104" s="625"/>
      <c r="Z104" s="625"/>
      <c r="AA104" s="625"/>
      <c r="AB104" s="625"/>
    </row>
    <row r="105" spans="4:28">
      <c r="D105" s="626"/>
      <c r="E105" s="626"/>
      <c r="F105" s="719"/>
      <c r="G105" s="625"/>
      <c r="H105" s="626"/>
      <c r="I105" s="625"/>
      <c r="J105" s="625"/>
      <c r="K105" s="625"/>
      <c r="L105" s="720"/>
      <c r="M105" s="720"/>
      <c r="N105" s="720"/>
      <c r="O105" s="625"/>
      <c r="P105" s="626"/>
      <c r="V105" s="625"/>
      <c r="W105" s="625"/>
      <c r="X105" s="625"/>
      <c r="Y105" s="625"/>
      <c r="Z105" s="625"/>
      <c r="AA105" s="625"/>
      <c r="AB105" s="625"/>
    </row>
    <row r="106" spans="4:28">
      <c r="D106" s="626"/>
      <c r="E106" s="626"/>
      <c r="F106" s="719"/>
      <c r="G106" s="625"/>
      <c r="H106" s="626"/>
      <c r="I106" s="625"/>
      <c r="J106" s="625"/>
      <c r="K106" s="625"/>
      <c r="L106" s="720"/>
      <c r="M106" s="720"/>
      <c r="N106" s="720"/>
      <c r="O106" s="625"/>
      <c r="P106" s="626"/>
      <c r="V106" s="625"/>
      <c r="W106" s="625"/>
      <c r="X106" s="625"/>
      <c r="Y106" s="625"/>
      <c r="Z106" s="625"/>
      <c r="AA106" s="625"/>
      <c r="AB106" s="625"/>
    </row>
    <row r="107" spans="4:28">
      <c r="D107" s="626"/>
      <c r="E107" s="626"/>
      <c r="F107" s="719"/>
      <c r="G107" s="625"/>
      <c r="H107" s="626"/>
      <c r="I107" s="625"/>
      <c r="J107" s="625"/>
      <c r="K107" s="625"/>
      <c r="L107" s="720"/>
      <c r="M107" s="720"/>
      <c r="N107" s="720"/>
      <c r="O107" s="625"/>
      <c r="P107" s="626"/>
      <c r="V107" s="625"/>
      <c r="W107" s="625"/>
      <c r="X107" s="625"/>
      <c r="Y107" s="625"/>
      <c r="Z107" s="625"/>
      <c r="AA107" s="625"/>
      <c r="AB107" s="625"/>
    </row>
    <row r="108" spans="4:28">
      <c r="D108" s="626"/>
      <c r="E108" s="626"/>
      <c r="F108" s="719"/>
      <c r="G108" s="625"/>
      <c r="H108" s="626"/>
      <c r="I108" s="625"/>
      <c r="J108" s="625"/>
      <c r="K108" s="625"/>
      <c r="L108" s="720"/>
      <c r="M108" s="720"/>
      <c r="N108" s="720"/>
      <c r="O108" s="625"/>
      <c r="P108" s="626"/>
      <c r="V108" s="625"/>
      <c r="W108" s="625"/>
      <c r="X108" s="625"/>
      <c r="Y108" s="625"/>
      <c r="Z108" s="625"/>
      <c r="AA108" s="625"/>
      <c r="AB108" s="625"/>
    </row>
    <row r="109" spans="4:28">
      <c r="D109" s="626"/>
      <c r="E109" s="626"/>
      <c r="F109" s="719"/>
      <c r="G109" s="625"/>
      <c r="H109" s="626"/>
      <c r="I109" s="625"/>
      <c r="J109" s="625"/>
      <c r="K109" s="625"/>
      <c r="L109" s="720"/>
      <c r="M109" s="720"/>
      <c r="N109" s="720"/>
      <c r="O109" s="625"/>
      <c r="P109" s="626"/>
      <c r="V109" s="625"/>
      <c r="W109" s="625"/>
      <c r="X109" s="625"/>
      <c r="Y109" s="625"/>
      <c r="Z109" s="625"/>
      <c r="AA109" s="625"/>
      <c r="AB109" s="625"/>
    </row>
    <row r="110" spans="4:28">
      <c r="D110" s="626"/>
      <c r="E110" s="626"/>
      <c r="F110" s="719"/>
      <c r="G110" s="625"/>
      <c r="H110" s="626"/>
      <c r="I110" s="625"/>
      <c r="J110" s="625"/>
      <c r="K110" s="625"/>
      <c r="L110" s="720"/>
      <c r="M110" s="720"/>
      <c r="N110" s="720"/>
      <c r="O110" s="625"/>
      <c r="P110" s="626"/>
      <c r="V110" s="625"/>
      <c r="W110" s="625"/>
      <c r="X110" s="625"/>
      <c r="Y110" s="625"/>
      <c r="Z110" s="625"/>
      <c r="AA110" s="625"/>
      <c r="AB110" s="625"/>
    </row>
    <row r="111" spans="4:28">
      <c r="D111" s="626"/>
      <c r="E111" s="626"/>
      <c r="F111" s="719"/>
      <c r="G111" s="625"/>
      <c r="H111" s="626"/>
      <c r="I111" s="625"/>
      <c r="J111" s="625"/>
      <c r="K111" s="625"/>
      <c r="L111" s="720"/>
      <c r="M111" s="720"/>
      <c r="N111" s="720"/>
      <c r="O111" s="625"/>
      <c r="P111" s="626"/>
      <c r="V111" s="625"/>
      <c r="W111" s="625"/>
      <c r="X111" s="625"/>
      <c r="Y111" s="625"/>
      <c r="Z111" s="625"/>
      <c r="AA111" s="625"/>
      <c r="AB111" s="625"/>
    </row>
    <row r="112" spans="4:28">
      <c r="D112" s="626"/>
      <c r="E112" s="626"/>
      <c r="F112" s="719"/>
      <c r="G112" s="625"/>
      <c r="H112" s="626"/>
      <c r="I112" s="625"/>
      <c r="J112" s="625"/>
      <c r="K112" s="625"/>
      <c r="L112" s="720"/>
      <c r="M112" s="720"/>
      <c r="N112" s="720"/>
      <c r="O112" s="625"/>
      <c r="P112" s="626"/>
      <c r="V112" s="625"/>
      <c r="W112" s="625"/>
      <c r="X112" s="625"/>
      <c r="Y112" s="625"/>
      <c r="Z112" s="625"/>
      <c r="AA112" s="625"/>
      <c r="AB112" s="625"/>
    </row>
    <row r="113" spans="4:28">
      <c r="D113" s="626"/>
      <c r="E113" s="626"/>
      <c r="F113" s="719"/>
      <c r="G113" s="625"/>
      <c r="H113" s="626"/>
      <c r="I113" s="625"/>
      <c r="J113" s="625"/>
      <c r="K113" s="625"/>
      <c r="L113" s="720"/>
      <c r="M113" s="720"/>
      <c r="N113" s="720"/>
      <c r="O113" s="625"/>
      <c r="P113" s="626"/>
      <c r="V113" s="625"/>
      <c r="W113" s="625"/>
      <c r="X113" s="625"/>
      <c r="Y113" s="625"/>
      <c r="Z113" s="625"/>
      <c r="AA113" s="625"/>
      <c r="AB113" s="625"/>
    </row>
    <row r="114" spans="4:28">
      <c r="D114" s="626"/>
      <c r="E114" s="626"/>
      <c r="F114" s="719"/>
      <c r="G114" s="625"/>
      <c r="H114" s="626"/>
      <c r="I114" s="625"/>
      <c r="J114" s="625"/>
      <c r="K114" s="625"/>
      <c r="L114" s="720"/>
      <c r="M114" s="720"/>
      <c r="N114" s="720"/>
      <c r="O114" s="625"/>
      <c r="P114" s="626"/>
      <c r="V114" s="625"/>
      <c r="W114" s="625"/>
      <c r="X114" s="625"/>
      <c r="Y114" s="625"/>
      <c r="Z114" s="625"/>
      <c r="AA114" s="625"/>
      <c r="AB114" s="625"/>
    </row>
    <row r="115" spans="4:28">
      <c r="D115" s="626"/>
      <c r="E115" s="626"/>
      <c r="F115" s="719"/>
      <c r="G115" s="625"/>
      <c r="H115" s="626"/>
      <c r="I115" s="625"/>
      <c r="J115" s="625"/>
      <c r="K115" s="625"/>
      <c r="L115" s="720"/>
      <c r="M115" s="720"/>
      <c r="N115" s="720"/>
      <c r="O115" s="625"/>
      <c r="P115" s="626"/>
      <c r="V115" s="625"/>
      <c r="W115" s="625"/>
      <c r="X115" s="625"/>
      <c r="Y115" s="625"/>
      <c r="Z115" s="625"/>
      <c r="AA115" s="625"/>
      <c r="AB115" s="625"/>
    </row>
    <row r="116" spans="4:28">
      <c r="D116" s="626"/>
      <c r="E116" s="626"/>
      <c r="F116" s="719"/>
      <c r="G116" s="625"/>
      <c r="H116" s="626"/>
      <c r="I116" s="625"/>
      <c r="J116" s="625"/>
      <c r="K116" s="625"/>
      <c r="L116" s="720"/>
      <c r="M116" s="720"/>
      <c r="N116" s="720"/>
      <c r="O116" s="625"/>
      <c r="P116" s="626"/>
      <c r="V116" s="625"/>
      <c r="W116" s="625"/>
      <c r="X116" s="625"/>
      <c r="Y116" s="625"/>
      <c r="Z116" s="625"/>
      <c r="AA116" s="625"/>
      <c r="AB116" s="625"/>
    </row>
    <row r="117" spans="4:28">
      <c r="D117" s="626"/>
      <c r="E117" s="626"/>
      <c r="F117" s="719"/>
      <c r="G117" s="625"/>
      <c r="H117" s="626"/>
      <c r="I117" s="625"/>
      <c r="J117" s="625"/>
      <c r="K117" s="625"/>
      <c r="L117" s="720"/>
      <c r="M117" s="720"/>
      <c r="N117" s="720"/>
      <c r="O117" s="625"/>
      <c r="P117" s="626"/>
      <c r="V117" s="625"/>
      <c r="W117" s="625"/>
      <c r="X117" s="625"/>
      <c r="Y117" s="625"/>
      <c r="Z117" s="625"/>
      <c r="AA117" s="625"/>
      <c r="AB117" s="625"/>
    </row>
    <row r="118" spans="4:28">
      <c r="D118" s="626"/>
      <c r="E118" s="626"/>
      <c r="F118" s="719"/>
      <c r="G118" s="625"/>
      <c r="H118" s="626"/>
      <c r="I118" s="625"/>
      <c r="J118" s="625"/>
      <c r="K118" s="625"/>
      <c r="L118" s="720"/>
      <c r="M118" s="720"/>
      <c r="N118" s="720"/>
      <c r="O118" s="625"/>
      <c r="P118" s="626"/>
      <c r="V118" s="625"/>
      <c r="W118" s="625"/>
      <c r="X118" s="625"/>
      <c r="Y118" s="625"/>
      <c r="Z118" s="625"/>
      <c r="AA118" s="625"/>
      <c r="AB118" s="625"/>
    </row>
    <row r="119" spans="4:28">
      <c r="D119" s="626"/>
      <c r="E119" s="626"/>
      <c r="F119" s="719"/>
      <c r="G119" s="625"/>
      <c r="H119" s="626"/>
      <c r="I119" s="625"/>
      <c r="J119" s="625"/>
      <c r="K119" s="625"/>
      <c r="L119" s="720"/>
      <c r="M119" s="720"/>
      <c r="N119" s="720"/>
      <c r="O119" s="625"/>
      <c r="P119" s="626"/>
      <c r="V119" s="625"/>
      <c r="W119" s="625"/>
      <c r="X119" s="625"/>
      <c r="Y119" s="625"/>
      <c r="Z119" s="625"/>
      <c r="AA119" s="625"/>
      <c r="AB119" s="625"/>
    </row>
    <row r="120" spans="4:28">
      <c r="D120" s="626"/>
      <c r="E120" s="626"/>
      <c r="F120" s="719"/>
      <c r="G120" s="625"/>
      <c r="H120" s="626"/>
      <c r="I120" s="625"/>
      <c r="J120" s="625"/>
      <c r="K120" s="625"/>
      <c r="L120" s="720"/>
      <c r="M120" s="720"/>
      <c r="N120" s="720"/>
      <c r="O120" s="625"/>
      <c r="P120" s="626"/>
      <c r="V120" s="625"/>
      <c r="W120" s="625"/>
      <c r="X120" s="625"/>
      <c r="Y120" s="625"/>
      <c r="Z120" s="625"/>
      <c r="AA120" s="625"/>
      <c r="AB120" s="625"/>
    </row>
    <row r="121" spans="4:28">
      <c r="D121" s="626"/>
      <c r="E121" s="626"/>
      <c r="F121" s="719"/>
      <c r="G121" s="625"/>
      <c r="H121" s="626"/>
      <c r="I121" s="625"/>
      <c r="J121" s="625"/>
      <c r="K121" s="625"/>
      <c r="L121" s="720"/>
      <c r="M121" s="720"/>
      <c r="N121" s="720"/>
      <c r="O121" s="625"/>
      <c r="P121" s="626"/>
      <c r="V121" s="625"/>
      <c r="W121" s="625"/>
      <c r="X121" s="625"/>
      <c r="Y121" s="625"/>
      <c r="Z121" s="625"/>
      <c r="AA121" s="625"/>
      <c r="AB121" s="625"/>
    </row>
    <row r="122" spans="4:28">
      <c r="D122" s="626"/>
      <c r="E122" s="626"/>
      <c r="F122" s="719"/>
      <c r="G122" s="625"/>
      <c r="H122" s="626"/>
      <c r="I122" s="625"/>
      <c r="J122" s="625"/>
      <c r="K122" s="625"/>
      <c r="L122" s="720"/>
      <c r="M122" s="720"/>
      <c r="N122" s="720"/>
      <c r="O122" s="625"/>
      <c r="P122" s="626"/>
      <c r="V122" s="625"/>
      <c r="W122" s="625"/>
      <c r="X122" s="625"/>
      <c r="Y122" s="625"/>
      <c r="Z122" s="625"/>
      <c r="AA122" s="625"/>
      <c r="AB122" s="625"/>
    </row>
    <row r="123" spans="4:28">
      <c r="D123" s="626"/>
      <c r="E123" s="626"/>
      <c r="F123" s="719"/>
      <c r="G123" s="625"/>
      <c r="H123" s="626"/>
      <c r="I123" s="625"/>
      <c r="J123" s="625"/>
      <c r="K123" s="625"/>
      <c r="L123" s="720"/>
      <c r="M123" s="720"/>
      <c r="N123" s="720"/>
      <c r="O123" s="625"/>
      <c r="P123" s="626"/>
      <c r="V123" s="625"/>
      <c r="W123" s="625"/>
      <c r="X123" s="625"/>
      <c r="Y123" s="625"/>
      <c r="Z123" s="625"/>
      <c r="AA123" s="625"/>
      <c r="AB123" s="625"/>
    </row>
    <row r="124" spans="4:28">
      <c r="D124" s="626"/>
      <c r="E124" s="626"/>
      <c r="F124" s="719"/>
      <c r="G124" s="625"/>
      <c r="H124" s="626"/>
      <c r="I124" s="625"/>
      <c r="J124" s="625"/>
      <c r="K124" s="625"/>
      <c r="L124" s="720"/>
      <c r="M124" s="720"/>
      <c r="N124" s="720"/>
      <c r="O124" s="625"/>
      <c r="P124" s="626"/>
      <c r="V124" s="625"/>
      <c r="W124" s="625"/>
      <c r="X124" s="625"/>
      <c r="Y124" s="625"/>
      <c r="Z124" s="625"/>
      <c r="AA124" s="625"/>
      <c r="AB124" s="625"/>
    </row>
    <row r="125" spans="4:28">
      <c r="D125" s="626"/>
      <c r="E125" s="626"/>
      <c r="F125" s="719"/>
      <c r="G125" s="625"/>
      <c r="H125" s="626"/>
      <c r="I125" s="625"/>
      <c r="J125" s="625"/>
      <c r="K125" s="625"/>
      <c r="L125" s="720"/>
      <c r="M125" s="720"/>
      <c r="N125" s="720"/>
      <c r="O125" s="625"/>
      <c r="P125" s="626"/>
      <c r="V125" s="625"/>
      <c r="W125" s="625"/>
      <c r="X125" s="625"/>
      <c r="Y125" s="625"/>
      <c r="Z125" s="625"/>
      <c r="AA125" s="625"/>
      <c r="AB125" s="625"/>
    </row>
    <row r="126" spans="4:28">
      <c r="D126" s="626"/>
      <c r="E126" s="626"/>
      <c r="F126" s="719"/>
      <c r="G126" s="625"/>
      <c r="H126" s="626"/>
      <c r="I126" s="625"/>
      <c r="J126" s="625"/>
      <c r="K126" s="625"/>
      <c r="L126" s="720"/>
      <c r="M126" s="720"/>
      <c r="N126" s="720"/>
      <c r="O126" s="625"/>
      <c r="P126" s="626"/>
      <c r="V126" s="625"/>
      <c r="W126" s="625"/>
      <c r="X126" s="625"/>
      <c r="Y126" s="625"/>
      <c r="Z126" s="625"/>
      <c r="AA126" s="625"/>
      <c r="AB126" s="625"/>
    </row>
    <row r="127" spans="4:28">
      <c r="D127" s="626"/>
      <c r="E127" s="626"/>
      <c r="F127" s="719"/>
      <c r="G127" s="625"/>
      <c r="H127" s="626"/>
      <c r="I127" s="625"/>
      <c r="J127" s="625"/>
      <c r="K127" s="625"/>
      <c r="L127" s="720"/>
      <c r="M127" s="720"/>
      <c r="N127" s="720"/>
      <c r="O127" s="625"/>
      <c r="P127" s="626"/>
      <c r="V127" s="625"/>
      <c r="W127" s="625"/>
      <c r="X127" s="625"/>
      <c r="Y127" s="625"/>
      <c r="Z127" s="625"/>
      <c r="AA127" s="625"/>
      <c r="AB127" s="625"/>
    </row>
    <row r="128" spans="4:28">
      <c r="D128" s="626"/>
      <c r="E128" s="626"/>
      <c r="F128" s="719"/>
      <c r="G128" s="625"/>
      <c r="H128" s="626"/>
      <c r="I128" s="625"/>
      <c r="J128" s="625"/>
      <c r="K128" s="625"/>
      <c r="L128" s="720"/>
      <c r="M128" s="720"/>
      <c r="N128" s="720"/>
      <c r="O128" s="625"/>
      <c r="P128" s="626"/>
      <c r="V128" s="625"/>
      <c r="W128" s="625"/>
      <c r="X128" s="625"/>
      <c r="Y128" s="625"/>
      <c r="Z128" s="625"/>
      <c r="AA128" s="625"/>
      <c r="AB128" s="625"/>
    </row>
    <row r="129" spans="4:28">
      <c r="D129" s="626"/>
      <c r="E129" s="626"/>
      <c r="F129" s="719"/>
      <c r="G129" s="625"/>
      <c r="H129" s="626"/>
      <c r="I129" s="625"/>
      <c r="J129" s="625"/>
      <c r="K129" s="625"/>
      <c r="L129" s="720"/>
      <c r="M129" s="720"/>
      <c r="N129" s="720"/>
      <c r="O129" s="625"/>
      <c r="P129" s="626"/>
      <c r="V129" s="625"/>
      <c r="W129" s="625"/>
      <c r="X129" s="625"/>
      <c r="Y129" s="625"/>
      <c r="Z129" s="625"/>
      <c r="AA129" s="625"/>
      <c r="AB129" s="625"/>
    </row>
    <row r="130" spans="4:28">
      <c r="D130" s="626"/>
      <c r="E130" s="626"/>
      <c r="F130" s="719"/>
      <c r="G130" s="625"/>
      <c r="H130" s="626"/>
      <c r="I130" s="625"/>
      <c r="J130" s="625"/>
      <c r="K130" s="625"/>
      <c r="L130" s="720"/>
      <c r="M130" s="720"/>
      <c r="N130" s="720"/>
      <c r="O130" s="625"/>
      <c r="P130" s="626"/>
      <c r="V130" s="625"/>
      <c r="W130" s="625"/>
      <c r="X130" s="625"/>
      <c r="Y130" s="625"/>
      <c r="Z130" s="625"/>
      <c r="AA130" s="625"/>
      <c r="AB130" s="625"/>
    </row>
    <row r="131" spans="4:28">
      <c r="D131" s="626"/>
      <c r="E131" s="626"/>
      <c r="F131" s="719"/>
      <c r="G131" s="625"/>
      <c r="H131" s="626"/>
      <c r="I131" s="625"/>
      <c r="J131" s="625"/>
      <c r="K131" s="625"/>
      <c r="L131" s="720"/>
      <c r="M131" s="720"/>
      <c r="N131" s="720"/>
      <c r="O131" s="625"/>
      <c r="P131" s="626"/>
      <c r="V131" s="625"/>
      <c r="W131" s="625"/>
      <c r="X131" s="625"/>
      <c r="Y131" s="625"/>
      <c r="Z131" s="625"/>
      <c r="AA131" s="625"/>
      <c r="AB131" s="625"/>
    </row>
    <row r="132" spans="4:28">
      <c r="D132" s="626"/>
      <c r="E132" s="626"/>
      <c r="F132" s="719"/>
      <c r="G132" s="625"/>
      <c r="H132" s="626"/>
      <c r="I132" s="625"/>
      <c r="J132" s="625"/>
      <c r="K132" s="625"/>
      <c r="L132" s="720"/>
      <c r="M132" s="720"/>
      <c r="N132" s="720"/>
      <c r="O132" s="625"/>
      <c r="P132" s="626"/>
      <c r="V132" s="625"/>
      <c r="W132" s="625"/>
      <c r="X132" s="625"/>
      <c r="Y132" s="625"/>
      <c r="Z132" s="625"/>
      <c r="AA132" s="625"/>
      <c r="AB132" s="625"/>
    </row>
    <row r="133" spans="4:28">
      <c r="D133" s="626"/>
      <c r="E133" s="626"/>
      <c r="F133" s="719"/>
      <c r="G133" s="625"/>
      <c r="H133" s="626"/>
      <c r="I133" s="625"/>
      <c r="J133" s="625"/>
      <c r="K133" s="625"/>
      <c r="L133" s="720"/>
      <c r="M133" s="720"/>
      <c r="N133" s="720"/>
      <c r="O133" s="625"/>
      <c r="P133" s="626"/>
      <c r="V133" s="625"/>
      <c r="W133" s="625"/>
      <c r="X133" s="625"/>
      <c r="Y133" s="625"/>
      <c r="Z133" s="625"/>
      <c r="AA133" s="625"/>
      <c r="AB133" s="625"/>
    </row>
    <row r="134" spans="4:28">
      <c r="D134" s="626"/>
      <c r="E134" s="626"/>
      <c r="F134" s="719"/>
      <c r="G134" s="625"/>
      <c r="H134" s="626"/>
      <c r="I134" s="625"/>
      <c r="J134" s="625"/>
      <c r="K134" s="625"/>
      <c r="L134" s="720"/>
      <c r="M134" s="720"/>
      <c r="N134" s="720"/>
      <c r="O134" s="625"/>
      <c r="P134" s="626"/>
      <c r="V134" s="625"/>
      <c r="W134" s="625"/>
      <c r="X134" s="625"/>
      <c r="Y134" s="625"/>
      <c r="Z134" s="625"/>
      <c r="AA134" s="625"/>
      <c r="AB134" s="625"/>
    </row>
    <row r="135" spans="4:28">
      <c r="D135" s="626"/>
      <c r="E135" s="626"/>
      <c r="F135" s="719"/>
      <c r="G135" s="625"/>
      <c r="H135" s="626"/>
      <c r="I135" s="625"/>
      <c r="J135" s="625"/>
      <c r="K135" s="625"/>
      <c r="L135" s="720"/>
      <c r="M135" s="720"/>
      <c r="N135" s="720"/>
      <c r="O135" s="625"/>
      <c r="P135" s="626"/>
      <c r="V135" s="625"/>
      <c r="W135" s="625"/>
      <c r="X135" s="625"/>
      <c r="Y135" s="625"/>
      <c r="Z135" s="625"/>
      <c r="AA135" s="625"/>
      <c r="AB135" s="625"/>
    </row>
    <row r="136" spans="4:28">
      <c r="D136" s="626"/>
      <c r="E136" s="626"/>
      <c r="F136" s="719"/>
      <c r="G136" s="625"/>
      <c r="H136" s="626"/>
      <c r="I136" s="625"/>
      <c r="J136" s="625"/>
      <c r="K136" s="625"/>
      <c r="L136" s="720"/>
      <c r="M136" s="720"/>
      <c r="N136" s="720"/>
      <c r="O136" s="625"/>
      <c r="P136" s="626"/>
      <c r="V136" s="625"/>
      <c r="W136" s="625"/>
      <c r="X136" s="625"/>
      <c r="Y136" s="625"/>
      <c r="Z136" s="625"/>
      <c r="AA136" s="625"/>
      <c r="AB136" s="625"/>
    </row>
    <row r="137" spans="4:28">
      <c r="D137" s="626"/>
      <c r="E137" s="626"/>
      <c r="F137" s="719"/>
      <c r="G137" s="625"/>
      <c r="H137" s="626"/>
      <c r="I137" s="625"/>
      <c r="J137" s="625"/>
      <c r="K137" s="625"/>
      <c r="L137" s="720"/>
      <c r="M137" s="720"/>
      <c r="N137" s="720"/>
      <c r="O137" s="625"/>
      <c r="P137" s="626"/>
      <c r="V137" s="625"/>
      <c r="W137" s="625"/>
      <c r="X137" s="625"/>
      <c r="Y137" s="625"/>
      <c r="Z137" s="625"/>
      <c r="AA137" s="625"/>
      <c r="AB137" s="625"/>
    </row>
    <row r="138" spans="4:28">
      <c r="D138" s="626"/>
      <c r="E138" s="626"/>
      <c r="F138" s="719"/>
      <c r="G138" s="625"/>
      <c r="H138" s="626"/>
      <c r="I138" s="625"/>
      <c r="J138" s="625"/>
      <c r="K138" s="625"/>
      <c r="L138" s="720"/>
      <c r="M138" s="720"/>
      <c r="N138" s="720"/>
      <c r="O138" s="625"/>
      <c r="P138" s="626"/>
      <c r="V138" s="625"/>
      <c r="W138" s="625"/>
      <c r="X138" s="625"/>
      <c r="Y138" s="625"/>
      <c r="Z138" s="625"/>
      <c r="AA138" s="625"/>
      <c r="AB138" s="625"/>
    </row>
    <row r="139" spans="4:28">
      <c r="D139" s="626"/>
      <c r="E139" s="626"/>
      <c r="F139" s="719"/>
      <c r="G139" s="625"/>
      <c r="H139" s="626"/>
      <c r="I139" s="625"/>
      <c r="J139" s="625"/>
      <c r="K139" s="625"/>
      <c r="L139" s="720"/>
      <c r="M139" s="720"/>
      <c r="N139" s="720"/>
      <c r="O139" s="625"/>
      <c r="P139" s="626"/>
      <c r="V139" s="625"/>
      <c r="W139" s="625"/>
      <c r="X139" s="625"/>
      <c r="Y139" s="625"/>
      <c r="Z139" s="625"/>
      <c r="AA139" s="625"/>
      <c r="AB139" s="625"/>
    </row>
    <row r="140" spans="4:28">
      <c r="D140" s="626"/>
      <c r="E140" s="626"/>
      <c r="F140" s="719"/>
      <c r="G140" s="625"/>
      <c r="H140" s="626"/>
      <c r="I140" s="625"/>
      <c r="J140" s="625"/>
      <c r="K140" s="625"/>
      <c r="L140" s="720"/>
      <c r="M140" s="720"/>
      <c r="N140" s="720"/>
      <c r="O140" s="625"/>
      <c r="P140" s="626"/>
      <c r="V140" s="625"/>
      <c r="W140" s="625"/>
      <c r="X140" s="625"/>
      <c r="Y140" s="625"/>
      <c r="Z140" s="625"/>
      <c r="AA140" s="625"/>
      <c r="AB140" s="625"/>
    </row>
    <row r="141" spans="4:28">
      <c r="D141" s="626"/>
      <c r="E141" s="626"/>
      <c r="F141" s="719"/>
      <c r="G141" s="625"/>
      <c r="H141" s="626"/>
      <c r="I141" s="625"/>
      <c r="J141" s="625"/>
      <c r="K141" s="625"/>
      <c r="L141" s="720"/>
      <c r="M141" s="720"/>
      <c r="N141" s="720"/>
      <c r="O141" s="625"/>
      <c r="P141" s="626"/>
      <c r="V141" s="625"/>
      <c r="W141" s="625"/>
      <c r="X141" s="625"/>
      <c r="Y141" s="625"/>
      <c r="Z141" s="625"/>
      <c r="AA141" s="625"/>
      <c r="AB141" s="625"/>
    </row>
    <row r="142" spans="4:28">
      <c r="D142" s="626"/>
      <c r="E142" s="626"/>
      <c r="F142" s="719"/>
      <c r="G142" s="625"/>
      <c r="H142" s="626"/>
      <c r="I142" s="625"/>
      <c r="J142" s="625"/>
      <c r="K142" s="625"/>
      <c r="L142" s="720"/>
      <c r="M142" s="720"/>
      <c r="N142" s="720"/>
      <c r="O142" s="625"/>
      <c r="P142" s="626"/>
      <c r="V142" s="625"/>
      <c r="W142" s="625"/>
      <c r="X142" s="625"/>
      <c r="Y142" s="625"/>
      <c r="Z142" s="625"/>
      <c r="AA142" s="625"/>
      <c r="AB142" s="625"/>
    </row>
    <row r="143" spans="4:28">
      <c r="D143" s="626"/>
      <c r="E143" s="626"/>
      <c r="F143" s="719"/>
      <c r="G143" s="625"/>
      <c r="H143" s="626"/>
      <c r="I143" s="625"/>
      <c r="J143" s="625"/>
      <c r="K143" s="625"/>
      <c r="L143" s="720"/>
      <c r="M143" s="720"/>
      <c r="N143" s="720"/>
      <c r="O143" s="625"/>
      <c r="P143" s="626"/>
      <c r="V143" s="625"/>
      <c r="W143" s="625"/>
      <c r="X143" s="625"/>
      <c r="Y143" s="625"/>
      <c r="Z143" s="625"/>
      <c r="AA143" s="625"/>
      <c r="AB143" s="625"/>
    </row>
    <row r="144" spans="4:28">
      <c r="D144" s="626"/>
      <c r="E144" s="626"/>
      <c r="F144" s="719"/>
      <c r="G144" s="625"/>
      <c r="H144" s="626"/>
      <c r="I144" s="625"/>
      <c r="J144" s="625"/>
      <c r="K144" s="625"/>
      <c r="L144" s="720"/>
      <c r="M144" s="720"/>
      <c r="N144" s="720"/>
      <c r="O144" s="625"/>
      <c r="P144" s="626"/>
      <c r="V144" s="625"/>
      <c r="W144" s="625"/>
      <c r="X144" s="625"/>
      <c r="Y144" s="625"/>
      <c r="Z144" s="625"/>
      <c r="AA144" s="625"/>
      <c r="AB144" s="625"/>
    </row>
    <row r="145" spans="4:28">
      <c r="D145" s="626"/>
      <c r="E145" s="626"/>
      <c r="F145" s="719"/>
      <c r="G145" s="625"/>
      <c r="H145" s="626"/>
      <c r="I145" s="625"/>
      <c r="J145" s="625"/>
      <c r="K145" s="625"/>
      <c r="L145" s="720"/>
      <c r="M145" s="720"/>
      <c r="N145" s="720"/>
      <c r="O145" s="625"/>
      <c r="P145" s="626"/>
      <c r="V145" s="625"/>
      <c r="W145" s="625"/>
      <c r="X145" s="625"/>
      <c r="Y145" s="625"/>
      <c r="Z145" s="625"/>
      <c r="AA145" s="625"/>
      <c r="AB145" s="625"/>
    </row>
    <row r="146" spans="4:28">
      <c r="D146" s="626"/>
      <c r="E146" s="626"/>
      <c r="F146" s="719"/>
      <c r="G146" s="625"/>
      <c r="H146" s="626"/>
      <c r="I146" s="625"/>
      <c r="J146" s="625"/>
      <c r="K146" s="625"/>
      <c r="L146" s="720"/>
      <c r="M146" s="720"/>
      <c r="N146" s="720"/>
      <c r="O146" s="625"/>
      <c r="P146" s="626"/>
      <c r="V146" s="625"/>
      <c r="W146" s="625"/>
      <c r="X146" s="625"/>
      <c r="Y146" s="625"/>
      <c r="Z146" s="625"/>
      <c r="AA146" s="625"/>
      <c r="AB146" s="625"/>
    </row>
    <row r="147" spans="4:28">
      <c r="D147" s="626"/>
      <c r="E147" s="626"/>
      <c r="F147" s="719"/>
      <c r="G147" s="625"/>
      <c r="H147" s="626"/>
      <c r="I147" s="625"/>
      <c r="J147" s="625"/>
      <c r="K147" s="625"/>
      <c r="L147" s="720"/>
      <c r="M147" s="720"/>
      <c r="N147" s="720"/>
      <c r="O147" s="625"/>
      <c r="P147" s="626"/>
      <c r="V147" s="625"/>
      <c r="W147" s="625"/>
      <c r="X147" s="625"/>
      <c r="Y147" s="625"/>
      <c r="Z147" s="625"/>
      <c r="AA147" s="625"/>
      <c r="AB147" s="625"/>
    </row>
    <row r="148" spans="4:28">
      <c r="D148" s="626"/>
      <c r="E148" s="626"/>
      <c r="F148" s="719"/>
      <c r="G148" s="625"/>
      <c r="H148" s="626"/>
      <c r="I148" s="625"/>
      <c r="J148" s="625"/>
      <c r="K148" s="625"/>
      <c r="L148" s="720"/>
      <c r="M148" s="720"/>
      <c r="N148" s="720"/>
      <c r="O148" s="625"/>
      <c r="P148" s="626"/>
      <c r="V148" s="625"/>
      <c r="W148" s="625"/>
      <c r="X148" s="625"/>
      <c r="Y148" s="625"/>
      <c r="Z148" s="625"/>
      <c r="AA148" s="625"/>
      <c r="AB148" s="625"/>
    </row>
    <row r="149" spans="4:28">
      <c r="D149" s="626"/>
      <c r="E149" s="626"/>
      <c r="F149" s="719"/>
      <c r="G149" s="625"/>
      <c r="H149" s="626"/>
      <c r="I149" s="625"/>
      <c r="J149" s="625"/>
      <c r="K149" s="625"/>
      <c r="L149" s="720"/>
      <c r="M149" s="720"/>
      <c r="N149" s="720"/>
      <c r="O149" s="625"/>
      <c r="P149" s="626"/>
      <c r="V149" s="625"/>
      <c r="W149" s="625"/>
      <c r="X149" s="625"/>
      <c r="Y149" s="625"/>
      <c r="Z149" s="625"/>
      <c r="AA149" s="625"/>
      <c r="AB149" s="625"/>
    </row>
    <row r="150" spans="4:28">
      <c r="D150" s="626"/>
      <c r="E150" s="626"/>
      <c r="F150" s="719"/>
      <c r="G150" s="625"/>
      <c r="H150" s="626"/>
      <c r="I150" s="625"/>
      <c r="J150" s="625"/>
      <c r="K150" s="625"/>
      <c r="L150" s="720"/>
      <c r="M150" s="720"/>
      <c r="N150" s="720"/>
      <c r="O150" s="625"/>
      <c r="P150" s="626"/>
      <c r="V150" s="625"/>
      <c r="W150" s="625"/>
      <c r="X150" s="625"/>
      <c r="Y150" s="625"/>
      <c r="Z150" s="625"/>
      <c r="AA150" s="625"/>
      <c r="AB150" s="625"/>
    </row>
    <row r="151" spans="4:28">
      <c r="D151" s="626"/>
      <c r="E151" s="626"/>
      <c r="F151" s="719"/>
      <c r="G151" s="625"/>
      <c r="H151" s="626"/>
      <c r="I151" s="625"/>
      <c r="J151" s="625"/>
      <c r="K151" s="625"/>
      <c r="L151" s="720"/>
      <c r="M151" s="720"/>
      <c r="N151" s="720"/>
      <c r="O151" s="625"/>
      <c r="P151" s="626"/>
      <c r="V151" s="625"/>
      <c r="W151" s="625"/>
      <c r="X151" s="625"/>
      <c r="Y151" s="625"/>
      <c r="Z151" s="625"/>
      <c r="AA151" s="625"/>
      <c r="AB151" s="625"/>
    </row>
    <row r="152" spans="4:28">
      <c r="D152" s="626"/>
      <c r="E152" s="626"/>
      <c r="F152" s="719"/>
      <c r="G152" s="625"/>
      <c r="H152" s="626"/>
      <c r="I152" s="625"/>
      <c r="J152" s="625"/>
      <c r="K152" s="625"/>
      <c r="L152" s="720"/>
      <c r="M152" s="720"/>
      <c r="N152" s="720"/>
      <c r="O152" s="625"/>
      <c r="P152" s="626"/>
      <c r="V152" s="625"/>
      <c r="W152" s="625"/>
      <c r="X152" s="625"/>
      <c r="Y152" s="625"/>
      <c r="Z152" s="625"/>
      <c r="AA152" s="625"/>
      <c r="AB152" s="625"/>
    </row>
    <row r="153" spans="4:28">
      <c r="D153" s="626"/>
      <c r="E153" s="626"/>
      <c r="F153" s="719"/>
      <c r="G153" s="625"/>
      <c r="H153" s="626"/>
      <c r="I153" s="625"/>
      <c r="J153" s="625"/>
      <c r="K153" s="625"/>
      <c r="L153" s="720"/>
      <c r="M153" s="720"/>
      <c r="N153" s="720"/>
      <c r="O153" s="625"/>
      <c r="P153" s="626"/>
      <c r="V153" s="625"/>
      <c r="W153" s="625"/>
      <c r="X153" s="625"/>
      <c r="Y153" s="625"/>
      <c r="Z153" s="625"/>
      <c r="AA153" s="625"/>
      <c r="AB153" s="625"/>
    </row>
    <row r="154" spans="4:28">
      <c r="D154" s="626"/>
      <c r="E154" s="626"/>
      <c r="F154" s="719"/>
      <c r="G154" s="625"/>
      <c r="H154" s="626"/>
      <c r="I154" s="625"/>
      <c r="J154" s="625"/>
      <c r="K154" s="625"/>
      <c r="L154" s="720"/>
      <c r="M154" s="720"/>
      <c r="N154" s="720"/>
      <c r="O154" s="625"/>
      <c r="P154" s="626"/>
      <c r="V154" s="625"/>
      <c r="W154" s="625"/>
      <c r="X154" s="625"/>
      <c r="Y154" s="625"/>
      <c r="Z154" s="625"/>
      <c r="AA154" s="625"/>
      <c r="AB154" s="625"/>
    </row>
    <row r="155" spans="4:28">
      <c r="D155" s="626"/>
      <c r="E155" s="626"/>
      <c r="F155" s="719"/>
      <c r="G155" s="625"/>
      <c r="H155" s="626"/>
      <c r="I155" s="625"/>
      <c r="J155" s="625"/>
      <c r="K155" s="625"/>
      <c r="L155" s="720"/>
      <c r="M155" s="720"/>
      <c r="N155" s="720"/>
      <c r="O155" s="625"/>
      <c r="P155" s="626"/>
      <c r="V155" s="625"/>
      <c r="W155" s="625"/>
      <c r="X155" s="625"/>
      <c r="Y155" s="625"/>
      <c r="Z155" s="625"/>
      <c r="AA155" s="625"/>
      <c r="AB155" s="625"/>
    </row>
    <row r="156" spans="4:28">
      <c r="D156" s="626"/>
      <c r="E156" s="626"/>
      <c r="F156" s="719"/>
      <c r="G156" s="625"/>
      <c r="H156" s="626"/>
      <c r="I156" s="625"/>
      <c r="J156" s="625"/>
      <c r="K156" s="625"/>
      <c r="L156" s="720"/>
      <c r="M156" s="720"/>
      <c r="N156" s="720"/>
      <c r="O156" s="625"/>
      <c r="P156" s="626"/>
      <c r="V156" s="625"/>
      <c r="W156" s="625"/>
      <c r="X156" s="625"/>
      <c r="Y156" s="625"/>
      <c r="Z156" s="625"/>
      <c r="AA156" s="625"/>
      <c r="AB156" s="625"/>
    </row>
    <row r="157" spans="4:28">
      <c r="D157" s="626"/>
      <c r="E157" s="626"/>
      <c r="F157" s="719"/>
      <c r="G157" s="625"/>
      <c r="H157" s="626"/>
      <c r="I157" s="625"/>
      <c r="J157" s="625"/>
      <c r="K157" s="625"/>
      <c r="L157" s="720"/>
      <c r="M157" s="720"/>
      <c r="N157" s="720"/>
      <c r="O157" s="625"/>
      <c r="P157" s="626"/>
      <c r="V157" s="625"/>
      <c r="W157" s="625"/>
      <c r="X157" s="625"/>
      <c r="Y157" s="625"/>
      <c r="Z157" s="625"/>
      <c r="AA157" s="625"/>
      <c r="AB157" s="625"/>
    </row>
    <row r="158" spans="4:28">
      <c r="D158" s="626"/>
      <c r="E158" s="626"/>
      <c r="F158" s="719"/>
      <c r="G158" s="625"/>
      <c r="H158" s="626"/>
      <c r="I158" s="625"/>
      <c r="J158" s="625"/>
      <c r="K158" s="625"/>
      <c r="L158" s="720"/>
      <c r="M158" s="720"/>
      <c r="N158" s="720"/>
      <c r="O158" s="625"/>
      <c r="P158" s="626"/>
      <c r="V158" s="625"/>
      <c r="W158" s="625"/>
      <c r="X158" s="625"/>
      <c r="Y158" s="625"/>
      <c r="Z158" s="625"/>
      <c r="AA158" s="625"/>
      <c r="AB158" s="625"/>
    </row>
    <row r="159" spans="4:28">
      <c r="D159" s="626"/>
      <c r="E159" s="626"/>
      <c r="F159" s="719"/>
      <c r="G159" s="625"/>
      <c r="H159" s="626"/>
      <c r="I159" s="625"/>
      <c r="J159" s="625"/>
      <c r="K159" s="625"/>
      <c r="L159" s="720"/>
      <c r="M159" s="720"/>
      <c r="N159" s="720"/>
      <c r="O159" s="625"/>
      <c r="P159" s="626"/>
      <c r="V159" s="625"/>
      <c r="W159" s="625"/>
      <c r="X159" s="625"/>
      <c r="Y159" s="625"/>
      <c r="Z159" s="625"/>
      <c r="AA159" s="625"/>
      <c r="AB159" s="625"/>
    </row>
    <row r="160" spans="4:28">
      <c r="D160" s="626"/>
      <c r="E160" s="626"/>
      <c r="F160" s="719"/>
      <c r="G160" s="625"/>
      <c r="H160" s="626"/>
      <c r="I160" s="625"/>
      <c r="J160" s="625"/>
      <c r="K160" s="625"/>
      <c r="L160" s="720"/>
      <c r="M160" s="720"/>
      <c r="N160" s="720"/>
      <c r="O160" s="625"/>
      <c r="P160" s="626"/>
      <c r="V160" s="625"/>
      <c r="W160" s="625"/>
      <c r="X160" s="625"/>
      <c r="Y160" s="625"/>
      <c r="Z160" s="625"/>
      <c r="AA160" s="625"/>
      <c r="AB160" s="625"/>
    </row>
    <row r="161" spans="4:28">
      <c r="D161" s="626"/>
      <c r="E161" s="626"/>
      <c r="F161" s="719"/>
      <c r="G161" s="625"/>
      <c r="H161" s="626"/>
      <c r="I161" s="625"/>
      <c r="J161" s="625"/>
      <c r="K161" s="625"/>
      <c r="L161" s="720"/>
      <c r="M161" s="720"/>
      <c r="N161" s="720"/>
      <c r="O161" s="625"/>
      <c r="P161" s="626"/>
      <c r="V161" s="625"/>
      <c r="W161" s="625"/>
      <c r="X161" s="625"/>
      <c r="Y161" s="625"/>
      <c r="Z161" s="625"/>
      <c r="AA161" s="625"/>
      <c r="AB161" s="625"/>
    </row>
    <row r="162" spans="4:28">
      <c r="D162" s="626"/>
      <c r="E162" s="626"/>
      <c r="F162" s="719"/>
      <c r="G162" s="625"/>
      <c r="H162" s="626"/>
      <c r="I162" s="625"/>
      <c r="J162" s="625"/>
      <c r="K162" s="625"/>
      <c r="L162" s="720"/>
      <c r="M162" s="720"/>
      <c r="N162" s="720"/>
      <c r="O162" s="625"/>
      <c r="P162" s="626"/>
      <c r="V162" s="625"/>
      <c r="W162" s="625"/>
      <c r="X162" s="625"/>
      <c r="Y162" s="625"/>
      <c r="Z162" s="625"/>
      <c r="AA162" s="625"/>
      <c r="AB162" s="625"/>
    </row>
    <row r="163" spans="4:28">
      <c r="D163" s="626"/>
      <c r="E163" s="626"/>
      <c r="F163" s="719"/>
      <c r="G163" s="625"/>
      <c r="H163" s="626"/>
      <c r="I163" s="625"/>
      <c r="J163" s="625"/>
      <c r="K163" s="625"/>
      <c r="L163" s="720"/>
      <c r="M163" s="720"/>
      <c r="N163" s="720"/>
      <c r="O163" s="625"/>
      <c r="P163" s="626"/>
      <c r="V163" s="625"/>
      <c r="W163" s="625"/>
      <c r="X163" s="625"/>
      <c r="Y163" s="625"/>
      <c r="Z163" s="625"/>
      <c r="AA163" s="625"/>
      <c r="AB163" s="625"/>
    </row>
    <row r="164" spans="4:28">
      <c r="D164" s="626"/>
      <c r="E164" s="626"/>
      <c r="F164" s="719"/>
      <c r="G164" s="625"/>
      <c r="H164" s="626"/>
      <c r="I164" s="625"/>
      <c r="J164" s="625"/>
      <c r="K164" s="625"/>
      <c r="L164" s="720"/>
      <c r="M164" s="720"/>
      <c r="N164" s="720"/>
      <c r="O164" s="625"/>
      <c r="P164" s="626"/>
      <c r="V164" s="625"/>
      <c r="W164" s="625"/>
      <c r="X164" s="625"/>
      <c r="Y164" s="625"/>
      <c r="Z164" s="625"/>
      <c r="AA164" s="625"/>
      <c r="AB164" s="625"/>
    </row>
    <row r="165" spans="4:28">
      <c r="D165" s="626"/>
      <c r="E165" s="626"/>
      <c r="F165" s="719"/>
      <c r="G165" s="625"/>
      <c r="H165" s="626"/>
      <c r="I165" s="625"/>
      <c r="J165" s="625"/>
      <c r="K165" s="625"/>
      <c r="L165" s="720"/>
      <c r="M165" s="720"/>
      <c r="N165" s="720"/>
      <c r="O165" s="625"/>
      <c r="P165" s="626"/>
      <c r="V165" s="625"/>
      <c r="W165" s="625"/>
      <c r="X165" s="625"/>
      <c r="Y165" s="625"/>
      <c r="Z165" s="625"/>
      <c r="AA165" s="625"/>
      <c r="AB165" s="625"/>
    </row>
    <row r="166" spans="4:28">
      <c r="D166" s="626"/>
      <c r="E166" s="626"/>
      <c r="F166" s="719"/>
      <c r="G166" s="625"/>
      <c r="H166" s="626"/>
      <c r="I166" s="625"/>
      <c r="J166" s="625"/>
      <c r="K166" s="625"/>
      <c r="L166" s="720"/>
      <c r="M166" s="720"/>
      <c r="N166" s="720"/>
      <c r="O166" s="625"/>
      <c r="P166" s="626"/>
      <c r="V166" s="625"/>
      <c r="W166" s="625"/>
      <c r="X166" s="625"/>
      <c r="Y166" s="625"/>
      <c r="Z166" s="625"/>
      <c r="AA166" s="625"/>
      <c r="AB166" s="625"/>
    </row>
    <row r="167" spans="4:28">
      <c r="D167" s="626"/>
      <c r="E167" s="626"/>
      <c r="F167" s="719"/>
      <c r="G167" s="625"/>
      <c r="H167" s="626"/>
      <c r="I167" s="625"/>
      <c r="J167" s="625"/>
      <c r="K167" s="625"/>
      <c r="L167" s="720"/>
      <c r="M167" s="720"/>
      <c r="N167" s="720"/>
      <c r="O167" s="625"/>
      <c r="P167" s="626"/>
      <c r="V167" s="625"/>
      <c r="W167" s="625"/>
      <c r="X167" s="625"/>
      <c r="Y167" s="625"/>
      <c r="Z167" s="625"/>
      <c r="AA167" s="625"/>
      <c r="AB167" s="625"/>
    </row>
    <row r="168" spans="4:28">
      <c r="D168" s="626"/>
      <c r="E168" s="626"/>
      <c r="F168" s="719"/>
      <c r="G168" s="625"/>
      <c r="H168" s="626"/>
      <c r="I168" s="625"/>
      <c r="J168" s="625"/>
      <c r="K168" s="625"/>
      <c r="L168" s="720"/>
      <c r="M168" s="720"/>
      <c r="N168" s="720"/>
      <c r="O168" s="625"/>
      <c r="P168" s="626"/>
      <c r="V168" s="625"/>
      <c r="W168" s="625"/>
      <c r="X168" s="625"/>
      <c r="Y168" s="625"/>
      <c r="Z168" s="625"/>
      <c r="AA168" s="625"/>
      <c r="AB168" s="625"/>
    </row>
    <row r="169" spans="4:28">
      <c r="D169" s="626"/>
      <c r="E169" s="626"/>
      <c r="F169" s="719"/>
      <c r="G169" s="625"/>
      <c r="H169" s="626"/>
      <c r="I169" s="625"/>
      <c r="J169" s="625"/>
      <c r="K169" s="625"/>
      <c r="L169" s="720"/>
      <c r="M169" s="720"/>
      <c r="N169" s="720"/>
      <c r="O169" s="625"/>
      <c r="P169" s="626"/>
      <c r="V169" s="625"/>
      <c r="W169" s="625"/>
      <c r="X169" s="625"/>
      <c r="Y169" s="625"/>
      <c r="Z169" s="625"/>
      <c r="AA169" s="625"/>
      <c r="AB169" s="625"/>
    </row>
    <row r="170" spans="4:28">
      <c r="D170" s="626"/>
      <c r="E170" s="626"/>
      <c r="F170" s="719"/>
      <c r="G170" s="625"/>
      <c r="H170" s="626"/>
      <c r="I170" s="625"/>
      <c r="J170" s="625"/>
      <c r="K170" s="625"/>
      <c r="L170" s="720"/>
      <c r="M170" s="720"/>
      <c r="N170" s="720"/>
      <c r="O170" s="625"/>
      <c r="P170" s="626"/>
      <c r="V170" s="625"/>
      <c r="W170" s="625"/>
      <c r="X170" s="625"/>
      <c r="Y170" s="625"/>
      <c r="Z170" s="625"/>
      <c r="AA170" s="625"/>
      <c r="AB170" s="625"/>
    </row>
    <row r="171" spans="4:28">
      <c r="D171" s="626"/>
      <c r="E171" s="626"/>
      <c r="F171" s="719"/>
      <c r="G171" s="625"/>
      <c r="H171" s="626"/>
      <c r="I171" s="625"/>
      <c r="J171" s="625"/>
      <c r="K171" s="625"/>
      <c r="L171" s="720"/>
      <c r="M171" s="720"/>
      <c r="N171" s="720"/>
      <c r="O171" s="625"/>
      <c r="P171" s="626"/>
      <c r="V171" s="625"/>
      <c r="W171" s="625"/>
      <c r="X171" s="625"/>
      <c r="Y171" s="625"/>
      <c r="Z171" s="625"/>
      <c r="AA171" s="625"/>
      <c r="AB171" s="625"/>
    </row>
    <row r="172" spans="4:28">
      <c r="D172" s="626"/>
      <c r="E172" s="626"/>
      <c r="F172" s="719"/>
      <c r="G172" s="625"/>
      <c r="H172" s="626"/>
      <c r="I172" s="625"/>
      <c r="J172" s="625"/>
      <c r="K172" s="625"/>
      <c r="L172" s="720"/>
      <c r="M172" s="720"/>
      <c r="N172" s="720"/>
      <c r="O172" s="625"/>
      <c r="P172" s="626"/>
      <c r="V172" s="625"/>
      <c r="W172" s="625"/>
      <c r="X172" s="625"/>
      <c r="Y172" s="625"/>
      <c r="Z172" s="625"/>
      <c r="AA172" s="625"/>
      <c r="AB172" s="625"/>
    </row>
    <row r="173" spans="4:28">
      <c r="D173" s="626"/>
      <c r="E173" s="626"/>
      <c r="F173" s="719"/>
      <c r="G173" s="625"/>
      <c r="H173" s="626"/>
      <c r="I173" s="625"/>
      <c r="J173" s="625"/>
      <c r="K173" s="625"/>
      <c r="L173" s="720"/>
      <c r="M173" s="720"/>
      <c r="N173" s="720"/>
      <c r="O173" s="625"/>
      <c r="P173" s="626"/>
    </row>
    <row r="174" spans="4:28">
      <c r="D174" s="626"/>
      <c r="E174" s="626"/>
      <c r="F174" s="719"/>
      <c r="G174" s="625"/>
      <c r="H174" s="626"/>
      <c r="I174" s="625"/>
      <c r="J174" s="625"/>
      <c r="K174" s="625"/>
      <c r="L174" s="720"/>
      <c r="M174" s="720"/>
      <c r="N174" s="720"/>
      <c r="O174" s="625"/>
      <c r="P174" s="626"/>
    </row>
    <row r="175" spans="4:28">
      <c r="D175" s="626"/>
      <c r="E175" s="626"/>
      <c r="F175" s="719"/>
      <c r="G175" s="625"/>
      <c r="H175" s="626"/>
      <c r="I175" s="625"/>
      <c r="J175" s="625"/>
      <c r="K175" s="625"/>
      <c r="L175" s="720"/>
      <c r="M175" s="720"/>
      <c r="N175" s="720"/>
      <c r="O175" s="625"/>
      <c r="P175" s="626"/>
    </row>
    <row r="176" spans="4:28">
      <c r="D176" s="626"/>
      <c r="E176" s="626"/>
      <c r="F176" s="719"/>
      <c r="G176" s="625"/>
      <c r="H176" s="626"/>
      <c r="I176" s="625"/>
      <c r="J176" s="625"/>
      <c r="K176" s="625"/>
      <c r="L176" s="720"/>
      <c r="M176" s="720"/>
      <c r="N176" s="720"/>
      <c r="O176" s="625"/>
      <c r="P176" s="626"/>
    </row>
    <row r="177" spans="4:16">
      <c r="D177" s="626"/>
      <c r="E177" s="626"/>
      <c r="F177" s="719"/>
      <c r="G177" s="625"/>
      <c r="H177" s="626"/>
      <c r="I177" s="625"/>
      <c r="J177" s="625"/>
      <c r="K177" s="625"/>
      <c r="L177" s="720"/>
      <c r="M177" s="720"/>
      <c r="N177" s="720"/>
      <c r="O177" s="625"/>
      <c r="P177" s="626"/>
    </row>
    <row r="178" spans="4:16">
      <c r="D178" s="626"/>
      <c r="E178" s="626"/>
      <c r="F178" s="719"/>
      <c r="G178" s="625"/>
      <c r="H178" s="626"/>
      <c r="I178" s="625"/>
      <c r="J178" s="625"/>
      <c r="K178" s="625"/>
      <c r="L178" s="720"/>
      <c r="M178" s="720"/>
      <c r="N178" s="720"/>
      <c r="O178" s="625"/>
      <c r="P178" s="626"/>
    </row>
    <row r="179" spans="4:16">
      <c r="D179" s="626"/>
      <c r="E179" s="626"/>
      <c r="F179" s="719"/>
      <c r="G179" s="625"/>
      <c r="H179" s="626"/>
      <c r="I179" s="625"/>
      <c r="J179" s="625"/>
      <c r="K179" s="625"/>
      <c r="L179" s="720"/>
      <c r="M179" s="720"/>
      <c r="N179" s="720"/>
      <c r="O179" s="625"/>
      <c r="P179" s="626"/>
    </row>
    <row r="180" spans="4:16">
      <c r="D180" s="626"/>
      <c r="E180" s="626"/>
      <c r="F180" s="719"/>
      <c r="G180" s="625"/>
      <c r="H180" s="626"/>
      <c r="I180" s="625"/>
      <c r="J180" s="625"/>
      <c r="K180" s="625"/>
      <c r="L180" s="720"/>
      <c r="M180" s="720"/>
      <c r="N180" s="720"/>
      <c r="O180" s="625"/>
      <c r="P180" s="626"/>
    </row>
    <row r="181" spans="4:16">
      <c r="D181" s="626"/>
      <c r="E181" s="626"/>
      <c r="F181" s="719"/>
      <c r="G181" s="625"/>
      <c r="H181" s="626"/>
      <c r="I181" s="625"/>
      <c r="J181" s="625"/>
      <c r="K181" s="625"/>
      <c r="L181" s="720"/>
      <c r="M181" s="720"/>
      <c r="N181" s="720"/>
      <c r="O181" s="625"/>
      <c r="P181" s="626"/>
    </row>
    <row r="182" spans="4:16">
      <c r="D182" s="626"/>
      <c r="E182" s="626"/>
      <c r="F182" s="719"/>
      <c r="G182" s="625"/>
      <c r="H182" s="626"/>
      <c r="I182" s="625"/>
      <c r="J182" s="625"/>
      <c r="K182" s="625"/>
      <c r="L182" s="720"/>
      <c r="M182" s="720"/>
      <c r="N182" s="720"/>
      <c r="O182" s="625"/>
      <c r="P182" s="626"/>
    </row>
    <row r="183" spans="4:16">
      <c r="D183" s="626"/>
      <c r="E183" s="626"/>
      <c r="F183" s="719"/>
      <c r="G183" s="625"/>
      <c r="H183" s="626"/>
      <c r="I183" s="625"/>
      <c r="J183" s="625"/>
      <c r="K183" s="625"/>
      <c r="L183" s="720"/>
      <c r="M183" s="720"/>
      <c r="N183" s="720"/>
      <c r="O183" s="625"/>
      <c r="P183" s="626"/>
    </row>
    <row r="184" spans="4:16">
      <c r="D184" s="626"/>
      <c r="E184" s="626"/>
      <c r="F184" s="719"/>
      <c r="G184" s="625"/>
      <c r="H184" s="626"/>
      <c r="I184" s="625"/>
      <c r="J184" s="625"/>
      <c r="K184" s="625"/>
      <c r="L184" s="720"/>
      <c r="M184" s="720"/>
      <c r="N184" s="720"/>
      <c r="O184" s="625"/>
      <c r="P184" s="626"/>
    </row>
    <row r="185" spans="4:16">
      <c r="D185" s="626"/>
      <c r="E185" s="626"/>
      <c r="F185" s="719"/>
      <c r="G185" s="625"/>
      <c r="H185" s="626"/>
      <c r="I185" s="625"/>
      <c r="J185" s="625"/>
      <c r="K185" s="625"/>
      <c r="L185" s="720"/>
      <c r="M185" s="720"/>
      <c r="N185" s="720"/>
      <c r="O185" s="625"/>
      <c r="P185" s="626"/>
    </row>
    <row r="186" spans="4:16">
      <c r="D186" s="626"/>
      <c r="E186" s="626"/>
      <c r="F186" s="719"/>
      <c r="G186" s="625"/>
      <c r="H186" s="626"/>
      <c r="I186" s="625"/>
      <c r="J186" s="625"/>
      <c r="K186" s="625"/>
      <c r="L186" s="720"/>
      <c r="M186" s="720"/>
      <c r="N186" s="720"/>
      <c r="O186" s="625"/>
      <c r="P186" s="626"/>
    </row>
    <row r="187" spans="4:16">
      <c r="D187" s="626"/>
      <c r="E187" s="626"/>
      <c r="F187" s="719"/>
      <c r="G187" s="625"/>
      <c r="H187" s="626"/>
      <c r="I187" s="625"/>
      <c r="J187" s="625"/>
      <c r="K187" s="625"/>
      <c r="L187" s="720"/>
      <c r="M187" s="720"/>
      <c r="N187" s="720"/>
      <c r="O187" s="625"/>
      <c r="P187" s="626"/>
    </row>
    <row r="188" spans="4:16">
      <c r="D188" s="626"/>
      <c r="E188" s="626"/>
      <c r="F188" s="719"/>
      <c r="G188" s="625"/>
      <c r="H188" s="626"/>
      <c r="I188" s="625"/>
      <c r="J188" s="625"/>
      <c r="K188" s="625"/>
      <c r="L188" s="720"/>
      <c r="M188" s="720"/>
      <c r="N188" s="720"/>
      <c r="O188" s="625"/>
      <c r="P188" s="626"/>
    </row>
    <row r="189" spans="4:16">
      <c r="D189" s="626"/>
      <c r="E189" s="626"/>
      <c r="F189" s="719"/>
      <c r="G189" s="625"/>
      <c r="H189" s="626"/>
      <c r="I189" s="625"/>
      <c r="J189" s="625"/>
      <c r="K189" s="625"/>
      <c r="L189" s="720"/>
      <c r="M189" s="720"/>
      <c r="N189" s="720"/>
      <c r="O189" s="625"/>
      <c r="P189" s="626"/>
    </row>
    <row r="190" spans="4:16">
      <c r="D190" s="626"/>
      <c r="E190" s="626"/>
      <c r="F190" s="719"/>
      <c r="G190" s="625"/>
      <c r="H190" s="626"/>
      <c r="I190" s="625"/>
      <c r="J190" s="625"/>
      <c r="K190" s="625"/>
      <c r="L190" s="720"/>
      <c r="M190" s="720"/>
      <c r="N190" s="720"/>
      <c r="O190" s="625"/>
      <c r="P190" s="626"/>
    </row>
    <row r="191" spans="4:16">
      <c r="D191" s="626"/>
      <c r="E191" s="626"/>
      <c r="F191" s="719"/>
      <c r="G191" s="625"/>
      <c r="H191" s="626"/>
      <c r="I191" s="625"/>
      <c r="J191" s="625"/>
      <c r="K191" s="625"/>
      <c r="L191" s="720"/>
      <c r="M191" s="720"/>
      <c r="N191" s="720"/>
      <c r="O191" s="625"/>
      <c r="P191" s="626"/>
    </row>
    <row r="192" spans="4:16">
      <c r="D192" s="626"/>
      <c r="E192" s="626"/>
      <c r="F192" s="719"/>
      <c r="G192" s="625"/>
      <c r="H192" s="626"/>
      <c r="I192" s="625"/>
      <c r="J192" s="625"/>
      <c r="K192" s="625"/>
      <c r="L192" s="720"/>
      <c r="M192" s="720"/>
      <c r="N192" s="720"/>
      <c r="O192" s="625"/>
      <c r="P192" s="626"/>
    </row>
    <row r="193" spans="4:16">
      <c r="D193" s="626"/>
      <c r="E193" s="626"/>
      <c r="F193" s="719"/>
      <c r="G193" s="625"/>
      <c r="H193" s="626"/>
      <c r="I193" s="625"/>
      <c r="J193" s="625"/>
      <c r="K193" s="625"/>
      <c r="L193" s="720"/>
      <c r="M193" s="720"/>
      <c r="N193" s="720"/>
      <c r="O193" s="625"/>
      <c r="P193" s="626"/>
    </row>
    <row r="194" spans="4:16">
      <c r="D194" s="626"/>
      <c r="E194" s="626"/>
      <c r="F194" s="719"/>
      <c r="G194" s="625"/>
      <c r="H194" s="626"/>
      <c r="I194" s="625"/>
      <c r="J194" s="625"/>
      <c r="K194" s="625"/>
      <c r="L194" s="720"/>
      <c r="M194" s="720"/>
      <c r="N194" s="720"/>
      <c r="O194" s="625"/>
      <c r="P194" s="626"/>
    </row>
    <row r="195" spans="4:16">
      <c r="D195" s="626"/>
      <c r="E195" s="626"/>
      <c r="F195" s="719"/>
      <c r="G195" s="625"/>
      <c r="H195" s="626"/>
      <c r="I195" s="625"/>
      <c r="J195" s="625"/>
      <c r="K195" s="625"/>
      <c r="L195" s="720"/>
      <c r="M195" s="720"/>
      <c r="N195" s="720"/>
      <c r="O195" s="625"/>
      <c r="P195" s="626"/>
    </row>
    <row r="196" spans="4:16">
      <c r="D196" s="626"/>
      <c r="E196" s="626"/>
      <c r="F196" s="719"/>
      <c r="G196" s="625"/>
      <c r="H196" s="626"/>
      <c r="I196" s="625"/>
      <c r="J196" s="625"/>
      <c r="K196" s="625"/>
      <c r="L196" s="720"/>
      <c r="M196" s="720"/>
      <c r="N196" s="720"/>
      <c r="O196" s="625"/>
      <c r="P196" s="626"/>
    </row>
    <row r="197" spans="4:16">
      <c r="D197" s="626"/>
      <c r="E197" s="626"/>
      <c r="F197" s="719"/>
      <c r="G197" s="625"/>
      <c r="H197" s="626"/>
      <c r="I197" s="625"/>
      <c r="J197" s="625"/>
      <c r="K197" s="625"/>
      <c r="L197" s="720"/>
      <c r="M197" s="720"/>
      <c r="N197" s="720"/>
      <c r="O197" s="625"/>
      <c r="P197" s="626"/>
    </row>
    <row r="198" spans="4:16">
      <c r="D198" s="626"/>
      <c r="E198" s="626"/>
      <c r="F198" s="719"/>
      <c r="G198" s="625"/>
      <c r="H198" s="626"/>
      <c r="I198" s="625"/>
      <c r="J198" s="625"/>
      <c r="K198" s="625"/>
      <c r="L198" s="720"/>
      <c r="M198" s="720"/>
      <c r="N198" s="720"/>
      <c r="O198" s="625"/>
      <c r="P198" s="626"/>
    </row>
    <row r="199" spans="4:16">
      <c r="D199" s="626"/>
      <c r="E199" s="626"/>
      <c r="F199" s="719"/>
      <c r="G199" s="625"/>
      <c r="H199" s="626"/>
      <c r="I199" s="625"/>
      <c r="J199" s="625"/>
      <c r="K199" s="625"/>
      <c r="L199" s="720"/>
      <c r="M199" s="720"/>
      <c r="N199" s="720"/>
      <c r="O199" s="625"/>
      <c r="P199" s="626"/>
    </row>
    <row r="200" spans="4:16">
      <c r="D200" s="626"/>
      <c r="E200" s="626"/>
      <c r="F200" s="719"/>
      <c r="G200" s="625"/>
      <c r="H200" s="626"/>
      <c r="I200" s="625"/>
      <c r="J200" s="625"/>
      <c r="K200" s="625"/>
      <c r="L200" s="720"/>
      <c r="M200" s="720"/>
      <c r="N200" s="720"/>
      <c r="O200" s="625"/>
      <c r="P200" s="626"/>
    </row>
    <row r="201" spans="4:16">
      <c r="D201" s="626"/>
      <c r="E201" s="626"/>
      <c r="F201" s="719"/>
      <c r="G201" s="625"/>
      <c r="H201" s="626"/>
      <c r="I201" s="625"/>
      <c r="J201" s="625"/>
      <c r="K201" s="625"/>
      <c r="L201" s="720"/>
      <c r="M201" s="720"/>
      <c r="N201" s="720"/>
      <c r="O201" s="625"/>
      <c r="P201" s="626"/>
    </row>
    <row r="202" spans="4:16">
      <c r="D202" s="626"/>
      <c r="E202" s="626"/>
      <c r="F202" s="719"/>
      <c r="G202" s="625"/>
      <c r="H202" s="626"/>
      <c r="I202" s="625"/>
      <c r="J202" s="625"/>
      <c r="K202" s="625"/>
      <c r="L202" s="720"/>
      <c r="M202" s="720"/>
      <c r="N202" s="720"/>
      <c r="O202" s="625"/>
      <c r="P202" s="626"/>
    </row>
    <row r="203" spans="4:16">
      <c r="D203" s="626"/>
      <c r="E203" s="626"/>
      <c r="F203" s="719"/>
      <c r="G203" s="625"/>
      <c r="H203" s="626"/>
      <c r="I203" s="625"/>
      <c r="J203" s="625"/>
      <c r="K203" s="625"/>
      <c r="L203" s="720"/>
      <c r="M203" s="720"/>
      <c r="N203" s="720"/>
      <c r="O203" s="625"/>
      <c r="P203" s="626"/>
    </row>
    <row r="204" spans="4:16">
      <c r="D204" s="626"/>
      <c r="E204" s="626"/>
      <c r="F204" s="719"/>
      <c r="G204" s="625"/>
      <c r="H204" s="626"/>
      <c r="I204" s="625"/>
      <c r="J204" s="625"/>
      <c r="K204" s="625"/>
      <c r="L204" s="720"/>
      <c r="M204" s="720"/>
      <c r="N204" s="720"/>
      <c r="O204" s="625"/>
      <c r="P204" s="626"/>
    </row>
    <row r="205" spans="4:16">
      <c r="D205" s="626"/>
      <c r="E205" s="626"/>
      <c r="F205" s="719"/>
      <c r="G205" s="625"/>
      <c r="H205" s="626"/>
      <c r="I205" s="625"/>
      <c r="J205" s="625"/>
      <c r="K205" s="625"/>
      <c r="L205" s="720"/>
      <c r="M205" s="720"/>
      <c r="N205" s="720"/>
      <c r="O205" s="625"/>
      <c r="P205" s="626"/>
    </row>
    <row r="206" spans="4:16">
      <c r="D206" s="626"/>
      <c r="E206" s="626"/>
      <c r="F206" s="719"/>
      <c r="G206" s="625"/>
      <c r="H206" s="626"/>
      <c r="I206" s="625"/>
      <c r="J206" s="625"/>
      <c r="K206" s="625"/>
      <c r="L206" s="720"/>
      <c r="M206" s="720"/>
      <c r="N206" s="720"/>
      <c r="O206" s="625"/>
      <c r="P206" s="626"/>
    </row>
    <row r="207" spans="4:16">
      <c r="D207" s="626"/>
      <c r="E207" s="626"/>
      <c r="F207" s="719"/>
      <c r="G207" s="625"/>
      <c r="H207" s="626"/>
      <c r="I207" s="625"/>
      <c r="J207" s="625"/>
      <c r="K207" s="625"/>
      <c r="L207" s="720"/>
      <c r="M207" s="720"/>
      <c r="N207" s="720"/>
      <c r="O207" s="625"/>
      <c r="P207" s="626"/>
    </row>
    <row r="208" spans="4:16">
      <c r="D208" s="626"/>
      <c r="E208" s="626"/>
      <c r="F208" s="719"/>
      <c r="G208" s="625"/>
      <c r="H208" s="626"/>
      <c r="I208" s="625"/>
      <c r="J208" s="625"/>
      <c r="K208" s="625"/>
      <c r="L208" s="720"/>
      <c r="M208" s="720"/>
      <c r="N208" s="720"/>
      <c r="O208" s="625"/>
      <c r="P208" s="626"/>
    </row>
    <row r="209" spans="4:16">
      <c r="D209" s="626"/>
      <c r="E209" s="626"/>
      <c r="F209" s="719"/>
      <c r="G209" s="625"/>
      <c r="H209" s="626"/>
      <c r="I209" s="625"/>
      <c r="J209" s="625"/>
      <c r="K209" s="625"/>
      <c r="L209" s="720"/>
      <c r="M209" s="720"/>
      <c r="N209" s="720"/>
      <c r="O209" s="625"/>
      <c r="P209" s="626"/>
    </row>
    <row r="210" spans="4:16">
      <c r="D210" s="626"/>
      <c r="E210" s="626"/>
      <c r="F210" s="719"/>
      <c r="G210" s="625"/>
      <c r="H210" s="626"/>
      <c r="I210" s="625"/>
      <c r="J210" s="625"/>
      <c r="K210" s="625"/>
      <c r="L210" s="720"/>
      <c r="M210" s="720"/>
      <c r="N210" s="720"/>
      <c r="O210" s="625"/>
      <c r="P210" s="626"/>
    </row>
    <row r="211" spans="4:16">
      <c r="D211" s="626"/>
      <c r="E211" s="626"/>
      <c r="F211" s="719"/>
      <c r="G211" s="625"/>
      <c r="H211" s="626"/>
      <c r="I211" s="625"/>
      <c r="J211" s="625"/>
      <c r="K211" s="625"/>
      <c r="L211" s="720"/>
      <c r="M211" s="720"/>
      <c r="N211" s="720"/>
      <c r="O211" s="625"/>
      <c r="P211" s="626"/>
    </row>
    <row r="212" spans="4:16">
      <c r="D212" s="626"/>
      <c r="E212" s="626"/>
      <c r="F212" s="719"/>
      <c r="G212" s="625"/>
      <c r="H212" s="626"/>
      <c r="I212" s="625"/>
      <c r="J212" s="625"/>
      <c r="K212" s="625"/>
      <c r="L212" s="720"/>
      <c r="M212" s="720"/>
      <c r="N212" s="720"/>
      <c r="O212" s="625"/>
      <c r="P212" s="626"/>
    </row>
    <row r="213" spans="4:16">
      <c r="D213" s="626"/>
      <c r="E213" s="626"/>
      <c r="F213" s="719"/>
      <c r="G213" s="625"/>
      <c r="H213" s="626"/>
      <c r="I213" s="625"/>
      <c r="J213" s="625"/>
      <c r="K213" s="625"/>
      <c r="L213" s="720"/>
      <c r="M213" s="720"/>
      <c r="N213" s="720"/>
      <c r="O213" s="625"/>
      <c r="P213" s="626"/>
    </row>
    <row r="214" spans="4:16">
      <c r="D214" s="626"/>
      <c r="E214" s="626"/>
      <c r="F214" s="719"/>
      <c r="G214" s="625"/>
      <c r="H214" s="626"/>
      <c r="I214" s="625"/>
      <c r="J214" s="625"/>
      <c r="K214" s="625"/>
      <c r="L214" s="720"/>
      <c r="M214" s="720"/>
      <c r="N214" s="720"/>
      <c r="O214" s="625"/>
      <c r="P214" s="626"/>
    </row>
    <row r="215" spans="4:16">
      <c r="D215" s="626"/>
      <c r="E215" s="626"/>
      <c r="F215" s="719"/>
      <c r="G215" s="625"/>
      <c r="H215" s="626"/>
      <c r="I215" s="625"/>
      <c r="J215" s="625"/>
      <c r="K215" s="625"/>
      <c r="L215" s="720"/>
      <c r="M215" s="720"/>
      <c r="N215" s="720"/>
      <c r="O215" s="625"/>
      <c r="P215" s="626"/>
    </row>
    <row r="216" spans="4:16">
      <c r="D216" s="626"/>
      <c r="E216" s="626"/>
      <c r="F216" s="719"/>
      <c r="G216" s="625"/>
      <c r="H216" s="626"/>
      <c r="I216" s="625"/>
      <c r="J216" s="625"/>
      <c r="K216" s="625"/>
      <c r="L216" s="720"/>
      <c r="M216" s="720"/>
      <c r="N216" s="720"/>
      <c r="O216" s="625"/>
      <c r="P216" s="626"/>
    </row>
    <row r="217" spans="4:16">
      <c r="D217" s="626"/>
      <c r="E217" s="626"/>
      <c r="F217" s="719"/>
      <c r="G217" s="625"/>
      <c r="H217" s="626"/>
      <c r="I217" s="625"/>
      <c r="J217" s="625"/>
      <c r="K217" s="625"/>
      <c r="L217" s="720"/>
      <c r="M217" s="720"/>
      <c r="N217" s="720"/>
      <c r="O217" s="625"/>
      <c r="P217" s="626"/>
    </row>
    <row r="218" spans="4:16">
      <c r="D218" s="626"/>
      <c r="E218" s="626"/>
      <c r="F218" s="719"/>
      <c r="G218" s="625"/>
      <c r="H218" s="626"/>
      <c r="I218" s="625"/>
      <c r="J218" s="625"/>
      <c r="K218" s="625"/>
      <c r="L218" s="720"/>
      <c r="M218" s="720"/>
      <c r="N218" s="720"/>
      <c r="O218" s="625"/>
      <c r="P218" s="626"/>
    </row>
    <row r="219" spans="4:16">
      <c r="D219" s="626"/>
      <c r="E219" s="626"/>
      <c r="F219" s="719"/>
      <c r="G219" s="625"/>
      <c r="H219" s="626"/>
      <c r="I219" s="625"/>
      <c r="J219" s="625"/>
      <c r="K219" s="625"/>
      <c r="L219" s="720"/>
      <c r="M219" s="720"/>
      <c r="N219" s="720"/>
      <c r="O219" s="625"/>
      <c r="P219" s="626"/>
    </row>
    <row r="220" spans="4:16">
      <c r="D220" s="626"/>
      <c r="E220" s="626"/>
      <c r="F220" s="719"/>
      <c r="G220" s="625"/>
      <c r="H220" s="626"/>
      <c r="I220" s="625"/>
      <c r="J220" s="625"/>
      <c r="K220" s="625"/>
      <c r="L220" s="720"/>
      <c r="M220" s="720"/>
      <c r="N220" s="720"/>
      <c r="O220" s="625"/>
      <c r="P220" s="626"/>
    </row>
    <row r="221" spans="4:16">
      <c r="D221" s="626"/>
      <c r="E221" s="626"/>
      <c r="F221" s="719"/>
      <c r="G221" s="625"/>
      <c r="H221" s="626"/>
      <c r="I221" s="625"/>
      <c r="J221" s="625"/>
      <c r="K221" s="625"/>
      <c r="L221" s="720"/>
      <c r="M221" s="720"/>
      <c r="N221" s="720"/>
      <c r="O221" s="625"/>
      <c r="P221" s="626"/>
    </row>
    <row r="222" spans="4:16">
      <c r="D222" s="626"/>
      <c r="E222" s="626"/>
      <c r="F222" s="719"/>
      <c r="G222" s="625"/>
      <c r="H222" s="626"/>
      <c r="I222" s="625"/>
      <c r="J222" s="625"/>
      <c r="K222" s="625"/>
      <c r="L222" s="720"/>
      <c r="M222" s="720"/>
      <c r="N222" s="720"/>
      <c r="O222" s="625"/>
      <c r="P222" s="626"/>
    </row>
    <row r="223" spans="4:16">
      <c r="D223" s="626"/>
      <c r="E223" s="626"/>
      <c r="F223" s="719"/>
      <c r="G223" s="625"/>
      <c r="H223" s="626"/>
      <c r="I223" s="625"/>
      <c r="J223" s="625"/>
      <c r="K223" s="625"/>
      <c r="L223" s="720"/>
      <c r="M223" s="720"/>
      <c r="N223" s="720"/>
      <c r="O223" s="625"/>
      <c r="P223" s="626"/>
    </row>
    <row r="224" spans="4:16">
      <c r="D224" s="626"/>
      <c r="E224" s="626"/>
      <c r="F224" s="719"/>
      <c r="G224" s="625"/>
      <c r="H224" s="626"/>
      <c r="I224" s="625"/>
      <c r="J224" s="625"/>
      <c r="K224" s="625"/>
      <c r="L224" s="720"/>
      <c r="M224" s="720"/>
      <c r="N224" s="720"/>
      <c r="O224" s="625"/>
      <c r="P224" s="626"/>
    </row>
    <row r="225" spans="4:16">
      <c r="D225" s="626"/>
      <c r="E225" s="626"/>
      <c r="F225" s="719"/>
      <c r="G225" s="625"/>
      <c r="H225" s="626"/>
      <c r="I225" s="625"/>
      <c r="J225" s="625"/>
      <c r="K225" s="625"/>
      <c r="L225" s="720"/>
      <c r="M225" s="720"/>
      <c r="N225" s="720"/>
      <c r="O225" s="625"/>
      <c r="P225" s="626"/>
    </row>
    <row r="226" spans="4:16">
      <c r="D226" s="626"/>
      <c r="E226" s="626"/>
      <c r="F226" s="719"/>
      <c r="G226" s="625"/>
      <c r="H226" s="626"/>
      <c r="I226" s="625"/>
      <c r="J226" s="625"/>
      <c r="K226" s="625"/>
      <c r="L226" s="720"/>
      <c r="M226" s="720"/>
      <c r="N226" s="720"/>
      <c r="O226" s="625"/>
      <c r="P226" s="626"/>
    </row>
    <row r="227" spans="4:16">
      <c r="D227" s="626"/>
      <c r="E227" s="626"/>
      <c r="F227" s="719"/>
      <c r="G227" s="625"/>
      <c r="H227" s="626"/>
      <c r="I227" s="625"/>
      <c r="J227" s="625"/>
      <c r="K227" s="625"/>
      <c r="L227" s="720"/>
      <c r="M227" s="720"/>
      <c r="N227" s="720"/>
      <c r="O227" s="625"/>
      <c r="P227" s="626"/>
    </row>
    <row r="228" spans="4:16">
      <c r="D228" s="626"/>
      <c r="E228" s="626"/>
      <c r="F228" s="719"/>
      <c r="G228" s="625"/>
      <c r="H228" s="626"/>
      <c r="I228" s="625"/>
      <c r="J228" s="625"/>
      <c r="K228" s="625"/>
      <c r="L228" s="720"/>
      <c r="M228" s="720"/>
      <c r="N228" s="720"/>
      <c r="O228" s="625"/>
      <c r="P228" s="626"/>
    </row>
    <row r="229" spans="4:16">
      <c r="D229" s="626"/>
      <c r="E229" s="626"/>
      <c r="F229" s="719"/>
      <c r="G229" s="625"/>
      <c r="H229" s="626"/>
      <c r="I229" s="625"/>
      <c r="J229" s="625"/>
      <c r="K229" s="625"/>
      <c r="L229" s="720"/>
      <c r="M229" s="720"/>
      <c r="N229" s="720"/>
      <c r="O229" s="625"/>
      <c r="P229" s="626"/>
    </row>
    <row r="230" spans="4:16">
      <c r="D230" s="626"/>
      <c r="E230" s="626"/>
      <c r="F230" s="719"/>
      <c r="G230" s="625"/>
      <c r="H230" s="626"/>
      <c r="I230" s="625"/>
      <c r="J230" s="625"/>
      <c r="K230" s="625"/>
      <c r="L230" s="720"/>
      <c r="M230" s="720"/>
      <c r="N230" s="720"/>
      <c r="O230" s="625"/>
      <c r="P230" s="626"/>
    </row>
    <row r="231" spans="4:16">
      <c r="D231" s="626"/>
      <c r="E231" s="626"/>
      <c r="F231" s="719"/>
      <c r="G231" s="625"/>
      <c r="H231" s="626"/>
      <c r="I231" s="625"/>
      <c r="J231" s="625"/>
      <c r="K231" s="625"/>
      <c r="L231" s="720"/>
      <c r="M231" s="720"/>
      <c r="N231" s="720"/>
      <c r="O231" s="625"/>
      <c r="P231" s="626"/>
    </row>
    <row r="232" spans="4:16">
      <c r="D232" s="626"/>
      <c r="E232" s="626"/>
      <c r="F232" s="719"/>
      <c r="G232" s="625"/>
      <c r="H232" s="626"/>
      <c r="I232" s="625"/>
      <c r="J232" s="625"/>
      <c r="K232" s="625"/>
      <c r="L232" s="720"/>
      <c r="M232" s="720"/>
      <c r="N232" s="720"/>
      <c r="O232" s="625"/>
      <c r="P232" s="626"/>
    </row>
    <row r="233" spans="4:16">
      <c r="D233" s="626"/>
      <c r="E233" s="626"/>
      <c r="F233" s="719"/>
      <c r="G233" s="625"/>
      <c r="H233" s="626"/>
      <c r="I233" s="625"/>
      <c r="J233" s="625"/>
      <c r="K233" s="625"/>
      <c r="L233" s="720"/>
      <c r="M233" s="720"/>
      <c r="N233" s="720"/>
      <c r="O233" s="625"/>
      <c r="P233" s="626"/>
    </row>
    <row r="234" spans="4:16">
      <c r="D234" s="626"/>
      <c r="E234" s="626"/>
      <c r="F234" s="719"/>
      <c r="G234" s="625"/>
      <c r="H234" s="626"/>
      <c r="I234" s="625"/>
      <c r="J234" s="625"/>
      <c r="K234" s="625"/>
      <c r="L234" s="720"/>
      <c r="M234" s="720"/>
      <c r="N234" s="720"/>
      <c r="O234" s="625"/>
      <c r="P234" s="626"/>
    </row>
    <row r="235" spans="4:16">
      <c r="D235" s="626"/>
      <c r="E235" s="626"/>
      <c r="F235" s="719"/>
      <c r="G235" s="625"/>
      <c r="H235" s="626"/>
      <c r="I235" s="625"/>
      <c r="J235" s="625"/>
      <c r="K235" s="625"/>
      <c r="L235" s="720"/>
      <c r="M235" s="720"/>
      <c r="N235" s="720"/>
      <c r="O235" s="625"/>
      <c r="P235" s="626"/>
    </row>
    <row r="236" spans="4:16">
      <c r="D236" s="626"/>
      <c r="E236" s="626"/>
      <c r="F236" s="719"/>
      <c r="G236" s="625"/>
      <c r="H236" s="626"/>
      <c r="I236" s="625"/>
      <c r="J236" s="625"/>
      <c r="K236" s="625"/>
      <c r="L236" s="720"/>
      <c r="M236" s="720"/>
      <c r="N236" s="720"/>
      <c r="O236" s="625"/>
      <c r="P236" s="626"/>
    </row>
    <row r="237" spans="4:16">
      <c r="D237" s="626"/>
      <c r="E237" s="626"/>
      <c r="F237" s="719"/>
      <c r="G237" s="625"/>
      <c r="H237" s="626"/>
      <c r="I237" s="625"/>
      <c r="J237" s="625"/>
      <c r="K237" s="625"/>
      <c r="L237" s="720"/>
      <c r="M237" s="720"/>
      <c r="N237" s="720"/>
      <c r="O237" s="625"/>
      <c r="P237" s="626"/>
    </row>
    <row r="238" spans="4:16">
      <c r="D238" s="626"/>
      <c r="E238" s="626"/>
      <c r="F238" s="719"/>
      <c r="G238" s="625"/>
      <c r="H238" s="626"/>
      <c r="I238" s="625"/>
      <c r="J238" s="625"/>
      <c r="K238" s="625"/>
      <c r="L238" s="720"/>
      <c r="M238" s="720"/>
      <c r="N238" s="720"/>
      <c r="O238" s="625"/>
      <c r="P238" s="626"/>
    </row>
    <row r="239" spans="4:16">
      <c r="D239" s="626"/>
      <c r="E239" s="626"/>
      <c r="F239" s="719"/>
      <c r="G239" s="625"/>
      <c r="H239" s="626"/>
      <c r="I239" s="625"/>
      <c r="J239" s="625"/>
      <c r="K239" s="625"/>
      <c r="L239" s="720"/>
      <c r="M239" s="720"/>
      <c r="N239" s="720"/>
      <c r="O239" s="625"/>
      <c r="P239" s="626"/>
    </row>
    <row r="240" spans="4:16">
      <c r="D240" s="626"/>
      <c r="E240" s="626"/>
      <c r="F240" s="719"/>
      <c r="G240" s="625"/>
      <c r="H240" s="626"/>
      <c r="I240" s="625"/>
      <c r="J240" s="625"/>
      <c r="K240" s="625"/>
      <c r="L240" s="720"/>
      <c r="M240" s="720"/>
      <c r="N240" s="720"/>
      <c r="O240" s="625"/>
      <c r="P240" s="626"/>
    </row>
    <row r="241" spans="4:16">
      <c r="D241" s="626"/>
      <c r="E241" s="626"/>
      <c r="F241" s="719"/>
      <c r="G241" s="625"/>
      <c r="H241" s="626"/>
      <c r="I241" s="625"/>
      <c r="J241" s="625"/>
      <c r="K241" s="625"/>
      <c r="L241" s="720"/>
      <c r="M241" s="720"/>
      <c r="N241" s="720"/>
      <c r="O241" s="625"/>
      <c r="P241" s="626"/>
    </row>
    <row r="242" spans="4:16">
      <c r="D242" s="626"/>
      <c r="E242" s="626"/>
      <c r="F242" s="719"/>
      <c r="G242" s="625"/>
      <c r="H242" s="626"/>
      <c r="I242" s="625"/>
      <c r="J242" s="625"/>
      <c r="K242" s="625"/>
      <c r="L242" s="720"/>
      <c r="M242" s="720"/>
      <c r="N242" s="720"/>
      <c r="O242" s="625"/>
      <c r="P242" s="626"/>
    </row>
    <row r="243" spans="4:16">
      <c r="D243" s="626"/>
      <c r="E243" s="626"/>
      <c r="F243" s="719"/>
      <c r="G243" s="625"/>
      <c r="H243" s="626"/>
      <c r="I243" s="625"/>
      <c r="J243" s="625"/>
      <c r="K243" s="625"/>
      <c r="L243" s="720"/>
      <c r="M243" s="720"/>
      <c r="N243" s="720"/>
      <c r="O243" s="625"/>
      <c r="P243" s="626"/>
    </row>
    <row r="244" spans="4:16">
      <c r="D244" s="626"/>
      <c r="E244" s="626"/>
      <c r="F244" s="719"/>
      <c r="G244" s="625"/>
      <c r="H244" s="626"/>
      <c r="I244" s="625"/>
      <c r="J244" s="625"/>
      <c r="K244" s="625"/>
      <c r="L244" s="720"/>
      <c r="M244" s="720"/>
      <c r="N244" s="720"/>
      <c r="O244" s="625"/>
      <c r="P244" s="626"/>
    </row>
    <row r="245" spans="4:16">
      <c r="D245" s="626"/>
      <c r="E245" s="626"/>
      <c r="F245" s="719"/>
      <c r="G245" s="625"/>
      <c r="H245" s="626"/>
      <c r="I245" s="625"/>
      <c r="J245" s="625"/>
      <c r="K245" s="625"/>
      <c r="L245" s="720"/>
      <c r="M245" s="720"/>
      <c r="N245" s="720"/>
      <c r="O245" s="625"/>
      <c r="P245" s="626"/>
    </row>
    <row r="246" spans="4:16">
      <c r="D246" s="626"/>
      <c r="E246" s="626"/>
      <c r="F246" s="719"/>
      <c r="G246" s="625"/>
      <c r="H246" s="626"/>
      <c r="I246" s="625"/>
      <c r="J246" s="625"/>
      <c r="K246" s="625"/>
      <c r="L246" s="720"/>
      <c r="M246" s="720"/>
      <c r="N246" s="720"/>
      <c r="O246" s="625"/>
      <c r="P246" s="626"/>
    </row>
    <row r="247" spans="4:16">
      <c r="D247" s="626"/>
      <c r="E247" s="626"/>
      <c r="F247" s="719"/>
      <c r="G247" s="625"/>
      <c r="H247" s="626"/>
      <c r="I247" s="625"/>
      <c r="J247" s="625"/>
      <c r="K247" s="625"/>
      <c r="L247" s="720"/>
      <c r="M247" s="720"/>
      <c r="N247" s="720"/>
      <c r="O247" s="625"/>
      <c r="P247" s="626"/>
    </row>
    <row r="248" spans="4:16">
      <c r="D248" s="626"/>
      <c r="E248" s="626"/>
      <c r="F248" s="719"/>
      <c r="G248" s="625"/>
      <c r="H248" s="626"/>
      <c r="I248" s="625"/>
      <c r="J248" s="625"/>
      <c r="K248" s="625"/>
      <c r="L248" s="720"/>
      <c r="M248" s="720"/>
      <c r="N248" s="720"/>
      <c r="O248" s="625"/>
      <c r="P248" s="626"/>
    </row>
    <row r="249" spans="4:16">
      <c r="D249" s="626"/>
      <c r="E249" s="626"/>
      <c r="F249" s="719"/>
      <c r="G249" s="625"/>
      <c r="H249" s="626"/>
      <c r="I249" s="625"/>
      <c r="J249" s="625"/>
      <c r="K249" s="625"/>
      <c r="L249" s="720"/>
      <c r="M249" s="720"/>
      <c r="N249" s="720"/>
      <c r="O249" s="625"/>
      <c r="P249" s="626"/>
    </row>
    <row r="250" spans="4:16">
      <c r="D250" s="626"/>
      <c r="E250" s="626"/>
      <c r="F250" s="719"/>
      <c r="G250" s="625"/>
      <c r="H250" s="626"/>
      <c r="I250" s="625"/>
      <c r="J250" s="625"/>
      <c r="K250" s="625"/>
      <c r="L250" s="720"/>
      <c r="M250" s="720"/>
      <c r="N250" s="720"/>
      <c r="O250" s="625"/>
      <c r="P250" s="626"/>
    </row>
    <row r="251" spans="4:16">
      <c r="D251" s="626"/>
      <c r="E251" s="626"/>
      <c r="F251" s="719"/>
      <c r="G251" s="625"/>
      <c r="H251" s="626"/>
      <c r="I251" s="625"/>
      <c r="J251" s="625"/>
      <c r="K251" s="625"/>
      <c r="L251" s="720"/>
      <c r="M251" s="720"/>
      <c r="N251" s="720"/>
      <c r="O251" s="625"/>
      <c r="P251" s="626"/>
    </row>
    <row r="252" spans="4:16">
      <c r="D252" s="626"/>
      <c r="E252" s="626"/>
      <c r="F252" s="719"/>
      <c r="G252" s="625"/>
      <c r="H252" s="626"/>
      <c r="I252" s="625"/>
      <c r="J252" s="625"/>
      <c r="K252" s="625"/>
      <c r="L252" s="720"/>
      <c r="M252" s="720"/>
      <c r="N252" s="720"/>
      <c r="O252" s="625"/>
      <c r="P252" s="626"/>
    </row>
    <row r="253" spans="4:16">
      <c r="D253" s="626"/>
      <c r="E253" s="626"/>
      <c r="F253" s="719"/>
      <c r="G253" s="625"/>
      <c r="H253" s="626"/>
      <c r="I253" s="625"/>
      <c r="J253" s="625"/>
      <c r="K253" s="625"/>
      <c r="L253" s="720"/>
      <c r="M253" s="720"/>
      <c r="N253" s="720"/>
      <c r="O253" s="625"/>
      <c r="P253" s="626"/>
    </row>
    <row r="254" spans="4:16">
      <c r="D254" s="626"/>
      <c r="E254" s="626"/>
      <c r="F254" s="719"/>
      <c r="G254" s="625"/>
      <c r="H254" s="626"/>
      <c r="I254" s="625"/>
      <c r="J254" s="625"/>
      <c r="K254" s="625"/>
      <c r="L254" s="720"/>
      <c r="M254" s="720"/>
      <c r="N254" s="720"/>
      <c r="O254" s="625"/>
      <c r="P254" s="626"/>
    </row>
    <row r="255" spans="4:16">
      <c r="D255" s="626"/>
      <c r="E255" s="626"/>
      <c r="F255" s="719"/>
      <c r="G255" s="625"/>
      <c r="H255" s="626"/>
      <c r="I255" s="625"/>
      <c r="J255" s="625"/>
      <c r="K255" s="625"/>
      <c r="L255" s="720"/>
      <c r="M255" s="720"/>
      <c r="N255" s="720"/>
      <c r="O255" s="625"/>
      <c r="P255" s="626"/>
    </row>
    <row r="256" spans="4:16">
      <c r="D256" s="626"/>
      <c r="E256" s="626"/>
      <c r="F256" s="719"/>
      <c r="G256" s="625"/>
      <c r="H256" s="626"/>
      <c r="I256" s="625"/>
      <c r="J256" s="625"/>
      <c r="K256" s="625"/>
      <c r="L256" s="720"/>
      <c r="M256" s="720"/>
      <c r="N256" s="720"/>
      <c r="O256" s="625"/>
      <c r="P256" s="626"/>
    </row>
    <row r="257" spans="4:16">
      <c r="D257" s="626"/>
      <c r="E257" s="626"/>
      <c r="F257" s="719"/>
      <c r="G257" s="625"/>
      <c r="H257" s="626"/>
      <c r="I257" s="625"/>
      <c r="J257" s="625"/>
      <c r="K257" s="625"/>
      <c r="L257" s="720"/>
      <c r="M257" s="720"/>
      <c r="N257" s="720"/>
      <c r="O257" s="625"/>
      <c r="P257" s="626"/>
    </row>
    <row r="258" spans="4:16">
      <c r="D258" s="626"/>
      <c r="E258" s="626"/>
      <c r="F258" s="719"/>
      <c r="G258" s="625"/>
      <c r="H258" s="626"/>
      <c r="I258" s="625"/>
      <c r="J258" s="625"/>
      <c r="K258" s="625"/>
      <c r="L258" s="720"/>
      <c r="M258" s="720"/>
      <c r="N258" s="720"/>
      <c r="O258" s="625"/>
      <c r="P258" s="626"/>
    </row>
    <row r="259" spans="4:16">
      <c r="D259" s="626"/>
      <c r="E259" s="626"/>
      <c r="F259" s="719"/>
      <c r="G259" s="625"/>
      <c r="H259" s="626"/>
      <c r="I259" s="625"/>
      <c r="J259" s="625"/>
      <c r="K259" s="625"/>
      <c r="L259" s="720"/>
      <c r="M259" s="720"/>
      <c r="N259" s="720"/>
      <c r="O259" s="625"/>
      <c r="P259" s="626"/>
    </row>
    <row r="260" spans="4:16">
      <c r="D260" s="626"/>
      <c r="E260" s="626"/>
      <c r="F260" s="719"/>
      <c r="G260" s="625"/>
      <c r="H260" s="626"/>
      <c r="I260" s="625"/>
      <c r="J260" s="625"/>
      <c r="K260" s="625"/>
      <c r="L260" s="720"/>
      <c r="M260" s="720"/>
      <c r="N260" s="720"/>
      <c r="O260" s="625"/>
      <c r="P260" s="626"/>
    </row>
    <row r="261" spans="4:16">
      <c r="D261" s="626"/>
      <c r="E261" s="626"/>
      <c r="F261" s="719"/>
      <c r="G261" s="625"/>
      <c r="H261" s="626"/>
      <c r="I261" s="625"/>
      <c r="J261" s="625"/>
      <c r="K261" s="625"/>
      <c r="L261" s="720"/>
      <c r="M261" s="720"/>
      <c r="N261" s="720"/>
      <c r="O261" s="625"/>
      <c r="P261" s="626"/>
    </row>
    <row r="262" spans="4:16">
      <c r="D262" s="626"/>
      <c r="E262" s="626"/>
      <c r="F262" s="719"/>
      <c r="G262" s="625"/>
      <c r="H262" s="626"/>
      <c r="I262" s="625"/>
      <c r="J262" s="625"/>
      <c r="K262" s="625"/>
      <c r="L262" s="720"/>
      <c r="M262" s="720"/>
      <c r="N262" s="720"/>
      <c r="O262" s="625"/>
      <c r="P262" s="626"/>
    </row>
    <row r="263" spans="4:16">
      <c r="D263" s="626"/>
      <c r="E263" s="626"/>
      <c r="F263" s="719"/>
      <c r="G263" s="625"/>
      <c r="H263" s="626"/>
      <c r="I263" s="625"/>
      <c r="J263" s="625"/>
      <c r="K263" s="625"/>
      <c r="L263" s="720"/>
      <c r="M263" s="720"/>
      <c r="N263" s="720"/>
      <c r="O263" s="625"/>
      <c r="P263" s="626"/>
    </row>
    <row r="264" spans="4:16">
      <c r="D264" s="626"/>
      <c r="E264" s="626"/>
      <c r="F264" s="719"/>
      <c r="G264" s="625"/>
      <c r="H264" s="626"/>
      <c r="I264" s="625"/>
      <c r="J264" s="625"/>
      <c r="K264" s="625"/>
      <c r="L264" s="720"/>
      <c r="M264" s="720"/>
      <c r="N264" s="720"/>
      <c r="O264" s="625"/>
      <c r="P264" s="626"/>
    </row>
    <row r="265" spans="4:16">
      <c r="D265" s="626"/>
      <c r="E265" s="626"/>
      <c r="F265" s="719"/>
      <c r="G265" s="625"/>
      <c r="H265" s="626"/>
      <c r="I265" s="625"/>
      <c r="J265" s="625"/>
      <c r="K265" s="625"/>
      <c r="L265" s="720"/>
      <c r="M265" s="720"/>
      <c r="N265" s="720"/>
      <c r="O265" s="625"/>
      <c r="P265" s="626"/>
    </row>
    <row r="266" spans="4:16">
      <c r="D266" s="626"/>
      <c r="E266" s="626"/>
      <c r="F266" s="719"/>
      <c r="G266" s="625"/>
      <c r="H266" s="626"/>
      <c r="I266" s="625"/>
      <c r="J266" s="625"/>
      <c r="K266" s="625"/>
      <c r="L266" s="720"/>
      <c r="M266" s="720"/>
      <c r="N266" s="720"/>
      <c r="O266" s="625"/>
      <c r="P266" s="626"/>
    </row>
    <row r="267" spans="4:16">
      <c r="D267" s="626"/>
      <c r="E267" s="626"/>
      <c r="F267" s="719"/>
      <c r="G267" s="625"/>
      <c r="H267" s="626"/>
      <c r="I267" s="625"/>
      <c r="J267" s="625"/>
      <c r="K267" s="625"/>
      <c r="L267" s="720"/>
      <c r="M267" s="720"/>
      <c r="N267" s="720"/>
      <c r="O267" s="625"/>
      <c r="P267" s="626"/>
    </row>
    <row r="268" spans="4:16">
      <c r="D268" s="626"/>
      <c r="E268" s="626"/>
      <c r="F268" s="719"/>
      <c r="G268" s="625"/>
      <c r="H268" s="626"/>
      <c r="I268" s="625"/>
      <c r="J268" s="625"/>
      <c r="K268" s="625"/>
      <c r="L268" s="720"/>
      <c r="M268" s="720"/>
      <c r="N268" s="720"/>
      <c r="O268" s="625"/>
      <c r="P268" s="626"/>
    </row>
    <row r="269" spans="4:16">
      <c r="D269" s="626"/>
      <c r="E269" s="626"/>
      <c r="F269" s="719"/>
      <c r="G269" s="625"/>
      <c r="H269" s="626"/>
      <c r="I269" s="625"/>
      <c r="J269" s="625"/>
      <c r="K269" s="625"/>
      <c r="L269" s="720"/>
      <c r="M269" s="720"/>
      <c r="N269" s="720"/>
      <c r="O269" s="625"/>
      <c r="P269" s="626"/>
    </row>
    <row r="270" spans="4:16">
      <c r="D270" s="626"/>
      <c r="E270" s="626"/>
      <c r="F270" s="719"/>
      <c r="G270" s="625"/>
      <c r="H270" s="626"/>
      <c r="I270" s="625"/>
      <c r="J270" s="625"/>
      <c r="K270" s="625"/>
      <c r="L270" s="720"/>
      <c r="M270" s="720"/>
      <c r="N270" s="720"/>
      <c r="O270" s="625"/>
      <c r="P270" s="626"/>
    </row>
    <row r="271" spans="4:16">
      <c r="D271" s="626"/>
      <c r="E271" s="626"/>
      <c r="F271" s="719"/>
      <c r="G271" s="625"/>
      <c r="H271" s="626"/>
      <c r="I271" s="625"/>
      <c r="J271" s="625"/>
      <c r="K271" s="625"/>
      <c r="L271" s="720"/>
      <c r="M271" s="720"/>
      <c r="N271" s="720"/>
      <c r="O271" s="625"/>
      <c r="P271" s="626"/>
    </row>
    <row r="272" spans="4:16">
      <c r="D272" s="626"/>
      <c r="E272" s="626"/>
      <c r="F272" s="719"/>
      <c r="G272" s="625"/>
      <c r="H272" s="626"/>
      <c r="I272" s="625"/>
      <c r="J272" s="625"/>
      <c r="K272" s="625"/>
      <c r="L272" s="720"/>
      <c r="M272" s="720"/>
      <c r="N272" s="720"/>
      <c r="O272" s="625"/>
      <c r="P272" s="626"/>
    </row>
    <row r="273" spans="4:16">
      <c r="D273" s="626"/>
      <c r="E273" s="626"/>
      <c r="F273" s="719"/>
      <c r="G273" s="625"/>
      <c r="H273" s="626"/>
      <c r="I273" s="625"/>
      <c r="J273" s="625"/>
      <c r="K273" s="625"/>
      <c r="L273" s="720"/>
      <c r="M273" s="720"/>
      <c r="N273" s="720"/>
      <c r="O273" s="625"/>
      <c r="P273" s="626"/>
    </row>
    <row r="274" spans="4:16">
      <c r="D274" s="626"/>
      <c r="E274" s="626"/>
      <c r="F274" s="719"/>
      <c r="G274" s="625"/>
      <c r="H274" s="626"/>
      <c r="I274" s="625"/>
      <c r="J274" s="625"/>
      <c r="K274" s="625"/>
      <c r="L274" s="720"/>
      <c r="M274" s="720"/>
      <c r="N274" s="720"/>
      <c r="O274" s="625"/>
      <c r="P274" s="626"/>
    </row>
    <row r="275" spans="4:16">
      <c r="D275" s="626"/>
      <c r="E275" s="626"/>
      <c r="F275" s="719"/>
      <c r="G275" s="625"/>
      <c r="H275" s="626"/>
      <c r="I275" s="625"/>
      <c r="J275" s="625"/>
      <c r="K275" s="625"/>
      <c r="L275" s="720"/>
      <c r="M275" s="720"/>
      <c r="N275" s="720"/>
      <c r="O275" s="625"/>
      <c r="P275" s="626"/>
    </row>
    <row r="276" spans="4:16">
      <c r="D276" s="626"/>
      <c r="E276" s="626"/>
      <c r="F276" s="719"/>
      <c r="G276" s="625"/>
      <c r="H276" s="626"/>
      <c r="I276" s="625"/>
      <c r="J276" s="625"/>
      <c r="K276" s="625"/>
      <c r="L276" s="720"/>
      <c r="M276" s="720"/>
      <c r="N276" s="720"/>
      <c r="O276" s="625"/>
      <c r="P276" s="626"/>
    </row>
    <row r="277" spans="4:16">
      <c r="D277" s="626"/>
      <c r="E277" s="626"/>
      <c r="F277" s="719"/>
      <c r="G277" s="625"/>
      <c r="H277" s="626"/>
      <c r="I277" s="625"/>
      <c r="J277" s="625"/>
      <c r="K277" s="625"/>
      <c r="L277" s="720"/>
      <c r="M277" s="720"/>
      <c r="N277" s="720"/>
      <c r="O277" s="625"/>
      <c r="P277" s="626"/>
    </row>
    <row r="278" spans="4:16">
      <c r="D278" s="626"/>
      <c r="E278" s="626"/>
      <c r="F278" s="719"/>
      <c r="G278" s="625"/>
      <c r="H278" s="626"/>
      <c r="I278" s="625"/>
      <c r="J278" s="625"/>
      <c r="K278" s="625"/>
      <c r="L278" s="720"/>
      <c r="M278" s="720"/>
      <c r="N278" s="720"/>
      <c r="O278" s="625"/>
      <c r="P278" s="626"/>
    </row>
    <row r="279" spans="4:16">
      <c r="D279" s="626"/>
      <c r="E279" s="626"/>
      <c r="F279" s="719"/>
      <c r="G279" s="625"/>
      <c r="H279" s="626"/>
      <c r="I279" s="625"/>
      <c r="J279" s="625"/>
      <c r="K279" s="625"/>
      <c r="L279" s="720"/>
      <c r="M279" s="720"/>
      <c r="N279" s="720"/>
      <c r="O279" s="625"/>
      <c r="P279" s="626"/>
    </row>
    <row r="280" spans="4:16">
      <c r="D280" s="626"/>
      <c r="E280" s="626"/>
      <c r="F280" s="719"/>
      <c r="G280" s="625"/>
      <c r="H280" s="626"/>
      <c r="I280" s="625"/>
      <c r="J280" s="625"/>
      <c r="K280" s="625"/>
      <c r="L280" s="720"/>
      <c r="M280" s="720"/>
      <c r="N280" s="720"/>
      <c r="O280" s="625"/>
      <c r="P280" s="626"/>
    </row>
    <row r="281" spans="4:16">
      <c r="D281" s="626"/>
      <c r="E281" s="626"/>
      <c r="F281" s="719"/>
      <c r="G281" s="625"/>
      <c r="H281" s="626"/>
      <c r="I281" s="625"/>
      <c r="J281" s="625"/>
      <c r="K281" s="625"/>
      <c r="L281" s="720"/>
      <c r="M281" s="720"/>
      <c r="N281" s="720"/>
      <c r="O281" s="625"/>
      <c r="P281" s="626"/>
    </row>
    <row r="282" spans="4:16">
      <c r="D282" s="626"/>
      <c r="E282" s="626"/>
      <c r="F282" s="719"/>
      <c r="G282" s="625"/>
      <c r="H282" s="626"/>
      <c r="I282" s="625"/>
      <c r="J282" s="625"/>
      <c r="K282" s="625"/>
      <c r="L282" s="720"/>
      <c r="M282" s="720"/>
      <c r="N282" s="720"/>
      <c r="O282" s="625"/>
      <c r="P282" s="626"/>
    </row>
    <row r="283" spans="4:16">
      <c r="D283" s="626"/>
      <c r="E283" s="626"/>
      <c r="F283" s="719"/>
      <c r="G283" s="625"/>
      <c r="H283" s="626"/>
      <c r="I283" s="625"/>
      <c r="J283" s="625"/>
      <c r="K283" s="625"/>
      <c r="L283" s="720"/>
      <c r="M283" s="720"/>
      <c r="N283" s="720"/>
      <c r="O283" s="625"/>
      <c r="P283" s="626"/>
    </row>
    <row r="284" spans="4:16">
      <c r="D284" s="626"/>
      <c r="E284" s="626"/>
      <c r="F284" s="719"/>
      <c r="G284" s="625"/>
      <c r="H284" s="626"/>
      <c r="I284" s="625"/>
      <c r="J284" s="625"/>
      <c r="K284" s="625"/>
      <c r="L284" s="720"/>
      <c r="M284" s="720"/>
      <c r="N284" s="720"/>
      <c r="O284" s="625"/>
      <c r="P284" s="626"/>
    </row>
    <row r="285" spans="4:16">
      <c r="D285" s="626"/>
      <c r="E285" s="626"/>
      <c r="F285" s="719"/>
      <c r="G285" s="625"/>
      <c r="H285" s="626"/>
      <c r="I285" s="625"/>
      <c r="J285" s="625"/>
      <c r="K285" s="625"/>
      <c r="L285" s="720"/>
      <c r="M285" s="720"/>
      <c r="N285" s="720"/>
      <c r="O285" s="625"/>
      <c r="P285" s="626"/>
    </row>
    <row r="286" spans="4:16">
      <c r="D286" s="626"/>
      <c r="E286" s="626"/>
      <c r="F286" s="719"/>
      <c r="G286" s="625"/>
      <c r="H286" s="626"/>
      <c r="I286" s="625"/>
      <c r="J286" s="625"/>
      <c r="K286" s="625"/>
      <c r="L286" s="720"/>
      <c r="M286" s="720"/>
      <c r="N286" s="720"/>
      <c r="O286" s="625"/>
      <c r="P286" s="626"/>
    </row>
    <row r="287" spans="4:16">
      <c r="D287" s="626"/>
      <c r="E287" s="626"/>
      <c r="F287" s="719"/>
      <c r="G287" s="625"/>
      <c r="H287" s="626"/>
      <c r="I287" s="625"/>
      <c r="J287" s="625"/>
      <c r="K287" s="625"/>
      <c r="L287" s="720"/>
      <c r="M287" s="720"/>
      <c r="N287" s="720"/>
      <c r="O287" s="625"/>
      <c r="P287" s="626"/>
    </row>
    <row r="288" spans="4:16">
      <c r="F288" s="721"/>
      <c r="G288" s="42"/>
      <c r="H288" s="160"/>
      <c r="I288" s="42"/>
      <c r="J288" s="42"/>
      <c r="K288" s="42"/>
      <c r="L288" s="722"/>
      <c r="M288" s="722"/>
      <c r="N288" s="722"/>
    </row>
    <row r="289" spans="6:14">
      <c r="F289" s="721"/>
      <c r="G289" s="42"/>
      <c r="H289" s="160"/>
      <c r="I289" s="42"/>
      <c r="J289" s="42"/>
      <c r="K289" s="42"/>
      <c r="L289" s="722"/>
      <c r="M289" s="722"/>
      <c r="N289" s="722"/>
    </row>
  </sheetData>
  <mergeCells count="1">
    <mergeCell ref="E3:O3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6BC126-9C3D-4B01-91BD-2470AEB0FC5E}">
  <sheetPr codeName="Sheet8">
    <tabColor theme="9" tint="0.59999389629810485"/>
    <pageSetUpPr autoPageBreaks="0" fitToPage="1"/>
  </sheetPr>
  <dimension ref="A1:CB386"/>
  <sheetViews>
    <sheetView showRowColHeaders="0" zoomScaleNormal="100" workbookViewId="0">
      <selection activeCell="F6" sqref="F6"/>
    </sheetView>
  </sheetViews>
  <sheetFormatPr defaultColWidth="9.140625" defaultRowHeight="19.5"/>
  <cols>
    <col min="1" max="1" width="3.7109375" style="738" customWidth="1"/>
    <col min="2" max="2" width="15.5703125" style="738" customWidth="1"/>
    <col min="3" max="3" width="4.28515625" style="738" customWidth="1"/>
    <col min="4" max="4" width="3.28515625" style="742" customWidth="1"/>
    <col min="5" max="5" width="1.7109375" style="967" customWidth="1"/>
    <col min="6" max="6" width="20.7109375" style="1039" customWidth="1"/>
    <col min="7" max="7" width="12.7109375" style="742" customWidth="1"/>
    <col min="8" max="9" width="12.7109375" style="967" customWidth="1"/>
    <col min="10" max="10" width="12.7109375" style="742" customWidth="1"/>
    <col min="11" max="11" width="1.7109375" style="742" customWidth="1"/>
    <col min="12" max="15" width="9.7109375" style="969" customWidth="1"/>
    <col min="16" max="16" width="1.7109375" style="742" customWidth="1"/>
    <col min="17" max="17" width="9.7109375" style="970" customWidth="1"/>
    <col min="18" max="18" width="8.7109375" style="970" customWidth="1"/>
    <col min="19" max="19" width="8.7109375" style="742" customWidth="1"/>
    <col min="20" max="20" width="1.7109375" style="742" customWidth="1"/>
    <col min="21" max="21" width="3.28515625" style="742" customWidth="1"/>
    <col min="22" max="22" width="13.140625" style="738" customWidth="1"/>
    <col min="23" max="23" width="5.42578125" style="738" customWidth="1"/>
    <col min="24" max="24" width="1.7109375" style="738" customWidth="1"/>
    <col min="25" max="80" width="9.140625" style="738"/>
    <col min="81" max="16384" width="9.140625" style="742"/>
  </cols>
  <sheetData>
    <row r="1" spans="1:80" s="738" customFormat="1" ht="34.15" customHeight="1">
      <c r="E1" s="739"/>
      <c r="F1" s="739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</row>
    <row r="2" spans="1:80" ht="24" customHeight="1">
      <c r="D2" s="741"/>
      <c r="E2" s="1053" t="s">
        <v>345</v>
      </c>
      <c r="F2" s="1053"/>
      <c r="G2" s="1053"/>
      <c r="H2" s="1053"/>
      <c r="I2" s="1053"/>
      <c r="J2" s="1053"/>
      <c r="K2" s="1053"/>
      <c r="L2" s="1053"/>
      <c r="M2" s="1053"/>
      <c r="N2" s="1053"/>
      <c r="O2" s="1053"/>
      <c r="P2" s="1053"/>
      <c r="Q2" s="1053"/>
      <c r="R2" s="1053"/>
      <c r="S2" s="1053"/>
      <c r="T2" s="1053"/>
      <c r="U2" s="741"/>
    </row>
    <row r="3" spans="1:80" ht="10.15" customHeight="1">
      <c r="D3" s="741"/>
      <c r="E3" s="743"/>
      <c r="F3" s="745"/>
      <c r="G3" s="745"/>
      <c r="H3" s="745"/>
      <c r="I3" s="745"/>
      <c r="J3" s="745"/>
      <c r="K3" s="745"/>
      <c r="L3" s="746"/>
      <c r="M3" s="746"/>
      <c r="N3" s="746"/>
      <c r="O3" s="746"/>
      <c r="P3" s="745"/>
      <c r="Q3" s="746"/>
      <c r="R3" s="746"/>
      <c r="S3" s="746"/>
      <c r="T3" s="747"/>
      <c r="U3" s="741"/>
    </row>
    <row r="4" spans="1:80" ht="16.149999999999999" customHeight="1">
      <c r="D4" s="741"/>
      <c r="E4" s="748"/>
      <c r="F4" s="601" t="s">
        <v>57</v>
      </c>
      <c r="G4" s="601" t="s">
        <v>210</v>
      </c>
      <c r="H4" s="602" t="s">
        <v>45</v>
      </c>
      <c r="I4" s="601" t="s">
        <v>53</v>
      </c>
      <c r="J4" s="601" t="s">
        <v>54</v>
      </c>
      <c r="K4" s="971"/>
      <c r="L4" s="457" t="s">
        <v>31</v>
      </c>
      <c r="M4" s="601" t="s">
        <v>36</v>
      </c>
      <c r="N4" s="601" t="s">
        <v>38</v>
      </c>
      <c r="O4" s="972"/>
      <c r="P4" s="972"/>
      <c r="Q4" s="972"/>
      <c r="R4" s="972"/>
      <c r="S4" s="973"/>
      <c r="T4" s="754"/>
      <c r="U4" s="741"/>
    </row>
    <row r="5" spans="1:80" ht="18" customHeight="1">
      <c r="D5" s="741"/>
      <c r="E5" s="748"/>
      <c r="F5" s="756">
        <f>'Dashboard-Mon'!G8</f>
        <v>2018</v>
      </c>
      <c r="G5" s="756">
        <f>IF(LEN('Dashboard-Mon'!G7)=0,"",'Dashboard-Mon'!G7)</f>
        <v>2</v>
      </c>
      <c r="H5" s="757" t="str">
        <f>IF(LEN('Dashboard-Mon'!H7)=0,"",'Dashboard-Mon'!H7)</f>
        <v/>
      </c>
      <c r="I5" s="974" t="str">
        <f>IF(LEN('Dashboard-Mon'!I7)=0,"",'Dashboard-Mon'!I7)</f>
        <v/>
      </c>
      <c r="J5" s="974" t="str">
        <f>IF(LEN('Dashboard-Mon'!J7)=0,"",'Dashboard-Mon'!J7)</f>
        <v/>
      </c>
      <c r="K5" s="760"/>
      <c r="L5" s="975" t="str">
        <f>IF(LEN('Dashboard-Mon'!L7)=0,"",'Dashboard-Mon'!L7)</f>
        <v/>
      </c>
      <c r="M5" s="976" t="str">
        <f>IF(LEN('Dashboard-Mon'!M7)=0,"",'Dashboard-Mon'!M7)</f>
        <v/>
      </c>
      <c r="N5" s="977" t="str">
        <f>IF(LEN('Dashboard-Mon'!N7)=0,"",'Dashboard-Mon'!N7)</f>
        <v/>
      </c>
      <c r="O5" s="762"/>
      <c r="P5" s="762"/>
      <c r="Q5" s="762"/>
      <c r="R5" s="762"/>
      <c r="S5" s="975"/>
      <c r="T5" s="754"/>
      <c r="U5" s="768"/>
      <c r="V5" s="739"/>
      <c r="W5" s="739"/>
    </row>
    <row r="6" spans="1:80" ht="24" customHeight="1">
      <c r="D6" s="741"/>
      <c r="E6" s="748"/>
      <c r="F6" s="978" t="str">
        <f>'Dashboard-Mon'!F8</f>
        <v>MON</v>
      </c>
      <c r="G6" s="370" t="str">
        <f>'Dashboard-Mon'!H8</f>
        <v>Feb</v>
      </c>
      <c r="H6" s="370">
        <f>'Dashboard-Mon'!G8</f>
        <v>2018</v>
      </c>
      <c r="I6" s="371" t="str">
        <f>'Dashboard-Mon'!I8</f>
        <v>All SBUs</v>
      </c>
      <c r="J6" s="732"/>
      <c r="K6" s="369"/>
      <c r="L6" s="733"/>
      <c r="M6" s="734"/>
      <c r="N6" s="735"/>
      <c r="O6" s="735"/>
      <c r="P6" s="369"/>
      <c r="Q6" s="736"/>
      <c r="R6" s="736"/>
      <c r="S6" s="737"/>
      <c r="T6" s="754"/>
      <c r="U6" s="741"/>
      <c r="V6" s="1040"/>
      <c r="W6" s="739"/>
    </row>
    <row r="7" spans="1:80" s="774" customFormat="1" ht="10.15" customHeight="1">
      <c r="A7" s="769"/>
      <c r="B7" s="769" t="s">
        <v>351</v>
      </c>
      <c r="C7" s="769"/>
      <c r="D7" s="741"/>
      <c r="E7" s="748"/>
      <c r="F7" s="819"/>
      <c r="G7" s="771"/>
      <c r="H7" s="771"/>
      <c r="I7" s="771"/>
      <c r="J7" s="771"/>
      <c r="K7" s="771"/>
      <c r="L7" s="772"/>
      <c r="M7" s="772"/>
      <c r="N7" s="772"/>
      <c r="O7" s="772"/>
      <c r="P7" s="773"/>
      <c r="Q7" s="772"/>
      <c r="R7" s="772"/>
      <c r="S7" s="772"/>
      <c r="T7" s="754"/>
      <c r="U7" s="741"/>
      <c r="V7" s="739"/>
      <c r="W7" s="739"/>
      <c r="X7" s="738"/>
      <c r="Y7" s="769"/>
      <c r="Z7" s="769"/>
      <c r="AA7" s="769"/>
      <c r="AB7" s="769"/>
      <c r="AC7" s="769"/>
      <c r="AD7" s="769"/>
      <c r="AE7" s="769"/>
      <c r="AF7" s="769"/>
      <c r="AG7" s="769"/>
      <c r="AH7" s="769"/>
      <c r="AI7" s="769"/>
      <c r="AJ7" s="769"/>
      <c r="AK7" s="769"/>
      <c r="AL7" s="769"/>
      <c r="AM7" s="769"/>
      <c r="AN7" s="769"/>
      <c r="AO7" s="769"/>
      <c r="AP7" s="769"/>
      <c r="AQ7" s="769"/>
      <c r="AR7" s="769"/>
      <c r="AS7" s="769"/>
      <c r="AT7" s="769"/>
      <c r="AU7" s="769"/>
      <c r="AV7" s="769"/>
      <c r="AW7" s="769"/>
      <c r="AX7" s="769"/>
      <c r="AY7" s="769"/>
      <c r="AZ7" s="769"/>
      <c r="BA7" s="769"/>
      <c r="BB7" s="769"/>
      <c r="BC7" s="769"/>
      <c r="BD7" s="769"/>
      <c r="BE7" s="769"/>
      <c r="BF7" s="769"/>
      <c r="BG7" s="769"/>
      <c r="BH7" s="769"/>
      <c r="BI7" s="769"/>
      <c r="BJ7" s="769"/>
      <c r="BK7" s="769"/>
      <c r="BL7" s="769"/>
      <c r="BM7" s="769"/>
      <c r="BN7" s="769"/>
      <c r="BO7" s="769"/>
      <c r="BP7" s="769"/>
      <c r="BQ7" s="769"/>
      <c r="BR7" s="769"/>
      <c r="BS7" s="769"/>
      <c r="BT7" s="769"/>
      <c r="BU7" s="769"/>
      <c r="BV7" s="769"/>
      <c r="BW7" s="769"/>
      <c r="BX7" s="769"/>
      <c r="BY7" s="769"/>
      <c r="BZ7" s="769"/>
      <c r="CA7" s="769"/>
      <c r="CB7" s="769"/>
    </row>
    <row r="8" spans="1:80" ht="16.899999999999999" customHeight="1">
      <c r="D8" s="741"/>
      <c r="E8" s="748"/>
      <c r="F8" s="775" t="s">
        <v>231</v>
      </c>
      <c r="G8" s="776" t="s">
        <v>290</v>
      </c>
      <c r="H8" s="776" t="s">
        <v>291</v>
      </c>
      <c r="I8" s="776" t="s">
        <v>292</v>
      </c>
      <c r="J8" s="776" t="s">
        <v>227</v>
      </c>
      <c r="K8" s="777"/>
      <c r="L8" s="778"/>
      <c r="M8" s="779"/>
      <c r="N8" s="779"/>
      <c r="O8" s="780"/>
      <c r="P8" s="777"/>
      <c r="Q8" s="776" t="s">
        <v>291</v>
      </c>
      <c r="R8" s="776" t="s">
        <v>292</v>
      </c>
      <c r="S8" s="783" t="s">
        <v>227</v>
      </c>
      <c r="T8" s="754"/>
      <c r="U8" s="741"/>
    </row>
    <row r="9" spans="1:80" ht="16.899999999999999" customHeight="1">
      <c r="D9" s="741"/>
      <c r="E9" s="748"/>
      <c r="F9" s="784" t="s">
        <v>287</v>
      </c>
      <c r="G9" s="595">
        <f>PnLCyMon!$O$2</f>
        <v>55</v>
      </c>
      <c r="H9" s="373">
        <f>PnLFcsMon!$O$2</f>
        <v>60</v>
      </c>
      <c r="I9" s="373">
        <f>PnLLastMon!$O$2</f>
        <v>52</v>
      </c>
      <c r="J9" s="373">
        <f>PnLLyMon!$O$2</f>
        <v>51</v>
      </c>
      <c r="K9" s="785"/>
      <c r="L9" s="786"/>
      <c r="M9" s="787"/>
      <c r="N9" s="787"/>
      <c r="O9" s="788"/>
      <c r="P9" s="785"/>
      <c r="Q9" s="979">
        <f>IF(H$12=0,"na",($G9-H9))</f>
        <v>-5</v>
      </c>
      <c r="R9" s="979">
        <f>IF(I$12=0,"na",($G9-I9))</f>
        <v>3</v>
      </c>
      <c r="S9" s="980">
        <f>IF(J$12=0,"na",($G9-J9))</f>
        <v>4</v>
      </c>
      <c r="T9" s="754"/>
      <c r="U9" s="741"/>
    </row>
    <row r="10" spans="1:80" ht="16.899999999999999" customHeight="1">
      <c r="D10" s="741"/>
      <c r="E10" s="748"/>
      <c r="F10" s="784" t="s">
        <v>288</v>
      </c>
      <c r="G10" s="595">
        <f>PnLCyMon!$P$2</f>
        <v>8</v>
      </c>
      <c r="H10" s="373">
        <f>PnLFcsMon!$P$2</f>
        <v>3</v>
      </c>
      <c r="I10" s="373">
        <f>PnLLastMon!$P$2</f>
        <v>10</v>
      </c>
      <c r="J10" s="373">
        <f>PnLLyMon!$P$2</f>
        <v>9</v>
      </c>
      <c r="K10" s="785"/>
      <c r="L10" s="786"/>
      <c r="M10" s="787"/>
      <c r="N10" s="787"/>
      <c r="O10" s="788"/>
      <c r="P10" s="785"/>
      <c r="Q10" s="979">
        <f>IF(H$12=0,"na",-($G10-H10))</f>
        <v>-5</v>
      </c>
      <c r="R10" s="979">
        <f t="shared" ref="R10:S11" si="0">IF(I$12=0,"na",- ($G10-I10))</f>
        <v>2</v>
      </c>
      <c r="S10" s="980">
        <f t="shared" si="0"/>
        <v>1</v>
      </c>
      <c r="T10" s="789"/>
      <c r="U10" s="741"/>
    </row>
    <row r="11" spans="1:80" ht="16.899999999999999" customHeight="1">
      <c r="D11" s="741"/>
      <c r="E11" s="748"/>
      <c r="F11" s="784" t="s">
        <v>289</v>
      </c>
      <c r="G11" s="595">
        <f>PnLCyMon!$Q$2</f>
        <v>5</v>
      </c>
      <c r="H11" s="373">
        <f>PnLFcsMon!$Q$2</f>
        <v>2</v>
      </c>
      <c r="I11" s="373">
        <f>PnLLastMon!$Q$2</f>
        <v>6</v>
      </c>
      <c r="J11" s="373">
        <f>PnLLyMon!$Q$2</f>
        <v>5</v>
      </c>
      <c r="K11" s="785"/>
      <c r="L11" s="786"/>
      <c r="M11" s="787"/>
      <c r="N11" s="787"/>
      <c r="O11" s="788"/>
      <c r="P11" s="785"/>
      <c r="Q11" s="979">
        <f>IF(H$12=0,"na",-($G11-H11))</f>
        <v>-3</v>
      </c>
      <c r="R11" s="979">
        <f t="shared" si="0"/>
        <v>1</v>
      </c>
      <c r="S11" s="980">
        <f t="shared" si="0"/>
        <v>0</v>
      </c>
      <c r="T11" s="754"/>
      <c r="U11" s="741"/>
    </row>
    <row r="12" spans="1:80" ht="16.899999999999999" customHeight="1">
      <c r="D12" s="741"/>
      <c r="E12" s="748"/>
      <c r="F12" s="790" t="s">
        <v>316</v>
      </c>
      <c r="G12" s="596">
        <f>PnLCyMon!$R$2</f>
        <v>68</v>
      </c>
      <c r="H12" s="597">
        <f>PnLFcsMon!$R$2</f>
        <v>65</v>
      </c>
      <c r="I12" s="597">
        <f>PnLLastMon!$R$2</f>
        <v>68</v>
      </c>
      <c r="J12" s="597">
        <f>PnLLyMon!$R$2</f>
        <v>65</v>
      </c>
      <c r="K12" s="791"/>
      <c r="L12" s="792"/>
      <c r="M12" s="793"/>
      <c r="N12" s="793"/>
      <c r="O12" s="794"/>
      <c r="P12" s="791"/>
      <c r="Q12" s="981">
        <f t="shared" ref="Q12" si="1">IF(H$12=0,"na",($G12-H12))</f>
        <v>3</v>
      </c>
      <c r="R12" s="981">
        <f t="shared" ref="R12" si="2">IF(I$12=0,"na",($G12-I12))</f>
        <v>0</v>
      </c>
      <c r="S12" s="982">
        <f t="shared" ref="S12" si="3">IF(J$12=0,"na",($G12-J12))</f>
        <v>3</v>
      </c>
      <c r="T12" s="754"/>
      <c r="U12" s="741"/>
    </row>
    <row r="13" spans="1:80" s="774" customFormat="1" ht="10.15" customHeight="1">
      <c r="A13" s="769"/>
      <c r="B13" s="769"/>
      <c r="C13" s="769"/>
      <c r="D13" s="741"/>
      <c r="E13" s="748"/>
      <c r="F13" s="983"/>
      <c r="G13" s="771"/>
      <c r="H13" s="771"/>
      <c r="I13" s="771"/>
      <c r="J13" s="771"/>
      <c r="K13" s="771"/>
      <c r="L13" s="772"/>
      <c r="M13" s="772"/>
      <c r="N13" s="772"/>
      <c r="O13" s="772"/>
      <c r="P13" s="773"/>
      <c r="Q13" s="772"/>
      <c r="R13" s="772"/>
      <c r="S13" s="772"/>
      <c r="T13" s="754"/>
      <c r="U13" s="741"/>
      <c r="V13" s="738"/>
      <c r="W13" s="738"/>
      <c r="X13" s="738"/>
      <c r="Y13" s="769"/>
      <c r="Z13" s="769"/>
      <c r="AA13" s="769"/>
      <c r="AB13" s="769"/>
      <c r="AC13" s="769"/>
      <c r="AD13" s="769"/>
      <c r="AE13" s="769"/>
      <c r="AF13" s="769"/>
      <c r="AG13" s="769"/>
      <c r="AH13" s="769"/>
      <c r="AI13" s="769"/>
      <c r="AJ13" s="769"/>
      <c r="AK13" s="769"/>
      <c r="AL13" s="769"/>
      <c r="AM13" s="769"/>
      <c r="AN13" s="769"/>
      <c r="AO13" s="769"/>
      <c r="AP13" s="769"/>
      <c r="AQ13" s="769"/>
      <c r="AR13" s="769"/>
      <c r="AS13" s="769"/>
      <c r="AT13" s="769"/>
      <c r="AU13" s="769"/>
      <c r="AV13" s="769"/>
      <c r="AW13" s="769"/>
      <c r="AX13" s="769"/>
      <c r="AY13" s="769"/>
      <c r="AZ13" s="769"/>
      <c r="BA13" s="769"/>
      <c r="BB13" s="769"/>
      <c r="BC13" s="769"/>
      <c r="BD13" s="769"/>
      <c r="BE13" s="769"/>
      <c r="BF13" s="769"/>
      <c r="BG13" s="769"/>
      <c r="BH13" s="769"/>
      <c r="BI13" s="769"/>
      <c r="BJ13" s="769"/>
      <c r="BK13" s="769"/>
      <c r="BL13" s="769"/>
      <c r="BM13" s="769"/>
      <c r="BN13" s="769"/>
      <c r="BO13" s="769"/>
      <c r="BP13" s="769"/>
      <c r="BQ13" s="769"/>
      <c r="BR13" s="769"/>
      <c r="BS13" s="769"/>
      <c r="BT13" s="769"/>
      <c r="BU13" s="769"/>
      <c r="BV13" s="769"/>
      <c r="BW13" s="769"/>
      <c r="BX13" s="769"/>
      <c r="BY13" s="769"/>
      <c r="BZ13" s="769"/>
      <c r="CA13" s="769"/>
      <c r="CB13" s="769"/>
    </row>
    <row r="14" spans="1:80" s="774" customFormat="1" ht="15" customHeight="1">
      <c r="A14" s="769"/>
      <c r="B14" s="769"/>
      <c r="C14" s="769"/>
      <c r="D14" s="741"/>
      <c r="E14" s="748"/>
      <c r="F14" s="984"/>
      <c r="G14" s="1057" t="s">
        <v>303</v>
      </c>
      <c r="H14" s="1058"/>
      <c r="I14" s="1058"/>
      <c r="J14" s="1059"/>
      <c r="K14" s="797"/>
      <c r="L14" s="1060"/>
      <c r="M14" s="1060"/>
      <c r="N14" s="1060"/>
      <c r="O14" s="1060"/>
      <c r="P14" s="797"/>
      <c r="Q14" s="1057" t="s">
        <v>318</v>
      </c>
      <c r="R14" s="1058"/>
      <c r="S14" s="1059"/>
      <c r="T14" s="754"/>
      <c r="U14" s="741"/>
      <c r="V14" s="738"/>
      <c r="W14" s="985"/>
      <c r="X14" s="738"/>
      <c r="Y14" s="769"/>
      <c r="Z14" s="769"/>
      <c r="AA14" s="769"/>
      <c r="AB14" s="769"/>
      <c r="AC14" s="769"/>
      <c r="AD14" s="769"/>
      <c r="AE14" s="769"/>
      <c r="AF14" s="769"/>
      <c r="AG14" s="769"/>
      <c r="AH14" s="769"/>
      <c r="AI14" s="769"/>
      <c r="AJ14" s="769"/>
      <c r="AK14" s="769"/>
      <c r="AL14" s="769"/>
      <c r="AM14" s="769"/>
      <c r="AN14" s="769"/>
      <c r="AO14" s="769"/>
      <c r="AP14" s="769"/>
      <c r="AQ14" s="769"/>
      <c r="AR14" s="769"/>
      <c r="AS14" s="769"/>
      <c r="AT14" s="769"/>
      <c r="AU14" s="769"/>
      <c r="AV14" s="769"/>
      <c r="AW14" s="769"/>
      <c r="AX14" s="769"/>
      <c r="AY14" s="769"/>
      <c r="AZ14" s="769"/>
      <c r="BA14" s="769"/>
      <c r="BB14" s="769"/>
      <c r="BC14" s="769"/>
      <c r="BD14" s="769"/>
      <c r="BE14" s="769"/>
      <c r="BF14" s="769"/>
      <c r="BG14" s="769"/>
      <c r="BH14" s="769"/>
      <c r="BI14" s="769"/>
      <c r="BJ14" s="769"/>
      <c r="BK14" s="769"/>
      <c r="BL14" s="769"/>
      <c r="BM14" s="769"/>
      <c r="BN14" s="769"/>
      <c r="BO14" s="769"/>
      <c r="BP14" s="769"/>
      <c r="BQ14" s="769"/>
      <c r="BR14" s="769"/>
      <c r="BS14" s="769"/>
      <c r="BT14" s="769"/>
      <c r="BU14" s="769"/>
      <c r="BV14" s="769"/>
      <c r="BW14" s="769"/>
      <c r="BX14" s="769"/>
      <c r="BY14" s="769"/>
      <c r="BZ14" s="769"/>
      <c r="CA14" s="769"/>
      <c r="CB14" s="769"/>
    </row>
    <row r="15" spans="1:80" s="774" customFormat="1" ht="15" customHeight="1">
      <c r="A15" s="769"/>
      <c r="B15" s="769"/>
      <c r="C15" s="769"/>
      <c r="D15" s="741"/>
      <c r="E15" s="748"/>
      <c r="F15" s="986"/>
      <c r="G15" s="987" t="s">
        <v>290</v>
      </c>
      <c r="H15" s="800" t="s">
        <v>291</v>
      </c>
      <c r="I15" s="800" t="s">
        <v>292</v>
      </c>
      <c r="J15" s="800" t="s">
        <v>227</v>
      </c>
      <c r="K15" s="802"/>
      <c r="L15" s="803"/>
      <c r="M15" s="803"/>
      <c r="N15" s="803"/>
      <c r="O15" s="803"/>
      <c r="P15" s="802"/>
      <c r="Q15" s="799" t="s">
        <v>291</v>
      </c>
      <c r="R15" s="800" t="s">
        <v>292</v>
      </c>
      <c r="S15" s="801" t="s">
        <v>227</v>
      </c>
      <c r="T15" s="754"/>
      <c r="U15" s="741"/>
      <c r="V15" s="769"/>
      <c r="W15" s="769"/>
      <c r="X15" s="769"/>
      <c r="Y15" s="769"/>
      <c r="Z15" s="769"/>
      <c r="AA15" s="769"/>
      <c r="AB15" s="769"/>
      <c r="AC15" s="769"/>
      <c r="AD15" s="769"/>
      <c r="AE15" s="769"/>
      <c r="AF15" s="769"/>
      <c r="AG15" s="769"/>
      <c r="AH15" s="769"/>
      <c r="AI15" s="769"/>
      <c r="AJ15" s="769"/>
      <c r="AK15" s="769"/>
      <c r="AL15" s="769"/>
      <c r="AM15" s="769"/>
      <c r="AN15" s="769"/>
      <c r="AO15" s="769"/>
      <c r="AP15" s="769"/>
      <c r="AQ15" s="769"/>
      <c r="AR15" s="769"/>
      <c r="AS15" s="769"/>
      <c r="AT15" s="769"/>
      <c r="AU15" s="769"/>
      <c r="AV15" s="769"/>
      <c r="AW15" s="769"/>
      <c r="AX15" s="769"/>
      <c r="AY15" s="769"/>
      <c r="AZ15" s="769"/>
      <c r="BA15" s="769"/>
      <c r="BB15" s="769"/>
      <c r="BC15" s="769"/>
      <c r="BD15" s="769"/>
      <c r="BE15" s="769"/>
      <c r="BF15" s="769"/>
      <c r="BG15" s="769"/>
      <c r="BH15" s="769"/>
      <c r="BI15" s="769"/>
      <c r="BJ15" s="769"/>
      <c r="BK15" s="769"/>
      <c r="BL15" s="769"/>
      <c r="BM15" s="769"/>
      <c r="BN15" s="769"/>
      <c r="BO15" s="769"/>
      <c r="BP15" s="769"/>
      <c r="BQ15" s="769"/>
      <c r="BR15" s="769"/>
      <c r="BS15" s="769"/>
      <c r="BT15" s="769"/>
      <c r="BU15" s="769"/>
      <c r="BV15" s="769"/>
      <c r="BW15" s="769"/>
      <c r="BX15" s="769"/>
      <c r="BY15" s="769"/>
      <c r="BZ15" s="769"/>
      <c r="CA15" s="769"/>
      <c r="CB15" s="769"/>
    </row>
    <row r="16" spans="1:80" s="774" customFormat="1" ht="19.899999999999999" customHeight="1">
      <c r="A16" s="769"/>
      <c r="B16" s="769"/>
      <c r="C16" s="769"/>
      <c r="D16" s="741"/>
      <c r="E16" s="748"/>
      <c r="F16" s="804" t="s">
        <v>0</v>
      </c>
      <c r="G16" s="988">
        <f>G21</f>
        <v>297009.54720000009</v>
      </c>
      <c r="H16" s="806">
        <f t="shared" ref="H16:J16" si="4">H21</f>
        <v>295859.16565200005</v>
      </c>
      <c r="I16" s="806">
        <f t="shared" si="4"/>
        <v>275186.44</v>
      </c>
      <c r="J16" s="806">
        <f t="shared" si="4"/>
        <v>272879.81298000005</v>
      </c>
      <c r="K16" s="807"/>
      <c r="L16" s="808"/>
      <c r="M16" s="808"/>
      <c r="N16" s="808"/>
      <c r="O16" s="808"/>
      <c r="P16" s="807"/>
      <c r="Q16" s="809">
        <f>IF($H$16=0,"na",ROUND(($G16/H16-1)*100,1))</f>
        <v>0.4</v>
      </c>
      <c r="R16" s="809">
        <f>IF($I$16=0,"na",ROUND(($G16/I16-1)*100,1))</f>
        <v>7.9</v>
      </c>
      <c r="S16" s="810">
        <f>IF($J$16=0,"na",ROUND(($G16/J16-1)*100,1))</f>
        <v>8.8000000000000007</v>
      </c>
      <c r="T16" s="754"/>
      <c r="U16" s="741"/>
      <c r="V16" s="769"/>
      <c r="W16" s="769"/>
      <c r="X16" s="769"/>
      <c r="Y16" s="769"/>
      <c r="Z16" s="769"/>
      <c r="AA16" s="769"/>
      <c r="AB16" s="769"/>
      <c r="AC16" s="769"/>
      <c r="AD16" s="769"/>
      <c r="AE16" s="769"/>
      <c r="AF16" s="769"/>
      <c r="AG16" s="769"/>
      <c r="AH16" s="769"/>
      <c r="AI16" s="769"/>
      <c r="AJ16" s="769"/>
      <c r="AK16" s="769"/>
      <c r="AL16" s="769"/>
      <c r="AM16" s="769"/>
      <c r="AN16" s="769"/>
      <c r="AO16" s="769"/>
      <c r="AP16" s="769"/>
      <c r="AQ16" s="769"/>
      <c r="AR16" s="769"/>
      <c r="AS16" s="769"/>
      <c r="AT16" s="769"/>
      <c r="AU16" s="769"/>
      <c r="AV16" s="769"/>
      <c r="AW16" s="769"/>
      <c r="AX16" s="769"/>
      <c r="AY16" s="769"/>
      <c r="AZ16" s="769"/>
      <c r="BA16" s="769"/>
      <c r="BB16" s="769"/>
      <c r="BC16" s="769"/>
      <c r="BD16" s="769"/>
      <c r="BE16" s="769"/>
      <c r="BF16" s="769"/>
      <c r="BG16" s="769"/>
      <c r="BH16" s="769"/>
      <c r="BI16" s="769"/>
      <c r="BJ16" s="769"/>
      <c r="BK16" s="769"/>
      <c r="BL16" s="769"/>
      <c r="BM16" s="769"/>
      <c r="BN16" s="769"/>
      <c r="BO16" s="769"/>
      <c r="BP16" s="769"/>
      <c r="BQ16" s="769"/>
      <c r="BR16" s="769"/>
      <c r="BS16" s="769"/>
      <c r="BT16" s="769"/>
      <c r="BU16" s="769"/>
      <c r="BV16" s="769"/>
      <c r="BW16" s="769"/>
      <c r="BX16" s="769"/>
      <c r="BY16" s="769"/>
      <c r="BZ16" s="769"/>
      <c r="CA16" s="769"/>
      <c r="CB16" s="769"/>
    </row>
    <row r="17" spans="1:80" s="774" customFormat="1" ht="19.899999999999999" customHeight="1">
      <c r="A17" s="769"/>
      <c r="B17" s="769"/>
      <c r="C17" s="769"/>
      <c r="D17" s="741"/>
      <c r="E17" s="748"/>
      <c r="F17" s="989" t="s">
        <v>24</v>
      </c>
      <c r="G17" s="990">
        <f>G54</f>
        <v>37808.286000000007</v>
      </c>
      <c r="H17" s="813">
        <f>H54</f>
        <v>52193.403234560014</v>
      </c>
      <c r="I17" s="813">
        <f>I54</f>
        <v>30781.079999999998</v>
      </c>
      <c r="J17" s="813">
        <f>J54</f>
        <v>33331.652494999995</v>
      </c>
      <c r="K17" s="814"/>
      <c r="L17" s="815"/>
      <c r="M17" s="815"/>
      <c r="N17" s="815"/>
      <c r="O17" s="815"/>
      <c r="P17" s="814"/>
      <c r="Q17" s="888">
        <f>IF(H16=0,"na",($G17-H17)/ABS(H17)*100)</f>
        <v>-27.561178890582212</v>
      </c>
      <c r="R17" s="888">
        <f>IF(I17=0,"na",($G17-I17)/ABS(I17)*100)</f>
        <v>22.829627810330273</v>
      </c>
      <c r="S17" s="889">
        <f>IF(J17=0,"na",($G17-J17)/ABS(J17)*100)</f>
        <v>13.430577753897865</v>
      </c>
      <c r="T17" s="754"/>
      <c r="U17" s="741"/>
      <c r="V17" s="769"/>
      <c r="W17" s="769"/>
      <c r="X17" s="769"/>
      <c r="Y17" s="769"/>
      <c r="Z17" s="769"/>
      <c r="AA17" s="769"/>
      <c r="AB17" s="769"/>
      <c r="AC17" s="769"/>
      <c r="AD17" s="769"/>
      <c r="AE17" s="769"/>
      <c r="AF17" s="769"/>
      <c r="AG17" s="769"/>
      <c r="AH17" s="769"/>
      <c r="AI17" s="769"/>
      <c r="AJ17" s="769"/>
      <c r="AK17" s="769"/>
      <c r="AL17" s="769"/>
      <c r="AM17" s="769"/>
      <c r="AN17" s="769"/>
      <c r="AO17" s="769"/>
      <c r="AP17" s="769"/>
      <c r="AQ17" s="769"/>
      <c r="AR17" s="769"/>
      <c r="AS17" s="769"/>
      <c r="AT17" s="769"/>
      <c r="AU17" s="769"/>
      <c r="AV17" s="769"/>
      <c r="AW17" s="769"/>
      <c r="AX17" s="769"/>
      <c r="AY17" s="769"/>
      <c r="AZ17" s="769"/>
      <c r="BA17" s="769"/>
      <c r="BB17" s="769"/>
      <c r="BC17" s="769"/>
      <c r="BD17" s="769"/>
      <c r="BE17" s="769"/>
      <c r="BF17" s="769"/>
      <c r="BG17" s="769"/>
      <c r="BH17" s="769"/>
      <c r="BI17" s="769"/>
      <c r="BJ17" s="769"/>
      <c r="BK17" s="769"/>
      <c r="BL17" s="769"/>
      <c r="BM17" s="769"/>
      <c r="BN17" s="769"/>
      <c r="BO17" s="769"/>
      <c r="BP17" s="769"/>
      <c r="BQ17" s="769"/>
      <c r="BR17" s="769"/>
      <c r="BS17" s="769"/>
      <c r="BT17" s="769"/>
      <c r="BU17" s="769"/>
      <c r="BV17" s="769"/>
      <c r="BW17" s="769"/>
      <c r="BX17" s="769"/>
      <c r="BY17" s="769"/>
      <c r="BZ17" s="769"/>
      <c r="CA17" s="769"/>
      <c r="CB17" s="769"/>
    </row>
    <row r="18" spans="1:80" s="774" customFormat="1" ht="10.15" customHeight="1">
      <c r="A18" s="769"/>
      <c r="B18" s="769"/>
      <c r="C18" s="769"/>
      <c r="D18" s="741"/>
      <c r="E18" s="748"/>
      <c r="F18" s="983"/>
      <c r="G18" s="771"/>
      <c r="H18" s="771"/>
      <c r="I18" s="771"/>
      <c r="J18" s="771"/>
      <c r="K18" s="771"/>
      <c r="L18" s="772"/>
      <c r="M18" s="772"/>
      <c r="N18" s="772"/>
      <c r="O18" s="772"/>
      <c r="P18" s="773"/>
      <c r="Q18" s="772"/>
      <c r="R18" s="772"/>
      <c r="S18" s="772"/>
      <c r="T18" s="754"/>
      <c r="U18" s="741"/>
      <c r="V18" s="738"/>
      <c r="W18" s="738"/>
      <c r="X18" s="738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9"/>
      <c r="AV18" s="769"/>
      <c r="AW18" s="769"/>
      <c r="AX18" s="769"/>
      <c r="AY18" s="769"/>
      <c r="AZ18" s="769"/>
      <c r="BA18" s="769"/>
      <c r="BB18" s="769"/>
      <c r="BC18" s="769"/>
      <c r="BD18" s="769"/>
      <c r="BE18" s="769"/>
      <c r="BF18" s="769"/>
      <c r="BG18" s="769"/>
      <c r="BH18" s="769"/>
      <c r="BI18" s="769"/>
      <c r="BJ18" s="769"/>
      <c r="BK18" s="769"/>
      <c r="BL18" s="769"/>
      <c r="BM18" s="769"/>
      <c r="BN18" s="769"/>
      <c r="BO18" s="769"/>
      <c r="BP18" s="769"/>
      <c r="BQ18" s="769"/>
      <c r="BR18" s="769"/>
      <c r="BS18" s="769"/>
      <c r="BT18" s="769"/>
      <c r="BU18" s="769"/>
      <c r="BV18" s="769"/>
      <c r="BW18" s="769"/>
      <c r="BX18" s="769"/>
      <c r="BY18" s="769"/>
      <c r="BZ18" s="769"/>
      <c r="CA18" s="769"/>
      <c r="CB18" s="769"/>
    </row>
    <row r="19" spans="1:80" s="997" customFormat="1" ht="15" customHeight="1">
      <c r="A19" s="991"/>
      <c r="B19" s="991"/>
      <c r="C19" s="991"/>
      <c r="D19" s="992"/>
      <c r="E19" s="993"/>
      <c r="F19" s="994"/>
      <c r="G19" s="1054" t="s">
        <v>303</v>
      </c>
      <c r="H19" s="1054"/>
      <c r="I19" s="1054"/>
      <c r="J19" s="1054"/>
      <c r="K19" s="995"/>
      <c r="L19" s="1055" t="s">
        <v>294</v>
      </c>
      <c r="M19" s="1054"/>
      <c r="N19" s="1054"/>
      <c r="O19" s="1054"/>
      <c r="P19" s="995"/>
      <c r="Q19" s="1054" t="s">
        <v>317</v>
      </c>
      <c r="R19" s="1054"/>
      <c r="S19" s="1056"/>
      <c r="T19" s="996"/>
      <c r="U19" s="992"/>
      <c r="V19" s="991"/>
      <c r="W19" s="991"/>
      <c r="X19" s="991"/>
      <c r="Y19" s="991"/>
      <c r="Z19" s="991"/>
      <c r="AA19" s="991"/>
      <c r="AB19" s="991"/>
      <c r="AC19" s="991"/>
      <c r="AD19" s="991"/>
      <c r="AE19" s="991"/>
      <c r="AF19" s="991"/>
      <c r="AG19" s="991"/>
      <c r="AH19" s="991"/>
      <c r="AI19" s="991"/>
      <c r="AJ19" s="991"/>
      <c r="AK19" s="991"/>
      <c r="AL19" s="991"/>
      <c r="AM19" s="991"/>
      <c r="AN19" s="991"/>
      <c r="AO19" s="991"/>
      <c r="AP19" s="991"/>
      <c r="AQ19" s="991"/>
      <c r="AR19" s="991"/>
      <c r="AS19" s="991"/>
      <c r="AT19" s="991"/>
      <c r="AU19" s="991"/>
      <c r="AV19" s="991"/>
      <c r="AW19" s="991"/>
      <c r="AX19" s="991"/>
      <c r="AY19" s="991"/>
      <c r="AZ19" s="991"/>
      <c r="BA19" s="991"/>
      <c r="BB19" s="991"/>
      <c r="BC19" s="991"/>
      <c r="BD19" s="991"/>
      <c r="BE19" s="991"/>
      <c r="BF19" s="991"/>
      <c r="BG19" s="991"/>
      <c r="BH19" s="991"/>
      <c r="BI19" s="991"/>
      <c r="BJ19" s="991"/>
      <c r="BK19" s="991"/>
      <c r="BL19" s="991"/>
      <c r="BM19" s="991"/>
      <c r="BN19" s="991"/>
      <c r="BO19" s="991"/>
      <c r="BP19" s="991"/>
      <c r="BQ19" s="991"/>
      <c r="BR19" s="991"/>
      <c r="BS19" s="991"/>
      <c r="BT19" s="991"/>
      <c r="BU19" s="991"/>
      <c r="BV19" s="991"/>
      <c r="BW19" s="991"/>
      <c r="BX19" s="991"/>
      <c r="BY19" s="991"/>
      <c r="BZ19" s="991"/>
      <c r="CA19" s="991"/>
      <c r="CB19" s="991"/>
    </row>
    <row r="20" spans="1:80" s="774" customFormat="1" ht="15" customHeight="1">
      <c r="A20" s="769"/>
      <c r="B20" s="769"/>
      <c r="C20" s="769"/>
      <c r="D20" s="741"/>
      <c r="E20" s="748"/>
      <c r="F20" s="998"/>
      <c r="G20" s="987" t="s">
        <v>290</v>
      </c>
      <c r="H20" s="800" t="s">
        <v>291</v>
      </c>
      <c r="I20" s="800" t="s">
        <v>292</v>
      </c>
      <c r="J20" s="800" t="s">
        <v>227</v>
      </c>
      <c r="K20" s="999"/>
      <c r="L20" s="1000" t="s">
        <v>290</v>
      </c>
      <c r="M20" s="987" t="s">
        <v>291</v>
      </c>
      <c r="N20" s="987" t="s">
        <v>292</v>
      </c>
      <c r="O20" s="987" t="s">
        <v>227</v>
      </c>
      <c r="P20" s="999"/>
      <c r="Q20" s="987" t="s">
        <v>291</v>
      </c>
      <c r="R20" s="987" t="s">
        <v>292</v>
      </c>
      <c r="S20" s="1001" t="s">
        <v>227</v>
      </c>
      <c r="T20" s="754"/>
      <c r="U20" s="741"/>
      <c r="V20" s="769"/>
      <c r="W20" s="769"/>
      <c r="X20" s="769"/>
      <c r="Y20" s="769"/>
      <c r="Z20" s="769"/>
      <c r="AA20" s="769"/>
      <c r="AB20" s="769"/>
      <c r="AC20" s="769"/>
      <c r="AD20" s="769"/>
      <c r="AE20" s="769"/>
      <c r="AF20" s="769"/>
      <c r="AG20" s="769"/>
      <c r="AH20" s="769"/>
      <c r="AI20" s="769"/>
      <c r="AJ20" s="769"/>
      <c r="AK20" s="769"/>
      <c r="AL20" s="769"/>
      <c r="AM20" s="769"/>
      <c r="AN20" s="769"/>
      <c r="AO20" s="769"/>
      <c r="AP20" s="769"/>
      <c r="AQ20" s="769"/>
      <c r="AR20" s="769"/>
      <c r="AS20" s="769"/>
      <c r="AT20" s="769"/>
      <c r="AU20" s="769"/>
      <c r="AV20" s="769"/>
      <c r="AW20" s="769"/>
      <c r="AX20" s="769"/>
      <c r="AY20" s="769"/>
      <c r="AZ20" s="769"/>
      <c r="BA20" s="769"/>
      <c r="BB20" s="769"/>
      <c r="BC20" s="769"/>
      <c r="BD20" s="769"/>
      <c r="BE20" s="769"/>
      <c r="BF20" s="769"/>
      <c r="BG20" s="769"/>
      <c r="BH20" s="769"/>
      <c r="BI20" s="769"/>
      <c r="BJ20" s="769"/>
      <c r="BK20" s="769"/>
      <c r="BL20" s="769"/>
      <c r="BM20" s="769"/>
      <c r="BN20" s="769"/>
      <c r="BO20" s="769"/>
      <c r="BP20" s="769"/>
      <c r="BQ20" s="769"/>
      <c r="BR20" s="769"/>
      <c r="BS20" s="769"/>
      <c r="BT20" s="769"/>
      <c r="BU20" s="769"/>
      <c r="BV20" s="769"/>
      <c r="BW20" s="769"/>
      <c r="BX20" s="769"/>
      <c r="BY20" s="769"/>
      <c r="BZ20" s="769"/>
      <c r="CA20" s="769"/>
      <c r="CB20" s="769"/>
    </row>
    <row r="21" spans="1:80" s="834" customFormat="1" ht="19.899999999999999" customHeight="1">
      <c r="A21" s="824"/>
      <c r="B21" s="824"/>
      <c r="C21" s="824"/>
      <c r="D21" s="768"/>
      <c r="E21" s="825"/>
      <c r="F21" s="826" t="s">
        <v>0</v>
      </c>
      <c r="G21" s="827">
        <f>HLOOKUP($F:$F,PnLCyMon!$Q$14:$BB$15,2,FALSE)</f>
        <v>297009.54720000009</v>
      </c>
      <c r="H21" s="828">
        <f>HLOOKUP($F:$F,PnLFcsMon!$Q$14:$BB$15,2,FALSE)</f>
        <v>295859.16565200005</v>
      </c>
      <c r="I21" s="828">
        <f>HLOOKUP($F:$F,PnLLastMon!$Q$14:$BB$15,2,FALSE)</f>
        <v>275186.44</v>
      </c>
      <c r="J21" s="828">
        <f>HLOOKUP($F:$F,PnLLyMon!$Q$14:$AX$15,2,FALSE)</f>
        <v>272879.81298000005</v>
      </c>
      <c r="K21" s="829"/>
      <c r="L21" s="830">
        <v>100</v>
      </c>
      <c r="M21" s="830">
        <v>100</v>
      </c>
      <c r="N21" s="830">
        <v>100</v>
      </c>
      <c r="O21" s="830">
        <v>100</v>
      </c>
      <c r="P21" s="829"/>
      <c r="Q21" s="831" t="s">
        <v>304</v>
      </c>
      <c r="R21" s="831" t="s">
        <v>304</v>
      </c>
      <c r="S21" s="832" t="s">
        <v>304</v>
      </c>
      <c r="T21" s="833"/>
      <c r="U21" s="768"/>
      <c r="V21" s="824"/>
      <c r="W21" s="824"/>
      <c r="X21" s="824"/>
      <c r="Y21" s="824"/>
      <c r="Z21" s="824"/>
      <c r="AA21" s="824"/>
      <c r="AB21" s="824"/>
      <c r="AC21" s="824"/>
      <c r="AD21" s="824"/>
      <c r="AE21" s="824"/>
      <c r="AF21" s="824"/>
      <c r="AG21" s="824"/>
      <c r="AH21" s="824"/>
      <c r="AI21" s="824"/>
      <c r="AJ21" s="824"/>
      <c r="AK21" s="824"/>
      <c r="AL21" s="824"/>
      <c r="AM21" s="824"/>
      <c r="AN21" s="824"/>
      <c r="AO21" s="824"/>
      <c r="AP21" s="824"/>
      <c r="AQ21" s="824"/>
      <c r="AR21" s="824"/>
      <c r="AS21" s="824"/>
      <c r="AT21" s="824"/>
      <c r="AU21" s="824"/>
      <c r="AV21" s="824"/>
      <c r="AW21" s="824"/>
      <c r="AX21" s="824"/>
      <c r="AY21" s="824"/>
      <c r="AZ21" s="824"/>
      <c r="BA21" s="824"/>
      <c r="BB21" s="824"/>
      <c r="BC21" s="824"/>
      <c r="BD21" s="824"/>
      <c r="BE21" s="824"/>
      <c r="BF21" s="824"/>
      <c r="BG21" s="824"/>
      <c r="BH21" s="824"/>
      <c r="BI21" s="824"/>
      <c r="BJ21" s="824"/>
      <c r="BK21" s="824"/>
      <c r="BL21" s="824"/>
      <c r="BM21" s="824"/>
      <c r="BN21" s="824"/>
      <c r="BO21" s="824"/>
      <c r="BP21" s="824"/>
      <c r="BQ21" s="824"/>
      <c r="BR21" s="824"/>
      <c r="BS21" s="824"/>
      <c r="BT21" s="824"/>
      <c r="BU21" s="824"/>
      <c r="BV21" s="824"/>
      <c r="BW21" s="824"/>
      <c r="BX21" s="824"/>
      <c r="BY21" s="824"/>
      <c r="BZ21" s="824"/>
      <c r="CA21" s="824"/>
      <c r="CB21" s="824"/>
    </row>
    <row r="22" spans="1:80" ht="19.899999999999999" hidden="1" customHeight="1">
      <c r="D22" s="741"/>
      <c r="E22" s="748"/>
      <c r="F22" s="784" t="s">
        <v>1</v>
      </c>
      <c r="G22" s="835">
        <f>HLOOKUP($F:$F,PnLCyMon!$Q$14:$BB$15,2,FALSE)</f>
        <v>4710.8460000000014</v>
      </c>
      <c r="H22" s="836">
        <f>HLOOKUP($F:$F,PnLFcsMon!$Q$14:$BB$15,2,FALSE)</f>
        <v>4476.9585000000006</v>
      </c>
      <c r="I22" s="836">
        <f>HLOOKUP($F:$F,PnLLastMon!$Q$14:$BB$15,2,FALSE)</f>
        <v>4392.6600000000008</v>
      </c>
      <c r="J22" s="836">
        <f>HLOOKUP($F:$F,PnLLyMon!$Q$14:$AX$15,2,FALSE)</f>
        <v>4253.1105750000006</v>
      </c>
      <c r="K22" s="837"/>
      <c r="L22" s="838">
        <f t="shared" ref="L22:L54" si="5">ROUND(IF(G$21=0,0,G22/G$21)*100,1)</f>
        <v>1.6</v>
      </c>
      <c r="M22" s="838">
        <f t="shared" ref="M22:M54" si="6">ROUND(IF(H$21=0,0,H22/H$21)*100,1)</f>
        <v>1.5</v>
      </c>
      <c r="N22" s="838">
        <f t="shared" ref="N22:N53" si="7">ROUND(IF(I$21=0,0,I22/I$21)*100,1)</f>
        <v>1.6</v>
      </c>
      <c r="O22" s="838">
        <f t="shared" ref="O22:O54" si="8">ROUND(IF(J$21=0,0,J22/J$21)*100,1)</f>
        <v>1.6</v>
      </c>
      <c r="P22" s="837"/>
      <c r="Q22" s="839">
        <f>IF($T22="c",($L22-M22),-($L22-M22))</f>
        <v>-0.10000000000000009</v>
      </c>
      <c r="R22" s="839">
        <f t="shared" ref="R22" si="9">IF($T22="c",($L22-N22),-($L22-N22))</f>
        <v>0</v>
      </c>
      <c r="S22" s="840">
        <f t="shared" ref="S22" si="10">IF($T22="c",($L22-O22),-($L22-O22))</f>
        <v>0</v>
      </c>
      <c r="T22" s="833"/>
      <c r="U22" s="741"/>
    </row>
    <row r="23" spans="1:80" ht="19.899999999999999" hidden="1" customHeight="1">
      <c r="D23" s="741"/>
      <c r="E23" s="748"/>
      <c r="F23" s="784" t="s">
        <v>2</v>
      </c>
      <c r="G23" s="835">
        <f>HLOOKUP($F:$F,PnLCyMon!$Q$14:$BB$15,2,FALSE)</f>
        <v>292298.70119999995</v>
      </c>
      <c r="H23" s="836">
        <f>HLOOKUP($F:$F,PnLFcsMon!$Q$14:$BB$15,2,FALSE)</f>
        <v>291382.20715200005</v>
      </c>
      <c r="I23" s="836">
        <f>HLOOKUP($F:$F,PnLLastMon!$Q$14:$BB$15,2,FALSE)</f>
        <v>270793.77999999997</v>
      </c>
      <c r="J23" s="836">
        <f>HLOOKUP($F:$F,PnLLyMon!$Q$14:$AX$15,2,FALSE)</f>
        <v>268626.70240499999</v>
      </c>
      <c r="K23" s="837"/>
      <c r="L23" s="838">
        <f t="shared" si="5"/>
        <v>98.4</v>
      </c>
      <c r="M23" s="838">
        <f t="shared" si="6"/>
        <v>98.5</v>
      </c>
      <c r="N23" s="838">
        <f t="shared" si="7"/>
        <v>98.4</v>
      </c>
      <c r="O23" s="838">
        <f t="shared" si="8"/>
        <v>98.4</v>
      </c>
      <c r="P23" s="837"/>
      <c r="Q23" s="839" t="s">
        <v>304</v>
      </c>
      <c r="R23" s="839" t="s">
        <v>304</v>
      </c>
      <c r="S23" s="840" t="s">
        <v>304</v>
      </c>
      <c r="T23" s="833"/>
      <c r="U23" s="741"/>
    </row>
    <row r="24" spans="1:80" ht="19.899999999999999" hidden="1" customHeight="1">
      <c r="D24" s="741"/>
      <c r="E24" s="748"/>
      <c r="F24" s="784" t="s">
        <v>3</v>
      </c>
      <c r="G24" s="835">
        <f>HLOOKUP($F:$F,PnLCyMon!$Q$14:$BB$15,2,FALSE)</f>
        <v>123052.64039999997</v>
      </c>
      <c r="H24" s="836">
        <f>HLOOKUP($F:$F,PnLFcsMon!$Q$14:$BB$15,2,FALSE)</f>
        <v>115755.6096</v>
      </c>
      <c r="I24" s="836">
        <f>HLOOKUP($F:$F,PnLLastMon!$Q$14:$BB$15,2,FALSE)</f>
        <v>114385.80000000006</v>
      </c>
      <c r="J24" s="836">
        <f>HLOOKUP($F:$F,PnLLyMon!$Q$14:$AX$15,2,FALSE)</f>
        <v>113368.89600000001</v>
      </c>
      <c r="K24" s="837"/>
      <c r="L24" s="838">
        <f t="shared" si="5"/>
        <v>41.4</v>
      </c>
      <c r="M24" s="838">
        <f t="shared" si="6"/>
        <v>39.1</v>
      </c>
      <c r="N24" s="838">
        <f t="shared" si="7"/>
        <v>41.6</v>
      </c>
      <c r="O24" s="838">
        <f t="shared" si="8"/>
        <v>41.5</v>
      </c>
      <c r="P24" s="837"/>
      <c r="Q24" s="839">
        <f>IF($T24="c",($L24-M24),-($L24-M24))</f>
        <v>-2.2999999999999972</v>
      </c>
      <c r="R24" s="839">
        <f t="shared" ref="R24" si="11">IF($T24="c",($L24-N24),-($L24-N24))</f>
        <v>0.20000000000000284</v>
      </c>
      <c r="S24" s="840">
        <f t="shared" ref="S24" si="12">IF($T24="c",($L24-O24),-($L24-O24))</f>
        <v>0.10000000000000142</v>
      </c>
      <c r="T24" s="833"/>
      <c r="U24" s="741"/>
    </row>
    <row r="25" spans="1:80" ht="19.899999999999999" hidden="1" customHeight="1">
      <c r="D25" s="741"/>
      <c r="E25" s="748"/>
      <c r="F25" s="784" t="s">
        <v>4</v>
      </c>
      <c r="G25" s="835">
        <f>HLOOKUP($F:$F,PnLCyMon!$Q$14:$BB$15,2,FALSE)</f>
        <v>0</v>
      </c>
      <c r="H25" s="836">
        <f>HLOOKUP($F:$F,PnLFcsMon!$Q$14:$BB$15,2,FALSE)</f>
        <v>0</v>
      </c>
      <c r="I25" s="836">
        <f>HLOOKUP($F:$F,PnLLastMon!$Q$14:$BB$15,2,FALSE)</f>
        <v>0</v>
      </c>
      <c r="J25" s="836">
        <f>HLOOKUP($F:$F,PnLLyMon!$Q$14:$AX$15,2,FALSE)</f>
        <v>0</v>
      </c>
      <c r="K25" s="837"/>
      <c r="L25" s="838">
        <f t="shared" si="5"/>
        <v>0</v>
      </c>
      <c r="M25" s="838">
        <f t="shared" si="6"/>
        <v>0</v>
      </c>
      <c r="N25" s="838">
        <f t="shared" si="7"/>
        <v>0</v>
      </c>
      <c r="O25" s="838">
        <f t="shared" si="8"/>
        <v>0</v>
      </c>
      <c r="P25" s="837"/>
      <c r="Q25" s="839" t="s">
        <v>304</v>
      </c>
      <c r="R25" s="839" t="s">
        <v>304</v>
      </c>
      <c r="S25" s="840" t="s">
        <v>304</v>
      </c>
      <c r="T25" s="833"/>
      <c r="U25" s="741"/>
    </row>
    <row r="26" spans="1:80" ht="19.899999999999999" hidden="1" customHeight="1">
      <c r="D26" s="741"/>
      <c r="E26" s="748"/>
      <c r="F26" s="784" t="s">
        <v>5</v>
      </c>
      <c r="G26" s="835">
        <f>HLOOKUP($F:$F,PnLCyMon!$Q$14:$BB$15,2,FALSE)</f>
        <v>0</v>
      </c>
      <c r="H26" s="836">
        <f>HLOOKUP($F:$F,PnLFcsMon!$Q$14:$BB$15,2,FALSE)</f>
        <v>0</v>
      </c>
      <c r="I26" s="836">
        <f>HLOOKUP($F:$F,PnLLastMon!$Q$14:$BB$15,2,FALSE)</f>
        <v>0</v>
      </c>
      <c r="J26" s="836">
        <f>HLOOKUP($F:$F,PnLLyMon!$Q$14:$AX$15,2,FALSE)</f>
        <v>0</v>
      </c>
      <c r="K26" s="837"/>
      <c r="L26" s="838">
        <f t="shared" si="5"/>
        <v>0</v>
      </c>
      <c r="M26" s="838">
        <f t="shared" si="6"/>
        <v>0</v>
      </c>
      <c r="N26" s="838">
        <f t="shared" si="7"/>
        <v>0</v>
      </c>
      <c r="O26" s="838">
        <f t="shared" si="8"/>
        <v>0</v>
      </c>
      <c r="P26" s="837"/>
      <c r="Q26" s="839" t="s">
        <v>304</v>
      </c>
      <c r="R26" s="839" t="s">
        <v>304</v>
      </c>
      <c r="S26" s="840" t="s">
        <v>304</v>
      </c>
      <c r="T26" s="833"/>
      <c r="U26" s="741"/>
    </row>
    <row r="27" spans="1:80" s="834" customFormat="1" ht="19.899999999999999" customHeight="1">
      <c r="A27" s="824"/>
      <c r="B27" s="824"/>
      <c r="C27" s="824"/>
      <c r="D27" s="768"/>
      <c r="E27" s="825"/>
      <c r="F27" s="841" t="s">
        <v>28</v>
      </c>
      <c r="G27" s="842">
        <f>HLOOKUP($F:$F,PnLCyMon!$Q$14:$BB$15,2,FALSE)</f>
        <v>169246.06080000001</v>
      </c>
      <c r="H27" s="806">
        <f>HLOOKUP($F:$F,PnLFcsMon!$Q$14:$BB$15,2,FALSE)</f>
        <v>175626.59755200002</v>
      </c>
      <c r="I27" s="806">
        <f>HLOOKUP($F:$F,PnLLastMon!$Q$14:$BB$15,2,FALSE)</f>
        <v>156407.98000000004</v>
      </c>
      <c r="J27" s="806">
        <f>HLOOKUP($F:$F,PnLLyMon!$Q$14:$AX$15,2,FALSE)</f>
        <v>155257.80640499992</v>
      </c>
      <c r="K27" s="807"/>
      <c r="L27" s="843">
        <f t="shared" si="5"/>
        <v>57</v>
      </c>
      <c r="M27" s="843">
        <f t="shared" si="6"/>
        <v>59.4</v>
      </c>
      <c r="N27" s="843">
        <f t="shared" si="7"/>
        <v>56.8</v>
      </c>
      <c r="O27" s="843">
        <f t="shared" si="8"/>
        <v>56.9</v>
      </c>
      <c r="P27" s="807"/>
      <c r="Q27" s="809">
        <f>IF(H$21=0,"na",IF($T27="c",($L27-M27),-($L27-M27)))</f>
        <v>-2.3999999999999986</v>
      </c>
      <c r="R27" s="809">
        <f>IF(I$21=0,"na",IF($T27="c",($L27-N27),-($L27-N27)))</f>
        <v>0.20000000000000284</v>
      </c>
      <c r="S27" s="810">
        <f>IF(J$21=0,"na",IF($T27="c",($L27-O27),-($L27-O27)))</f>
        <v>0.10000000000000142</v>
      </c>
      <c r="T27" s="844" t="s">
        <v>232</v>
      </c>
      <c r="U27" s="845"/>
      <c r="V27" s="846"/>
      <c r="W27" s="824"/>
      <c r="X27" s="824"/>
      <c r="Y27" s="824"/>
      <c r="Z27" s="824"/>
      <c r="AA27" s="824"/>
      <c r="AB27" s="824"/>
      <c r="AC27" s="824"/>
      <c r="AD27" s="824"/>
      <c r="AE27" s="824"/>
      <c r="AF27" s="824"/>
      <c r="AG27" s="824"/>
      <c r="AH27" s="824"/>
      <c r="AI27" s="824"/>
      <c r="AJ27" s="824"/>
      <c r="AK27" s="824"/>
      <c r="AL27" s="824"/>
      <c r="AM27" s="824"/>
      <c r="AN27" s="824"/>
      <c r="AO27" s="824"/>
      <c r="AP27" s="824"/>
      <c r="AQ27" s="824"/>
      <c r="AR27" s="824"/>
      <c r="AS27" s="824"/>
      <c r="AT27" s="824"/>
      <c r="AU27" s="824"/>
      <c r="AV27" s="824"/>
      <c r="AW27" s="824"/>
      <c r="AX27" s="824"/>
      <c r="AY27" s="824"/>
      <c r="AZ27" s="824"/>
      <c r="BA27" s="824"/>
      <c r="BB27" s="824"/>
      <c r="BC27" s="824"/>
      <c r="BD27" s="824"/>
      <c r="BE27" s="824"/>
      <c r="BF27" s="824"/>
      <c r="BG27" s="824"/>
      <c r="BH27" s="824"/>
      <c r="BI27" s="824"/>
      <c r="BJ27" s="824"/>
      <c r="BK27" s="824"/>
      <c r="BL27" s="824"/>
      <c r="BM27" s="824"/>
      <c r="BN27" s="824"/>
      <c r="BO27" s="824"/>
      <c r="BP27" s="824"/>
      <c r="BQ27" s="824"/>
      <c r="BR27" s="824"/>
      <c r="BS27" s="824"/>
      <c r="BT27" s="824"/>
      <c r="BU27" s="824"/>
      <c r="BV27" s="824"/>
      <c r="BW27" s="824"/>
      <c r="BX27" s="824"/>
      <c r="BY27" s="824"/>
      <c r="BZ27" s="824"/>
      <c r="CA27" s="824"/>
      <c r="CB27" s="824"/>
    </row>
    <row r="28" spans="1:80" ht="19.899999999999999" hidden="1" customHeight="1">
      <c r="D28" s="741"/>
      <c r="E28" s="748"/>
      <c r="F28" s="784" t="s">
        <v>7</v>
      </c>
      <c r="G28" s="835">
        <f>HLOOKUP($F:$F,PnLCyMon!$Q$14:$BB$15,2,FALSE)</f>
        <v>4393.3207999999995</v>
      </c>
      <c r="H28" s="836">
        <f>HLOOKUP($F:$F,PnLFcsMon!$Q$14:$BB$15,2,FALSE)</f>
        <v>4250.6566824400015</v>
      </c>
      <c r="I28" s="836">
        <f>HLOOKUP($F:$F,PnLLastMon!$Q$14:$BB$15,2,FALSE)</f>
        <v>4174.050000000002</v>
      </c>
      <c r="J28" s="836">
        <f>HLOOKUP($F:$F,PnLLyMon!$Q$14:$AX$15,2,FALSE)</f>
        <v>4000.5189699999983</v>
      </c>
      <c r="K28" s="837"/>
      <c r="L28" s="838">
        <f t="shared" si="5"/>
        <v>1.5</v>
      </c>
      <c r="M28" s="838">
        <f t="shared" si="6"/>
        <v>1.4</v>
      </c>
      <c r="N28" s="838">
        <f t="shared" si="7"/>
        <v>1.5</v>
      </c>
      <c r="O28" s="838">
        <f t="shared" si="8"/>
        <v>1.5</v>
      </c>
      <c r="P28" s="837"/>
      <c r="Q28" s="839">
        <f t="shared" ref="Q28:Q58" si="13">IF(H$21=0,"na",IF($T28="c",($L28-M28),-($L28-M28)))</f>
        <v>-0.10000000000000009</v>
      </c>
      <c r="R28" s="839">
        <f t="shared" ref="R28:R54" si="14">IF(I$21=0,"na",IF($T28="c",($L28-N28),-($L28-N28)))</f>
        <v>0</v>
      </c>
      <c r="S28" s="840">
        <f t="shared" ref="S28:S54" si="15">IF(J$21=0,"na",IF($T28="c",($L28-O28),-($L28-O28)))</f>
        <v>0</v>
      </c>
      <c r="T28" s="833"/>
      <c r="U28" s="741"/>
    </row>
    <row r="29" spans="1:80" ht="19.899999999999999" customHeight="1">
      <c r="D29" s="741"/>
      <c r="E29" s="748"/>
      <c r="F29" s="841" t="s">
        <v>236</v>
      </c>
      <c r="G29" s="842">
        <f>HLOOKUP($F:$F,PnLCyMon!$Q$14:$BB$15,2,FALSE)</f>
        <v>31842.007199999996</v>
      </c>
      <c r="H29" s="806">
        <f>HLOOKUP($F:$F,PnLFcsMon!$Q$14:$BB$15,2,FALSE)</f>
        <v>30068.162820000005</v>
      </c>
      <c r="I29" s="806">
        <f>HLOOKUP($F:$F,PnLLastMon!$Q$14:$BB$15,2,FALSE)</f>
        <v>29447.439999999995</v>
      </c>
      <c r="J29" s="806">
        <f>HLOOKUP($F:$F,PnLLyMon!$Q$14:$AX$15,2,FALSE)</f>
        <v>29448.200700000012</v>
      </c>
      <c r="K29" s="807"/>
      <c r="L29" s="843">
        <f t="shared" si="5"/>
        <v>10.7</v>
      </c>
      <c r="M29" s="843">
        <f t="shared" si="6"/>
        <v>10.199999999999999</v>
      </c>
      <c r="N29" s="843">
        <f t="shared" si="7"/>
        <v>10.7</v>
      </c>
      <c r="O29" s="843">
        <f t="shared" si="8"/>
        <v>10.8</v>
      </c>
      <c r="P29" s="807"/>
      <c r="Q29" s="809">
        <f t="shared" si="13"/>
        <v>-0.5</v>
      </c>
      <c r="R29" s="809">
        <f t="shared" si="14"/>
        <v>0</v>
      </c>
      <c r="S29" s="810">
        <f t="shared" si="15"/>
        <v>0.10000000000000142</v>
      </c>
      <c r="T29" s="833"/>
      <c r="U29" s="741"/>
    </row>
    <row r="30" spans="1:80" ht="19.899999999999999" hidden="1" customHeight="1">
      <c r="D30" s="741"/>
      <c r="E30" s="748"/>
      <c r="F30" s="847" t="s">
        <v>8</v>
      </c>
      <c r="G30" s="848">
        <f>HLOOKUP($F:$F,PnLCyMon!$Q$14:$BB$15,2,FALSE)</f>
        <v>1769.0559000000005</v>
      </c>
      <c r="H30" s="849">
        <f>HLOOKUP($F:$F,PnLFcsMon!$Q$14:$BB$15,2,FALSE)</f>
        <v>1646.7565839999997</v>
      </c>
      <c r="I30" s="849">
        <f>HLOOKUP($F:$F,PnLLastMon!$Q$14:$BB$15,2,FALSE)</f>
        <v>1702.4199999999998</v>
      </c>
      <c r="J30" s="849">
        <f>HLOOKUP($F:$F,PnLLyMon!$Q$14:$AX$15,2,FALSE)</f>
        <v>1629.7797119999996</v>
      </c>
      <c r="K30" s="850"/>
      <c r="L30" s="851">
        <f t="shared" si="5"/>
        <v>0.6</v>
      </c>
      <c r="M30" s="851">
        <f t="shared" si="6"/>
        <v>0.6</v>
      </c>
      <c r="N30" s="851">
        <f t="shared" si="7"/>
        <v>0.6</v>
      </c>
      <c r="O30" s="851">
        <f t="shared" si="8"/>
        <v>0.6</v>
      </c>
      <c r="P30" s="850"/>
      <c r="Q30" s="852">
        <f t="shared" si="13"/>
        <v>0</v>
      </c>
      <c r="R30" s="852">
        <f t="shared" si="14"/>
        <v>0</v>
      </c>
      <c r="S30" s="853">
        <f t="shared" si="15"/>
        <v>0</v>
      </c>
      <c r="T30" s="833"/>
      <c r="U30" s="741"/>
    </row>
    <row r="31" spans="1:80" ht="19.899999999999999" hidden="1" customHeight="1">
      <c r="D31" s="741"/>
      <c r="E31" s="748"/>
      <c r="F31" s="784" t="s">
        <v>6</v>
      </c>
      <c r="G31" s="835">
        <f>HLOOKUP($F:$F,PnLCyMon!$Q$14:$BB$15,2,FALSE)</f>
        <v>0</v>
      </c>
      <c r="H31" s="836">
        <f>HLOOKUP($F:$F,PnLFcsMon!$Q$14:$BB$15,2,FALSE)</f>
        <v>0</v>
      </c>
      <c r="I31" s="836">
        <f>HLOOKUP($F:$F,PnLLastMon!$Q$14:$BB$15,2,FALSE)</f>
        <v>0</v>
      </c>
      <c r="J31" s="836">
        <f>HLOOKUP($F:$F,PnLLyMon!$Q$14:$AX$15,2,FALSE)</f>
        <v>0</v>
      </c>
      <c r="K31" s="837"/>
      <c r="L31" s="838">
        <f t="shared" si="5"/>
        <v>0</v>
      </c>
      <c r="M31" s="838">
        <f t="shared" si="6"/>
        <v>0</v>
      </c>
      <c r="N31" s="838">
        <f t="shared" si="7"/>
        <v>0</v>
      </c>
      <c r="O31" s="854">
        <f t="shared" si="8"/>
        <v>0</v>
      </c>
      <c r="P31" s="837"/>
      <c r="Q31" s="855">
        <f t="shared" si="13"/>
        <v>0</v>
      </c>
      <c r="R31" s="839">
        <f t="shared" si="14"/>
        <v>0</v>
      </c>
      <c r="S31" s="840">
        <f t="shared" si="15"/>
        <v>0</v>
      </c>
      <c r="T31" s="833"/>
      <c r="U31" s="741"/>
    </row>
    <row r="32" spans="1:80" ht="19.899999999999999" hidden="1" customHeight="1">
      <c r="D32" s="741"/>
      <c r="E32" s="748"/>
      <c r="F32" s="784" t="s">
        <v>30</v>
      </c>
      <c r="G32" s="835">
        <f>HLOOKUP($F:$F,PnLCyMon!$Q$14:$BB$15,2,FALSE)</f>
        <v>538.98870000000022</v>
      </c>
      <c r="H32" s="836">
        <f>HLOOKUP($F:$F,PnLFcsMon!$Q$14:$BB$15,2,FALSE)</f>
        <v>533.65927399999964</v>
      </c>
      <c r="I32" s="836">
        <f>HLOOKUP($F:$F,PnLLastMon!$Q$14:$BB$15,2,FALSE)</f>
        <v>572.9300000000004</v>
      </c>
      <c r="J32" s="836">
        <f>HLOOKUP($F:$F,PnLLyMon!$Q$14:$AX$15,2,FALSE)</f>
        <v>528.15763200000015</v>
      </c>
      <c r="K32" s="837"/>
      <c r="L32" s="838">
        <f t="shared" si="5"/>
        <v>0.2</v>
      </c>
      <c r="M32" s="838">
        <f t="shared" si="6"/>
        <v>0.2</v>
      </c>
      <c r="N32" s="838">
        <f t="shared" si="7"/>
        <v>0.2</v>
      </c>
      <c r="O32" s="854">
        <f t="shared" si="8"/>
        <v>0.2</v>
      </c>
      <c r="P32" s="837"/>
      <c r="Q32" s="855">
        <f t="shared" si="13"/>
        <v>0</v>
      </c>
      <c r="R32" s="839">
        <f t="shared" si="14"/>
        <v>0</v>
      </c>
      <c r="S32" s="840">
        <f t="shared" si="15"/>
        <v>0</v>
      </c>
      <c r="T32" s="833"/>
      <c r="U32" s="741"/>
    </row>
    <row r="33" spans="4:21" ht="19.899999999999999" hidden="1" customHeight="1">
      <c r="D33" s="741"/>
      <c r="E33" s="748"/>
      <c r="F33" s="847" t="s">
        <v>37</v>
      </c>
      <c r="G33" s="856">
        <f>HLOOKUP($F:$F,PnLCyMon!$Q$14:$BB$15,2,FALSE)</f>
        <v>1543.4961999999996</v>
      </c>
      <c r="H33" s="849">
        <f>HLOOKUP($F:$F,PnLFcsMon!$Q$14:$BB$15,2,FALSE)</f>
        <v>1414.295987</v>
      </c>
      <c r="I33" s="849">
        <f>HLOOKUP($F:$F,PnLLastMon!$Q$14:$BB$15,2,FALSE)</f>
        <v>1463.0500000000002</v>
      </c>
      <c r="J33" s="849">
        <f>HLOOKUP($F:$F,PnLLyMon!$Q$14:$AX$15,2,FALSE)</f>
        <v>1399.715616</v>
      </c>
      <c r="K33" s="837"/>
      <c r="L33" s="851">
        <f t="shared" si="5"/>
        <v>0.5</v>
      </c>
      <c r="M33" s="851">
        <f t="shared" si="6"/>
        <v>0.5</v>
      </c>
      <c r="N33" s="851">
        <f t="shared" si="7"/>
        <v>0.5</v>
      </c>
      <c r="O33" s="857">
        <f t="shared" si="8"/>
        <v>0.5</v>
      </c>
      <c r="P33" s="837"/>
      <c r="Q33" s="858">
        <f t="shared" si="13"/>
        <v>0</v>
      </c>
      <c r="R33" s="852">
        <f t="shared" si="14"/>
        <v>0</v>
      </c>
      <c r="S33" s="853">
        <f t="shared" si="15"/>
        <v>0</v>
      </c>
      <c r="T33" s="833"/>
      <c r="U33" s="741"/>
    </row>
    <row r="34" spans="4:21" ht="19.899999999999999" hidden="1" customHeight="1">
      <c r="D34" s="741"/>
      <c r="E34" s="748"/>
      <c r="F34" s="859" t="s">
        <v>9</v>
      </c>
      <c r="G34" s="860">
        <f>HLOOKUP($F:$F,PnLCyMon!$Q$14:$BB$15,2,FALSE)</f>
        <v>10223.924200000001</v>
      </c>
      <c r="H34" s="861">
        <f>HLOOKUP($F:$F,PnLFcsMon!$Q$14:$BB$15,2,FALSE)</f>
        <v>9575.4942919999958</v>
      </c>
      <c r="I34" s="861">
        <f>HLOOKUP($F:$F,PnLLastMon!$Q$14:$BB$15,2,FALSE)</f>
        <v>9870.36</v>
      </c>
      <c r="J34" s="862">
        <f>HLOOKUP($F:$F,PnLLyMon!$Q$14:$AX$15,2,FALSE)</f>
        <v>9476.777855999997</v>
      </c>
      <c r="K34" s="836"/>
      <c r="L34" s="863">
        <f t="shared" si="5"/>
        <v>3.4</v>
      </c>
      <c r="M34" s="864">
        <f t="shared" si="6"/>
        <v>3.2</v>
      </c>
      <c r="N34" s="864">
        <f t="shared" si="7"/>
        <v>3.6</v>
      </c>
      <c r="O34" s="865">
        <f t="shared" si="8"/>
        <v>3.5</v>
      </c>
      <c r="P34" s="836"/>
      <c r="Q34" s="866">
        <f t="shared" si="13"/>
        <v>-0.19999999999999973</v>
      </c>
      <c r="R34" s="867">
        <f t="shared" si="14"/>
        <v>0.20000000000000018</v>
      </c>
      <c r="S34" s="868">
        <f t="shared" si="15"/>
        <v>0.10000000000000009</v>
      </c>
      <c r="T34" s="833"/>
      <c r="U34" s="741"/>
    </row>
    <row r="35" spans="4:21" ht="19.899999999999999" hidden="1" customHeight="1">
      <c r="D35" s="741"/>
      <c r="E35" s="748"/>
      <c r="F35" s="784" t="s">
        <v>10</v>
      </c>
      <c r="G35" s="869">
        <f>HLOOKUP($F:$F,PnLCyMon!$Q$14:$BB$15,2,FALSE)</f>
        <v>28002.136200000001</v>
      </c>
      <c r="H35" s="836">
        <f>HLOOKUP($F:$F,PnLFcsMon!$Q$14:$BB$15,2,FALSE)</f>
        <v>26227.543947000002</v>
      </c>
      <c r="I35" s="836">
        <f>HLOOKUP($F:$F,PnLLastMon!$Q$14:$BB$15,2,FALSE)</f>
        <v>27128.400000000005</v>
      </c>
      <c r="J35" s="870">
        <f>HLOOKUP($F:$F,PnLLyMon!$Q$14:$AX$15,2,FALSE)</f>
        <v>25957.156895999993</v>
      </c>
      <c r="K35" s="836"/>
      <c r="L35" s="871">
        <f t="shared" si="5"/>
        <v>9.4</v>
      </c>
      <c r="M35" s="838">
        <f t="shared" si="6"/>
        <v>8.9</v>
      </c>
      <c r="N35" s="838">
        <f t="shared" si="7"/>
        <v>9.9</v>
      </c>
      <c r="O35" s="854">
        <f t="shared" si="8"/>
        <v>9.5</v>
      </c>
      <c r="P35" s="836"/>
      <c r="Q35" s="855">
        <f t="shared" si="13"/>
        <v>-0.5</v>
      </c>
      <c r="R35" s="839">
        <f t="shared" si="14"/>
        <v>0.5</v>
      </c>
      <c r="S35" s="840">
        <f t="shared" si="15"/>
        <v>9.9999999999999645E-2</v>
      </c>
      <c r="T35" s="833"/>
      <c r="U35" s="741"/>
    </row>
    <row r="36" spans="4:21" ht="19.899999999999999" hidden="1" customHeight="1">
      <c r="D36" s="741"/>
      <c r="E36" s="748"/>
      <c r="F36" s="784" t="s">
        <v>11</v>
      </c>
      <c r="G36" s="869">
        <f>HLOOKUP($F:$F,PnLCyMon!$Q$14:$BB$15,2,FALSE)</f>
        <v>21162.822899999999</v>
      </c>
      <c r="H36" s="836">
        <f>HLOOKUP($F:$F,PnLFcsMon!$Q$14:$BB$15,2,FALSE)</f>
        <v>19716.249390999998</v>
      </c>
      <c r="I36" s="836">
        <f>HLOOKUP($F:$F,PnLLastMon!$Q$14:$BB$15,2,FALSE)</f>
        <v>20367.73</v>
      </c>
      <c r="J36" s="870">
        <f>HLOOKUP($F:$F,PnLLyMon!$Q$14:$AX$15,2,FALSE)</f>
        <v>19512.989087999998</v>
      </c>
      <c r="K36" s="836"/>
      <c r="L36" s="871">
        <f t="shared" si="5"/>
        <v>7.1</v>
      </c>
      <c r="M36" s="838">
        <f t="shared" si="6"/>
        <v>6.7</v>
      </c>
      <c r="N36" s="838">
        <f t="shared" si="7"/>
        <v>7.4</v>
      </c>
      <c r="O36" s="854">
        <f t="shared" si="8"/>
        <v>7.2</v>
      </c>
      <c r="P36" s="836"/>
      <c r="Q36" s="855">
        <f t="shared" si="13"/>
        <v>-0.39999999999999947</v>
      </c>
      <c r="R36" s="839">
        <f t="shared" si="14"/>
        <v>0.30000000000000071</v>
      </c>
      <c r="S36" s="840">
        <f t="shared" si="15"/>
        <v>0.10000000000000053</v>
      </c>
      <c r="T36" s="833"/>
      <c r="U36" s="741"/>
    </row>
    <row r="37" spans="4:21" ht="19.899999999999999" hidden="1" customHeight="1">
      <c r="D37" s="741"/>
      <c r="E37" s="748"/>
      <c r="F37" s="784" t="s">
        <v>32</v>
      </c>
      <c r="G37" s="869">
        <f>HLOOKUP($F:$F,PnLCyMon!$Q$14:$BB$15,2,FALSE)</f>
        <v>10553.040100000004</v>
      </c>
      <c r="H37" s="836">
        <f>HLOOKUP($F:$F,PnLFcsMon!$Q$14:$BB$15,2,FALSE)</f>
        <v>9956.2013469999983</v>
      </c>
      <c r="I37" s="836">
        <f>HLOOKUP($F:$F,PnLLastMon!$Q$14:$BB$15,2,FALSE)</f>
        <v>10231.339999999998</v>
      </c>
      <c r="J37" s="870">
        <f>HLOOKUP($F:$F,PnLLyMon!$Q$14:$AX$15,2,FALSE)</f>
        <v>9853.5600960000011</v>
      </c>
      <c r="K37" s="836"/>
      <c r="L37" s="871">
        <f t="shared" si="5"/>
        <v>3.6</v>
      </c>
      <c r="M37" s="838">
        <f t="shared" si="6"/>
        <v>3.4</v>
      </c>
      <c r="N37" s="838">
        <f t="shared" si="7"/>
        <v>3.7</v>
      </c>
      <c r="O37" s="854">
        <f t="shared" si="8"/>
        <v>3.6</v>
      </c>
      <c r="P37" s="836"/>
      <c r="Q37" s="855">
        <f t="shared" si="13"/>
        <v>-0.20000000000000018</v>
      </c>
      <c r="R37" s="839">
        <f t="shared" si="14"/>
        <v>0.10000000000000009</v>
      </c>
      <c r="S37" s="840">
        <f t="shared" si="15"/>
        <v>0</v>
      </c>
      <c r="T37" s="833"/>
      <c r="U37" s="741"/>
    </row>
    <row r="38" spans="4:21" ht="19.899999999999999" hidden="1" customHeight="1">
      <c r="D38" s="741"/>
      <c r="E38" s="748"/>
      <c r="F38" s="784" t="s">
        <v>33</v>
      </c>
      <c r="G38" s="869">
        <f>HLOOKUP($F:$F,PnLCyMon!$Q$14:$BB$15,2,FALSE)</f>
        <v>0</v>
      </c>
      <c r="H38" s="836">
        <f>HLOOKUP($F:$F,PnLFcsMon!$Q$14:$BB$15,2,FALSE)</f>
        <v>0</v>
      </c>
      <c r="I38" s="836">
        <f>HLOOKUP($F:$F,PnLLastMon!$Q$14:$BB$15,2,FALSE)</f>
        <v>0</v>
      </c>
      <c r="J38" s="870">
        <f>HLOOKUP($F:$F,PnLLyMon!$Q$14:$AX$15,2,FALSE)</f>
        <v>0</v>
      </c>
      <c r="K38" s="836"/>
      <c r="L38" s="871">
        <f t="shared" si="5"/>
        <v>0</v>
      </c>
      <c r="M38" s="838">
        <f t="shared" si="6"/>
        <v>0</v>
      </c>
      <c r="N38" s="838">
        <f t="shared" si="7"/>
        <v>0</v>
      </c>
      <c r="O38" s="854">
        <f t="shared" si="8"/>
        <v>0</v>
      </c>
      <c r="P38" s="836"/>
      <c r="Q38" s="855">
        <f t="shared" si="13"/>
        <v>0</v>
      </c>
      <c r="R38" s="839">
        <f t="shared" si="14"/>
        <v>0</v>
      </c>
      <c r="S38" s="840">
        <f t="shared" si="15"/>
        <v>0</v>
      </c>
      <c r="T38" s="833"/>
      <c r="U38" s="741"/>
    </row>
    <row r="39" spans="4:21" ht="19.899999999999999" hidden="1" customHeight="1">
      <c r="D39" s="741"/>
      <c r="E39" s="748"/>
      <c r="F39" s="784" t="s">
        <v>13</v>
      </c>
      <c r="G39" s="869">
        <f>HLOOKUP($F:$F,PnLCyMon!$Q$14:$BB$15,2,FALSE)</f>
        <v>8038.3672000000024</v>
      </c>
      <c r="H39" s="836">
        <f>HLOOKUP($F:$F,PnLFcsMon!$Q$14:$BB$15,2,FALSE)</f>
        <v>7456.7928409999995</v>
      </c>
      <c r="I39" s="836">
        <f>HLOOKUP($F:$F,PnLLastMon!$Q$14:$BB$15,2,FALSE)</f>
        <v>7769.32</v>
      </c>
      <c r="J39" s="870">
        <f>HLOOKUP($F:$F,PnLLyMon!$Q$14:$AX$15,2,FALSE)</f>
        <v>7379.9186879999961</v>
      </c>
      <c r="K39" s="836"/>
      <c r="L39" s="871">
        <f t="shared" si="5"/>
        <v>2.7</v>
      </c>
      <c r="M39" s="838">
        <f t="shared" si="6"/>
        <v>2.5</v>
      </c>
      <c r="N39" s="838">
        <f t="shared" si="7"/>
        <v>2.8</v>
      </c>
      <c r="O39" s="854">
        <f t="shared" si="8"/>
        <v>2.7</v>
      </c>
      <c r="P39" s="836"/>
      <c r="Q39" s="855">
        <f t="shared" si="13"/>
        <v>-0.20000000000000018</v>
      </c>
      <c r="R39" s="839">
        <f t="shared" si="14"/>
        <v>9.9999999999999645E-2</v>
      </c>
      <c r="S39" s="840">
        <f t="shared" si="15"/>
        <v>0</v>
      </c>
      <c r="T39" s="833"/>
      <c r="U39" s="741"/>
    </row>
    <row r="40" spans="4:21" ht="19.899999999999999" hidden="1" customHeight="1">
      <c r="D40" s="741"/>
      <c r="E40" s="748"/>
      <c r="F40" s="784" t="s">
        <v>15</v>
      </c>
      <c r="G40" s="869">
        <f>HLOOKUP($F:$F,PnLCyMon!$Q$14:$BB$15,2,FALSE)</f>
        <v>3220.8512000000001</v>
      </c>
      <c r="H40" s="836">
        <f>HLOOKUP($F:$F,PnLFcsMon!$Q$14:$BB$15,2,FALSE)</f>
        <v>2995.4616560000009</v>
      </c>
      <c r="I40" s="836">
        <f>HLOOKUP($F:$F,PnLLastMon!$Q$14:$BB$15,2,FALSE)</f>
        <v>3176.9200000000005</v>
      </c>
      <c r="J40" s="870">
        <f>HLOOKUP($F:$F,PnLLyMon!$Q$14:$AX$15,2,FALSE)</f>
        <v>2964.5806080000007</v>
      </c>
      <c r="K40" s="836"/>
      <c r="L40" s="871">
        <f t="shared" si="5"/>
        <v>1.1000000000000001</v>
      </c>
      <c r="M40" s="838">
        <f t="shared" si="6"/>
        <v>1</v>
      </c>
      <c r="N40" s="838">
        <f t="shared" si="7"/>
        <v>1.2</v>
      </c>
      <c r="O40" s="854">
        <f t="shared" si="8"/>
        <v>1.1000000000000001</v>
      </c>
      <c r="P40" s="836"/>
      <c r="Q40" s="855">
        <f t="shared" si="13"/>
        <v>-0.10000000000000009</v>
      </c>
      <c r="R40" s="839">
        <f t="shared" si="14"/>
        <v>9.9999999999999867E-2</v>
      </c>
      <c r="S40" s="840">
        <f t="shared" si="15"/>
        <v>0</v>
      </c>
      <c r="T40" s="833"/>
      <c r="U40" s="741"/>
    </row>
    <row r="41" spans="4:21" ht="19.899999999999999" hidden="1" customHeight="1">
      <c r="D41" s="741"/>
      <c r="E41" s="748"/>
      <c r="F41" s="784" t="s">
        <v>16</v>
      </c>
      <c r="G41" s="869">
        <f>HLOOKUP($F:$F,PnLCyMon!$Q$14:$BB$15,2,FALSE)</f>
        <v>694.61139999999989</v>
      </c>
      <c r="H41" s="836">
        <f>HLOOKUP($F:$F,PnLFcsMon!$Q$14:$BB$15,2,FALSE)</f>
        <v>672.65406600000028</v>
      </c>
      <c r="I41" s="836">
        <f>HLOOKUP($F:$F,PnLLastMon!$Q$14:$BB$15,2,FALSE)</f>
        <v>673.26</v>
      </c>
      <c r="J41" s="870">
        <f>HLOOKUP($F:$F,PnLLyMon!$Q$14:$AX$15,2,FALSE)</f>
        <v>665.71948800000007</v>
      </c>
      <c r="K41" s="836"/>
      <c r="L41" s="871">
        <f t="shared" si="5"/>
        <v>0.2</v>
      </c>
      <c r="M41" s="838">
        <f t="shared" si="6"/>
        <v>0.2</v>
      </c>
      <c r="N41" s="838">
        <f t="shared" si="7"/>
        <v>0.2</v>
      </c>
      <c r="O41" s="854">
        <f t="shared" si="8"/>
        <v>0.2</v>
      </c>
      <c r="P41" s="836"/>
      <c r="Q41" s="855">
        <f t="shared" si="13"/>
        <v>0</v>
      </c>
      <c r="R41" s="839">
        <f t="shared" si="14"/>
        <v>0</v>
      </c>
      <c r="S41" s="840">
        <f t="shared" si="15"/>
        <v>0</v>
      </c>
      <c r="T41" s="833"/>
      <c r="U41" s="741"/>
    </row>
    <row r="42" spans="4:21" ht="19.899999999999999" hidden="1" customHeight="1">
      <c r="D42" s="741"/>
      <c r="E42" s="748"/>
      <c r="F42" s="784" t="s">
        <v>22</v>
      </c>
      <c r="G42" s="869">
        <f>HLOOKUP($F:$F,PnLCyMon!$Q$14:$BB$15,2,FALSE)</f>
        <v>4462.0115000000005</v>
      </c>
      <c r="H42" s="836">
        <f>HLOOKUP($F:$F,PnLFcsMon!$Q$14:$BB$15,2,FALSE)</f>
        <v>4189.9856160000018</v>
      </c>
      <c r="I42" s="836">
        <f>HLOOKUP($F:$F,PnLLastMon!$Q$14:$BB$15,2,FALSE)</f>
        <v>4312.4699999999993</v>
      </c>
      <c r="J42" s="870">
        <f>HLOOKUP($F:$F,PnLLyMon!$Q$14:$AX$15,2,FALSE)</f>
        <v>4146.7898879999993</v>
      </c>
      <c r="K42" s="836"/>
      <c r="L42" s="871">
        <f>ROUND(IF(G$21=0,0,G42/G$21)*100,1)</f>
        <v>1.5</v>
      </c>
      <c r="M42" s="838">
        <f>ROUND(IF(H$21=0,0,H42/H$21)*100,1)</f>
        <v>1.4</v>
      </c>
      <c r="N42" s="838">
        <f>ROUND(IF(I$21=0,0,I42/I$21)*100,1)</f>
        <v>1.6</v>
      </c>
      <c r="O42" s="854">
        <f>ROUND(IF(J$21=0,0,J42/J$21)*100,1)</f>
        <v>1.5</v>
      </c>
      <c r="P42" s="836"/>
      <c r="Q42" s="855">
        <f t="shared" si="13"/>
        <v>-0.10000000000000009</v>
      </c>
      <c r="R42" s="839">
        <f t="shared" si="14"/>
        <v>0.10000000000000009</v>
      </c>
      <c r="S42" s="840">
        <f t="shared" si="15"/>
        <v>0</v>
      </c>
      <c r="T42" s="833"/>
      <c r="U42" s="741"/>
    </row>
    <row r="43" spans="4:21" ht="19.899999999999999" hidden="1" customHeight="1">
      <c r="D43" s="741"/>
      <c r="E43" s="748"/>
      <c r="F43" s="784" t="s">
        <v>12</v>
      </c>
      <c r="G43" s="869">
        <f>HLOOKUP($F:$F,PnLCyMon!$Q$14:$BB$15,2,FALSE)</f>
        <v>301.99599999999992</v>
      </c>
      <c r="H43" s="836">
        <f>HLOOKUP($F:$F,PnLFcsMon!$Q$14:$BB$15,2,FALSE)</f>
        <v>284.89336500000002</v>
      </c>
      <c r="I43" s="836">
        <f>HLOOKUP($F:$F,PnLLastMon!$Q$14:$BB$15,2,FALSE)</f>
        <v>296.72000000000003</v>
      </c>
      <c r="J43" s="870">
        <f>HLOOKUP($F:$F,PnLLyMon!$Q$14:$AX$15,2,FALSE)</f>
        <v>281.95632000000001</v>
      </c>
      <c r="K43" s="836"/>
      <c r="L43" s="871">
        <f t="shared" si="5"/>
        <v>0.1</v>
      </c>
      <c r="M43" s="838">
        <f t="shared" si="6"/>
        <v>0.1</v>
      </c>
      <c r="N43" s="838">
        <f t="shared" si="7"/>
        <v>0.1</v>
      </c>
      <c r="O43" s="854">
        <f t="shared" si="8"/>
        <v>0.1</v>
      </c>
      <c r="P43" s="836"/>
      <c r="Q43" s="855">
        <f t="shared" si="13"/>
        <v>0</v>
      </c>
      <c r="R43" s="839">
        <f t="shared" si="14"/>
        <v>0</v>
      </c>
      <c r="S43" s="840">
        <f t="shared" si="15"/>
        <v>0</v>
      </c>
      <c r="T43" s="833"/>
      <c r="U43" s="741"/>
    </row>
    <row r="44" spans="4:21" ht="19.899999999999999" hidden="1" customHeight="1">
      <c r="D44" s="741"/>
      <c r="E44" s="748"/>
      <c r="F44" s="784" t="s">
        <v>14</v>
      </c>
      <c r="G44" s="869">
        <f>HLOOKUP($F:$F,PnLCyMon!$Q$14:$BB$15,2,FALSE)</f>
        <v>446.00029999999987</v>
      </c>
      <c r="H44" s="836">
        <f>HLOOKUP($F:$F,PnLFcsMon!$Q$14:$BB$15,2,FALSE)</f>
        <v>418.07339500000012</v>
      </c>
      <c r="I44" s="836">
        <f>HLOOKUP($F:$F,PnLLastMon!$Q$14:$BB$15,2,FALSE)</f>
        <v>441.91999999999979</v>
      </c>
      <c r="J44" s="870">
        <f>HLOOKUP($F:$F,PnLLyMon!$Q$14:$AX$15,2,FALSE)</f>
        <v>413.76335999999998</v>
      </c>
      <c r="K44" s="836"/>
      <c r="L44" s="871">
        <f t="shared" si="5"/>
        <v>0.2</v>
      </c>
      <c r="M44" s="838">
        <f t="shared" si="6"/>
        <v>0.1</v>
      </c>
      <c r="N44" s="838">
        <f t="shared" si="7"/>
        <v>0.2</v>
      </c>
      <c r="O44" s="854">
        <f t="shared" si="8"/>
        <v>0.2</v>
      </c>
      <c r="P44" s="836"/>
      <c r="Q44" s="855">
        <f t="shared" si="13"/>
        <v>-0.1</v>
      </c>
      <c r="R44" s="839">
        <f t="shared" si="14"/>
        <v>0</v>
      </c>
      <c r="S44" s="840">
        <f t="shared" si="15"/>
        <v>0</v>
      </c>
      <c r="T44" s="833"/>
      <c r="U44" s="741"/>
    </row>
    <row r="45" spans="4:21" ht="19.899999999999999" hidden="1" customHeight="1">
      <c r="D45" s="741"/>
      <c r="E45" s="748"/>
      <c r="F45" s="784" t="s">
        <v>17</v>
      </c>
      <c r="G45" s="869">
        <f>HLOOKUP($F:$F,PnLCyMon!$Q$14:$BB$15,2,FALSE)</f>
        <v>153.26400000000001</v>
      </c>
      <c r="H45" s="836">
        <f>HLOOKUP($F:$F,PnLFcsMon!$Q$14:$BB$15,2,FALSE)</f>
        <v>146.79776299999995</v>
      </c>
      <c r="I45" s="836">
        <f>HLOOKUP($F:$F,PnLLastMon!$Q$14:$BB$15,2,FALSE)</f>
        <v>148.39999999999998</v>
      </c>
      <c r="J45" s="870">
        <f>HLOOKUP($F:$F,PnLLyMon!$Q$14:$AX$15,2,FALSE)</f>
        <v>145.28438400000002</v>
      </c>
      <c r="K45" s="836"/>
      <c r="L45" s="871">
        <f t="shared" si="5"/>
        <v>0.1</v>
      </c>
      <c r="M45" s="838">
        <f t="shared" si="6"/>
        <v>0</v>
      </c>
      <c r="N45" s="838">
        <f t="shared" si="7"/>
        <v>0.1</v>
      </c>
      <c r="O45" s="854">
        <f t="shared" si="8"/>
        <v>0.1</v>
      </c>
      <c r="P45" s="836"/>
      <c r="Q45" s="855">
        <f t="shared" si="13"/>
        <v>-0.1</v>
      </c>
      <c r="R45" s="839">
        <f t="shared" si="14"/>
        <v>0</v>
      </c>
      <c r="S45" s="840">
        <f t="shared" si="15"/>
        <v>0</v>
      </c>
      <c r="T45" s="833"/>
      <c r="U45" s="741"/>
    </row>
    <row r="46" spans="4:21" ht="19.899999999999999" hidden="1" customHeight="1">
      <c r="D46" s="741"/>
      <c r="E46" s="748"/>
      <c r="F46" s="784" t="s">
        <v>18</v>
      </c>
      <c r="G46" s="869">
        <f>HLOOKUP($F:$F,PnLCyMon!$Q$14:$BB$15,2,FALSE)</f>
        <v>1298.6343000000002</v>
      </c>
      <c r="H46" s="836">
        <f>HLOOKUP($F:$F,PnLFcsMon!$Q$14:$BB$15,2,FALSE)</f>
        <v>1239.4534870000005</v>
      </c>
      <c r="I46" s="836">
        <f>HLOOKUP($F:$F,PnLLastMon!$Q$14:$BB$15,2,FALSE)</f>
        <v>1266.9100000000001</v>
      </c>
      <c r="J46" s="870">
        <f>HLOOKUP($F:$F,PnLLyMon!$Q$14:$AX$15,2,FALSE)</f>
        <v>1226.675616</v>
      </c>
      <c r="K46" s="836"/>
      <c r="L46" s="871">
        <f t="shared" si="5"/>
        <v>0.4</v>
      </c>
      <c r="M46" s="838">
        <f t="shared" si="6"/>
        <v>0.4</v>
      </c>
      <c r="N46" s="838">
        <f t="shared" si="7"/>
        <v>0.5</v>
      </c>
      <c r="O46" s="854">
        <f t="shared" si="8"/>
        <v>0.4</v>
      </c>
      <c r="P46" s="836"/>
      <c r="Q46" s="855">
        <f t="shared" si="13"/>
        <v>0</v>
      </c>
      <c r="R46" s="839">
        <f t="shared" si="14"/>
        <v>9.9999999999999978E-2</v>
      </c>
      <c r="S46" s="840">
        <f t="shared" si="15"/>
        <v>0</v>
      </c>
      <c r="T46" s="833"/>
      <c r="U46" s="741"/>
    </row>
    <row r="47" spans="4:21" ht="19.899999999999999" hidden="1" customHeight="1">
      <c r="D47" s="741"/>
      <c r="E47" s="748"/>
      <c r="F47" s="784" t="s">
        <v>34</v>
      </c>
      <c r="G47" s="869">
        <f>HLOOKUP($F:$F,PnLCyMon!$Q$14:$BB$15,2,FALSE)</f>
        <v>79.85590000000002</v>
      </c>
      <c r="H47" s="836">
        <f>HLOOKUP($F:$F,PnLFcsMon!$Q$14:$BB$15,2,FALSE)</f>
        <v>77.460222999999999</v>
      </c>
      <c r="I47" s="836">
        <f>HLOOKUP($F:$F,PnLLastMon!$Q$14:$BB$15,2,FALSE)</f>
        <v>77.53</v>
      </c>
      <c r="J47" s="870">
        <f>HLOOKUP($F:$F,PnLLyMon!$Q$14:$AX$15,2,FALSE)</f>
        <v>76.661664000000002</v>
      </c>
      <c r="K47" s="836"/>
      <c r="L47" s="871">
        <f t="shared" si="5"/>
        <v>0</v>
      </c>
      <c r="M47" s="838">
        <f t="shared" si="6"/>
        <v>0</v>
      </c>
      <c r="N47" s="838">
        <f t="shared" si="7"/>
        <v>0</v>
      </c>
      <c r="O47" s="854">
        <f t="shared" si="8"/>
        <v>0</v>
      </c>
      <c r="P47" s="836"/>
      <c r="Q47" s="855">
        <f t="shared" si="13"/>
        <v>0</v>
      </c>
      <c r="R47" s="839">
        <f t="shared" si="14"/>
        <v>0</v>
      </c>
      <c r="S47" s="840">
        <f t="shared" si="15"/>
        <v>0</v>
      </c>
      <c r="T47" s="833"/>
      <c r="U47" s="741"/>
    </row>
    <row r="48" spans="4:21" ht="19.899999999999999" hidden="1" customHeight="1">
      <c r="D48" s="741"/>
      <c r="E48" s="748"/>
      <c r="F48" s="784" t="s">
        <v>19</v>
      </c>
      <c r="G48" s="869">
        <f>HLOOKUP($F:$F,PnLCyMon!$Q$14:$BB$15,2,FALSE)</f>
        <v>428.67570000000006</v>
      </c>
      <c r="H48" s="836">
        <f>HLOOKUP($F:$F,PnLFcsMon!$Q$14:$BB$15,2,FALSE)</f>
        <v>397.83162900000002</v>
      </c>
      <c r="I48" s="836">
        <f>HLOOKUP($F:$F,PnLLastMon!$Q$14:$BB$15,2,FALSE)</f>
        <v>409.16</v>
      </c>
      <c r="J48" s="870">
        <f>HLOOKUP($F:$F,PnLLyMon!$Q$14:$AX$15,2,FALSE)</f>
        <v>393.73027199999996</v>
      </c>
      <c r="K48" s="836"/>
      <c r="L48" s="871">
        <f t="shared" si="5"/>
        <v>0.1</v>
      </c>
      <c r="M48" s="838">
        <f t="shared" si="6"/>
        <v>0.1</v>
      </c>
      <c r="N48" s="838">
        <f t="shared" si="7"/>
        <v>0.1</v>
      </c>
      <c r="O48" s="854">
        <f t="shared" si="8"/>
        <v>0.1</v>
      </c>
      <c r="P48" s="836"/>
      <c r="Q48" s="855">
        <f>IF(H$21=0,"na",IF($T48="c",($L48-M48),-($L48-M48)))</f>
        <v>0</v>
      </c>
      <c r="R48" s="839">
        <f t="shared" si="14"/>
        <v>0</v>
      </c>
      <c r="S48" s="840">
        <f t="shared" si="15"/>
        <v>0</v>
      </c>
      <c r="T48" s="833"/>
      <c r="U48" s="741"/>
    </row>
    <row r="49" spans="1:80" ht="19.899999999999999" hidden="1" customHeight="1">
      <c r="D49" s="741"/>
      <c r="E49" s="748"/>
      <c r="F49" s="784" t="s">
        <v>20</v>
      </c>
      <c r="G49" s="869">
        <f>HLOOKUP($F:$F,PnLCyMon!$Q$14:$BB$15,2,FALSE)</f>
        <v>0</v>
      </c>
      <c r="H49" s="836">
        <f>HLOOKUP($F:$F,PnLFcsMon!$Q$14:$BB$15,2,FALSE)</f>
        <v>0</v>
      </c>
      <c r="I49" s="836">
        <f>HLOOKUP($F:$F,PnLLastMon!$Q$14:$BB$15,2,FALSE)</f>
        <v>0</v>
      </c>
      <c r="J49" s="870">
        <f>HLOOKUP($F:$F,PnLLyMon!$Q$14:$AX$15,2,FALSE)</f>
        <v>0</v>
      </c>
      <c r="K49" s="836"/>
      <c r="L49" s="871">
        <f t="shared" si="5"/>
        <v>0</v>
      </c>
      <c r="M49" s="838">
        <f t="shared" si="6"/>
        <v>0</v>
      </c>
      <c r="N49" s="838">
        <f t="shared" si="7"/>
        <v>0</v>
      </c>
      <c r="O49" s="854">
        <f t="shared" si="8"/>
        <v>0</v>
      </c>
      <c r="P49" s="836"/>
      <c r="Q49" s="855">
        <f>IF(H$21=0,"na",IF($T49="c",($L49-M49),-($L49-M49)))</f>
        <v>0</v>
      </c>
      <c r="R49" s="839">
        <f t="shared" si="14"/>
        <v>0</v>
      </c>
      <c r="S49" s="840">
        <f t="shared" si="15"/>
        <v>0</v>
      </c>
      <c r="T49" s="833"/>
      <c r="U49" s="741"/>
    </row>
    <row r="50" spans="1:80" ht="19.899999999999999" hidden="1" customHeight="1">
      <c r="B50" s="872"/>
      <c r="D50" s="741"/>
      <c r="E50" s="748"/>
      <c r="F50" s="784" t="s">
        <v>319</v>
      </c>
      <c r="G50" s="869">
        <f>HLOOKUP($F:$F,PnLCyMon!$Q$14:$BB$15,2,FALSE)</f>
        <v>1122.6588000000002</v>
      </c>
      <c r="H50" s="836">
        <f>HLOOKUP($F:$F,PnLFcsMon!$Q$14:$BB$15,2,FALSE)</f>
        <v>1051.5927139999997</v>
      </c>
      <c r="I50" s="836">
        <f>HLOOKUP($F:$F,PnLLastMon!$Q$14:$BB$15,2,FALSE)</f>
        <v>1102.5300000000002</v>
      </c>
      <c r="J50" s="870">
        <f>HLOOKUP($F:$F,PnLLyMon!$Q$14:$AX$15,2,FALSE)</f>
        <v>1040.7515520000004</v>
      </c>
      <c r="K50" s="836"/>
      <c r="L50" s="871">
        <f t="shared" si="5"/>
        <v>0.4</v>
      </c>
      <c r="M50" s="838">
        <f t="shared" si="6"/>
        <v>0.4</v>
      </c>
      <c r="N50" s="838">
        <f t="shared" si="7"/>
        <v>0.4</v>
      </c>
      <c r="O50" s="854">
        <f t="shared" si="8"/>
        <v>0.4</v>
      </c>
      <c r="P50" s="836"/>
      <c r="Q50" s="855">
        <f t="shared" si="13"/>
        <v>0</v>
      </c>
      <c r="R50" s="839">
        <f t="shared" si="14"/>
        <v>0</v>
      </c>
      <c r="S50" s="840">
        <f t="shared" si="15"/>
        <v>0</v>
      </c>
      <c r="T50" s="833"/>
      <c r="U50" s="741"/>
    </row>
    <row r="51" spans="1:80" ht="19.899999999999999" hidden="1" customHeight="1">
      <c r="D51" s="741"/>
      <c r="E51" s="748"/>
      <c r="F51" s="784" t="s">
        <v>320</v>
      </c>
      <c r="G51" s="869">
        <f>HLOOKUP($F:$F,PnLCyMon!$Q$14:$BB$15,2,FALSE)</f>
        <v>3831.0850000000019</v>
      </c>
      <c r="H51" s="873">
        <f>HLOOKUP($F:$F,PnLCyMon!$Q$14:$BB$15,2,FALSE)</f>
        <v>3831.0850000000019</v>
      </c>
      <c r="I51" s="873">
        <f>HLOOKUP($F:$F,PnLFcsMon!$Q$14:$BB$15,2,FALSE)</f>
        <v>3616.1025759999993</v>
      </c>
      <c r="J51" s="874">
        <f>HLOOKUP($F:$F,PnLLastMon!$Q$14:$BB$15,2,FALSE)</f>
        <v>3743.1700000000005</v>
      </c>
      <c r="K51" s="873">
        <f>HLOOKUP($F:$F,PnLLyMon!$Q$14:$AX$15,2,FALSE)</f>
        <v>3578.8231679999994</v>
      </c>
      <c r="L51" s="875">
        <f t="shared" si="5"/>
        <v>1.3</v>
      </c>
      <c r="M51" s="876">
        <f t="shared" si="6"/>
        <v>1.3</v>
      </c>
      <c r="N51" s="876">
        <f t="shared" si="7"/>
        <v>1.3</v>
      </c>
      <c r="O51" s="877">
        <f t="shared" si="8"/>
        <v>1.4</v>
      </c>
      <c r="P51" s="873"/>
      <c r="Q51" s="878">
        <f t="shared" si="13"/>
        <v>0</v>
      </c>
      <c r="R51" s="879">
        <f t="shared" si="14"/>
        <v>0</v>
      </c>
      <c r="S51" s="880">
        <f t="shared" si="15"/>
        <v>9.9999999999999867E-2</v>
      </c>
      <c r="T51" s="833"/>
      <c r="U51" s="741"/>
    </row>
    <row r="52" spans="1:80" s="834" customFormat="1" ht="19.899999999999999" customHeight="1">
      <c r="A52" s="824"/>
      <c r="B52" s="824"/>
      <c r="C52" s="824"/>
      <c r="D52" s="768"/>
      <c r="E52" s="825"/>
      <c r="F52" s="790" t="s">
        <v>35</v>
      </c>
      <c r="G52" s="881">
        <f>HLOOKUP($F:$F,PnLCyMon!$Q$14:$BB$15,2,FALSE)</f>
        <v>90188.849699999992</v>
      </c>
      <c r="H52" s="882">
        <f>HLOOKUP($F:$F,PnLFcsMon!$Q$14:$BB$15,2,FALSE)</f>
        <v>84406.485731999972</v>
      </c>
      <c r="I52" s="882">
        <f>HLOOKUP($F:$F,PnLLastMon!$Q$14:$BB$15,2,FALSE)</f>
        <v>87272.969999999972</v>
      </c>
      <c r="J52" s="883">
        <f>HLOOKUP($F:$F,PnLLyMon!$Q$14:$AX$15,2,FALSE)</f>
        <v>83536.315776000003</v>
      </c>
      <c r="K52" s="806"/>
      <c r="L52" s="884">
        <f t="shared" si="5"/>
        <v>30.4</v>
      </c>
      <c r="M52" s="885">
        <f t="shared" si="6"/>
        <v>28.5</v>
      </c>
      <c r="N52" s="885">
        <f t="shared" si="7"/>
        <v>31.7</v>
      </c>
      <c r="O52" s="886">
        <f t="shared" si="8"/>
        <v>30.6</v>
      </c>
      <c r="P52" s="806"/>
      <c r="Q52" s="887">
        <f t="shared" si="13"/>
        <v>-1.8999999999999986</v>
      </c>
      <c r="R52" s="888">
        <f t="shared" si="14"/>
        <v>1.3000000000000007</v>
      </c>
      <c r="S52" s="889">
        <f t="shared" si="15"/>
        <v>0.20000000000000284</v>
      </c>
      <c r="T52" s="833"/>
      <c r="U52" s="768"/>
      <c r="V52" s="824"/>
      <c r="W52" s="824"/>
      <c r="X52" s="824"/>
      <c r="Y52" s="824"/>
      <c r="Z52" s="824"/>
      <c r="AA52" s="824"/>
      <c r="AB52" s="824"/>
      <c r="AC52" s="824"/>
      <c r="AD52" s="824"/>
      <c r="AE52" s="824"/>
      <c r="AF52" s="824"/>
      <c r="AG52" s="824"/>
      <c r="AH52" s="824"/>
      <c r="AI52" s="824"/>
      <c r="AJ52" s="824"/>
      <c r="AK52" s="824"/>
      <c r="AL52" s="824"/>
      <c r="AM52" s="824"/>
      <c r="AN52" s="824"/>
      <c r="AO52" s="824"/>
      <c r="AP52" s="824"/>
      <c r="AQ52" s="824"/>
      <c r="AR52" s="824"/>
      <c r="AS52" s="824"/>
      <c r="AT52" s="824"/>
      <c r="AU52" s="824"/>
      <c r="AV52" s="824"/>
      <c r="AW52" s="824"/>
      <c r="AX52" s="824"/>
      <c r="AY52" s="824"/>
      <c r="AZ52" s="824"/>
      <c r="BA52" s="824"/>
      <c r="BB52" s="824"/>
      <c r="BC52" s="824"/>
      <c r="BD52" s="824"/>
      <c r="BE52" s="824"/>
      <c r="BF52" s="824"/>
      <c r="BG52" s="824"/>
      <c r="BH52" s="824"/>
      <c r="BI52" s="824"/>
      <c r="BJ52" s="824"/>
      <c r="BK52" s="824"/>
      <c r="BL52" s="824"/>
      <c r="BM52" s="824"/>
      <c r="BN52" s="824"/>
      <c r="BO52" s="824"/>
      <c r="BP52" s="824"/>
      <c r="BQ52" s="824"/>
      <c r="BR52" s="824"/>
      <c r="BS52" s="824"/>
      <c r="BT52" s="824"/>
      <c r="BU52" s="824"/>
      <c r="BV52" s="824"/>
      <c r="BW52" s="824"/>
      <c r="BX52" s="824"/>
      <c r="BY52" s="824"/>
      <c r="BZ52" s="824"/>
      <c r="CA52" s="824"/>
      <c r="CB52" s="824"/>
    </row>
    <row r="53" spans="1:80" ht="19.899999999999999" customHeight="1">
      <c r="D53" s="741"/>
      <c r="E53" s="748"/>
      <c r="F53" s="826" t="s">
        <v>23</v>
      </c>
      <c r="G53" s="1002">
        <f>HLOOKUP($F:$F,PnLCyMon!$Q$14:$BB$15,2,FALSE)</f>
        <v>5327.0260999999982</v>
      </c>
      <c r="H53" s="828">
        <f>HLOOKUP($F:$F,PnLFcsMon!$Q$14:$BB$15,2,FALSE)</f>
        <v>5009.0877599999976</v>
      </c>
      <c r="I53" s="828">
        <f>HLOOKUP($F:$F,PnLLastMon!$Q$14:$BB$15,2,FALSE)</f>
        <v>5066</v>
      </c>
      <c r="J53" s="1003">
        <f>HLOOKUP($F:$F,PnLLyMon!$Q$14:$AX$15,2,FALSE)</f>
        <v>5239.2119999999995</v>
      </c>
      <c r="K53" s="806"/>
      <c r="L53" s="894">
        <f t="shared" si="5"/>
        <v>1.8</v>
      </c>
      <c r="M53" s="830">
        <f t="shared" si="6"/>
        <v>1.7</v>
      </c>
      <c r="N53" s="830">
        <f t="shared" si="7"/>
        <v>1.8</v>
      </c>
      <c r="O53" s="895">
        <f t="shared" si="8"/>
        <v>1.9</v>
      </c>
      <c r="P53" s="807"/>
      <c r="Q53" s="896">
        <f t="shared" si="13"/>
        <v>-0.10000000000000009</v>
      </c>
      <c r="R53" s="897">
        <f t="shared" si="14"/>
        <v>0</v>
      </c>
      <c r="S53" s="898">
        <f t="shared" si="15"/>
        <v>9.9999999999999867E-2</v>
      </c>
      <c r="T53" s="833"/>
      <c r="U53" s="741"/>
    </row>
    <row r="54" spans="1:80" s="834" customFormat="1" ht="19.899999999999999" customHeight="1">
      <c r="A54" s="824"/>
      <c r="B54" s="824"/>
      <c r="C54" s="824"/>
      <c r="D54" s="768"/>
      <c r="E54" s="825"/>
      <c r="F54" s="790" t="s">
        <v>24</v>
      </c>
      <c r="G54" s="881">
        <f>HLOOKUP($F:$F,PnLCyMon!$Q$14:$BB$15,2,FALSE)</f>
        <v>37808.286000000007</v>
      </c>
      <c r="H54" s="882">
        <f>HLOOKUP($F:$F,PnLFcsMon!$Q$14:$BB$15,2,FALSE)</f>
        <v>52193.403234560014</v>
      </c>
      <c r="I54" s="882">
        <f>HLOOKUP($F:$F,PnLLastMon!$Q$14:$BB$15,2,FALSE)</f>
        <v>30781.079999999998</v>
      </c>
      <c r="J54" s="883">
        <f>HLOOKUP($F:$F,PnLLyMon!$Q$14:$AX$15,2,FALSE)</f>
        <v>33331.652494999995</v>
      </c>
      <c r="K54" s="1004"/>
      <c r="L54" s="884">
        <f t="shared" si="5"/>
        <v>12.7</v>
      </c>
      <c r="M54" s="885">
        <f t="shared" si="6"/>
        <v>17.600000000000001</v>
      </c>
      <c r="N54" s="885">
        <f>ROUND(IF(I$21=0,0,I54/I$21)*100,1)</f>
        <v>11.2</v>
      </c>
      <c r="O54" s="886">
        <f t="shared" si="8"/>
        <v>12.2</v>
      </c>
      <c r="P54" s="882"/>
      <c r="Q54" s="887">
        <f t="shared" si="13"/>
        <v>-4.9000000000000021</v>
      </c>
      <c r="R54" s="888">
        <f t="shared" si="14"/>
        <v>1.5</v>
      </c>
      <c r="S54" s="889">
        <f t="shared" si="15"/>
        <v>0.5</v>
      </c>
      <c r="T54" s="903" t="s">
        <v>232</v>
      </c>
      <c r="U54" s="845"/>
      <c r="V54" s="824"/>
      <c r="W54" s="824"/>
      <c r="X54" s="824"/>
      <c r="Y54" s="824"/>
      <c r="Z54" s="824"/>
      <c r="AA54" s="824"/>
      <c r="AB54" s="824"/>
      <c r="AC54" s="824"/>
      <c r="AD54" s="824"/>
      <c r="AE54" s="824"/>
      <c r="AF54" s="824"/>
      <c r="AG54" s="824"/>
      <c r="AH54" s="824"/>
      <c r="AI54" s="824"/>
      <c r="AJ54" s="824"/>
      <c r="AK54" s="824"/>
      <c r="AL54" s="824"/>
      <c r="AM54" s="824"/>
      <c r="AN54" s="824"/>
      <c r="AO54" s="824"/>
      <c r="AP54" s="824"/>
      <c r="AQ54" s="824"/>
      <c r="AR54" s="824"/>
      <c r="AS54" s="824"/>
      <c r="AT54" s="824"/>
      <c r="AU54" s="824"/>
      <c r="AV54" s="824"/>
      <c r="AW54" s="824"/>
      <c r="AX54" s="824"/>
      <c r="AY54" s="824"/>
      <c r="AZ54" s="824"/>
      <c r="BA54" s="824"/>
      <c r="BB54" s="824"/>
      <c r="BC54" s="824"/>
      <c r="BD54" s="824"/>
      <c r="BE54" s="824"/>
      <c r="BF54" s="824"/>
      <c r="BG54" s="824"/>
      <c r="BH54" s="824"/>
      <c r="BI54" s="824"/>
      <c r="BJ54" s="824"/>
      <c r="BK54" s="824"/>
      <c r="BL54" s="824"/>
      <c r="BM54" s="824"/>
      <c r="BN54" s="824"/>
      <c r="BO54" s="824"/>
      <c r="BP54" s="824"/>
      <c r="BQ54" s="824"/>
      <c r="BR54" s="824"/>
      <c r="BS54" s="824"/>
      <c r="BT54" s="824"/>
      <c r="BU54" s="824"/>
      <c r="BV54" s="824"/>
      <c r="BW54" s="824"/>
      <c r="BX54" s="824"/>
      <c r="BY54" s="824"/>
      <c r="BZ54" s="824"/>
      <c r="CA54" s="824"/>
      <c r="CB54" s="824"/>
    </row>
    <row r="55" spans="1:80" ht="19.149999999999999" hidden="1" customHeight="1">
      <c r="D55" s="741"/>
      <c r="E55" s="748"/>
      <c r="F55" s="1005" t="s">
        <v>25</v>
      </c>
      <c r="G55" s="1006">
        <f>HLOOKUP($F:$F,PnLCyMon!$Q$14:$BB$15,2,FALSE)</f>
        <v>0</v>
      </c>
      <c r="H55" s="1007">
        <f>HLOOKUP($F:$F,PnLFcsMon!$Q$14:$BB$15,2,FALSE)</f>
        <v>0</v>
      </c>
      <c r="I55" s="1007">
        <f>HLOOKUP($F:$F,PnLLastMon!$Q$14:$BB$15,2,FALSE)</f>
        <v>0</v>
      </c>
      <c r="J55" s="1008">
        <f>HLOOKUP($F:$F,PnLLyMon!$Q$14:$BB$15,2,FALSE)</f>
        <v>0</v>
      </c>
      <c r="K55" s="1009"/>
      <c r="L55" s="1010">
        <f t="shared" ref="L55:L58" si="16">ROUND(IF(G$21=0,0,G55/G$21)*100,1)</f>
        <v>0</v>
      </c>
      <c r="M55" s="1011">
        <f t="shared" ref="M55:M58" si="17">ROUND(IF(H$21=0,0,H55/H$21)*100,1)</f>
        <v>0</v>
      </c>
      <c r="N55" s="1011">
        <f t="shared" ref="N55:O58" si="18">ROUND(IF(I$21=0,0,I55/I$21)*100,1)</f>
        <v>0</v>
      </c>
      <c r="O55" s="1012">
        <f t="shared" si="18"/>
        <v>0</v>
      </c>
      <c r="P55" s="1009"/>
      <c r="Q55" s="1013">
        <f t="shared" si="13"/>
        <v>0</v>
      </c>
      <c r="R55" s="1014">
        <f t="shared" ref="R55:R58" si="19">IF(I$21=0,"na",IF($T55="c",($L55-N55),-($L55-N55)))</f>
        <v>0</v>
      </c>
      <c r="S55" s="1015">
        <f t="shared" ref="S55:S58" si="20">IF(J$21=0,"na",IF($T55="c",($L55-O55),-($L55-O55)))</f>
        <v>0</v>
      </c>
      <c r="T55" s="833"/>
      <c r="U55" s="741"/>
    </row>
    <row r="56" spans="1:80" ht="16.899999999999999" hidden="1" customHeight="1">
      <c r="D56" s="741"/>
      <c r="E56" s="748"/>
      <c r="F56" s="1016" t="s">
        <v>26</v>
      </c>
      <c r="G56" s="1017">
        <f>HLOOKUP($F:$F,PnLCyMon!$Q$14:$BB$15,2,FALSE)</f>
        <v>0</v>
      </c>
      <c r="H56" s="1009">
        <f>HLOOKUP($F:$F,PnLFcsMon!$Q$14:$BB$15,2,FALSE)</f>
        <v>0</v>
      </c>
      <c r="I56" s="1009">
        <f>HLOOKUP($F:$F,PnLLastMon!$Q$14:$BB$15,2,FALSE)</f>
        <v>0</v>
      </c>
      <c r="J56" s="1018">
        <f>HLOOKUP($F:$F,PnLLyMon!$Q$14:$BB$15,2,FALSE)</f>
        <v>0</v>
      </c>
      <c r="K56" s="1009"/>
      <c r="L56" s="1010">
        <f t="shared" si="16"/>
        <v>0</v>
      </c>
      <c r="M56" s="1011">
        <f t="shared" si="17"/>
        <v>0</v>
      </c>
      <c r="N56" s="1011">
        <f t="shared" si="18"/>
        <v>0</v>
      </c>
      <c r="O56" s="1012">
        <f t="shared" si="18"/>
        <v>0</v>
      </c>
      <c r="P56" s="1009"/>
      <c r="Q56" s="1013">
        <f t="shared" si="13"/>
        <v>0</v>
      </c>
      <c r="R56" s="1019">
        <f t="shared" si="19"/>
        <v>0</v>
      </c>
      <c r="S56" s="1020">
        <f t="shared" si="20"/>
        <v>0</v>
      </c>
      <c r="T56" s="833"/>
      <c r="U56" s="741"/>
    </row>
    <row r="57" spans="1:80" ht="16.899999999999999" hidden="1" customHeight="1">
      <c r="D57" s="741"/>
      <c r="E57" s="748"/>
      <c r="F57" s="1016" t="s">
        <v>27</v>
      </c>
      <c r="G57" s="1017">
        <f>HLOOKUP($F:$F,PnLCyMon!$Q$14:$BB$15,2,FALSE)</f>
        <v>13879.497200000002</v>
      </c>
      <c r="H57" s="1009">
        <f>HLOOKUP($F:$F,PnLFcsMon!$Q$14:$BB$15,2,FALSE)</f>
        <v>13062.862833000001</v>
      </c>
      <c r="I57" s="1009">
        <f>HLOOKUP($F:$F,PnLLastMon!$Q$14:$BB$15,2,FALSE)</f>
        <v>13492.771339999998</v>
      </c>
      <c r="J57" s="1018">
        <f>HLOOKUP($F:$F,PnLLyMon!$Q$14:$BB$15,2,FALSE)</f>
        <v>11551.435605000001</v>
      </c>
      <c r="K57" s="1009"/>
      <c r="L57" s="1010">
        <f t="shared" si="16"/>
        <v>4.7</v>
      </c>
      <c r="M57" s="1011">
        <f t="shared" si="17"/>
        <v>4.4000000000000004</v>
      </c>
      <c r="N57" s="1011">
        <f t="shared" si="18"/>
        <v>4.9000000000000004</v>
      </c>
      <c r="O57" s="1012">
        <f t="shared" si="18"/>
        <v>4.2</v>
      </c>
      <c r="P57" s="1009"/>
      <c r="Q57" s="1013">
        <f t="shared" si="13"/>
        <v>-0.29999999999999982</v>
      </c>
      <c r="R57" s="1019">
        <f t="shared" si="19"/>
        <v>0.20000000000000018</v>
      </c>
      <c r="S57" s="1020">
        <f t="shared" si="20"/>
        <v>-0.5</v>
      </c>
      <c r="T57" s="833"/>
      <c r="U57" s="741"/>
    </row>
    <row r="58" spans="1:80" s="834" customFormat="1" ht="19.149999999999999" hidden="1" customHeight="1">
      <c r="A58" s="824"/>
      <c r="B58" s="824"/>
      <c r="C58" s="824"/>
      <c r="D58" s="768"/>
      <c r="E58" s="825"/>
      <c r="F58" s="1021" t="s">
        <v>48</v>
      </c>
      <c r="G58" s="1022">
        <f>HLOOKUP($F:$F,PnLCyMon!$Q$14:$BB$15,2,FALSE)</f>
        <v>23928.788800000009</v>
      </c>
      <c r="H58" s="1023">
        <f>HLOOKUP($F:$F,PnLFcsMon!$Q$14:$BB$15,2,FALSE)</f>
        <v>39130.540401560022</v>
      </c>
      <c r="I58" s="1023">
        <f>HLOOKUP($F:$F,PnLLastMon!$Q$14:$BB$15,2,FALSE)</f>
        <v>17288.30866000001</v>
      </c>
      <c r="J58" s="1024">
        <f>HLOOKUP($F:$F,PnLLyMon!$Q$14:$BB$15,2,FALSE)</f>
        <v>21780.216890000007</v>
      </c>
      <c r="K58" s="1025"/>
      <c r="L58" s="1026">
        <f t="shared" si="16"/>
        <v>8.1</v>
      </c>
      <c r="M58" s="1027">
        <f t="shared" si="17"/>
        <v>13.2</v>
      </c>
      <c r="N58" s="1027">
        <f t="shared" si="18"/>
        <v>6.3</v>
      </c>
      <c r="O58" s="1028">
        <f t="shared" si="18"/>
        <v>8</v>
      </c>
      <c r="P58" s="1025"/>
      <c r="Q58" s="1029">
        <f t="shared" si="13"/>
        <v>-5.0999999999999996</v>
      </c>
      <c r="R58" s="1030">
        <f t="shared" si="19"/>
        <v>1.7999999999999998</v>
      </c>
      <c r="S58" s="1031">
        <f t="shared" si="20"/>
        <v>9.9999999999999645E-2</v>
      </c>
      <c r="T58" s="903" t="s">
        <v>232</v>
      </c>
      <c r="U58" s="768"/>
      <c r="V58" s="824"/>
      <c r="W58" s="824"/>
      <c r="X58" s="824"/>
      <c r="Y58" s="824"/>
      <c r="Z58" s="824"/>
      <c r="AA58" s="824"/>
      <c r="AB58" s="824"/>
      <c r="AC58" s="824"/>
      <c r="AD58" s="824"/>
      <c r="AE58" s="824"/>
      <c r="AF58" s="824"/>
      <c r="AG58" s="824"/>
      <c r="AH58" s="824"/>
      <c r="AI58" s="824"/>
      <c r="AJ58" s="824"/>
      <c r="AK58" s="824"/>
      <c r="AL58" s="824"/>
      <c r="AM58" s="824"/>
      <c r="AN58" s="824"/>
      <c r="AO58" s="824"/>
      <c r="AP58" s="824"/>
      <c r="AQ58" s="824"/>
      <c r="AR58" s="824"/>
      <c r="AS58" s="824"/>
      <c r="AT58" s="824"/>
      <c r="AU58" s="824"/>
      <c r="AV58" s="824"/>
      <c r="AW58" s="824"/>
      <c r="AX58" s="824"/>
      <c r="AY58" s="824"/>
      <c r="AZ58" s="824"/>
      <c r="BA58" s="824"/>
      <c r="BB58" s="824"/>
      <c r="BC58" s="824"/>
      <c r="BD58" s="824"/>
      <c r="BE58" s="824"/>
      <c r="BF58" s="824"/>
      <c r="BG58" s="824"/>
      <c r="BH58" s="824"/>
      <c r="BI58" s="824"/>
      <c r="BJ58" s="824"/>
      <c r="BK58" s="824"/>
      <c r="BL58" s="824"/>
      <c r="BM58" s="824"/>
      <c r="BN58" s="824"/>
      <c r="BO58" s="824"/>
      <c r="BP58" s="824"/>
      <c r="BQ58" s="824"/>
      <c r="BR58" s="824"/>
      <c r="BS58" s="824"/>
      <c r="BT58" s="824"/>
      <c r="BU58" s="824"/>
      <c r="BV58" s="824"/>
      <c r="BW58" s="824"/>
      <c r="BX58" s="824"/>
      <c r="BY58" s="824"/>
      <c r="BZ58" s="824"/>
      <c r="CA58" s="824"/>
      <c r="CB58" s="824"/>
    </row>
    <row r="59" spans="1:80" ht="10.15" customHeight="1">
      <c r="D59" s="741"/>
      <c r="E59" s="926"/>
      <c r="F59" s="1032"/>
      <c r="G59" s="928"/>
      <c r="H59" s="928"/>
      <c r="I59" s="928"/>
      <c r="J59" s="928"/>
      <c r="K59" s="928"/>
      <c r="L59" s="928"/>
      <c r="M59" s="928"/>
      <c r="N59" s="928"/>
      <c r="O59" s="928"/>
      <c r="P59" s="928"/>
      <c r="Q59" s="928"/>
      <c r="R59" s="928"/>
      <c r="S59" s="928"/>
      <c r="T59" s="929"/>
      <c r="U59" s="741"/>
    </row>
    <row r="60" spans="1:80" ht="24" customHeight="1">
      <c r="D60" s="930"/>
      <c r="E60" s="930"/>
      <c r="F60" s="1033"/>
      <c r="G60" s="741"/>
      <c r="H60" s="741"/>
      <c r="I60" s="741"/>
      <c r="J60" s="930"/>
      <c r="K60" s="930"/>
      <c r="L60" s="930"/>
      <c r="M60" s="930"/>
      <c r="N60" s="930"/>
      <c r="O60" s="930"/>
      <c r="P60" s="930"/>
      <c r="Q60" s="932"/>
      <c r="R60" s="932"/>
      <c r="S60" s="932"/>
      <c r="T60" s="930"/>
      <c r="U60" s="930"/>
      <c r="V60" s="739"/>
      <c r="W60" s="739"/>
      <c r="X60" s="739"/>
      <c r="Y60" s="739"/>
      <c r="Z60" s="739"/>
      <c r="AA60" s="739"/>
      <c r="AB60" s="739"/>
    </row>
    <row r="61" spans="1:80" ht="18" customHeight="1">
      <c r="D61" s="739"/>
      <c r="E61" s="739"/>
      <c r="F61" s="1034"/>
      <c r="G61" s="738"/>
      <c r="H61" s="738"/>
      <c r="I61" s="738"/>
      <c r="J61" s="739"/>
      <c r="K61" s="739"/>
      <c r="L61" s="739"/>
      <c r="M61" s="739"/>
      <c r="N61" s="739"/>
      <c r="O61" s="739"/>
      <c r="P61" s="739"/>
      <c r="Q61" s="934"/>
      <c r="R61" s="934"/>
      <c r="S61" s="934"/>
      <c r="T61" s="739"/>
      <c r="U61" s="739"/>
      <c r="V61" s="739"/>
      <c r="W61" s="739"/>
      <c r="X61" s="739"/>
      <c r="Y61" s="739"/>
      <c r="Z61" s="739"/>
      <c r="AA61" s="739"/>
      <c r="AB61" s="739"/>
    </row>
    <row r="62" spans="1:80" ht="18" customHeight="1">
      <c r="B62" s="701"/>
      <c r="C62" s="701"/>
      <c r="D62" s="701"/>
      <c r="E62" s="701"/>
      <c r="F62" s="701"/>
      <c r="G62" s="701"/>
      <c r="H62" s="701"/>
      <c r="I62" s="701"/>
      <c r="J62" s="701"/>
      <c r="K62" s="701"/>
      <c r="L62" s="701"/>
      <c r="M62" s="701"/>
      <c r="N62" s="701"/>
      <c r="O62" s="701"/>
      <c r="P62" s="701"/>
      <c r="Q62" s="701"/>
      <c r="R62" s="701"/>
      <c r="S62" s="701"/>
      <c r="T62" s="701"/>
      <c r="U62" s="701"/>
      <c r="V62" s="701"/>
      <c r="W62" s="739"/>
      <c r="X62" s="739"/>
      <c r="Y62" s="739"/>
      <c r="Z62" s="739"/>
      <c r="AA62" s="739"/>
      <c r="AB62" s="739"/>
    </row>
    <row r="63" spans="1:80" ht="18" hidden="1" customHeight="1">
      <c r="B63" s="701"/>
      <c r="D63" s="930"/>
      <c r="E63" s="930"/>
      <c r="F63" s="930"/>
      <c r="G63" s="937"/>
      <c r="H63" s="937"/>
      <c r="I63" s="937"/>
      <c r="J63" s="937"/>
      <c r="K63" s="937"/>
      <c r="L63" s="937"/>
      <c r="M63" s="937"/>
      <c r="N63" s="937"/>
      <c r="O63" s="937"/>
      <c r="P63" s="937"/>
      <c r="Q63" s="937"/>
      <c r="R63" s="937"/>
      <c r="S63" s="937"/>
      <c r="T63" s="930"/>
      <c r="U63" s="930"/>
      <c r="V63" s="739"/>
      <c r="W63" s="739"/>
      <c r="X63" s="739"/>
      <c r="Y63" s="739"/>
      <c r="Z63" s="739"/>
      <c r="AA63" s="739"/>
      <c r="AB63" s="739"/>
    </row>
    <row r="64" spans="1:80" ht="10.15" hidden="1" customHeight="1">
      <c r="B64" s="701"/>
      <c r="D64" s="930"/>
      <c r="E64" s="938"/>
      <c r="F64" s="1035"/>
      <c r="G64" s="940"/>
      <c r="H64" s="940"/>
      <c r="I64" s="940"/>
      <c r="J64" s="940"/>
      <c r="K64" s="940"/>
      <c r="L64" s="940"/>
      <c r="M64" s="940"/>
      <c r="N64" s="940"/>
      <c r="O64" s="940"/>
      <c r="P64" s="940"/>
      <c r="Q64" s="940"/>
      <c r="R64" s="940"/>
      <c r="S64" s="940"/>
      <c r="T64" s="941"/>
      <c r="U64" s="930"/>
    </row>
    <row r="65" spans="1:80" ht="16.899999999999999" hidden="1" customHeight="1">
      <c r="B65" s="701"/>
      <c r="D65" s="930"/>
      <c r="E65" s="942"/>
      <c r="F65" s="1036"/>
      <c r="G65" s="782" t="s">
        <v>290</v>
      </c>
      <c r="H65" s="776" t="s">
        <v>291</v>
      </c>
      <c r="I65" s="776" t="s">
        <v>308</v>
      </c>
      <c r="J65" s="783" t="s">
        <v>227</v>
      </c>
      <c r="K65" s="944"/>
      <c r="L65" s="782" t="s">
        <v>290</v>
      </c>
      <c r="M65" s="776" t="s">
        <v>291</v>
      </c>
      <c r="N65" s="776" t="s">
        <v>227</v>
      </c>
      <c r="O65" s="783" t="s">
        <v>227</v>
      </c>
      <c r="P65" s="944"/>
      <c r="Q65" s="782" t="s">
        <v>291</v>
      </c>
      <c r="R65" s="776" t="s">
        <v>292</v>
      </c>
      <c r="S65" s="783" t="s">
        <v>227</v>
      </c>
      <c r="T65" s="945"/>
      <c r="U65" s="930"/>
    </row>
    <row r="66" spans="1:80" s="950" customFormat="1" ht="16.899999999999999" hidden="1" customHeight="1">
      <c r="A66" s="701"/>
      <c r="B66" s="701"/>
      <c r="C66" s="701"/>
      <c r="D66" s="937"/>
      <c r="E66" s="946"/>
      <c r="F66" s="784" t="s">
        <v>12</v>
      </c>
      <c r="G66" s="869">
        <f>HLOOKUP($F:$F,PnLCyMon!$Q$14:$BB$15,2,FALSE)</f>
        <v>301.99599999999992</v>
      </c>
      <c r="H66" s="836">
        <f>HLOOKUP($F:$F,PnLFcsMon!$Q$14:$BB$15,2,FALSE)</f>
        <v>284.89336500000002</v>
      </c>
      <c r="I66" s="836">
        <f>HLOOKUP($F:$F,PnLLastMon!$Q$14:$BB$15,2,FALSE)</f>
        <v>296.72000000000003</v>
      </c>
      <c r="J66" s="870">
        <f>HLOOKUP($F:$F,PnLLyMon!$Q$14:$AX$15,2,FALSE)</f>
        <v>281.95632000000001</v>
      </c>
      <c r="K66" s="948"/>
      <c r="L66" s="871">
        <f>ROUND(IF(G$21=0,0,G66/G$21)*100,1)</f>
        <v>0.1</v>
      </c>
      <c r="M66" s="838">
        <f>ROUND(IF(H$21=0,0,H66/H$21)*100,1)</f>
        <v>0.1</v>
      </c>
      <c r="N66" s="838"/>
      <c r="O66" s="854">
        <f>ROUND(IF(J$21=0,0,J66/J$21)*100,1)</f>
        <v>0.1</v>
      </c>
      <c r="P66" s="948"/>
      <c r="Q66" s="855">
        <f t="shared" ref="Q66:Q74" si="21">IF(H$21=0,"na",IF($T66="c",($L66-M66),-($L66-M66)))</f>
        <v>0</v>
      </c>
      <c r="R66" s="839">
        <f t="shared" ref="R66:R74" si="22">IF(I$21=0,"na",IF($T66="c",($L66-N66),-($L66-N66)))</f>
        <v>-0.1</v>
      </c>
      <c r="S66" s="840">
        <f t="shared" ref="S66:S74" si="23">IF(J$21=0,"na",IF($T66="c",($L66-O66),-($L66-O66)))</f>
        <v>0</v>
      </c>
      <c r="T66" s="949"/>
      <c r="U66" s="937"/>
      <c r="V66" s="701"/>
      <c r="W66" s="701"/>
      <c r="X66" s="701"/>
      <c r="Y66" s="701"/>
      <c r="Z66" s="701"/>
      <c r="AA66" s="701"/>
      <c r="AB66" s="701"/>
      <c r="AC66" s="701"/>
      <c r="AD66" s="701"/>
      <c r="AE66" s="701"/>
      <c r="AF66" s="701"/>
      <c r="AG66" s="701"/>
      <c r="AH66" s="701"/>
      <c r="AI66" s="701"/>
      <c r="AJ66" s="701"/>
      <c r="AK66" s="701"/>
      <c r="AL66" s="701"/>
      <c r="AM66" s="701"/>
      <c r="AN66" s="701"/>
      <c r="AO66" s="701"/>
      <c r="AP66" s="701"/>
      <c r="AQ66" s="701"/>
      <c r="AR66" s="701"/>
      <c r="AS66" s="701"/>
      <c r="AT66" s="701"/>
      <c r="AU66" s="701"/>
      <c r="AV66" s="701"/>
      <c r="AW66" s="701"/>
      <c r="AX66" s="701"/>
      <c r="AY66" s="701"/>
      <c r="AZ66" s="701"/>
      <c r="BA66" s="701"/>
      <c r="BB66" s="701"/>
      <c r="BC66" s="701"/>
      <c r="BD66" s="701"/>
      <c r="BE66" s="701"/>
      <c r="BF66" s="701"/>
      <c r="BG66" s="701"/>
      <c r="BH66" s="701"/>
      <c r="BI66" s="701"/>
      <c r="BJ66" s="701"/>
      <c r="BK66" s="701"/>
      <c r="BL66" s="701"/>
      <c r="BM66" s="701"/>
      <c r="BN66" s="701"/>
      <c r="BO66" s="701"/>
      <c r="BP66" s="701"/>
      <c r="BQ66" s="701"/>
      <c r="BR66" s="701"/>
      <c r="BS66" s="701"/>
      <c r="BT66" s="701"/>
      <c r="BU66" s="701"/>
      <c r="BV66" s="701"/>
      <c r="BW66" s="701"/>
      <c r="BX66" s="701"/>
      <c r="BY66" s="701"/>
      <c r="BZ66" s="701"/>
      <c r="CA66" s="701"/>
      <c r="CB66" s="701"/>
    </row>
    <row r="67" spans="1:80" s="950" customFormat="1" ht="16.899999999999999" hidden="1" customHeight="1">
      <c r="A67" s="701"/>
      <c r="B67" s="701"/>
      <c r="C67" s="701"/>
      <c r="D67" s="937"/>
      <c r="E67" s="946"/>
      <c r="F67" s="784" t="s">
        <v>14</v>
      </c>
      <c r="G67" s="869">
        <f>HLOOKUP($F:$F,PnLCyMon!$Q$14:$BB$15,2,FALSE)</f>
        <v>446.00029999999987</v>
      </c>
      <c r="H67" s="836">
        <f>HLOOKUP($F:$F,PnLFcsMon!$Q$14:$BB$15,2,FALSE)</f>
        <v>418.07339500000012</v>
      </c>
      <c r="I67" s="836">
        <f>HLOOKUP($F:$F,PnLLastMon!$Q$14:$BB$15,2,FALSE)</f>
        <v>441.91999999999979</v>
      </c>
      <c r="J67" s="870">
        <f>HLOOKUP($F:$F,PnLLyMon!$Q$14:$AX$15,2,FALSE)</f>
        <v>413.76335999999998</v>
      </c>
      <c r="K67" s="948"/>
      <c r="L67" s="871">
        <f t="shared" ref="L67:L74" si="24">ROUND(IF(G$21=0,0,G67/G$21)*100,1)</f>
        <v>0.2</v>
      </c>
      <c r="M67" s="838">
        <f t="shared" ref="M67:M74" si="25">ROUND(IF(H$21=0,0,H67/H$21)*100,1)</f>
        <v>0.1</v>
      </c>
      <c r="N67" s="838"/>
      <c r="O67" s="854">
        <f>ROUND(IF(J$21=0,0,J67/J$21)*100,1)</f>
        <v>0.2</v>
      </c>
      <c r="P67" s="948"/>
      <c r="Q67" s="855">
        <f t="shared" si="21"/>
        <v>-0.1</v>
      </c>
      <c r="R67" s="839">
        <f t="shared" si="22"/>
        <v>-0.2</v>
      </c>
      <c r="S67" s="840">
        <f t="shared" si="23"/>
        <v>0</v>
      </c>
      <c r="T67" s="949"/>
      <c r="U67" s="937"/>
      <c r="V67" s="701"/>
      <c r="W67" s="701"/>
      <c r="X67" s="701"/>
      <c r="Y67" s="701"/>
      <c r="Z67" s="701"/>
      <c r="AA67" s="701"/>
      <c r="AB67" s="701"/>
      <c r="AC67" s="701"/>
      <c r="AD67" s="701"/>
      <c r="AE67" s="701"/>
      <c r="AF67" s="701"/>
      <c r="AG67" s="701"/>
      <c r="AH67" s="701"/>
      <c r="AI67" s="701"/>
      <c r="AJ67" s="701"/>
      <c r="AK67" s="701"/>
      <c r="AL67" s="701"/>
      <c r="AM67" s="701"/>
      <c r="AN67" s="701"/>
      <c r="AO67" s="701"/>
      <c r="AP67" s="701"/>
      <c r="AQ67" s="701"/>
      <c r="AR67" s="701"/>
      <c r="AS67" s="701"/>
      <c r="AT67" s="701"/>
      <c r="AU67" s="701"/>
      <c r="AV67" s="701"/>
      <c r="AW67" s="701"/>
      <c r="AX67" s="701"/>
      <c r="AY67" s="701"/>
      <c r="AZ67" s="701"/>
      <c r="BA67" s="701"/>
      <c r="BB67" s="701"/>
      <c r="BC67" s="701"/>
      <c r="BD67" s="701"/>
      <c r="BE67" s="701"/>
      <c r="BF67" s="701"/>
      <c r="BG67" s="701"/>
      <c r="BH67" s="701"/>
      <c r="BI67" s="701"/>
      <c r="BJ67" s="701"/>
      <c r="BK67" s="701"/>
      <c r="BL67" s="701"/>
      <c r="BM67" s="701"/>
      <c r="BN67" s="701"/>
      <c r="BO67" s="701"/>
      <c r="BP67" s="701"/>
      <c r="BQ67" s="701"/>
      <c r="BR67" s="701"/>
      <c r="BS67" s="701"/>
      <c r="BT67" s="701"/>
      <c r="BU67" s="701"/>
      <c r="BV67" s="701"/>
      <c r="BW67" s="701"/>
      <c r="BX67" s="701"/>
      <c r="BY67" s="701"/>
      <c r="BZ67" s="701"/>
      <c r="CA67" s="701"/>
      <c r="CB67" s="701"/>
    </row>
    <row r="68" spans="1:80" s="950" customFormat="1" ht="16.899999999999999" hidden="1" customHeight="1">
      <c r="A68" s="701"/>
      <c r="B68" s="701"/>
      <c r="C68" s="701"/>
      <c r="D68" s="937"/>
      <c r="E68" s="946"/>
      <c r="F68" s="784" t="s">
        <v>17</v>
      </c>
      <c r="G68" s="869">
        <f>HLOOKUP($F:$F,PnLCyMon!$Q$14:$BB$15,2,FALSE)</f>
        <v>153.26400000000001</v>
      </c>
      <c r="H68" s="836">
        <f>HLOOKUP($F:$F,PnLFcsMon!$Q$14:$BB$15,2,FALSE)</f>
        <v>146.79776299999995</v>
      </c>
      <c r="I68" s="836">
        <f>HLOOKUP($F:$F,PnLLastMon!$Q$14:$BB$15,2,FALSE)</f>
        <v>148.39999999999998</v>
      </c>
      <c r="J68" s="870">
        <f>HLOOKUP($F:$F,PnLLyMon!$Q$14:$AX$15,2,FALSE)</f>
        <v>145.28438400000002</v>
      </c>
      <c r="K68" s="948"/>
      <c r="L68" s="871">
        <f t="shared" si="24"/>
        <v>0.1</v>
      </c>
      <c r="M68" s="838">
        <f t="shared" si="25"/>
        <v>0</v>
      </c>
      <c r="N68" s="838"/>
      <c r="O68" s="854">
        <f t="shared" ref="O68:O74" si="26">ROUND(IF(J$21=0,0,J68/J$21)*100,1)</f>
        <v>0.1</v>
      </c>
      <c r="P68" s="948"/>
      <c r="Q68" s="855">
        <f t="shared" si="21"/>
        <v>-0.1</v>
      </c>
      <c r="R68" s="839">
        <f t="shared" si="22"/>
        <v>-0.1</v>
      </c>
      <c r="S68" s="840">
        <f t="shared" si="23"/>
        <v>0</v>
      </c>
      <c r="T68" s="949"/>
      <c r="U68" s="937"/>
      <c r="V68" s="701"/>
      <c r="W68" s="701"/>
      <c r="X68" s="701"/>
      <c r="Y68" s="701"/>
      <c r="Z68" s="701"/>
      <c r="AA68" s="701"/>
      <c r="AB68" s="701"/>
      <c r="AC68" s="701"/>
      <c r="AD68" s="701"/>
      <c r="AE68" s="701"/>
      <c r="AF68" s="701"/>
      <c r="AG68" s="701"/>
      <c r="AH68" s="701"/>
      <c r="AI68" s="701"/>
      <c r="AJ68" s="701"/>
      <c r="AK68" s="701"/>
      <c r="AL68" s="701"/>
      <c r="AM68" s="701"/>
      <c r="AN68" s="701"/>
      <c r="AO68" s="701"/>
      <c r="AP68" s="701"/>
      <c r="AQ68" s="701"/>
      <c r="AR68" s="701"/>
      <c r="AS68" s="701"/>
      <c r="AT68" s="701"/>
      <c r="AU68" s="701"/>
      <c r="AV68" s="701"/>
      <c r="AW68" s="701"/>
      <c r="AX68" s="701"/>
      <c r="AY68" s="701"/>
      <c r="AZ68" s="701"/>
      <c r="BA68" s="701"/>
      <c r="BB68" s="701"/>
      <c r="BC68" s="701"/>
      <c r="BD68" s="701"/>
      <c r="BE68" s="701"/>
      <c r="BF68" s="701"/>
      <c r="BG68" s="701"/>
      <c r="BH68" s="701"/>
      <c r="BI68" s="701"/>
      <c r="BJ68" s="701"/>
      <c r="BK68" s="701"/>
      <c r="BL68" s="701"/>
      <c r="BM68" s="701"/>
      <c r="BN68" s="701"/>
      <c r="BO68" s="701"/>
      <c r="BP68" s="701"/>
      <c r="BQ68" s="701"/>
      <c r="BR68" s="701"/>
      <c r="BS68" s="701"/>
      <c r="BT68" s="701"/>
      <c r="BU68" s="701"/>
      <c r="BV68" s="701"/>
      <c r="BW68" s="701"/>
      <c r="BX68" s="701"/>
      <c r="BY68" s="701"/>
      <c r="BZ68" s="701"/>
      <c r="CA68" s="701"/>
      <c r="CB68" s="701"/>
    </row>
    <row r="69" spans="1:80" s="950" customFormat="1" ht="16.899999999999999" hidden="1" customHeight="1">
      <c r="A69" s="701"/>
      <c r="B69" s="701"/>
      <c r="C69" s="701"/>
      <c r="D69" s="937"/>
      <c r="E69" s="946"/>
      <c r="F69" s="784" t="s">
        <v>18</v>
      </c>
      <c r="G69" s="869">
        <f>HLOOKUP($F:$F,PnLCyMon!$Q$14:$BB$15,2,FALSE)</f>
        <v>1298.6343000000002</v>
      </c>
      <c r="H69" s="836">
        <f>HLOOKUP($F:$F,PnLFcsMon!$Q$14:$BB$15,2,FALSE)</f>
        <v>1239.4534870000005</v>
      </c>
      <c r="I69" s="836">
        <f>HLOOKUP($F:$F,PnLLastMon!$Q$14:$BB$15,2,FALSE)</f>
        <v>1266.9100000000001</v>
      </c>
      <c r="J69" s="870">
        <f>HLOOKUP($F:$F,PnLLyMon!$Q$14:$AX$15,2,FALSE)</f>
        <v>1226.675616</v>
      </c>
      <c r="K69" s="948"/>
      <c r="L69" s="871">
        <f t="shared" si="24"/>
        <v>0.4</v>
      </c>
      <c r="M69" s="838">
        <f t="shared" si="25"/>
        <v>0.4</v>
      </c>
      <c r="N69" s="838"/>
      <c r="O69" s="854">
        <f t="shared" si="26"/>
        <v>0.4</v>
      </c>
      <c r="P69" s="948"/>
      <c r="Q69" s="855">
        <f t="shared" si="21"/>
        <v>0</v>
      </c>
      <c r="R69" s="839">
        <f t="shared" si="22"/>
        <v>-0.4</v>
      </c>
      <c r="S69" s="840">
        <f t="shared" si="23"/>
        <v>0</v>
      </c>
      <c r="T69" s="949"/>
      <c r="U69" s="937"/>
      <c r="V69" s="701"/>
      <c r="W69" s="701"/>
      <c r="X69" s="701"/>
      <c r="Y69" s="701"/>
      <c r="Z69" s="701"/>
      <c r="AA69" s="701"/>
      <c r="AB69" s="701"/>
      <c r="AC69" s="701"/>
      <c r="AD69" s="701"/>
      <c r="AE69" s="701"/>
      <c r="AF69" s="701"/>
      <c r="AG69" s="701"/>
      <c r="AH69" s="701"/>
      <c r="AI69" s="701"/>
      <c r="AJ69" s="701"/>
      <c r="AK69" s="701"/>
      <c r="AL69" s="701"/>
      <c r="AM69" s="701"/>
      <c r="AN69" s="701"/>
      <c r="AO69" s="701"/>
      <c r="AP69" s="701"/>
      <c r="AQ69" s="701"/>
      <c r="AR69" s="701"/>
      <c r="AS69" s="701"/>
      <c r="AT69" s="701"/>
      <c r="AU69" s="701"/>
      <c r="AV69" s="701"/>
      <c r="AW69" s="701"/>
      <c r="AX69" s="701"/>
      <c r="AY69" s="701"/>
      <c r="AZ69" s="701"/>
      <c r="BA69" s="701"/>
      <c r="BB69" s="701"/>
      <c r="BC69" s="701"/>
      <c r="BD69" s="701"/>
      <c r="BE69" s="701"/>
      <c r="BF69" s="701"/>
      <c r="BG69" s="701"/>
      <c r="BH69" s="701"/>
      <c r="BI69" s="701"/>
      <c r="BJ69" s="701"/>
      <c r="BK69" s="701"/>
      <c r="BL69" s="701"/>
      <c r="BM69" s="701"/>
      <c r="BN69" s="701"/>
      <c r="BO69" s="701"/>
      <c r="BP69" s="701"/>
      <c r="BQ69" s="701"/>
      <c r="BR69" s="701"/>
      <c r="BS69" s="701"/>
      <c r="BT69" s="701"/>
      <c r="BU69" s="701"/>
      <c r="BV69" s="701"/>
      <c r="BW69" s="701"/>
      <c r="BX69" s="701"/>
      <c r="BY69" s="701"/>
      <c r="BZ69" s="701"/>
      <c r="CA69" s="701"/>
      <c r="CB69" s="701"/>
    </row>
    <row r="70" spans="1:80" s="950" customFormat="1" ht="16.899999999999999" hidden="1" customHeight="1">
      <c r="A70" s="701"/>
      <c r="B70" s="701"/>
      <c r="C70" s="701"/>
      <c r="D70" s="937"/>
      <c r="E70" s="946"/>
      <c r="F70" s="784" t="s">
        <v>34</v>
      </c>
      <c r="G70" s="869">
        <f>HLOOKUP($F:$F,PnLCyMon!$Q$14:$BB$15,2,FALSE)</f>
        <v>79.85590000000002</v>
      </c>
      <c r="H70" s="836">
        <f>HLOOKUP($F:$F,PnLFcsMon!$Q$14:$BB$15,2,FALSE)</f>
        <v>77.460222999999999</v>
      </c>
      <c r="I70" s="836">
        <f>HLOOKUP($F:$F,PnLLastMon!$Q$14:$BB$15,2,FALSE)</f>
        <v>77.53</v>
      </c>
      <c r="J70" s="870">
        <f>HLOOKUP($F:$F,PnLLyMon!$Q$14:$AX$15,2,FALSE)</f>
        <v>76.661664000000002</v>
      </c>
      <c r="K70" s="948"/>
      <c r="L70" s="871">
        <f t="shared" si="24"/>
        <v>0</v>
      </c>
      <c r="M70" s="838">
        <f t="shared" si="25"/>
        <v>0</v>
      </c>
      <c r="N70" s="838"/>
      <c r="O70" s="854">
        <f t="shared" si="26"/>
        <v>0</v>
      </c>
      <c r="P70" s="948"/>
      <c r="Q70" s="855">
        <f t="shared" si="21"/>
        <v>0</v>
      </c>
      <c r="R70" s="839">
        <f t="shared" si="22"/>
        <v>0</v>
      </c>
      <c r="S70" s="840">
        <f t="shared" si="23"/>
        <v>0</v>
      </c>
      <c r="T70" s="949"/>
      <c r="U70" s="937"/>
      <c r="V70" s="701"/>
      <c r="W70" s="701"/>
      <c r="X70" s="701"/>
      <c r="Y70" s="701"/>
      <c r="Z70" s="701"/>
      <c r="AA70" s="701"/>
      <c r="AB70" s="701"/>
      <c r="AC70" s="701"/>
      <c r="AD70" s="701"/>
      <c r="AE70" s="701"/>
      <c r="AF70" s="701"/>
      <c r="AG70" s="701"/>
      <c r="AH70" s="701"/>
      <c r="AI70" s="701"/>
      <c r="AJ70" s="701"/>
      <c r="AK70" s="701"/>
      <c r="AL70" s="701"/>
      <c r="AM70" s="701"/>
      <c r="AN70" s="701"/>
      <c r="AO70" s="701"/>
      <c r="AP70" s="701"/>
      <c r="AQ70" s="701"/>
      <c r="AR70" s="701"/>
      <c r="AS70" s="701"/>
      <c r="AT70" s="701"/>
      <c r="AU70" s="701"/>
      <c r="AV70" s="701"/>
      <c r="AW70" s="701"/>
      <c r="AX70" s="701"/>
      <c r="AY70" s="701"/>
      <c r="AZ70" s="701"/>
      <c r="BA70" s="701"/>
      <c r="BB70" s="701"/>
      <c r="BC70" s="701"/>
      <c r="BD70" s="701"/>
      <c r="BE70" s="701"/>
      <c r="BF70" s="701"/>
      <c r="BG70" s="701"/>
      <c r="BH70" s="701"/>
      <c r="BI70" s="701"/>
      <c r="BJ70" s="701"/>
      <c r="BK70" s="701"/>
      <c r="BL70" s="701"/>
      <c r="BM70" s="701"/>
      <c r="BN70" s="701"/>
      <c r="BO70" s="701"/>
      <c r="BP70" s="701"/>
      <c r="BQ70" s="701"/>
      <c r="BR70" s="701"/>
      <c r="BS70" s="701"/>
      <c r="BT70" s="701"/>
      <c r="BU70" s="701"/>
      <c r="BV70" s="701"/>
      <c r="BW70" s="701"/>
      <c r="BX70" s="701"/>
      <c r="BY70" s="701"/>
      <c r="BZ70" s="701"/>
      <c r="CA70" s="701"/>
      <c r="CB70" s="701"/>
    </row>
    <row r="71" spans="1:80" s="950" customFormat="1" ht="16.899999999999999" hidden="1" customHeight="1">
      <c r="A71" s="701"/>
      <c r="B71" s="701"/>
      <c r="C71" s="701"/>
      <c r="D71" s="937"/>
      <c r="E71" s="946"/>
      <c r="F71" s="784" t="s">
        <v>19</v>
      </c>
      <c r="G71" s="869">
        <f>HLOOKUP($F:$F,PnLCyMon!$Q$14:$BB$15,2,FALSE)</f>
        <v>428.67570000000006</v>
      </c>
      <c r="H71" s="836">
        <f>HLOOKUP($F:$F,PnLFcsMon!$Q$14:$BB$15,2,FALSE)</f>
        <v>397.83162900000002</v>
      </c>
      <c r="I71" s="836">
        <f>HLOOKUP($F:$F,PnLLastMon!$Q$14:$BB$15,2,FALSE)</f>
        <v>409.16</v>
      </c>
      <c r="J71" s="870">
        <f>HLOOKUP($F:$F,PnLLyMon!$Q$14:$AX$15,2,FALSE)</f>
        <v>393.73027199999996</v>
      </c>
      <c r="K71" s="948"/>
      <c r="L71" s="871">
        <f t="shared" si="24"/>
        <v>0.1</v>
      </c>
      <c r="M71" s="838">
        <f t="shared" si="25"/>
        <v>0.1</v>
      </c>
      <c r="N71" s="838"/>
      <c r="O71" s="854">
        <f t="shared" si="26"/>
        <v>0.1</v>
      </c>
      <c r="P71" s="948"/>
      <c r="Q71" s="855">
        <f t="shared" si="21"/>
        <v>0</v>
      </c>
      <c r="R71" s="839">
        <f t="shared" si="22"/>
        <v>-0.1</v>
      </c>
      <c r="S71" s="840">
        <f t="shared" si="23"/>
        <v>0</v>
      </c>
      <c r="T71" s="949"/>
      <c r="U71" s="937"/>
      <c r="V71" s="701"/>
      <c r="W71" s="701"/>
      <c r="X71" s="701"/>
      <c r="Y71" s="701"/>
      <c r="Z71" s="701"/>
      <c r="AA71" s="701"/>
      <c r="AB71" s="701"/>
      <c r="AC71" s="701"/>
      <c r="AD71" s="701"/>
      <c r="AE71" s="701"/>
      <c r="AF71" s="701"/>
      <c r="AG71" s="701"/>
      <c r="AH71" s="701"/>
      <c r="AI71" s="701"/>
      <c r="AJ71" s="701"/>
      <c r="AK71" s="701"/>
      <c r="AL71" s="701"/>
      <c r="AM71" s="701"/>
      <c r="AN71" s="701"/>
      <c r="AO71" s="701"/>
      <c r="AP71" s="701"/>
      <c r="AQ71" s="701"/>
      <c r="AR71" s="701"/>
      <c r="AS71" s="701"/>
      <c r="AT71" s="701"/>
      <c r="AU71" s="701"/>
      <c r="AV71" s="701"/>
      <c r="AW71" s="701"/>
      <c r="AX71" s="701"/>
      <c r="AY71" s="701"/>
      <c r="AZ71" s="701"/>
      <c r="BA71" s="701"/>
      <c r="BB71" s="701"/>
      <c r="BC71" s="701"/>
      <c r="BD71" s="701"/>
      <c r="BE71" s="701"/>
      <c r="BF71" s="701"/>
      <c r="BG71" s="701"/>
      <c r="BH71" s="701"/>
      <c r="BI71" s="701"/>
      <c r="BJ71" s="701"/>
      <c r="BK71" s="701"/>
      <c r="BL71" s="701"/>
      <c r="BM71" s="701"/>
      <c r="BN71" s="701"/>
      <c r="BO71" s="701"/>
      <c r="BP71" s="701"/>
      <c r="BQ71" s="701"/>
      <c r="BR71" s="701"/>
      <c r="BS71" s="701"/>
      <c r="BT71" s="701"/>
      <c r="BU71" s="701"/>
      <c r="BV71" s="701"/>
      <c r="BW71" s="701"/>
      <c r="BX71" s="701"/>
      <c r="BY71" s="701"/>
      <c r="BZ71" s="701"/>
      <c r="CA71" s="701"/>
      <c r="CB71" s="701"/>
    </row>
    <row r="72" spans="1:80" s="950" customFormat="1" ht="16.899999999999999" hidden="1" customHeight="1">
      <c r="A72" s="701"/>
      <c r="B72" s="738"/>
      <c r="C72" s="701"/>
      <c r="D72" s="937"/>
      <c r="E72" s="946"/>
      <c r="F72" s="784" t="s">
        <v>20</v>
      </c>
      <c r="G72" s="869">
        <f>HLOOKUP($F:$F,PnLCyMon!$Q$14:$BB$15,2,FALSE)</f>
        <v>0</v>
      </c>
      <c r="H72" s="836">
        <f>HLOOKUP($F:$F,PnLFcsMon!$Q$14:$BB$15,2,FALSE)</f>
        <v>0</v>
      </c>
      <c r="I72" s="836">
        <f>HLOOKUP($F:$F,PnLLastMon!$Q$14:$BB$15,2,FALSE)</f>
        <v>0</v>
      </c>
      <c r="J72" s="870">
        <f>HLOOKUP($F:$F,PnLLyMon!$Q$14:$AX$15,2,FALSE)</f>
        <v>0</v>
      </c>
      <c r="K72" s="948"/>
      <c r="L72" s="871">
        <f t="shared" si="24"/>
        <v>0</v>
      </c>
      <c r="M72" s="838">
        <f t="shared" si="25"/>
        <v>0</v>
      </c>
      <c r="N72" s="838"/>
      <c r="O72" s="854">
        <f t="shared" si="26"/>
        <v>0</v>
      </c>
      <c r="P72" s="948"/>
      <c r="Q72" s="855">
        <f t="shared" si="21"/>
        <v>0</v>
      </c>
      <c r="R72" s="839">
        <f t="shared" si="22"/>
        <v>0</v>
      </c>
      <c r="S72" s="840">
        <f t="shared" si="23"/>
        <v>0</v>
      </c>
      <c r="T72" s="949"/>
      <c r="U72" s="937"/>
      <c r="V72" s="701"/>
      <c r="W72" s="701"/>
      <c r="X72" s="701"/>
      <c r="Y72" s="701"/>
      <c r="Z72" s="701"/>
      <c r="AA72" s="701"/>
      <c r="AB72" s="701"/>
      <c r="AC72" s="701"/>
      <c r="AD72" s="701"/>
      <c r="AE72" s="701"/>
      <c r="AF72" s="701"/>
      <c r="AG72" s="701"/>
      <c r="AH72" s="701"/>
      <c r="AI72" s="701"/>
      <c r="AJ72" s="701"/>
      <c r="AK72" s="701"/>
      <c r="AL72" s="701"/>
      <c r="AM72" s="701"/>
      <c r="AN72" s="701"/>
      <c r="AO72" s="701"/>
      <c r="AP72" s="701"/>
      <c r="AQ72" s="701"/>
      <c r="AR72" s="701"/>
      <c r="AS72" s="701"/>
      <c r="AT72" s="701"/>
      <c r="AU72" s="701"/>
      <c r="AV72" s="701"/>
      <c r="AW72" s="701"/>
      <c r="AX72" s="701"/>
      <c r="AY72" s="701"/>
      <c r="AZ72" s="701"/>
      <c r="BA72" s="701"/>
      <c r="BB72" s="701"/>
      <c r="BC72" s="701"/>
      <c r="BD72" s="701"/>
      <c r="BE72" s="701"/>
      <c r="BF72" s="701"/>
      <c r="BG72" s="701"/>
      <c r="BH72" s="701"/>
      <c r="BI72" s="701"/>
      <c r="BJ72" s="701"/>
      <c r="BK72" s="701"/>
      <c r="BL72" s="701"/>
      <c r="BM72" s="701"/>
      <c r="BN72" s="701"/>
      <c r="BO72" s="701"/>
      <c r="BP72" s="701"/>
      <c r="BQ72" s="701"/>
      <c r="BR72" s="701"/>
      <c r="BS72" s="701"/>
      <c r="BT72" s="701"/>
      <c r="BU72" s="701"/>
      <c r="BV72" s="701"/>
      <c r="BW72" s="701"/>
      <c r="BX72" s="701"/>
      <c r="BY72" s="701"/>
      <c r="BZ72" s="701"/>
      <c r="CA72" s="701"/>
      <c r="CB72" s="701"/>
    </row>
    <row r="73" spans="1:80" s="950" customFormat="1" ht="16.899999999999999" hidden="1" customHeight="1">
      <c r="A73" s="701"/>
      <c r="B73" s="738"/>
      <c r="C73" s="701"/>
      <c r="D73" s="937"/>
      <c r="E73" s="946"/>
      <c r="F73" s="784" t="s">
        <v>319</v>
      </c>
      <c r="G73" s="869">
        <f>HLOOKUP($F:$F,PnLCyMon!$Q$14:$BB$15,2,FALSE)</f>
        <v>1122.6588000000002</v>
      </c>
      <c r="H73" s="836">
        <f>HLOOKUP($F:$F,PnLFcsMon!$Q$14:$BB$15,2,FALSE)</f>
        <v>1051.5927139999997</v>
      </c>
      <c r="I73" s="836">
        <f>HLOOKUP($F:$F,PnLLastMon!$Q$14:$BB$15,2,FALSE)</f>
        <v>1102.5300000000002</v>
      </c>
      <c r="J73" s="870">
        <f>HLOOKUP($F:$F,PnLLyMon!$Q$14:$AX$15,2,FALSE)</f>
        <v>1040.7515520000004</v>
      </c>
      <c r="K73" s="948"/>
      <c r="L73" s="871">
        <f t="shared" si="24"/>
        <v>0.4</v>
      </c>
      <c r="M73" s="838">
        <f t="shared" si="25"/>
        <v>0.4</v>
      </c>
      <c r="N73" s="838"/>
      <c r="O73" s="854">
        <f t="shared" si="26"/>
        <v>0.4</v>
      </c>
      <c r="P73" s="948"/>
      <c r="Q73" s="855">
        <f t="shared" si="21"/>
        <v>0</v>
      </c>
      <c r="R73" s="839">
        <f t="shared" si="22"/>
        <v>-0.4</v>
      </c>
      <c r="S73" s="840">
        <f t="shared" si="23"/>
        <v>0</v>
      </c>
      <c r="T73" s="949"/>
      <c r="U73" s="937"/>
      <c r="V73" s="701"/>
      <c r="W73" s="701"/>
      <c r="X73" s="701"/>
      <c r="Y73" s="701"/>
      <c r="Z73" s="701"/>
      <c r="AA73" s="701"/>
      <c r="AB73" s="701"/>
      <c r="AC73" s="701"/>
      <c r="AD73" s="701"/>
      <c r="AE73" s="701"/>
      <c r="AF73" s="701"/>
      <c r="AG73" s="701"/>
      <c r="AH73" s="701"/>
      <c r="AI73" s="701"/>
      <c r="AJ73" s="701"/>
      <c r="AK73" s="701"/>
      <c r="AL73" s="701"/>
      <c r="AM73" s="701"/>
      <c r="AN73" s="701"/>
      <c r="AO73" s="701"/>
      <c r="AP73" s="701"/>
      <c r="AQ73" s="701"/>
      <c r="AR73" s="701"/>
      <c r="AS73" s="701"/>
      <c r="AT73" s="701"/>
      <c r="AU73" s="701"/>
      <c r="AV73" s="701"/>
      <c r="AW73" s="701"/>
      <c r="AX73" s="701"/>
      <c r="AY73" s="701"/>
      <c r="AZ73" s="701"/>
      <c r="BA73" s="701"/>
      <c r="BB73" s="701"/>
      <c r="BC73" s="701"/>
      <c r="BD73" s="701"/>
      <c r="BE73" s="701"/>
      <c r="BF73" s="701"/>
      <c r="BG73" s="701"/>
      <c r="BH73" s="701"/>
      <c r="BI73" s="701"/>
      <c r="BJ73" s="701"/>
      <c r="BK73" s="701"/>
      <c r="BL73" s="701"/>
      <c r="BM73" s="701"/>
      <c r="BN73" s="701"/>
      <c r="BO73" s="701"/>
      <c r="BP73" s="701"/>
      <c r="BQ73" s="701"/>
      <c r="BR73" s="701"/>
      <c r="BS73" s="701"/>
      <c r="BT73" s="701"/>
      <c r="BU73" s="701"/>
      <c r="BV73" s="701"/>
      <c r="BW73" s="701"/>
      <c r="BX73" s="701"/>
      <c r="BY73" s="701"/>
      <c r="BZ73" s="701"/>
      <c r="CA73" s="701"/>
      <c r="CB73" s="701"/>
    </row>
    <row r="74" spans="1:80" s="950" customFormat="1" ht="16.899999999999999" hidden="1" customHeight="1">
      <c r="A74" s="701"/>
      <c r="B74" s="738"/>
      <c r="C74" s="701"/>
      <c r="D74" s="937"/>
      <c r="E74" s="946"/>
      <c r="F74" s="847" t="s">
        <v>328</v>
      </c>
      <c r="G74" s="1037">
        <f>SUM(G66:G73)</f>
        <v>3831.0850000000005</v>
      </c>
      <c r="H74" s="952">
        <f>SUM(H66:H73)</f>
        <v>3616.1025760000002</v>
      </c>
      <c r="I74" s="952">
        <f>SUM(I66:I73)</f>
        <v>3743.17</v>
      </c>
      <c r="J74" s="953">
        <f t="shared" ref="J74" si="27">SUM(J66:J73)</f>
        <v>3578.8231680000008</v>
      </c>
      <c r="K74" s="954"/>
      <c r="L74" s="955">
        <f t="shared" si="24"/>
        <v>1.3</v>
      </c>
      <c r="M74" s="956">
        <f t="shared" si="25"/>
        <v>1.2</v>
      </c>
      <c r="N74" s="956"/>
      <c r="O74" s="957">
        <f t="shared" si="26"/>
        <v>1.3</v>
      </c>
      <c r="P74" s="954"/>
      <c r="Q74" s="958">
        <f t="shared" si="21"/>
        <v>-0.10000000000000009</v>
      </c>
      <c r="R74" s="959">
        <f t="shared" si="22"/>
        <v>-1.3</v>
      </c>
      <c r="S74" s="960">
        <f t="shared" si="23"/>
        <v>0</v>
      </c>
      <c r="T74" s="949"/>
      <c r="U74" s="937"/>
      <c r="V74" s="701"/>
      <c r="W74" s="701"/>
      <c r="X74" s="701"/>
      <c r="Y74" s="701"/>
      <c r="Z74" s="701"/>
      <c r="AA74" s="701"/>
      <c r="AB74" s="701"/>
      <c r="AC74" s="701"/>
      <c r="AD74" s="701"/>
      <c r="AE74" s="701"/>
      <c r="AF74" s="701"/>
      <c r="AG74" s="701"/>
      <c r="AH74" s="701"/>
      <c r="AI74" s="701"/>
      <c r="AJ74" s="701"/>
      <c r="AK74" s="701"/>
      <c r="AL74" s="701"/>
      <c r="AM74" s="701"/>
      <c r="AN74" s="701"/>
      <c r="AO74" s="701"/>
      <c r="AP74" s="701"/>
      <c r="AQ74" s="701"/>
      <c r="AR74" s="701"/>
      <c r="AS74" s="701"/>
      <c r="AT74" s="701"/>
      <c r="AU74" s="701"/>
      <c r="AV74" s="701"/>
      <c r="AW74" s="701"/>
      <c r="AX74" s="701"/>
      <c r="AY74" s="701"/>
      <c r="AZ74" s="701"/>
      <c r="BA74" s="701"/>
      <c r="BB74" s="701"/>
      <c r="BC74" s="701"/>
      <c r="BD74" s="701"/>
      <c r="BE74" s="701"/>
      <c r="BF74" s="701"/>
      <c r="BG74" s="701"/>
      <c r="BH74" s="701"/>
      <c r="BI74" s="701"/>
      <c r="BJ74" s="701"/>
      <c r="BK74" s="701"/>
      <c r="BL74" s="701"/>
      <c r="BM74" s="701"/>
      <c r="BN74" s="701"/>
      <c r="BO74" s="701"/>
      <c r="BP74" s="701"/>
      <c r="BQ74" s="701"/>
      <c r="BR74" s="701"/>
      <c r="BS74" s="701"/>
      <c r="BT74" s="701"/>
      <c r="BU74" s="701"/>
      <c r="BV74" s="701"/>
      <c r="BW74" s="701"/>
      <c r="BX74" s="701"/>
      <c r="BY74" s="701"/>
      <c r="BZ74" s="701"/>
      <c r="CA74" s="701"/>
      <c r="CB74" s="701"/>
    </row>
    <row r="75" spans="1:80" ht="10.15" hidden="1" customHeight="1">
      <c r="D75" s="930"/>
      <c r="E75" s="961"/>
      <c r="F75" s="1038"/>
      <c r="G75" s="963"/>
      <c r="H75" s="963"/>
      <c r="I75" s="963"/>
      <c r="J75" s="963"/>
      <c r="K75" s="963"/>
      <c r="L75" s="963"/>
      <c r="M75" s="963"/>
      <c r="N75" s="963"/>
      <c r="O75" s="963"/>
      <c r="P75" s="963"/>
      <c r="Q75" s="963"/>
      <c r="R75" s="963"/>
      <c r="S75" s="963"/>
      <c r="T75" s="964"/>
      <c r="U75" s="930"/>
    </row>
    <row r="76" spans="1:80" ht="18" hidden="1" customHeight="1">
      <c r="D76" s="930"/>
      <c r="E76" s="930"/>
      <c r="F76" s="930"/>
      <c r="G76" s="930"/>
      <c r="H76" s="930"/>
      <c r="I76" s="930"/>
      <c r="J76" s="930"/>
      <c r="K76" s="930"/>
      <c r="L76" s="930"/>
      <c r="M76" s="930"/>
      <c r="N76" s="930"/>
      <c r="O76" s="930"/>
      <c r="P76" s="930"/>
      <c r="Q76" s="930"/>
      <c r="R76" s="930"/>
      <c r="S76" s="930"/>
      <c r="T76" s="930"/>
      <c r="U76" s="930"/>
    </row>
    <row r="77" spans="1:80" s="738" customFormat="1">
      <c r="E77" s="739"/>
      <c r="F77" s="1034"/>
      <c r="H77" s="739"/>
      <c r="I77" s="739"/>
      <c r="L77" s="965"/>
      <c r="M77" s="965"/>
      <c r="N77" s="965"/>
      <c r="O77" s="965"/>
      <c r="Q77" s="965"/>
      <c r="R77" s="965"/>
      <c r="S77" s="965"/>
      <c r="T77" s="965"/>
    </row>
    <row r="78" spans="1:80" s="738" customFormat="1">
      <c r="E78" s="739"/>
      <c r="F78" s="1034"/>
      <c r="H78" s="739"/>
      <c r="I78" s="739"/>
      <c r="L78" s="965"/>
      <c r="M78" s="965"/>
      <c r="N78" s="965"/>
      <c r="O78" s="965"/>
      <c r="Q78" s="965"/>
      <c r="R78" s="965"/>
      <c r="S78" s="965"/>
      <c r="T78" s="965"/>
    </row>
    <row r="79" spans="1:80" s="738" customFormat="1">
      <c r="E79" s="739"/>
      <c r="F79" s="1034"/>
      <c r="H79" s="739"/>
      <c r="I79" s="739"/>
      <c r="L79" s="965"/>
      <c r="M79" s="965"/>
      <c r="N79" s="965"/>
      <c r="O79" s="965"/>
      <c r="Q79" s="965"/>
      <c r="R79" s="965"/>
      <c r="S79" s="965"/>
      <c r="T79" s="965"/>
    </row>
    <row r="80" spans="1:80" s="738" customFormat="1">
      <c r="E80" s="739"/>
      <c r="F80" s="1034"/>
      <c r="H80" s="739"/>
      <c r="I80" s="739"/>
      <c r="L80" s="965"/>
      <c r="M80" s="965"/>
      <c r="N80" s="965"/>
      <c r="O80" s="965"/>
      <c r="Q80" s="965"/>
      <c r="R80" s="965"/>
      <c r="S80" s="965"/>
      <c r="T80" s="965"/>
    </row>
    <row r="81" spans="5:20" s="738" customFormat="1">
      <c r="E81" s="739"/>
      <c r="F81" s="1034"/>
      <c r="H81" s="739"/>
      <c r="I81" s="739"/>
      <c r="L81" s="965"/>
      <c r="M81" s="965"/>
      <c r="N81" s="965"/>
      <c r="O81" s="965"/>
      <c r="Q81" s="965"/>
      <c r="R81" s="965"/>
      <c r="S81" s="965"/>
      <c r="T81" s="965"/>
    </row>
    <row r="82" spans="5:20" s="738" customFormat="1">
      <c r="E82" s="739"/>
      <c r="F82" s="1034"/>
      <c r="H82" s="739"/>
      <c r="I82" s="739"/>
      <c r="L82" s="965"/>
      <c r="M82" s="965"/>
      <c r="N82" s="965"/>
      <c r="O82" s="965"/>
      <c r="Q82" s="965"/>
      <c r="R82" s="965"/>
      <c r="S82" s="965"/>
      <c r="T82" s="965"/>
    </row>
    <row r="83" spans="5:20" s="738" customFormat="1">
      <c r="E83" s="739"/>
      <c r="F83" s="1034"/>
      <c r="H83" s="739"/>
      <c r="I83" s="739"/>
      <c r="L83" s="965"/>
      <c r="M83" s="965"/>
      <c r="N83" s="965"/>
      <c r="O83" s="965"/>
      <c r="Q83" s="965"/>
      <c r="R83" s="965"/>
      <c r="S83" s="965"/>
      <c r="T83" s="965"/>
    </row>
    <row r="84" spans="5:20" s="738" customFormat="1">
      <c r="E84" s="739"/>
      <c r="F84" s="1034"/>
      <c r="H84" s="739"/>
      <c r="I84" s="739"/>
      <c r="L84" s="965"/>
      <c r="M84" s="965"/>
      <c r="N84" s="965"/>
      <c r="O84" s="965"/>
      <c r="Q84" s="965"/>
      <c r="R84" s="965"/>
      <c r="S84" s="965"/>
      <c r="T84" s="965"/>
    </row>
    <row r="85" spans="5:20" s="738" customFormat="1">
      <c r="E85" s="739"/>
      <c r="F85" s="1034"/>
      <c r="H85" s="739"/>
      <c r="I85" s="739"/>
      <c r="L85" s="965"/>
      <c r="M85" s="965"/>
      <c r="N85" s="965"/>
      <c r="O85" s="965"/>
      <c r="Q85" s="965"/>
      <c r="R85" s="965"/>
      <c r="S85" s="965"/>
      <c r="T85" s="965"/>
    </row>
    <row r="86" spans="5:20" s="738" customFormat="1">
      <c r="E86" s="739"/>
      <c r="F86" s="1034"/>
      <c r="H86" s="739"/>
      <c r="I86" s="739"/>
      <c r="L86" s="965"/>
      <c r="M86" s="965"/>
      <c r="N86" s="965"/>
      <c r="O86" s="965"/>
      <c r="Q86" s="965"/>
      <c r="R86" s="965"/>
      <c r="S86" s="965"/>
      <c r="T86" s="965"/>
    </row>
    <row r="87" spans="5:20" s="738" customFormat="1">
      <c r="E87" s="739"/>
      <c r="F87" s="1034"/>
      <c r="H87" s="739"/>
      <c r="I87" s="739"/>
      <c r="L87" s="965"/>
      <c r="M87" s="965"/>
      <c r="N87" s="965"/>
      <c r="O87" s="965"/>
      <c r="Q87" s="965"/>
      <c r="R87" s="965"/>
      <c r="S87" s="965"/>
      <c r="T87" s="965"/>
    </row>
    <row r="88" spans="5:20" s="738" customFormat="1">
      <c r="E88" s="739"/>
      <c r="F88" s="1034"/>
      <c r="H88" s="739"/>
      <c r="I88" s="739"/>
      <c r="L88" s="965"/>
      <c r="M88" s="965"/>
      <c r="N88" s="965"/>
      <c r="O88" s="965"/>
      <c r="Q88" s="965"/>
      <c r="R88" s="965"/>
      <c r="S88" s="965"/>
      <c r="T88" s="965"/>
    </row>
    <row r="89" spans="5:20" s="738" customFormat="1">
      <c r="E89" s="739"/>
      <c r="F89" s="1034"/>
      <c r="H89" s="739"/>
      <c r="I89" s="739"/>
      <c r="L89" s="934"/>
      <c r="M89" s="934"/>
      <c r="N89" s="934"/>
      <c r="O89" s="934"/>
      <c r="Q89" s="965"/>
      <c r="R89" s="965"/>
      <c r="S89" s="965"/>
      <c r="T89" s="934"/>
    </row>
    <row r="90" spans="5:20" s="738" customFormat="1">
      <c r="E90" s="739"/>
      <c r="F90" s="1034"/>
      <c r="H90" s="739"/>
      <c r="I90" s="739"/>
      <c r="L90" s="934"/>
      <c r="M90" s="934"/>
      <c r="N90" s="934"/>
      <c r="O90" s="934"/>
      <c r="Q90" s="965"/>
      <c r="R90" s="965"/>
      <c r="S90" s="965"/>
      <c r="T90" s="934"/>
    </row>
    <row r="91" spans="5:20" s="738" customFormat="1">
      <c r="E91" s="739"/>
      <c r="F91" s="1034"/>
      <c r="H91" s="739"/>
      <c r="I91" s="739"/>
      <c r="L91" s="934"/>
      <c r="M91" s="934"/>
      <c r="N91" s="934"/>
      <c r="O91" s="934"/>
      <c r="Q91" s="965"/>
      <c r="R91" s="965"/>
      <c r="S91" s="965"/>
      <c r="T91" s="934"/>
    </row>
    <row r="92" spans="5:20" s="738" customFormat="1">
      <c r="E92" s="739"/>
      <c r="F92" s="1034"/>
      <c r="H92" s="739"/>
      <c r="I92" s="739"/>
      <c r="L92" s="934"/>
      <c r="M92" s="934"/>
      <c r="N92" s="934"/>
      <c r="O92" s="934"/>
      <c r="Q92" s="965"/>
      <c r="R92" s="965"/>
      <c r="S92" s="965"/>
      <c r="T92" s="934"/>
    </row>
    <row r="93" spans="5:20" s="738" customFormat="1">
      <c r="E93" s="739"/>
      <c r="F93" s="1034"/>
      <c r="H93" s="739"/>
      <c r="I93" s="739"/>
      <c r="L93" s="934"/>
      <c r="M93" s="934"/>
      <c r="N93" s="934"/>
      <c r="O93" s="934"/>
      <c r="Q93" s="966"/>
      <c r="R93" s="966"/>
      <c r="T93" s="934"/>
    </row>
    <row r="94" spans="5:20" s="738" customFormat="1">
      <c r="E94" s="739"/>
      <c r="F94" s="1034"/>
      <c r="H94" s="739"/>
      <c r="I94" s="739"/>
      <c r="L94" s="934"/>
      <c r="M94" s="934"/>
      <c r="N94" s="934"/>
      <c r="O94" s="934"/>
      <c r="Q94" s="966"/>
      <c r="R94" s="966"/>
      <c r="T94" s="934"/>
    </row>
    <row r="95" spans="5:20" s="738" customFormat="1">
      <c r="E95" s="739"/>
      <c r="F95" s="1034"/>
      <c r="H95" s="739"/>
      <c r="I95" s="739"/>
      <c r="L95" s="934"/>
      <c r="M95" s="934"/>
      <c r="N95" s="934"/>
      <c r="O95" s="934"/>
      <c r="Q95" s="966"/>
      <c r="R95" s="966"/>
      <c r="T95" s="934"/>
    </row>
    <row r="96" spans="5:20" s="738" customFormat="1">
      <c r="E96" s="739"/>
      <c r="F96" s="1034"/>
      <c r="H96" s="739"/>
      <c r="I96" s="739"/>
      <c r="L96" s="934"/>
      <c r="M96" s="934"/>
      <c r="N96" s="934"/>
      <c r="O96" s="934"/>
      <c r="Q96" s="966"/>
      <c r="R96" s="966"/>
      <c r="T96" s="934"/>
    </row>
    <row r="97" spans="5:20" s="738" customFormat="1">
      <c r="E97" s="739"/>
      <c r="F97" s="1034"/>
      <c r="H97" s="739"/>
      <c r="I97" s="739"/>
      <c r="L97" s="934"/>
      <c r="M97" s="934"/>
      <c r="N97" s="934"/>
      <c r="O97" s="934"/>
      <c r="Q97" s="966"/>
      <c r="R97" s="966"/>
      <c r="T97" s="934"/>
    </row>
    <row r="98" spans="5:20" s="738" customFormat="1">
      <c r="E98" s="739"/>
      <c r="F98" s="1034"/>
      <c r="H98" s="739"/>
      <c r="I98" s="739"/>
      <c r="L98" s="934"/>
      <c r="M98" s="934"/>
      <c r="N98" s="934"/>
      <c r="O98" s="934"/>
      <c r="Q98" s="966"/>
      <c r="R98" s="966"/>
      <c r="T98" s="934"/>
    </row>
    <row r="99" spans="5:20" s="738" customFormat="1">
      <c r="E99" s="739"/>
      <c r="F99" s="1034"/>
      <c r="H99" s="739"/>
      <c r="I99" s="739"/>
      <c r="L99" s="934"/>
      <c r="M99" s="934"/>
      <c r="N99" s="934"/>
      <c r="O99" s="934"/>
      <c r="Q99" s="966"/>
      <c r="R99" s="966"/>
      <c r="T99" s="934"/>
    </row>
    <row r="100" spans="5:20" s="738" customFormat="1">
      <c r="E100" s="739"/>
      <c r="F100" s="1034"/>
      <c r="H100" s="739"/>
      <c r="I100" s="739"/>
      <c r="L100" s="934"/>
      <c r="M100" s="934"/>
      <c r="N100" s="934"/>
      <c r="O100" s="934"/>
      <c r="Q100" s="966"/>
      <c r="R100" s="966"/>
      <c r="T100" s="934"/>
    </row>
    <row r="101" spans="5:20" s="738" customFormat="1">
      <c r="E101" s="739"/>
      <c r="F101" s="1034"/>
      <c r="H101" s="739"/>
      <c r="I101" s="739"/>
      <c r="L101" s="934"/>
      <c r="M101" s="934"/>
      <c r="N101" s="934"/>
      <c r="O101" s="934"/>
      <c r="Q101" s="966"/>
      <c r="R101" s="966"/>
      <c r="T101" s="934"/>
    </row>
    <row r="102" spans="5:20" s="738" customFormat="1">
      <c r="E102" s="739"/>
      <c r="F102" s="1034"/>
      <c r="H102" s="739"/>
      <c r="I102" s="739"/>
      <c r="L102" s="934"/>
      <c r="M102" s="934"/>
      <c r="N102" s="934"/>
      <c r="O102" s="934"/>
      <c r="Q102" s="966"/>
      <c r="R102" s="966"/>
      <c r="T102" s="934"/>
    </row>
    <row r="103" spans="5:20" s="738" customFormat="1">
      <c r="E103" s="739"/>
      <c r="F103" s="1034"/>
      <c r="H103" s="739"/>
      <c r="I103" s="739"/>
      <c r="L103" s="934"/>
      <c r="M103" s="934"/>
      <c r="N103" s="934"/>
      <c r="O103" s="934"/>
      <c r="Q103" s="966"/>
      <c r="R103" s="966"/>
      <c r="T103" s="934"/>
    </row>
    <row r="104" spans="5:20" s="738" customFormat="1">
      <c r="E104" s="739"/>
      <c r="F104" s="1034"/>
      <c r="H104" s="739"/>
      <c r="I104" s="739"/>
      <c r="L104" s="934"/>
      <c r="M104" s="934"/>
      <c r="N104" s="934"/>
      <c r="O104" s="934"/>
      <c r="Q104" s="966"/>
      <c r="R104" s="966"/>
      <c r="T104" s="934"/>
    </row>
    <row r="105" spans="5:20" s="738" customFormat="1">
      <c r="E105" s="739"/>
      <c r="F105" s="1034"/>
      <c r="H105" s="739"/>
      <c r="I105" s="739"/>
      <c r="L105" s="934"/>
      <c r="M105" s="934"/>
      <c r="N105" s="934"/>
      <c r="O105" s="934"/>
      <c r="Q105" s="966"/>
      <c r="R105" s="966"/>
      <c r="T105" s="934"/>
    </row>
    <row r="106" spans="5:20" s="738" customFormat="1">
      <c r="E106" s="739"/>
      <c r="F106" s="1034"/>
      <c r="H106" s="739"/>
      <c r="I106" s="739"/>
      <c r="L106" s="934"/>
      <c r="M106" s="934"/>
      <c r="N106" s="934"/>
      <c r="O106" s="934"/>
      <c r="Q106" s="966"/>
      <c r="R106" s="966"/>
      <c r="T106" s="934"/>
    </row>
    <row r="107" spans="5:20" s="738" customFormat="1">
      <c r="E107" s="739"/>
      <c r="F107" s="1034"/>
      <c r="H107" s="739"/>
      <c r="I107" s="739"/>
      <c r="L107" s="934"/>
      <c r="M107" s="934"/>
      <c r="N107" s="934"/>
      <c r="O107" s="934"/>
      <c r="Q107" s="966"/>
      <c r="R107" s="966"/>
      <c r="T107" s="934"/>
    </row>
    <row r="108" spans="5:20" s="738" customFormat="1">
      <c r="E108" s="739"/>
      <c r="F108" s="1034"/>
      <c r="H108" s="739"/>
      <c r="I108" s="739"/>
      <c r="L108" s="934"/>
      <c r="M108" s="934"/>
      <c r="N108" s="934"/>
      <c r="O108" s="934"/>
      <c r="Q108" s="966"/>
      <c r="R108" s="966"/>
      <c r="T108" s="934"/>
    </row>
    <row r="109" spans="5:20" s="738" customFormat="1">
      <c r="E109" s="739"/>
      <c r="F109" s="1034"/>
      <c r="H109" s="739"/>
      <c r="I109" s="739"/>
      <c r="L109" s="934"/>
      <c r="M109" s="934"/>
      <c r="N109" s="934"/>
      <c r="O109" s="934"/>
      <c r="Q109" s="966"/>
      <c r="R109" s="966"/>
      <c r="T109" s="934"/>
    </row>
    <row r="110" spans="5:20" s="738" customFormat="1">
      <c r="E110" s="739"/>
      <c r="F110" s="1034"/>
      <c r="H110" s="739"/>
      <c r="I110" s="739"/>
      <c r="L110" s="934"/>
      <c r="M110" s="934"/>
      <c r="N110" s="934"/>
      <c r="O110" s="934"/>
      <c r="Q110" s="966"/>
      <c r="R110" s="966"/>
      <c r="T110" s="934"/>
    </row>
    <row r="111" spans="5:20" s="738" customFormat="1">
      <c r="E111" s="739"/>
      <c r="F111" s="1034"/>
      <c r="H111" s="739"/>
      <c r="I111" s="739"/>
      <c r="L111" s="934"/>
      <c r="M111" s="934"/>
      <c r="N111" s="934"/>
      <c r="O111" s="934"/>
      <c r="Q111" s="966"/>
      <c r="R111" s="966"/>
      <c r="T111" s="934"/>
    </row>
    <row r="112" spans="5:20" s="738" customFormat="1">
      <c r="E112" s="739"/>
      <c r="F112" s="1034"/>
      <c r="H112" s="739"/>
      <c r="I112" s="739"/>
      <c r="L112" s="934"/>
      <c r="M112" s="934"/>
      <c r="N112" s="934"/>
      <c r="O112" s="934"/>
      <c r="Q112" s="966"/>
      <c r="R112" s="966"/>
      <c r="T112" s="934"/>
    </row>
    <row r="113" spans="5:20" s="738" customFormat="1">
      <c r="E113" s="739"/>
      <c r="F113" s="1034"/>
      <c r="H113" s="739"/>
      <c r="I113" s="739"/>
      <c r="L113" s="934"/>
      <c r="M113" s="934"/>
      <c r="N113" s="934"/>
      <c r="O113" s="934"/>
      <c r="Q113" s="966"/>
      <c r="R113" s="966"/>
      <c r="T113" s="934"/>
    </row>
    <row r="114" spans="5:20" s="738" customFormat="1">
      <c r="E114" s="739"/>
      <c r="F114" s="1034"/>
      <c r="H114" s="739"/>
      <c r="I114" s="739"/>
      <c r="L114" s="934"/>
      <c r="M114" s="934"/>
      <c r="N114" s="934"/>
      <c r="O114" s="934"/>
      <c r="Q114" s="966"/>
      <c r="R114" s="966"/>
      <c r="T114" s="934"/>
    </row>
    <row r="115" spans="5:20" s="738" customFormat="1">
      <c r="E115" s="739"/>
      <c r="F115" s="1034"/>
      <c r="H115" s="739"/>
      <c r="I115" s="739"/>
      <c r="L115" s="934"/>
      <c r="M115" s="934"/>
      <c r="N115" s="934"/>
      <c r="O115" s="934"/>
      <c r="Q115" s="966"/>
      <c r="R115" s="966"/>
      <c r="T115" s="934"/>
    </row>
    <row r="116" spans="5:20" s="738" customFormat="1">
      <c r="E116" s="739"/>
      <c r="F116" s="1034"/>
      <c r="H116" s="739"/>
      <c r="I116" s="739"/>
      <c r="L116" s="934"/>
      <c r="M116" s="934"/>
      <c r="N116" s="934"/>
      <c r="O116" s="934"/>
      <c r="Q116" s="966"/>
      <c r="R116" s="966"/>
      <c r="T116" s="934"/>
    </row>
    <row r="117" spans="5:20" s="738" customFormat="1">
      <c r="E117" s="739"/>
      <c r="F117" s="1034"/>
      <c r="H117" s="739"/>
      <c r="I117" s="739"/>
      <c r="L117" s="934"/>
      <c r="M117" s="934"/>
      <c r="N117" s="934"/>
      <c r="O117" s="934"/>
      <c r="Q117" s="966"/>
      <c r="R117" s="966"/>
      <c r="T117" s="934"/>
    </row>
    <row r="118" spans="5:20" s="738" customFormat="1">
      <c r="E118" s="739"/>
      <c r="F118" s="1034"/>
      <c r="H118" s="739"/>
      <c r="I118" s="739"/>
      <c r="L118" s="934"/>
      <c r="M118" s="934"/>
      <c r="N118" s="934"/>
      <c r="O118" s="934"/>
      <c r="Q118" s="966"/>
      <c r="R118" s="966"/>
      <c r="T118" s="934"/>
    </row>
    <row r="119" spans="5:20" s="738" customFormat="1">
      <c r="E119" s="739"/>
      <c r="F119" s="1034"/>
      <c r="H119" s="739"/>
      <c r="I119" s="739"/>
      <c r="L119" s="934"/>
      <c r="M119" s="934"/>
      <c r="N119" s="934"/>
      <c r="O119" s="934"/>
      <c r="Q119" s="966"/>
      <c r="R119" s="966"/>
      <c r="T119" s="934"/>
    </row>
    <row r="120" spans="5:20" s="738" customFormat="1">
      <c r="E120" s="739"/>
      <c r="F120" s="1034"/>
      <c r="H120" s="739"/>
      <c r="I120" s="739"/>
      <c r="L120" s="934"/>
      <c r="M120" s="934"/>
      <c r="N120" s="934"/>
      <c r="O120" s="934"/>
      <c r="Q120" s="966"/>
      <c r="R120" s="966"/>
      <c r="T120" s="934"/>
    </row>
    <row r="121" spans="5:20" s="738" customFormat="1">
      <c r="E121" s="739"/>
      <c r="F121" s="1034"/>
      <c r="H121" s="739"/>
      <c r="I121" s="739"/>
      <c r="L121" s="934"/>
      <c r="M121" s="934"/>
      <c r="N121" s="934"/>
      <c r="O121" s="934"/>
      <c r="Q121" s="966"/>
      <c r="R121" s="966"/>
      <c r="T121" s="934"/>
    </row>
    <row r="122" spans="5:20" s="738" customFormat="1">
      <c r="E122" s="739"/>
      <c r="F122" s="1034"/>
      <c r="H122" s="739"/>
      <c r="I122" s="739"/>
      <c r="L122" s="934"/>
      <c r="M122" s="934"/>
      <c r="N122" s="934"/>
      <c r="O122" s="934"/>
      <c r="Q122" s="966"/>
      <c r="R122" s="966"/>
      <c r="T122" s="934"/>
    </row>
    <row r="123" spans="5:20" s="738" customFormat="1">
      <c r="E123" s="739"/>
      <c r="F123" s="1034"/>
      <c r="H123" s="739"/>
      <c r="I123" s="739"/>
      <c r="L123" s="934"/>
      <c r="M123" s="934"/>
      <c r="N123" s="934"/>
      <c r="O123" s="934"/>
      <c r="Q123" s="966"/>
      <c r="R123" s="966"/>
      <c r="T123" s="934"/>
    </row>
    <row r="124" spans="5:20" s="738" customFormat="1">
      <c r="E124" s="739"/>
      <c r="F124" s="1034"/>
      <c r="H124" s="739"/>
      <c r="I124" s="739"/>
      <c r="L124" s="934"/>
      <c r="M124" s="934"/>
      <c r="N124" s="934"/>
      <c r="O124" s="934"/>
      <c r="Q124" s="966"/>
      <c r="R124" s="966"/>
      <c r="T124" s="934"/>
    </row>
    <row r="125" spans="5:20" s="738" customFormat="1">
      <c r="E125" s="739"/>
      <c r="F125" s="1034"/>
      <c r="H125" s="739"/>
      <c r="I125" s="739"/>
      <c r="L125" s="934"/>
      <c r="M125" s="934"/>
      <c r="N125" s="934"/>
      <c r="O125" s="934"/>
      <c r="Q125" s="966"/>
      <c r="R125" s="966"/>
      <c r="T125" s="934"/>
    </row>
    <row r="126" spans="5:20" s="738" customFormat="1">
      <c r="E126" s="739"/>
      <c r="F126" s="1034"/>
      <c r="H126" s="739"/>
      <c r="I126" s="739"/>
      <c r="L126" s="934"/>
      <c r="M126" s="934"/>
      <c r="N126" s="934"/>
      <c r="O126" s="934"/>
      <c r="Q126" s="966"/>
      <c r="R126" s="966"/>
      <c r="T126" s="934"/>
    </row>
    <row r="127" spans="5:20" s="738" customFormat="1">
      <c r="E127" s="739"/>
      <c r="F127" s="1034"/>
      <c r="H127" s="739"/>
      <c r="I127" s="739"/>
      <c r="L127" s="934"/>
      <c r="M127" s="934"/>
      <c r="N127" s="934"/>
      <c r="O127" s="934"/>
      <c r="Q127" s="966"/>
      <c r="R127" s="966"/>
      <c r="T127" s="934"/>
    </row>
    <row r="128" spans="5:20" s="738" customFormat="1">
      <c r="E128" s="739"/>
      <c r="F128" s="1034"/>
      <c r="H128" s="739"/>
      <c r="I128" s="739"/>
      <c r="L128" s="934"/>
      <c r="M128" s="934"/>
      <c r="N128" s="934"/>
      <c r="O128" s="934"/>
      <c r="Q128" s="966"/>
      <c r="R128" s="966"/>
      <c r="T128" s="934"/>
    </row>
    <row r="129" spans="5:20" s="738" customFormat="1">
      <c r="E129" s="739"/>
      <c r="F129" s="1034"/>
      <c r="H129" s="739"/>
      <c r="I129" s="739"/>
      <c r="L129" s="934"/>
      <c r="M129" s="934"/>
      <c r="N129" s="934"/>
      <c r="O129" s="934"/>
      <c r="Q129" s="966"/>
      <c r="R129" s="966"/>
      <c r="T129" s="934"/>
    </row>
    <row r="130" spans="5:20" s="738" customFormat="1">
      <c r="E130" s="739"/>
      <c r="F130" s="1034"/>
      <c r="H130" s="739"/>
      <c r="I130" s="739"/>
      <c r="L130" s="934"/>
      <c r="M130" s="934"/>
      <c r="N130" s="934"/>
      <c r="O130" s="934"/>
      <c r="Q130" s="966"/>
      <c r="R130" s="966"/>
      <c r="T130" s="934"/>
    </row>
    <row r="131" spans="5:20" s="738" customFormat="1">
      <c r="E131" s="739"/>
      <c r="F131" s="1034"/>
      <c r="H131" s="739"/>
      <c r="I131" s="739"/>
      <c r="L131" s="934"/>
      <c r="M131" s="934"/>
      <c r="N131" s="934"/>
      <c r="O131" s="934"/>
      <c r="Q131" s="966"/>
      <c r="R131" s="966"/>
      <c r="T131" s="934"/>
    </row>
    <row r="132" spans="5:20" s="738" customFormat="1">
      <c r="E132" s="739"/>
      <c r="F132" s="1034"/>
      <c r="H132" s="739"/>
      <c r="I132" s="739"/>
      <c r="L132" s="934"/>
      <c r="M132" s="934"/>
      <c r="N132" s="934"/>
      <c r="O132" s="934"/>
      <c r="Q132" s="966"/>
      <c r="R132" s="966"/>
      <c r="T132" s="934"/>
    </row>
    <row r="133" spans="5:20" s="738" customFormat="1">
      <c r="E133" s="739"/>
      <c r="F133" s="1034"/>
      <c r="H133" s="739"/>
      <c r="I133" s="739"/>
      <c r="L133" s="934"/>
      <c r="M133" s="934"/>
      <c r="N133" s="934"/>
      <c r="O133" s="934"/>
      <c r="Q133" s="966"/>
      <c r="R133" s="966"/>
      <c r="T133" s="934"/>
    </row>
    <row r="134" spans="5:20" s="738" customFormat="1">
      <c r="E134" s="739"/>
      <c r="F134" s="1034"/>
      <c r="H134" s="739"/>
      <c r="I134" s="739"/>
      <c r="L134" s="934"/>
      <c r="M134" s="934"/>
      <c r="N134" s="934"/>
      <c r="O134" s="934"/>
      <c r="Q134" s="966"/>
      <c r="R134" s="966"/>
      <c r="T134" s="934"/>
    </row>
    <row r="135" spans="5:20" s="738" customFormat="1">
      <c r="E135" s="739"/>
      <c r="F135" s="1034"/>
      <c r="H135" s="739"/>
      <c r="I135" s="739"/>
      <c r="L135" s="934"/>
      <c r="M135" s="934"/>
      <c r="N135" s="934"/>
      <c r="O135" s="934"/>
      <c r="Q135" s="966"/>
      <c r="R135" s="966"/>
      <c r="T135" s="934"/>
    </row>
    <row r="136" spans="5:20" s="738" customFormat="1">
      <c r="E136" s="739"/>
      <c r="F136" s="1034"/>
      <c r="H136" s="739"/>
      <c r="I136" s="739"/>
      <c r="L136" s="934"/>
      <c r="M136" s="934"/>
      <c r="N136" s="934"/>
      <c r="O136" s="934"/>
      <c r="Q136" s="966"/>
      <c r="R136" s="966"/>
      <c r="T136" s="934"/>
    </row>
    <row r="137" spans="5:20" s="738" customFormat="1">
      <c r="E137" s="739"/>
      <c r="F137" s="1034"/>
      <c r="H137" s="739"/>
      <c r="I137" s="739"/>
      <c r="L137" s="934"/>
      <c r="M137" s="934"/>
      <c r="N137" s="934"/>
      <c r="O137" s="934"/>
      <c r="Q137" s="966"/>
      <c r="R137" s="966"/>
      <c r="T137" s="934"/>
    </row>
    <row r="138" spans="5:20" s="738" customFormat="1">
      <c r="E138" s="739"/>
      <c r="F138" s="1034"/>
      <c r="H138" s="739"/>
      <c r="I138" s="739"/>
      <c r="L138" s="934"/>
      <c r="M138" s="934"/>
      <c r="N138" s="934"/>
      <c r="O138" s="934"/>
      <c r="Q138" s="966"/>
      <c r="R138" s="966"/>
      <c r="T138" s="934"/>
    </row>
    <row r="139" spans="5:20" s="738" customFormat="1">
      <c r="E139" s="739"/>
      <c r="F139" s="1034"/>
      <c r="H139" s="739"/>
      <c r="I139" s="739"/>
      <c r="L139" s="934"/>
      <c r="M139" s="934"/>
      <c r="N139" s="934"/>
      <c r="O139" s="934"/>
      <c r="Q139" s="966"/>
      <c r="R139" s="966"/>
      <c r="T139" s="934"/>
    </row>
    <row r="140" spans="5:20" s="738" customFormat="1">
      <c r="E140" s="739"/>
      <c r="F140" s="1034"/>
      <c r="H140" s="739"/>
      <c r="I140" s="739"/>
      <c r="L140" s="934"/>
      <c r="M140" s="934"/>
      <c r="N140" s="934"/>
      <c r="O140" s="934"/>
      <c r="Q140" s="966"/>
      <c r="R140" s="966"/>
      <c r="T140" s="934"/>
    </row>
    <row r="141" spans="5:20" s="738" customFormat="1">
      <c r="E141" s="739"/>
      <c r="F141" s="1034"/>
      <c r="H141" s="739"/>
      <c r="I141" s="739"/>
      <c r="L141" s="934"/>
      <c r="M141" s="934"/>
      <c r="N141" s="934"/>
      <c r="O141" s="934"/>
      <c r="Q141" s="966"/>
      <c r="R141" s="966"/>
      <c r="T141" s="934"/>
    </row>
    <row r="142" spans="5:20" s="738" customFormat="1">
      <c r="E142" s="739"/>
      <c r="F142" s="1034"/>
      <c r="H142" s="739"/>
      <c r="I142" s="739"/>
      <c r="L142" s="934"/>
      <c r="M142" s="934"/>
      <c r="N142" s="934"/>
      <c r="O142" s="934"/>
      <c r="Q142" s="966"/>
      <c r="R142" s="966"/>
      <c r="T142" s="934"/>
    </row>
    <row r="143" spans="5:20" s="738" customFormat="1">
      <c r="E143" s="739"/>
      <c r="F143" s="1034"/>
      <c r="H143" s="739"/>
      <c r="I143" s="739"/>
      <c r="L143" s="934"/>
      <c r="M143" s="934"/>
      <c r="N143" s="934"/>
      <c r="O143" s="934"/>
      <c r="Q143" s="966"/>
      <c r="R143" s="966"/>
      <c r="T143" s="934"/>
    </row>
    <row r="144" spans="5:20" s="738" customFormat="1">
      <c r="E144" s="739"/>
      <c r="F144" s="1034"/>
      <c r="H144" s="739"/>
      <c r="I144" s="739"/>
      <c r="L144" s="934"/>
      <c r="M144" s="934"/>
      <c r="N144" s="934"/>
      <c r="O144" s="934"/>
      <c r="Q144" s="966"/>
      <c r="R144" s="966"/>
      <c r="T144" s="934"/>
    </row>
    <row r="145" spans="5:20" s="738" customFormat="1">
      <c r="E145" s="739"/>
      <c r="F145" s="1034"/>
      <c r="H145" s="739"/>
      <c r="I145" s="739"/>
      <c r="L145" s="934"/>
      <c r="M145" s="934"/>
      <c r="N145" s="934"/>
      <c r="O145" s="934"/>
      <c r="Q145" s="966"/>
      <c r="R145" s="966"/>
      <c r="T145" s="934"/>
    </row>
    <row r="146" spans="5:20" s="738" customFormat="1">
      <c r="E146" s="739"/>
      <c r="F146" s="1034"/>
      <c r="H146" s="739"/>
      <c r="I146" s="739"/>
      <c r="L146" s="934"/>
      <c r="M146" s="934"/>
      <c r="N146" s="934"/>
      <c r="O146" s="934"/>
      <c r="Q146" s="966"/>
      <c r="R146" s="966"/>
      <c r="T146" s="934"/>
    </row>
    <row r="147" spans="5:20" s="738" customFormat="1">
      <c r="E147" s="739"/>
      <c r="F147" s="1034"/>
      <c r="H147" s="739"/>
      <c r="I147" s="739"/>
      <c r="L147" s="934"/>
      <c r="M147" s="934"/>
      <c r="N147" s="934"/>
      <c r="O147" s="934"/>
      <c r="Q147" s="966"/>
      <c r="R147" s="966"/>
      <c r="T147" s="934"/>
    </row>
    <row r="148" spans="5:20" s="738" customFormat="1">
      <c r="E148" s="739"/>
      <c r="F148" s="1034"/>
      <c r="H148" s="739"/>
      <c r="I148" s="739"/>
      <c r="L148" s="934"/>
      <c r="M148" s="934"/>
      <c r="N148" s="934"/>
      <c r="O148" s="934"/>
      <c r="Q148" s="966"/>
      <c r="R148" s="966"/>
      <c r="T148" s="934"/>
    </row>
    <row r="149" spans="5:20" s="738" customFormat="1">
      <c r="E149" s="739"/>
      <c r="F149" s="1034"/>
      <c r="H149" s="739"/>
      <c r="I149" s="739"/>
      <c r="L149" s="934"/>
      <c r="M149" s="934"/>
      <c r="N149" s="934"/>
      <c r="O149" s="934"/>
      <c r="Q149" s="966"/>
      <c r="R149" s="966"/>
      <c r="T149" s="934"/>
    </row>
    <row r="150" spans="5:20" s="738" customFormat="1">
      <c r="E150" s="739"/>
      <c r="F150" s="1034"/>
      <c r="H150" s="739"/>
      <c r="I150" s="739"/>
      <c r="L150" s="934"/>
      <c r="M150" s="934"/>
      <c r="N150" s="934"/>
      <c r="O150" s="934"/>
      <c r="Q150" s="966"/>
      <c r="R150" s="966"/>
      <c r="T150" s="934"/>
    </row>
    <row r="151" spans="5:20" s="738" customFormat="1">
      <c r="E151" s="739"/>
      <c r="F151" s="1034"/>
      <c r="H151" s="739"/>
      <c r="I151" s="739"/>
      <c r="L151" s="934"/>
      <c r="M151" s="934"/>
      <c r="N151" s="934"/>
      <c r="O151" s="934"/>
      <c r="Q151" s="966"/>
      <c r="R151" s="966"/>
      <c r="T151" s="934"/>
    </row>
    <row r="152" spans="5:20" s="738" customFormat="1">
      <c r="E152" s="739"/>
      <c r="F152" s="1034"/>
      <c r="H152" s="739"/>
      <c r="I152" s="739"/>
      <c r="L152" s="934"/>
      <c r="M152" s="934"/>
      <c r="N152" s="934"/>
      <c r="O152" s="934"/>
      <c r="Q152" s="966"/>
      <c r="R152" s="966"/>
      <c r="T152" s="934"/>
    </row>
    <row r="153" spans="5:20" s="738" customFormat="1">
      <c r="E153" s="739"/>
      <c r="F153" s="1034"/>
      <c r="H153" s="739"/>
      <c r="I153" s="739"/>
      <c r="L153" s="934"/>
      <c r="M153" s="934"/>
      <c r="N153" s="934"/>
      <c r="O153" s="934"/>
      <c r="Q153" s="966"/>
      <c r="R153" s="966"/>
      <c r="T153" s="934"/>
    </row>
    <row r="154" spans="5:20" s="738" customFormat="1">
      <c r="E154" s="739"/>
      <c r="F154" s="1034"/>
      <c r="H154" s="739"/>
      <c r="I154" s="739"/>
      <c r="L154" s="934"/>
      <c r="M154" s="934"/>
      <c r="N154" s="934"/>
      <c r="O154" s="934"/>
      <c r="Q154" s="966"/>
      <c r="R154" s="966"/>
      <c r="T154" s="934"/>
    </row>
    <row r="155" spans="5:20" s="738" customFormat="1">
      <c r="E155" s="739"/>
      <c r="F155" s="1034"/>
      <c r="H155" s="739"/>
      <c r="I155" s="739"/>
      <c r="L155" s="934"/>
      <c r="M155" s="934"/>
      <c r="N155" s="934"/>
      <c r="O155" s="934"/>
      <c r="Q155" s="966"/>
      <c r="R155" s="966"/>
      <c r="T155" s="934"/>
    </row>
    <row r="156" spans="5:20" s="738" customFormat="1">
      <c r="E156" s="739"/>
      <c r="F156" s="1034"/>
      <c r="H156" s="739"/>
      <c r="I156" s="739"/>
      <c r="L156" s="934"/>
      <c r="M156" s="934"/>
      <c r="N156" s="934"/>
      <c r="O156" s="934"/>
      <c r="Q156" s="966"/>
      <c r="R156" s="966"/>
      <c r="T156" s="934"/>
    </row>
    <row r="157" spans="5:20" s="738" customFormat="1">
      <c r="E157" s="739"/>
      <c r="F157" s="1034"/>
      <c r="H157" s="739"/>
      <c r="I157" s="739"/>
      <c r="L157" s="934"/>
      <c r="M157" s="934"/>
      <c r="N157" s="934"/>
      <c r="O157" s="934"/>
      <c r="Q157" s="966"/>
      <c r="R157" s="966"/>
      <c r="T157" s="934"/>
    </row>
    <row r="158" spans="5:20" s="738" customFormat="1">
      <c r="E158" s="739"/>
      <c r="F158" s="1034"/>
      <c r="H158" s="739"/>
      <c r="I158" s="739"/>
      <c r="L158" s="934"/>
      <c r="M158" s="934"/>
      <c r="N158" s="934"/>
      <c r="O158" s="934"/>
      <c r="Q158" s="966"/>
      <c r="R158" s="966"/>
      <c r="T158" s="934"/>
    </row>
    <row r="159" spans="5:20" s="738" customFormat="1">
      <c r="E159" s="739"/>
      <c r="F159" s="1034"/>
      <c r="H159" s="739"/>
      <c r="I159" s="739"/>
      <c r="L159" s="934"/>
      <c r="M159" s="934"/>
      <c r="N159" s="934"/>
      <c r="O159" s="934"/>
      <c r="Q159" s="966"/>
      <c r="R159" s="966"/>
      <c r="T159" s="934"/>
    </row>
    <row r="160" spans="5:20" s="738" customFormat="1">
      <c r="E160" s="739"/>
      <c r="F160" s="1034"/>
      <c r="H160" s="739"/>
      <c r="I160" s="739"/>
      <c r="L160" s="934"/>
      <c r="M160" s="934"/>
      <c r="N160" s="934"/>
      <c r="O160" s="934"/>
      <c r="Q160" s="966"/>
      <c r="R160" s="966"/>
      <c r="T160" s="934"/>
    </row>
    <row r="161" spans="5:20" s="738" customFormat="1">
      <c r="E161" s="739"/>
      <c r="F161" s="1034"/>
      <c r="H161" s="739"/>
      <c r="I161" s="739"/>
      <c r="L161" s="934"/>
      <c r="M161" s="934"/>
      <c r="N161" s="934"/>
      <c r="O161" s="934"/>
      <c r="Q161" s="966"/>
      <c r="R161" s="966"/>
      <c r="T161" s="934"/>
    </row>
    <row r="162" spans="5:20" s="738" customFormat="1">
      <c r="E162" s="739"/>
      <c r="F162" s="1034"/>
      <c r="H162" s="739"/>
      <c r="I162" s="739"/>
      <c r="L162" s="934"/>
      <c r="M162" s="934"/>
      <c r="N162" s="934"/>
      <c r="O162" s="934"/>
      <c r="Q162" s="966"/>
      <c r="R162" s="966"/>
      <c r="T162" s="934"/>
    </row>
    <row r="163" spans="5:20" s="738" customFormat="1">
      <c r="E163" s="739"/>
      <c r="F163" s="1034"/>
      <c r="H163" s="739"/>
      <c r="I163" s="739"/>
      <c r="L163" s="934"/>
      <c r="M163" s="934"/>
      <c r="N163" s="934"/>
      <c r="O163" s="934"/>
      <c r="Q163" s="966"/>
      <c r="R163" s="966"/>
      <c r="T163" s="934"/>
    </row>
    <row r="164" spans="5:20" s="738" customFormat="1">
      <c r="E164" s="739"/>
      <c r="F164" s="1034"/>
      <c r="H164" s="739"/>
      <c r="I164" s="739"/>
      <c r="L164" s="934"/>
      <c r="M164" s="934"/>
      <c r="N164" s="934"/>
      <c r="O164" s="934"/>
      <c r="Q164" s="966"/>
      <c r="R164" s="966"/>
      <c r="T164" s="934"/>
    </row>
    <row r="165" spans="5:20" s="738" customFormat="1">
      <c r="E165" s="739"/>
      <c r="F165" s="1034"/>
      <c r="H165" s="739"/>
      <c r="I165" s="739"/>
      <c r="L165" s="934"/>
      <c r="M165" s="934"/>
      <c r="N165" s="934"/>
      <c r="O165" s="934"/>
      <c r="Q165" s="966"/>
      <c r="R165" s="966"/>
      <c r="T165" s="934"/>
    </row>
    <row r="166" spans="5:20" s="738" customFormat="1">
      <c r="E166" s="739"/>
      <c r="F166" s="1034"/>
      <c r="H166" s="739"/>
      <c r="I166" s="739"/>
      <c r="L166" s="934"/>
      <c r="M166" s="934"/>
      <c r="N166" s="934"/>
      <c r="O166" s="934"/>
      <c r="Q166" s="966"/>
      <c r="R166" s="966"/>
      <c r="T166" s="934"/>
    </row>
    <row r="167" spans="5:20" s="738" customFormat="1">
      <c r="E167" s="739"/>
      <c r="F167" s="1034"/>
      <c r="H167" s="739"/>
      <c r="I167" s="739"/>
      <c r="L167" s="934"/>
      <c r="M167" s="934"/>
      <c r="N167" s="934"/>
      <c r="O167" s="934"/>
      <c r="Q167" s="966"/>
      <c r="R167" s="966"/>
      <c r="T167" s="934"/>
    </row>
    <row r="168" spans="5:20" s="738" customFormat="1">
      <c r="E168" s="739"/>
      <c r="F168" s="1034"/>
      <c r="H168" s="739"/>
      <c r="I168" s="739"/>
      <c r="L168" s="934"/>
      <c r="M168" s="934"/>
      <c r="N168" s="934"/>
      <c r="O168" s="934"/>
      <c r="Q168" s="966"/>
      <c r="R168" s="966"/>
      <c r="T168" s="934"/>
    </row>
    <row r="169" spans="5:20" s="738" customFormat="1">
      <c r="E169" s="739"/>
      <c r="F169" s="1034"/>
      <c r="H169" s="739"/>
      <c r="I169" s="739"/>
      <c r="L169" s="934"/>
      <c r="M169" s="934"/>
      <c r="N169" s="934"/>
      <c r="O169" s="934"/>
      <c r="Q169" s="966"/>
      <c r="R169" s="966"/>
      <c r="T169" s="934"/>
    </row>
    <row r="170" spans="5:20" s="738" customFormat="1">
      <c r="E170" s="739"/>
      <c r="F170" s="1034"/>
      <c r="H170" s="739"/>
      <c r="I170" s="739"/>
      <c r="L170" s="934"/>
      <c r="M170" s="934"/>
      <c r="N170" s="934"/>
      <c r="O170" s="934"/>
      <c r="Q170" s="966"/>
      <c r="R170" s="966"/>
      <c r="T170" s="934"/>
    </row>
    <row r="171" spans="5:20" s="738" customFormat="1">
      <c r="E171" s="739"/>
      <c r="F171" s="1034"/>
      <c r="H171" s="739"/>
      <c r="I171" s="739"/>
      <c r="L171" s="934"/>
      <c r="M171" s="934"/>
      <c r="N171" s="934"/>
      <c r="O171" s="934"/>
      <c r="Q171" s="966"/>
      <c r="R171" s="966"/>
      <c r="T171" s="934"/>
    </row>
    <row r="172" spans="5:20" s="738" customFormat="1">
      <c r="E172" s="739"/>
      <c r="F172" s="1034"/>
      <c r="H172" s="739"/>
      <c r="I172" s="739"/>
      <c r="L172" s="934"/>
      <c r="M172" s="934"/>
      <c r="N172" s="934"/>
      <c r="O172" s="934"/>
      <c r="Q172" s="966"/>
      <c r="R172" s="966"/>
      <c r="T172" s="934"/>
    </row>
    <row r="173" spans="5:20" s="738" customFormat="1">
      <c r="E173" s="739"/>
      <c r="F173" s="1034"/>
      <c r="H173" s="739"/>
      <c r="I173" s="739"/>
      <c r="L173" s="934"/>
      <c r="M173" s="934"/>
      <c r="N173" s="934"/>
      <c r="O173" s="934"/>
      <c r="Q173" s="966"/>
      <c r="R173" s="966"/>
      <c r="T173" s="934"/>
    </row>
    <row r="174" spans="5:20" s="738" customFormat="1">
      <c r="E174" s="739"/>
      <c r="F174" s="1034"/>
      <c r="H174" s="739"/>
      <c r="I174" s="739"/>
      <c r="L174" s="934"/>
      <c r="M174" s="934"/>
      <c r="N174" s="934"/>
      <c r="O174" s="934"/>
      <c r="Q174" s="966"/>
      <c r="R174" s="966"/>
      <c r="T174" s="934"/>
    </row>
    <row r="175" spans="5:20" s="738" customFormat="1">
      <c r="E175" s="739"/>
      <c r="F175" s="1034"/>
      <c r="H175" s="739"/>
      <c r="I175" s="739"/>
      <c r="L175" s="934"/>
      <c r="M175" s="934"/>
      <c r="N175" s="934"/>
      <c r="O175" s="934"/>
      <c r="Q175" s="966"/>
      <c r="R175" s="966"/>
      <c r="T175" s="934"/>
    </row>
    <row r="176" spans="5:20" s="738" customFormat="1">
      <c r="E176" s="739"/>
      <c r="F176" s="1034"/>
      <c r="H176" s="739"/>
      <c r="I176" s="739"/>
      <c r="L176" s="934"/>
      <c r="M176" s="934"/>
      <c r="N176" s="934"/>
      <c r="O176" s="934"/>
      <c r="Q176" s="966"/>
      <c r="R176" s="966"/>
      <c r="T176" s="934"/>
    </row>
    <row r="177" spans="5:20" s="738" customFormat="1">
      <c r="E177" s="739"/>
      <c r="F177" s="1034"/>
      <c r="H177" s="739"/>
      <c r="I177" s="739"/>
      <c r="L177" s="934"/>
      <c r="M177" s="934"/>
      <c r="N177" s="934"/>
      <c r="O177" s="934"/>
      <c r="Q177" s="966"/>
      <c r="R177" s="966"/>
      <c r="T177" s="934"/>
    </row>
    <row r="178" spans="5:20" s="738" customFormat="1">
      <c r="E178" s="739"/>
      <c r="F178" s="1034"/>
      <c r="H178" s="739"/>
      <c r="I178" s="739"/>
      <c r="L178" s="934"/>
      <c r="M178" s="934"/>
      <c r="N178" s="934"/>
      <c r="O178" s="934"/>
      <c r="Q178" s="966"/>
      <c r="R178" s="966"/>
      <c r="T178" s="934"/>
    </row>
    <row r="179" spans="5:20" s="738" customFormat="1">
      <c r="E179" s="739"/>
      <c r="F179" s="1034"/>
      <c r="H179" s="739"/>
      <c r="I179" s="739"/>
      <c r="L179" s="934"/>
      <c r="M179" s="934"/>
      <c r="N179" s="934"/>
      <c r="O179" s="934"/>
      <c r="Q179" s="966"/>
      <c r="R179" s="966"/>
      <c r="T179" s="934"/>
    </row>
    <row r="180" spans="5:20" s="738" customFormat="1">
      <c r="E180" s="739"/>
      <c r="F180" s="1034"/>
      <c r="H180" s="739"/>
      <c r="I180" s="739"/>
      <c r="L180" s="934"/>
      <c r="M180" s="934"/>
      <c r="N180" s="934"/>
      <c r="O180" s="934"/>
      <c r="Q180" s="966"/>
      <c r="R180" s="966"/>
      <c r="T180" s="934"/>
    </row>
    <row r="181" spans="5:20" s="738" customFormat="1">
      <c r="E181" s="739"/>
      <c r="F181" s="1034"/>
      <c r="H181" s="739"/>
      <c r="I181" s="739"/>
      <c r="L181" s="934"/>
      <c r="M181" s="934"/>
      <c r="N181" s="934"/>
      <c r="O181" s="934"/>
      <c r="Q181" s="966"/>
      <c r="R181" s="966"/>
      <c r="T181" s="934"/>
    </row>
    <row r="182" spans="5:20" s="738" customFormat="1">
      <c r="E182" s="739"/>
      <c r="F182" s="1034"/>
      <c r="H182" s="739"/>
      <c r="I182" s="739"/>
      <c r="L182" s="934"/>
      <c r="M182" s="934"/>
      <c r="N182" s="934"/>
      <c r="O182" s="934"/>
      <c r="Q182" s="966"/>
      <c r="R182" s="966"/>
      <c r="T182" s="934"/>
    </row>
    <row r="183" spans="5:20" s="738" customFormat="1">
      <c r="E183" s="739"/>
      <c r="F183" s="1034"/>
      <c r="H183" s="739"/>
      <c r="I183" s="739"/>
      <c r="L183" s="934"/>
      <c r="M183" s="934"/>
      <c r="N183" s="934"/>
      <c r="O183" s="934"/>
      <c r="Q183" s="966"/>
      <c r="R183" s="966"/>
      <c r="T183" s="934"/>
    </row>
    <row r="184" spans="5:20" s="738" customFormat="1">
      <c r="E184" s="739"/>
      <c r="F184" s="1034"/>
      <c r="H184" s="739"/>
      <c r="I184" s="739"/>
      <c r="L184" s="934"/>
      <c r="M184" s="934"/>
      <c r="N184" s="934"/>
      <c r="O184" s="934"/>
      <c r="Q184" s="966"/>
      <c r="R184" s="966"/>
      <c r="T184" s="934"/>
    </row>
    <row r="185" spans="5:20" s="738" customFormat="1">
      <c r="E185" s="739"/>
      <c r="F185" s="1034"/>
      <c r="H185" s="739"/>
      <c r="I185" s="739"/>
      <c r="L185" s="934"/>
      <c r="M185" s="934"/>
      <c r="N185" s="934"/>
      <c r="O185" s="934"/>
      <c r="Q185" s="966"/>
      <c r="R185" s="966"/>
      <c r="T185" s="934"/>
    </row>
    <row r="186" spans="5:20" s="738" customFormat="1">
      <c r="E186" s="739"/>
      <c r="F186" s="1034"/>
      <c r="H186" s="739"/>
      <c r="I186" s="739"/>
      <c r="L186" s="934"/>
      <c r="M186" s="934"/>
      <c r="N186" s="934"/>
      <c r="O186" s="934"/>
      <c r="Q186" s="966"/>
      <c r="R186" s="966"/>
      <c r="T186" s="934"/>
    </row>
    <row r="187" spans="5:20" s="738" customFormat="1">
      <c r="E187" s="739"/>
      <c r="F187" s="1034"/>
      <c r="H187" s="739"/>
      <c r="I187" s="739"/>
      <c r="L187" s="934"/>
      <c r="M187" s="934"/>
      <c r="N187" s="934"/>
      <c r="O187" s="934"/>
      <c r="Q187" s="966"/>
      <c r="R187" s="966"/>
      <c r="T187" s="934"/>
    </row>
    <row r="188" spans="5:20" s="738" customFormat="1">
      <c r="E188" s="739"/>
      <c r="F188" s="1034"/>
      <c r="H188" s="739"/>
      <c r="I188" s="739"/>
      <c r="L188" s="934"/>
      <c r="M188" s="934"/>
      <c r="N188" s="934"/>
      <c r="O188" s="934"/>
      <c r="Q188" s="966"/>
      <c r="R188" s="966"/>
      <c r="T188" s="934"/>
    </row>
    <row r="189" spans="5:20" s="738" customFormat="1">
      <c r="E189" s="739"/>
      <c r="F189" s="1034"/>
      <c r="H189" s="739"/>
      <c r="I189" s="739"/>
      <c r="L189" s="934"/>
      <c r="M189" s="934"/>
      <c r="N189" s="934"/>
      <c r="O189" s="934"/>
      <c r="Q189" s="966"/>
      <c r="R189" s="966"/>
      <c r="T189" s="934"/>
    </row>
    <row r="190" spans="5:20" s="738" customFormat="1">
      <c r="E190" s="739"/>
      <c r="F190" s="1034"/>
      <c r="H190" s="739"/>
      <c r="I190" s="739"/>
      <c r="L190" s="934"/>
      <c r="M190" s="934"/>
      <c r="N190" s="934"/>
      <c r="O190" s="934"/>
      <c r="Q190" s="966"/>
      <c r="R190" s="966"/>
      <c r="T190" s="934"/>
    </row>
    <row r="191" spans="5:20" s="738" customFormat="1">
      <c r="E191" s="739"/>
      <c r="F191" s="1034"/>
      <c r="H191" s="739"/>
      <c r="I191" s="739"/>
      <c r="L191" s="934"/>
      <c r="M191" s="934"/>
      <c r="N191" s="934"/>
      <c r="O191" s="934"/>
      <c r="Q191" s="966"/>
      <c r="R191" s="966"/>
      <c r="T191" s="934"/>
    </row>
    <row r="192" spans="5:20" s="738" customFormat="1">
      <c r="E192" s="739"/>
      <c r="F192" s="1034"/>
      <c r="H192" s="739"/>
      <c r="I192" s="739"/>
      <c r="L192" s="934"/>
      <c r="M192" s="934"/>
      <c r="N192" s="934"/>
      <c r="O192" s="934"/>
      <c r="Q192" s="966"/>
      <c r="R192" s="966"/>
      <c r="T192" s="934"/>
    </row>
    <row r="193" spans="5:20" s="738" customFormat="1">
      <c r="E193" s="739"/>
      <c r="F193" s="1034"/>
      <c r="H193" s="739"/>
      <c r="I193" s="739"/>
      <c r="L193" s="934"/>
      <c r="M193" s="934"/>
      <c r="N193" s="934"/>
      <c r="O193" s="934"/>
      <c r="Q193" s="966"/>
      <c r="R193" s="966"/>
      <c r="T193" s="934"/>
    </row>
    <row r="194" spans="5:20" s="738" customFormat="1">
      <c r="E194" s="739"/>
      <c r="F194" s="1034"/>
      <c r="H194" s="739"/>
      <c r="I194" s="739"/>
      <c r="L194" s="934"/>
      <c r="M194" s="934"/>
      <c r="N194" s="934"/>
      <c r="O194" s="934"/>
      <c r="Q194" s="966"/>
      <c r="R194" s="966"/>
      <c r="T194" s="934"/>
    </row>
    <row r="195" spans="5:20" s="738" customFormat="1">
      <c r="E195" s="739"/>
      <c r="F195" s="1034"/>
      <c r="H195" s="739"/>
      <c r="I195" s="739"/>
      <c r="L195" s="934"/>
      <c r="M195" s="934"/>
      <c r="N195" s="934"/>
      <c r="O195" s="934"/>
      <c r="Q195" s="966"/>
      <c r="R195" s="966"/>
      <c r="T195" s="934"/>
    </row>
    <row r="196" spans="5:20" s="738" customFormat="1">
      <c r="E196" s="739"/>
      <c r="F196" s="1034"/>
      <c r="H196" s="739"/>
      <c r="I196" s="739"/>
      <c r="L196" s="934"/>
      <c r="M196" s="934"/>
      <c r="N196" s="934"/>
      <c r="O196" s="934"/>
      <c r="Q196" s="966"/>
      <c r="R196" s="966"/>
      <c r="T196" s="934"/>
    </row>
    <row r="197" spans="5:20" s="738" customFormat="1">
      <c r="E197" s="739"/>
      <c r="F197" s="1034"/>
      <c r="H197" s="739"/>
      <c r="I197" s="739"/>
      <c r="L197" s="934"/>
      <c r="M197" s="934"/>
      <c r="N197" s="934"/>
      <c r="O197" s="934"/>
      <c r="Q197" s="966"/>
      <c r="R197" s="966"/>
      <c r="T197" s="934"/>
    </row>
    <row r="198" spans="5:20" s="738" customFormat="1">
      <c r="E198" s="739"/>
      <c r="F198" s="1034"/>
      <c r="H198" s="739"/>
      <c r="I198" s="739"/>
      <c r="L198" s="934"/>
      <c r="M198" s="934"/>
      <c r="N198" s="934"/>
      <c r="O198" s="934"/>
      <c r="Q198" s="966"/>
      <c r="R198" s="966"/>
      <c r="T198" s="934"/>
    </row>
    <row r="199" spans="5:20" s="738" customFormat="1">
      <c r="E199" s="739"/>
      <c r="F199" s="1034"/>
      <c r="H199" s="739"/>
      <c r="I199" s="739"/>
      <c r="L199" s="934"/>
      <c r="M199" s="934"/>
      <c r="N199" s="934"/>
      <c r="O199" s="934"/>
      <c r="Q199" s="966"/>
      <c r="R199" s="966"/>
      <c r="T199" s="934"/>
    </row>
    <row r="200" spans="5:20" s="738" customFormat="1">
      <c r="E200" s="739"/>
      <c r="F200" s="1034"/>
      <c r="H200" s="739"/>
      <c r="I200" s="739"/>
      <c r="L200" s="934"/>
      <c r="M200" s="934"/>
      <c r="N200" s="934"/>
      <c r="O200" s="934"/>
      <c r="Q200" s="966"/>
      <c r="R200" s="966"/>
      <c r="T200" s="934"/>
    </row>
    <row r="201" spans="5:20" s="738" customFormat="1">
      <c r="E201" s="739"/>
      <c r="F201" s="1034"/>
      <c r="H201" s="739"/>
      <c r="I201" s="739"/>
      <c r="L201" s="934"/>
      <c r="M201" s="934"/>
      <c r="N201" s="934"/>
      <c r="O201" s="934"/>
      <c r="Q201" s="966"/>
      <c r="R201" s="966"/>
      <c r="T201" s="934"/>
    </row>
    <row r="202" spans="5:20" s="738" customFormat="1">
      <c r="E202" s="739"/>
      <c r="F202" s="1034"/>
      <c r="H202" s="739"/>
      <c r="I202" s="739"/>
      <c r="L202" s="934"/>
      <c r="M202" s="934"/>
      <c r="N202" s="934"/>
      <c r="O202" s="934"/>
      <c r="Q202" s="966"/>
      <c r="R202" s="966"/>
      <c r="T202" s="934"/>
    </row>
    <row r="203" spans="5:20" s="738" customFormat="1">
      <c r="E203" s="739"/>
      <c r="F203" s="1034"/>
      <c r="H203" s="739"/>
      <c r="I203" s="739"/>
      <c r="L203" s="934"/>
      <c r="M203" s="934"/>
      <c r="N203" s="934"/>
      <c r="O203" s="934"/>
      <c r="Q203" s="966"/>
      <c r="R203" s="966"/>
      <c r="T203" s="934"/>
    </row>
    <row r="204" spans="5:20" s="738" customFormat="1">
      <c r="E204" s="739"/>
      <c r="F204" s="1034"/>
      <c r="H204" s="739"/>
      <c r="I204" s="739"/>
      <c r="L204" s="934"/>
      <c r="M204" s="934"/>
      <c r="N204" s="934"/>
      <c r="O204" s="934"/>
      <c r="Q204" s="966"/>
      <c r="R204" s="966"/>
      <c r="T204" s="934"/>
    </row>
    <row r="205" spans="5:20" s="738" customFormat="1">
      <c r="E205" s="739"/>
      <c r="F205" s="1034"/>
      <c r="H205" s="739"/>
      <c r="I205" s="739"/>
      <c r="L205" s="934"/>
      <c r="M205" s="934"/>
      <c r="N205" s="934"/>
      <c r="O205" s="934"/>
      <c r="Q205" s="966"/>
      <c r="R205" s="966"/>
      <c r="T205" s="934"/>
    </row>
    <row r="206" spans="5:20" s="738" customFormat="1">
      <c r="E206" s="739"/>
      <c r="F206" s="1034"/>
      <c r="H206" s="739"/>
      <c r="I206" s="739"/>
      <c r="L206" s="934"/>
      <c r="M206" s="934"/>
      <c r="N206" s="934"/>
      <c r="O206" s="934"/>
      <c r="Q206" s="966"/>
      <c r="R206" s="966"/>
      <c r="T206" s="934"/>
    </row>
    <row r="207" spans="5:20" s="738" customFormat="1">
      <c r="E207" s="739"/>
      <c r="F207" s="1034"/>
      <c r="H207" s="739"/>
      <c r="I207" s="739"/>
      <c r="L207" s="934"/>
      <c r="M207" s="934"/>
      <c r="N207" s="934"/>
      <c r="O207" s="934"/>
      <c r="Q207" s="966"/>
      <c r="R207" s="966"/>
      <c r="T207" s="934"/>
    </row>
    <row r="208" spans="5:20" s="738" customFormat="1">
      <c r="E208" s="739"/>
      <c r="F208" s="1034"/>
      <c r="H208" s="739"/>
      <c r="I208" s="739"/>
      <c r="L208" s="934"/>
      <c r="M208" s="934"/>
      <c r="N208" s="934"/>
      <c r="O208" s="934"/>
      <c r="Q208" s="966"/>
      <c r="R208" s="966"/>
      <c r="T208" s="934"/>
    </row>
    <row r="209" spans="5:20" s="738" customFormat="1">
      <c r="E209" s="739"/>
      <c r="F209" s="1034"/>
      <c r="H209" s="739"/>
      <c r="I209" s="739"/>
      <c r="L209" s="934"/>
      <c r="M209" s="934"/>
      <c r="N209" s="934"/>
      <c r="O209" s="934"/>
      <c r="Q209" s="966"/>
      <c r="R209" s="966"/>
      <c r="T209" s="934"/>
    </row>
    <row r="210" spans="5:20" s="738" customFormat="1">
      <c r="E210" s="739"/>
      <c r="F210" s="1034"/>
      <c r="H210" s="739"/>
      <c r="I210" s="739"/>
      <c r="L210" s="934"/>
      <c r="M210" s="934"/>
      <c r="N210" s="934"/>
      <c r="O210" s="934"/>
      <c r="Q210" s="966"/>
      <c r="R210" s="966"/>
      <c r="T210" s="934"/>
    </row>
    <row r="211" spans="5:20" s="738" customFormat="1">
      <c r="E211" s="739"/>
      <c r="F211" s="1034"/>
      <c r="H211" s="739"/>
      <c r="I211" s="739"/>
      <c r="L211" s="934"/>
      <c r="M211" s="934"/>
      <c r="N211" s="934"/>
      <c r="O211" s="934"/>
      <c r="Q211" s="966"/>
      <c r="R211" s="966"/>
      <c r="T211" s="934"/>
    </row>
    <row r="212" spans="5:20" s="738" customFormat="1">
      <c r="E212" s="739"/>
      <c r="F212" s="1034"/>
      <c r="H212" s="739"/>
      <c r="I212" s="739"/>
      <c r="L212" s="934"/>
      <c r="M212" s="934"/>
      <c r="N212" s="934"/>
      <c r="O212" s="934"/>
      <c r="Q212" s="966"/>
      <c r="R212" s="966"/>
      <c r="T212" s="934"/>
    </row>
    <row r="213" spans="5:20" s="738" customFormat="1">
      <c r="E213" s="739"/>
      <c r="F213" s="1034"/>
      <c r="H213" s="739"/>
      <c r="I213" s="739"/>
      <c r="L213" s="934"/>
      <c r="M213" s="934"/>
      <c r="N213" s="934"/>
      <c r="O213" s="934"/>
      <c r="Q213" s="966"/>
      <c r="R213" s="966"/>
      <c r="T213" s="934"/>
    </row>
    <row r="214" spans="5:20" s="738" customFormat="1">
      <c r="E214" s="739"/>
      <c r="F214" s="1034"/>
      <c r="H214" s="739"/>
      <c r="I214" s="739"/>
      <c r="L214" s="934"/>
      <c r="M214" s="934"/>
      <c r="N214" s="934"/>
      <c r="O214" s="934"/>
      <c r="Q214" s="966"/>
      <c r="R214" s="966"/>
      <c r="T214" s="934"/>
    </row>
    <row r="215" spans="5:20" s="738" customFormat="1">
      <c r="E215" s="739"/>
      <c r="F215" s="1034"/>
      <c r="H215" s="739"/>
      <c r="I215" s="739"/>
      <c r="L215" s="934"/>
      <c r="M215" s="934"/>
      <c r="N215" s="934"/>
      <c r="O215" s="934"/>
      <c r="Q215" s="966"/>
      <c r="R215" s="966"/>
      <c r="T215" s="934"/>
    </row>
    <row r="216" spans="5:20" s="738" customFormat="1">
      <c r="E216" s="739"/>
      <c r="F216" s="1034"/>
      <c r="H216" s="739"/>
      <c r="I216" s="739"/>
      <c r="L216" s="934"/>
      <c r="M216" s="934"/>
      <c r="N216" s="934"/>
      <c r="O216" s="934"/>
      <c r="Q216" s="966"/>
      <c r="R216" s="966"/>
      <c r="T216" s="934"/>
    </row>
    <row r="217" spans="5:20" s="738" customFormat="1">
      <c r="E217" s="739"/>
      <c r="F217" s="1034"/>
      <c r="H217" s="739"/>
      <c r="I217" s="739"/>
      <c r="L217" s="934"/>
      <c r="M217" s="934"/>
      <c r="N217" s="934"/>
      <c r="O217" s="934"/>
      <c r="Q217" s="966"/>
      <c r="R217" s="966"/>
      <c r="T217" s="934"/>
    </row>
    <row r="218" spans="5:20" s="738" customFormat="1">
      <c r="E218" s="739"/>
      <c r="F218" s="1034"/>
      <c r="H218" s="739"/>
      <c r="I218" s="739"/>
      <c r="L218" s="934"/>
      <c r="M218" s="934"/>
      <c r="N218" s="934"/>
      <c r="O218" s="934"/>
      <c r="Q218" s="966"/>
      <c r="R218" s="966"/>
      <c r="T218" s="934"/>
    </row>
    <row r="219" spans="5:20" s="738" customFormat="1">
      <c r="E219" s="739"/>
      <c r="F219" s="1034"/>
      <c r="H219" s="739"/>
      <c r="I219" s="739"/>
      <c r="L219" s="934"/>
      <c r="M219" s="934"/>
      <c r="N219" s="934"/>
      <c r="O219" s="934"/>
      <c r="Q219" s="966"/>
      <c r="R219" s="966"/>
      <c r="T219" s="934"/>
    </row>
    <row r="220" spans="5:20" s="738" customFormat="1">
      <c r="E220" s="739"/>
      <c r="F220" s="1034"/>
      <c r="H220" s="739"/>
      <c r="I220" s="739"/>
      <c r="L220" s="934"/>
      <c r="M220" s="934"/>
      <c r="N220" s="934"/>
      <c r="O220" s="934"/>
      <c r="Q220" s="966"/>
      <c r="R220" s="966"/>
      <c r="T220" s="934"/>
    </row>
    <row r="221" spans="5:20" s="738" customFormat="1">
      <c r="E221" s="739"/>
      <c r="F221" s="1034"/>
      <c r="H221" s="739"/>
      <c r="I221" s="739"/>
      <c r="L221" s="934"/>
      <c r="M221" s="934"/>
      <c r="N221" s="934"/>
      <c r="O221" s="934"/>
      <c r="Q221" s="966"/>
      <c r="R221" s="966"/>
      <c r="T221" s="934"/>
    </row>
    <row r="222" spans="5:20" s="738" customFormat="1">
      <c r="E222" s="739"/>
      <c r="F222" s="1034"/>
      <c r="H222" s="739"/>
      <c r="I222" s="739"/>
      <c r="L222" s="934"/>
      <c r="M222" s="934"/>
      <c r="N222" s="934"/>
      <c r="O222" s="934"/>
      <c r="Q222" s="966"/>
      <c r="R222" s="966"/>
      <c r="T222" s="934"/>
    </row>
    <row r="223" spans="5:20" s="738" customFormat="1">
      <c r="E223" s="739"/>
      <c r="F223" s="1034"/>
      <c r="H223" s="739"/>
      <c r="I223" s="739"/>
      <c r="L223" s="934"/>
      <c r="M223" s="934"/>
      <c r="N223" s="934"/>
      <c r="O223" s="934"/>
      <c r="Q223" s="966"/>
      <c r="R223" s="966"/>
      <c r="T223" s="934"/>
    </row>
    <row r="224" spans="5:20" s="738" customFormat="1">
      <c r="E224" s="739"/>
      <c r="F224" s="1034"/>
      <c r="H224" s="739"/>
      <c r="I224" s="739"/>
      <c r="L224" s="934"/>
      <c r="M224" s="934"/>
      <c r="N224" s="934"/>
      <c r="O224" s="934"/>
      <c r="Q224" s="966"/>
      <c r="R224" s="966"/>
      <c r="T224" s="934"/>
    </row>
    <row r="225" spans="5:20" s="738" customFormat="1">
      <c r="E225" s="739"/>
      <c r="F225" s="1034"/>
      <c r="H225" s="739"/>
      <c r="I225" s="739"/>
      <c r="L225" s="934"/>
      <c r="M225" s="934"/>
      <c r="N225" s="934"/>
      <c r="O225" s="934"/>
      <c r="Q225" s="966"/>
      <c r="R225" s="966"/>
      <c r="T225" s="934"/>
    </row>
    <row r="226" spans="5:20" s="738" customFormat="1">
      <c r="E226" s="739"/>
      <c r="F226" s="1034"/>
      <c r="H226" s="739"/>
      <c r="I226" s="739"/>
      <c r="L226" s="934"/>
      <c r="M226" s="934"/>
      <c r="N226" s="934"/>
      <c r="O226" s="934"/>
      <c r="Q226" s="966"/>
      <c r="R226" s="966"/>
      <c r="T226" s="934"/>
    </row>
    <row r="227" spans="5:20" s="738" customFormat="1">
      <c r="E227" s="739"/>
      <c r="F227" s="1034"/>
      <c r="H227" s="739"/>
      <c r="I227" s="739"/>
      <c r="L227" s="934"/>
      <c r="M227" s="934"/>
      <c r="N227" s="934"/>
      <c r="O227" s="934"/>
      <c r="Q227" s="966"/>
      <c r="R227" s="966"/>
      <c r="T227" s="934"/>
    </row>
    <row r="228" spans="5:20" s="738" customFormat="1">
      <c r="E228" s="739"/>
      <c r="F228" s="1034"/>
      <c r="H228" s="739"/>
      <c r="I228" s="739"/>
      <c r="L228" s="934"/>
      <c r="M228" s="934"/>
      <c r="N228" s="934"/>
      <c r="O228" s="934"/>
      <c r="Q228" s="966"/>
      <c r="R228" s="966"/>
      <c r="T228" s="934"/>
    </row>
    <row r="229" spans="5:20" s="738" customFormat="1">
      <c r="E229" s="739"/>
      <c r="F229" s="1034"/>
      <c r="H229" s="739"/>
      <c r="I229" s="739"/>
      <c r="L229" s="934"/>
      <c r="M229" s="934"/>
      <c r="N229" s="934"/>
      <c r="O229" s="934"/>
      <c r="Q229" s="966"/>
      <c r="R229" s="966"/>
      <c r="T229" s="934"/>
    </row>
    <row r="230" spans="5:20" s="738" customFormat="1">
      <c r="E230" s="739"/>
      <c r="F230" s="1034"/>
      <c r="H230" s="739"/>
      <c r="I230" s="739"/>
      <c r="L230" s="934"/>
      <c r="M230" s="934"/>
      <c r="N230" s="934"/>
      <c r="O230" s="934"/>
      <c r="Q230" s="966"/>
      <c r="R230" s="966"/>
      <c r="T230" s="934"/>
    </row>
    <row r="231" spans="5:20" s="738" customFormat="1">
      <c r="E231" s="739"/>
      <c r="F231" s="1034"/>
      <c r="H231" s="739"/>
      <c r="I231" s="739"/>
      <c r="L231" s="934"/>
      <c r="M231" s="934"/>
      <c r="N231" s="934"/>
      <c r="O231" s="934"/>
      <c r="Q231" s="966"/>
      <c r="R231" s="966"/>
      <c r="T231" s="934"/>
    </row>
    <row r="232" spans="5:20" s="738" customFormat="1">
      <c r="E232" s="739"/>
      <c r="F232" s="1034"/>
      <c r="H232" s="739"/>
      <c r="I232" s="739"/>
      <c r="L232" s="934"/>
      <c r="M232" s="934"/>
      <c r="N232" s="934"/>
      <c r="O232" s="934"/>
      <c r="Q232" s="966"/>
      <c r="R232" s="966"/>
      <c r="T232" s="934"/>
    </row>
    <row r="233" spans="5:20" s="738" customFormat="1">
      <c r="E233" s="739"/>
      <c r="F233" s="1034"/>
      <c r="H233" s="739"/>
      <c r="I233" s="739"/>
      <c r="L233" s="934"/>
      <c r="M233" s="934"/>
      <c r="N233" s="934"/>
      <c r="O233" s="934"/>
      <c r="Q233" s="966"/>
      <c r="R233" s="966"/>
    </row>
    <row r="234" spans="5:20" s="738" customFormat="1">
      <c r="E234" s="739"/>
      <c r="F234" s="1034"/>
      <c r="H234" s="739"/>
      <c r="I234" s="739"/>
      <c r="L234" s="934"/>
      <c r="M234" s="934"/>
      <c r="N234" s="934"/>
      <c r="O234" s="934"/>
      <c r="Q234" s="966"/>
      <c r="R234" s="966"/>
    </row>
    <row r="235" spans="5:20" s="738" customFormat="1">
      <c r="E235" s="739"/>
      <c r="F235" s="1034"/>
      <c r="H235" s="739"/>
      <c r="I235" s="739"/>
      <c r="L235" s="934"/>
      <c r="M235" s="934"/>
      <c r="N235" s="934"/>
      <c r="O235" s="934"/>
      <c r="Q235" s="966"/>
      <c r="R235" s="966"/>
    </row>
    <row r="236" spans="5:20" s="738" customFormat="1">
      <c r="E236" s="739"/>
      <c r="F236" s="1034"/>
      <c r="H236" s="739"/>
      <c r="I236" s="739"/>
      <c r="L236" s="934"/>
      <c r="M236" s="934"/>
      <c r="N236" s="934"/>
      <c r="O236" s="934"/>
      <c r="Q236" s="966"/>
      <c r="R236" s="966"/>
    </row>
    <row r="237" spans="5:20" s="738" customFormat="1">
      <c r="E237" s="739"/>
      <c r="F237" s="1034"/>
      <c r="H237" s="739"/>
      <c r="I237" s="739"/>
      <c r="L237" s="934"/>
      <c r="M237" s="934"/>
      <c r="N237" s="934"/>
      <c r="O237" s="934"/>
      <c r="Q237" s="966"/>
      <c r="R237" s="966"/>
    </row>
    <row r="238" spans="5:20" s="738" customFormat="1">
      <c r="E238" s="739"/>
      <c r="F238" s="1034"/>
      <c r="H238" s="739"/>
      <c r="I238" s="739"/>
      <c r="L238" s="934"/>
      <c r="M238" s="934"/>
      <c r="N238" s="934"/>
      <c r="O238" s="934"/>
      <c r="Q238" s="966"/>
      <c r="R238" s="966"/>
    </row>
    <row r="239" spans="5:20" s="738" customFormat="1">
      <c r="E239" s="739"/>
      <c r="F239" s="1034"/>
      <c r="H239" s="739"/>
      <c r="I239" s="739"/>
      <c r="L239" s="934"/>
      <c r="M239" s="934"/>
      <c r="N239" s="934"/>
      <c r="O239" s="934"/>
      <c r="Q239" s="966"/>
      <c r="R239" s="966"/>
    </row>
    <row r="240" spans="5:20" s="738" customFormat="1">
      <c r="E240" s="739"/>
      <c r="F240" s="1034"/>
      <c r="H240" s="739"/>
      <c r="I240" s="739"/>
      <c r="L240" s="934"/>
      <c r="M240" s="934"/>
      <c r="N240" s="934"/>
      <c r="O240" s="934"/>
      <c r="Q240" s="966"/>
      <c r="R240" s="966"/>
    </row>
    <row r="241" spans="5:18" s="738" customFormat="1">
      <c r="E241" s="739"/>
      <c r="F241" s="1034"/>
      <c r="H241" s="739"/>
      <c r="I241" s="739"/>
      <c r="L241" s="934"/>
      <c r="M241" s="934"/>
      <c r="N241" s="934"/>
      <c r="O241" s="934"/>
      <c r="Q241" s="966"/>
      <c r="R241" s="966"/>
    </row>
    <row r="242" spans="5:18" s="738" customFormat="1">
      <c r="E242" s="739"/>
      <c r="F242" s="1034"/>
      <c r="H242" s="739"/>
      <c r="I242" s="739"/>
      <c r="L242" s="934"/>
      <c r="M242" s="934"/>
      <c r="N242" s="934"/>
      <c r="O242" s="934"/>
      <c r="Q242" s="966"/>
      <c r="R242" s="966"/>
    </row>
    <row r="243" spans="5:18" s="738" customFormat="1">
      <c r="E243" s="739"/>
      <c r="F243" s="1034"/>
      <c r="H243" s="739"/>
      <c r="I243" s="739"/>
      <c r="L243" s="934"/>
      <c r="M243" s="934"/>
      <c r="N243" s="934"/>
      <c r="O243" s="934"/>
      <c r="Q243" s="966"/>
      <c r="R243" s="966"/>
    </row>
    <row r="244" spans="5:18" s="738" customFormat="1">
      <c r="E244" s="739"/>
      <c r="F244" s="1034"/>
      <c r="H244" s="739"/>
      <c r="I244" s="739"/>
      <c r="L244" s="934"/>
      <c r="M244" s="934"/>
      <c r="N244" s="934"/>
      <c r="O244" s="934"/>
      <c r="Q244" s="966"/>
      <c r="R244" s="966"/>
    </row>
    <row r="245" spans="5:18" s="738" customFormat="1">
      <c r="E245" s="739"/>
      <c r="F245" s="1034"/>
      <c r="H245" s="739"/>
      <c r="I245" s="739"/>
      <c r="L245" s="934"/>
      <c r="M245" s="934"/>
      <c r="N245" s="934"/>
      <c r="O245" s="934"/>
      <c r="Q245" s="966"/>
      <c r="R245" s="966"/>
    </row>
    <row r="246" spans="5:18" s="738" customFormat="1">
      <c r="E246" s="739"/>
      <c r="F246" s="1034"/>
      <c r="H246" s="739"/>
      <c r="I246" s="739"/>
      <c r="L246" s="934"/>
      <c r="M246" s="934"/>
      <c r="N246" s="934"/>
      <c r="O246" s="934"/>
      <c r="Q246" s="966"/>
      <c r="R246" s="966"/>
    </row>
    <row r="247" spans="5:18" s="738" customFormat="1">
      <c r="E247" s="739"/>
      <c r="F247" s="1034"/>
      <c r="H247" s="739"/>
      <c r="I247" s="739"/>
      <c r="L247" s="934"/>
      <c r="M247" s="934"/>
      <c r="N247" s="934"/>
      <c r="O247" s="934"/>
      <c r="Q247" s="966"/>
      <c r="R247" s="966"/>
    </row>
    <row r="248" spans="5:18" s="738" customFormat="1">
      <c r="E248" s="739"/>
      <c r="F248" s="1034"/>
      <c r="H248" s="739"/>
      <c r="I248" s="739"/>
      <c r="L248" s="934"/>
      <c r="M248" s="934"/>
      <c r="N248" s="934"/>
      <c r="O248" s="934"/>
      <c r="Q248" s="966"/>
      <c r="R248" s="966"/>
    </row>
    <row r="249" spans="5:18" s="738" customFormat="1">
      <c r="E249" s="739"/>
      <c r="F249" s="1034"/>
      <c r="H249" s="739"/>
      <c r="I249" s="739"/>
      <c r="L249" s="934"/>
      <c r="M249" s="934"/>
      <c r="N249" s="934"/>
      <c r="O249" s="934"/>
      <c r="Q249" s="966"/>
      <c r="R249" s="966"/>
    </row>
    <row r="250" spans="5:18" s="738" customFormat="1">
      <c r="E250" s="739"/>
      <c r="F250" s="1034"/>
      <c r="H250" s="739"/>
      <c r="I250" s="739"/>
      <c r="L250" s="934"/>
      <c r="M250" s="934"/>
      <c r="N250" s="934"/>
      <c r="O250" s="934"/>
      <c r="Q250" s="966"/>
      <c r="R250" s="966"/>
    </row>
    <row r="251" spans="5:18" s="738" customFormat="1">
      <c r="E251" s="739"/>
      <c r="F251" s="1034"/>
      <c r="H251" s="739"/>
      <c r="I251" s="739"/>
      <c r="L251" s="934"/>
      <c r="M251" s="934"/>
      <c r="N251" s="934"/>
      <c r="O251" s="934"/>
      <c r="Q251" s="966"/>
      <c r="R251" s="966"/>
    </row>
    <row r="252" spans="5:18" s="738" customFormat="1">
      <c r="E252" s="739"/>
      <c r="F252" s="1034"/>
      <c r="H252" s="739"/>
      <c r="I252" s="739"/>
      <c r="L252" s="934"/>
      <c r="M252" s="934"/>
      <c r="N252" s="934"/>
      <c r="O252" s="934"/>
      <c r="Q252" s="966"/>
      <c r="R252" s="966"/>
    </row>
    <row r="253" spans="5:18" s="738" customFormat="1">
      <c r="E253" s="739"/>
      <c r="F253" s="1034"/>
      <c r="H253" s="739"/>
      <c r="I253" s="739"/>
      <c r="L253" s="934"/>
      <c r="M253" s="934"/>
      <c r="N253" s="934"/>
      <c r="O253" s="934"/>
      <c r="Q253" s="966"/>
      <c r="R253" s="966"/>
    </row>
    <row r="254" spans="5:18" s="738" customFormat="1">
      <c r="E254" s="739"/>
      <c r="F254" s="1034"/>
      <c r="H254" s="739"/>
      <c r="I254" s="739"/>
      <c r="L254" s="934"/>
      <c r="M254" s="934"/>
      <c r="N254" s="934"/>
      <c r="O254" s="934"/>
      <c r="Q254" s="966"/>
      <c r="R254" s="966"/>
    </row>
    <row r="255" spans="5:18" s="738" customFormat="1">
      <c r="E255" s="739"/>
      <c r="F255" s="1034"/>
      <c r="H255" s="739"/>
      <c r="I255" s="739"/>
      <c r="L255" s="934"/>
      <c r="M255" s="934"/>
      <c r="N255" s="934"/>
      <c r="O255" s="934"/>
      <c r="Q255" s="966"/>
      <c r="R255" s="966"/>
    </row>
    <row r="256" spans="5:18" s="738" customFormat="1">
      <c r="E256" s="739"/>
      <c r="F256" s="1034"/>
      <c r="H256" s="739"/>
      <c r="I256" s="739"/>
      <c r="L256" s="934"/>
      <c r="M256" s="934"/>
      <c r="N256" s="934"/>
      <c r="O256" s="934"/>
      <c r="Q256" s="966"/>
      <c r="R256" s="966"/>
    </row>
    <row r="257" spans="5:18" s="738" customFormat="1">
      <c r="E257" s="739"/>
      <c r="F257" s="1034"/>
      <c r="H257" s="739"/>
      <c r="I257" s="739"/>
      <c r="L257" s="934"/>
      <c r="M257" s="934"/>
      <c r="N257" s="934"/>
      <c r="O257" s="934"/>
      <c r="Q257" s="966"/>
      <c r="R257" s="966"/>
    </row>
    <row r="258" spans="5:18" s="738" customFormat="1">
      <c r="E258" s="739"/>
      <c r="F258" s="1034"/>
      <c r="H258" s="739"/>
      <c r="I258" s="739"/>
      <c r="L258" s="934"/>
      <c r="M258" s="934"/>
      <c r="N258" s="934"/>
      <c r="O258" s="934"/>
      <c r="Q258" s="966"/>
      <c r="R258" s="966"/>
    </row>
    <row r="259" spans="5:18" s="738" customFormat="1">
      <c r="E259" s="739"/>
      <c r="F259" s="1034"/>
      <c r="H259" s="739"/>
      <c r="I259" s="739"/>
      <c r="L259" s="934"/>
      <c r="M259" s="934"/>
      <c r="N259" s="934"/>
      <c r="O259" s="934"/>
      <c r="Q259" s="966"/>
      <c r="R259" s="966"/>
    </row>
    <row r="260" spans="5:18" s="738" customFormat="1">
      <c r="E260" s="739"/>
      <c r="F260" s="1034"/>
      <c r="H260" s="739"/>
      <c r="I260" s="739"/>
      <c r="L260" s="934"/>
      <c r="M260" s="934"/>
      <c r="N260" s="934"/>
      <c r="O260" s="934"/>
      <c r="Q260" s="966"/>
      <c r="R260" s="966"/>
    </row>
    <row r="261" spans="5:18" s="738" customFormat="1">
      <c r="E261" s="739"/>
      <c r="F261" s="1034"/>
      <c r="H261" s="739"/>
      <c r="I261" s="739"/>
      <c r="L261" s="934"/>
      <c r="M261" s="934"/>
      <c r="N261" s="934"/>
      <c r="O261" s="934"/>
      <c r="Q261" s="966"/>
      <c r="R261" s="966"/>
    </row>
    <row r="262" spans="5:18" s="738" customFormat="1">
      <c r="E262" s="739"/>
      <c r="F262" s="1034"/>
      <c r="H262" s="739"/>
      <c r="I262" s="739"/>
      <c r="L262" s="934"/>
      <c r="M262" s="934"/>
      <c r="N262" s="934"/>
      <c r="O262" s="934"/>
      <c r="Q262" s="966"/>
      <c r="R262" s="966"/>
    </row>
    <row r="263" spans="5:18" s="738" customFormat="1">
      <c r="E263" s="739"/>
      <c r="F263" s="1034"/>
      <c r="H263" s="739"/>
      <c r="I263" s="739"/>
      <c r="L263" s="934"/>
      <c r="M263" s="934"/>
      <c r="N263" s="934"/>
      <c r="O263" s="934"/>
      <c r="Q263" s="966"/>
      <c r="R263" s="966"/>
    </row>
    <row r="264" spans="5:18" s="738" customFormat="1">
      <c r="E264" s="739"/>
      <c r="F264" s="1034"/>
      <c r="H264" s="739"/>
      <c r="I264" s="739"/>
      <c r="L264" s="934"/>
      <c r="M264" s="934"/>
      <c r="N264" s="934"/>
      <c r="O264" s="934"/>
      <c r="Q264" s="966"/>
      <c r="R264" s="966"/>
    </row>
    <row r="265" spans="5:18" s="738" customFormat="1">
      <c r="E265" s="739"/>
      <c r="F265" s="1034"/>
      <c r="H265" s="739"/>
      <c r="I265" s="739"/>
      <c r="L265" s="934"/>
      <c r="M265" s="934"/>
      <c r="N265" s="934"/>
      <c r="O265" s="934"/>
      <c r="Q265" s="966"/>
      <c r="R265" s="966"/>
    </row>
    <row r="266" spans="5:18" s="738" customFormat="1">
      <c r="E266" s="739"/>
      <c r="F266" s="1034"/>
      <c r="H266" s="739"/>
      <c r="I266" s="739"/>
      <c r="L266" s="934"/>
      <c r="M266" s="934"/>
      <c r="N266" s="934"/>
      <c r="O266" s="934"/>
      <c r="Q266" s="966"/>
      <c r="R266" s="966"/>
    </row>
    <row r="267" spans="5:18" s="738" customFormat="1">
      <c r="E267" s="739"/>
      <c r="F267" s="1034"/>
      <c r="H267" s="739"/>
      <c r="I267" s="739"/>
      <c r="L267" s="934"/>
      <c r="M267" s="934"/>
      <c r="N267" s="934"/>
      <c r="O267" s="934"/>
      <c r="Q267" s="966"/>
      <c r="R267" s="966"/>
    </row>
    <row r="268" spans="5:18" s="738" customFormat="1">
      <c r="E268" s="739"/>
      <c r="F268" s="1034"/>
      <c r="H268" s="739"/>
      <c r="I268" s="739"/>
      <c r="L268" s="934"/>
      <c r="M268" s="934"/>
      <c r="N268" s="934"/>
      <c r="O268" s="934"/>
      <c r="Q268" s="966"/>
      <c r="R268" s="966"/>
    </row>
    <row r="269" spans="5:18" s="738" customFormat="1">
      <c r="E269" s="739"/>
      <c r="F269" s="1034"/>
      <c r="H269" s="739"/>
      <c r="I269" s="739"/>
      <c r="L269" s="934"/>
      <c r="M269" s="934"/>
      <c r="N269" s="934"/>
      <c r="O269" s="934"/>
      <c r="Q269" s="966"/>
      <c r="R269" s="966"/>
    </row>
    <row r="270" spans="5:18" s="738" customFormat="1">
      <c r="E270" s="739"/>
      <c r="F270" s="1034"/>
      <c r="H270" s="739"/>
      <c r="I270" s="739"/>
      <c r="L270" s="934"/>
      <c r="M270" s="934"/>
      <c r="N270" s="934"/>
      <c r="O270" s="934"/>
      <c r="Q270" s="966"/>
      <c r="R270" s="966"/>
    </row>
    <row r="271" spans="5:18" s="738" customFormat="1">
      <c r="E271" s="739"/>
      <c r="F271" s="1034"/>
      <c r="H271" s="739"/>
      <c r="I271" s="739"/>
      <c r="L271" s="934"/>
      <c r="M271" s="934"/>
      <c r="N271" s="934"/>
      <c r="O271" s="934"/>
      <c r="Q271" s="966"/>
      <c r="R271" s="966"/>
    </row>
    <row r="272" spans="5:18" s="738" customFormat="1">
      <c r="E272" s="739"/>
      <c r="F272" s="1034"/>
      <c r="H272" s="739"/>
      <c r="I272" s="739"/>
      <c r="L272" s="934"/>
      <c r="M272" s="934"/>
      <c r="N272" s="934"/>
      <c r="O272" s="934"/>
      <c r="Q272" s="966"/>
      <c r="R272" s="966"/>
    </row>
    <row r="273" spans="5:18" s="738" customFormat="1">
      <c r="E273" s="739"/>
      <c r="F273" s="1034"/>
      <c r="H273" s="739"/>
      <c r="I273" s="739"/>
      <c r="L273" s="934"/>
      <c r="M273" s="934"/>
      <c r="N273" s="934"/>
      <c r="O273" s="934"/>
      <c r="Q273" s="966"/>
      <c r="R273" s="966"/>
    </row>
    <row r="274" spans="5:18" s="738" customFormat="1">
      <c r="E274" s="739"/>
      <c r="F274" s="1034"/>
      <c r="H274" s="739"/>
      <c r="I274" s="739"/>
      <c r="L274" s="934"/>
      <c r="M274" s="934"/>
      <c r="N274" s="934"/>
      <c r="O274" s="934"/>
      <c r="Q274" s="966"/>
      <c r="R274" s="966"/>
    </row>
    <row r="275" spans="5:18" s="738" customFormat="1">
      <c r="E275" s="739"/>
      <c r="F275" s="1034"/>
      <c r="H275" s="739"/>
      <c r="I275" s="739"/>
      <c r="L275" s="934"/>
      <c r="M275" s="934"/>
      <c r="N275" s="934"/>
      <c r="O275" s="934"/>
      <c r="Q275" s="966"/>
      <c r="R275" s="966"/>
    </row>
    <row r="276" spans="5:18" s="738" customFormat="1">
      <c r="E276" s="739"/>
      <c r="F276" s="1034"/>
      <c r="H276" s="739"/>
      <c r="I276" s="739"/>
      <c r="L276" s="934"/>
      <c r="M276" s="934"/>
      <c r="N276" s="934"/>
      <c r="O276" s="934"/>
      <c r="Q276" s="966"/>
      <c r="R276" s="966"/>
    </row>
    <row r="277" spans="5:18" s="738" customFormat="1">
      <c r="E277" s="739"/>
      <c r="F277" s="1034"/>
      <c r="H277" s="739"/>
      <c r="I277" s="739"/>
      <c r="L277" s="934"/>
      <c r="M277" s="934"/>
      <c r="N277" s="934"/>
      <c r="O277" s="934"/>
      <c r="Q277" s="966"/>
      <c r="R277" s="966"/>
    </row>
    <row r="278" spans="5:18" s="738" customFormat="1">
      <c r="E278" s="739"/>
      <c r="F278" s="1034"/>
      <c r="H278" s="739"/>
      <c r="I278" s="739"/>
      <c r="L278" s="934"/>
      <c r="M278" s="934"/>
      <c r="N278" s="934"/>
      <c r="O278" s="934"/>
      <c r="Q278" s="966"/>
      <c r="R278" s="966"/>
    </row>
    <row r="279" spans="5:18" s="738" customFormat="1">
      <c r="E279" s="739"/>
      <c r="F279" s="1034"/>
      <c r="H279" s="739"/>
      <c r="I279" s="739"/>
      <c r="L279" s="934"/>
      <c r="M279" s="934"/>
      <c r="N279" s="934"/>
      <c r="O279" s="934"/>
      <c r="Q279" s="966"/>
      <c r="R279" s="966"/>
    </row>
    <row r="280" spans="5:18" s="738" customFormat="1">
      <c r="E280" s="739"/>
      <c r="F280" s="1034"/>
      <c r="H280" s="739"/>
      <c r="I280" s="739"/>
      <c r="L280" s="934"/>
      <c r="M280" s="934"/>
      <c r="N280" s="934"/>
      <c r="O280" s="934"/>
      <c r="Q280" s="966"/>
      <c r="R280" s="966"/>
    </row>
    <row r="281" spans="5:18" s="738" customFormat="1">
      <c r="E281" s="739"/>
      <c r="F281" s="1034"/>
      <c r="H281" s="739"/>
      <c r="I281" s="739"/>
      <c r="L281" s="934"/>
      <c r="M281" s="934"/>
      <c r="N281" s="934"/>
      <c r="O281" s="934"/>
      <c r="Q281" s="966"/>
      <c r="R281" s="966"/>
    </row>
    <row r="282" spans="5:18" s="738" customFormat="1">
      <c r="E282" s="739"/>
      <c r="F282" s="1034"/>
      <c r="H282" s="739"/>
      <c r="I282" s="739"/>
      <c r="L282" s="934"/>
      <c r="M282" s="934"/>
      <c r="N282" s="934"/>
      <c r="O282" s="934"/>
      <c r="Q282" s="966"/>
      <c r="R282" s="966"/>
    </row>
    <row r="283" spans="5:18" s="738" customFormat="1">
      <c r="E283" s="739"/>
      <c r="F283" s="1034"/>
      <c r="H283" s="739"/>
      <c r="I283" s="739"/>
      <c r="L283" s="934"/>
      <c r="M283" s="934"/>
      <c r="N283" s="934"/>
      <c r="O283" s="934"/>
      <c r="Q283" s="966"/>
      <c r="R283" s="966"/>
    </row>
    <row r="284" spans="5:18" s="738" customFormat="1">
      <c r="E284" s="739"/>
      <c r="F284" s="1034"/>
      <c r="H284" s="739"/>
      <c r="I284" s="739"/>
      <c r="L284" s="934"/>
      <c r="M284" s="934"/>
      <c r="N284" s="934"/>
      <c r="O284" s="934"/>
      <c r="Q284" s="966"/>
      <c r="R284" s="966"/>
    </row>
    <row r="285" spans="5:18" s="738" customFormat="1">
      <c r="E285" s="739"/>
      <c r="F285" s="1034"/>
      <c r="H285" s="739"/>
      <c r="I285" s="739"/>
      <c r="L285" s="934"/>
      <c r="M285" s="934"/>
      <c r="N285" s="934"/>
      <c r="O285" s="934"/>
      <c r="Q285" s="966"/>
      <c r="R285" s="966"/>
    </row>
    <row r="286" spans="5:18" s="738" customFormat="1">
      <c r="E286" s="739"/>
      <c r="F286" s="1034"/>
      <c r="H286" s="739"/>
      <c r="I286" s="739"/>
      <c r="L286" s="934"/>
      <c r="M286" s="934"/>
      <c r="N286" s="934"/>
      <c r="O286" s="934"/>
      <c r="Q286" s="966"/>
      <c r="R286" s="966"/>
    </row>
    <row r="287" spans="5:18" s="738" customFormat="1">
      <c r="E287" s="739"/>
      <c r="F287" s="1034"/>
      <c r="H287" s="739"/>
      <c r="I287" s="739"/>
      <c r="L287" s="934"/>
      <c r="M287" s="934"/>
      <c r="N287" s="934"/>
      <c r="O287" s="934"/>
      <c r="Q287" s="966"/>
      <c r="R287" s="966"/>
    </row>
    <row r="288" spans="5:18" s="738" customFormat="1">
      <c r="E288" s="739"/>
      <c r="F288" s="1034"/>
      <c r="H288" s="739"/>
      <c r="I288" s="739"/>
      <c r="L288" s="934"/>
      <c r="M288" s="934"/>
      <c r="N288" s="934"/>
      <c r="O288" s="934"/>
      <c r="Q288" s="966"/>
      <c r="R288" s="966"/>
    </row>
    <row r="289" spans="5:18" s="738" customFormat="1">
      <c r="E289" s="739"/>
      <c r="F289" s="1034"/>
      <c r="H289" s="739"/>
      <c r="I289" s="739"/>
      <c r="L289" s="934"/>
      <c r="M289" s="934"/>
      <c r="N289" s="934"/>
      <c r="O289" s="934"/>
      <c r="Q289" s="966"/>
      <c r="R289" s="966"/>
    </row>
    <row r="290" spans="5:18" s="738" customFormat="1">
      <c r="E290" s="739"/>
      <c r="F290" s="1034"/>
      <c r="H290" s="739"/>
      <c r="I290" s="739"/>
      <c r="L290" s="934"/>
      <c r="M290" s="934"/>
      <c r="N290" s="934"/>
      <c r="O290" s="934"/>
      <c r="Q290" s="966"/>
      <c r="R290" s="966"/>
    </row>
    <row r="291" spans="5:18" s="738" customFormat="1">
      <c r="E291" s="739"/>
      <c r="F291" s="1034"/>
      <c r="H291" s="739"/>
      <c r="I291" s="739"/>
      <c r="L291" s="934"/>
      <c r="M291" s="934"/>
      <c r="N291" s="934"/>
      <c r="O291" s="934"/>
      <c r="Q291" s="966"/>
      <c r="R291" s="966"/>
    </row>
    <row r="292" spans="5:18" s="738" customFormat="1">
      <c r="E292" s="739"/>
      <c r="F292" s="1034"/>
      <c r="H292" s="739"/>
      <c r="I292" s="739"/>
      <c r="L292" s="934"/>
      <c r="M292" s="934"/>
      <c r="N292" s="934"/>
      <c r="O292" s="934"/>
      <c r="Q292" s="966"/>
      <c r="R292" s="966"/>
    </row>
    <row r="293" spans="5:18" s="738" customFormat="1">
      <c r="E293" s="739"/>
      <c r="F293" s="1034"/>
      <c r="H293" s="739"/>
      <c r="I293" s="739"/>
      <c r="L293" s="934"/>
      <c r="M293" s="934"/>
      <c r="N293" s="934"/>
      <c r="O293" s="934"/>
      <c r="Q293" s="966"/>
      <c r="R293" s="966"/>
    </row>
    <row r="294" spans="5:18" s="738" customFormat="1">
      <c r="E294" s="739"/>
      <c r="F294" s="1034"/>
      <c r="H294" s="739"/>
      <c r="I294" s="739"/>
      <c r="L294" s="934"/>
      <c r="M294" s="934"/>
      <c r="N294" s="934"/>
      <c r="O294" s="934"/>
      <c r="Q294" s="966"/>
      <c r="R294" s="966"/>
    </row>
    <row r="295" spans="5:18" s="738" customFormat="1">
      <c r="E295" s="739"/>
      <c r="F295" s="1034"/>
      <c r="H295" s="739"/>
      <c r="I295" s="739"/>
      <c r="L295" s="934"/>
      <c r="M295" s="934"/>
      <c r="N295" s="934"/>
      <c r="O295" s="934"/>
      <c r="Q295" s="966"/>
      <c r="R295" s="966"/>
    </row>
    <row r="296" spans="5:18" s="738" customFormat="1">
      <c r="E296" s="739"/>
      <c r="F296" s="1034"/>
      <c r="H296" s="739"/>
      <c r="I296" s="739"/>
      <c r="L296" s="934"/>
      <c r="M296" s="934"/>
      <c r="N296" s="934"/>
      <c r="O296" s="934"/>
      <c r="Q296" s="966"/>
      <c r="R296" s="966"/>
    </row>
    <row r="297" spans="5:18" s="738" customFormat="1">
      <c r="E297" s="739"/>
      <c r="F297" s="1034"/>
      <c r="H297" s="739"/>
      <c r="I297" s="739"/>
      <c r="L297" s="934"/>
      <c r="M297" s="934"/>
      <c r="N297" s="934"/>
      <c r="O297" s="934"/>
      <c r="Q297" s="966"/>
      <c r="R297" s="966"/>
    </row>
    <row r="298" spans="5:18" s="738" customFormat="1">
      <c r="E298" s="739"/>
      <c r="F298" s="1034"/>
      <c r="H298" s="739"/>
      <c r="I298" s="739"/>
      <c r="L298" s="934"/>
      <c r="M298" s="934"/>
      <c r="N298" s="934"/>
      <c r="O298" s="934"/>
      <c r="Q298" s="966"/>
      <c r="R298" s="966"/>
    </row>
    <row r="299" spans="5:18" s="738" customFormat="1">
      <c r="E299" s="739"/>
      <c r="F299" s="1034"/>
      <c r="H299" s="739"/>
      <c r="I299" s="739"/>
      <c r="L299" s="934"/>
      <c r="M299" s="934"/>
      <c r="N299" s="934"/>
      <c r="O299" s="934"/>
      <c r="Q299" s="966"/>
      <c r="R299" s="966"/>
    </row>
    <row r="300" spans="5:18" s="738" customFormat="1">
      <c r="E300" s="739"/>
      <c r="F300" s="1034"/>
      <c r="H300" s="739"/>
      <c r="I300" s="739"/>
      <c r="L300" s="934"/>
      <c r="M300" s="934"/>
      <c r="N300" s="934"/>
      <c r="O300" s="934"/>
      <c r="Q300" s="966"/>
      <c r="R300" s="966"/>
    </row>
    <row r="301" spans="5:18" s="738" customFormat="1">
      <c r="E301" s="739"/>
      <c r="F301" s="1034"/>
      <c r="H301" s="739"/>
      <c r="I301" s="739"/>
      <c r="L301" s="934"/>
      <c r="M301" s="934"/>
      <c r="N301" s="934"/>
      <c r="O301" s="934"/>
      <c r="Q301" s="966"/>
      <c r="R301" s="966"/>
    </row>
    <row r="302" spans="5:18" s="738" customFormat="1">
      <c r="E302" s="739"/>
      <c r="F302" s="1034"/>
      <c r="H302" s="739"/>
      <c r="I302" s="739"/>
      <c r="L302" s="934"/>
      <c r="M302" s="934"/>
      <c r="N302" s="934"/>
      <c r="O302" s="934"/>
      <c r="Q302" s="966"/>
      <c r="R302" s="966"/>
    </row>
    <row r="303" spans="5:18" s="738" customFormat="1">
      <c r="E303" s="739"/>
      <c r="F303" s="1034"/>
      <c r="H303" s="739"/>
      <c r="I303" s="739"/>
      <c r="L303" s="934"/>
      <c r="M303" s="934"/>
      <c r="N303" s="934"/>
      <c r="O303" s="934"/>
      <c r="Q303" s="966"/>
      <c r="R303" s="966"/>
    </row>
    <row r="304" spans="5:18" s="738" customFormat="1">
      <c r="E304" s="739"/>
      <c r="F304" s="1034"/>
      <c r="H304" s="739"/>
      <c r="I304" s="739"/>
      <c r="L304" s="934"/>
      <c r="M304" s="934"/>
      <c r="N304" s="934"/>
      <c r="O304" s="934"/>
      <c r="Q304" s="966"/>
      <c r="R304" s="966"/>
    </row>
    <row r="305" spans="5:18" s="738" customFormat="1">
      <c r="E305" s="739"/>
      <c r="F305" s="1034"/>
      <c r="H305" s="739"/>
      <c r="I305" s="739"/>
      <c r="L305" s="934"/>
      <c r="M305" s="934"/>
      <c r="N305" s="934"/>
      <c r="O305" s="934"/>
      <c r="Q305" s="966"/>
      <c r="R305" s="966"/>
    </row>
    <row r="306" spans="5:18" s="738" customFormat="1">
      <c r="E306" s="739"/>
      <c r="F306" s="1034"/>
      <c r="H306" s="739"/>
      <c r="I306" s="739"/>
      <c r="L306" s="934"/>
      <c r="M306" s="934"/>
      <c r="N306" s="934"/>
      <c r="O306" s="934"/>
      <c r="Q306" s="966"/>
      <c r="R306" s="966"/>
    </row>
    <row r="307" spans="5:18" s="738" customFormat="1">
      <c r="E307" s="739"/>
      <c r="F307" s="1034"/>
      <c r="H307" s="739"/>
      <c r="I307" s="739"/>
      <c r="L307" s="934"/>
      <c r="M307" s="934"/>
      <c r="N307" s="934"/>
      <c r="O307" s="934"/>
      <c r="Q307" s="966"/>
      <c r="R307" s="966"/>
    </row>
    <row r="308" spans="5:18" s="738" customFormat="1">
      <c r="E308" s="739"/>
      <c r="F308" s="1034"/>
      <c r="H308" s="739"/>
      <c r="I308" s="739"/>
      <c r="L308" s="934"/>
      <c r="M308" s="934"/>
      <c r="N308" s="934"/>
      <c r="O308" s="934"/>
      <c r="Q308" s="966"/>
      <c r="R308" s="966"/>
    </row>
    <row r="309" spans="5:18" s="738" customFormat="1">
      <c r="E309" s="739"/>
      <c r="F309" s="1034"/>
      <c r="H309" s="739"/>
      <c r="I309" s="739"/>
      <c r="L309" s="934"/>
      <c r="M309" s="934"/>
      <c r="N309" s="934"/>
      <c r="O309" s="934"/>
      <c r="Q309" s="966"/>
      <c r="R309" s="966"/>
    </row>
    <row r="310" spans="5:18" s="738" customFormat="1">
      <c r="E310" s="739"/>
      <c r="F310" s="1034"/>
      <c r="H310" s="739"/>
      <c r="I310" s="739"/>
      <c r="L310" s="934"/>
      <c r="M310" s="934"/>
      <c r="N310" s="934"/>
      <c r="O310" s="934"/>
      <c r="Q310" s="966"/>
      <c r="R310" s="966"/>
    </row>
    <row r="311" spans="5:18" s="738" customFormat="1">
      <c r="E311" s="739"/>
      <c r="F311" s="1034"/>
      <c r="H311" s="739"/>
      <c r="I311" s="739"/>
      <c r="L311" s="934"/>
      <c r="M311" s="934"/>
      <c r="N311" s="934"/>
      <c r="O311" s="934"/>
      <c r="Q311" s="966"/>
      <c r="R311" s="966"/>
    </row>
    <row r="312" spans="5:18" s="738" customFormat="1">
      <c r="E312" s="739"/>
      <c r="F312" s="1034"/>
      <c r="H312" s="739"/>
      <c r="I312" s="739"/>
      <c r="L312" s="934"/>
      <c r="M312" s="934"/>
      <c r="N312" s="934"/>
      <c r="O312" s="934"/>
      <c r="Q312" s="966"/>
      <c r="R312" s="966"/>
    </row>
    <row r="313" spans="5:18" s="738" customFormat="1">
      <c r="E313" s="739"/>
      <c r="F313" s="1034"/>
      <c r="H313" s="739"/>
      <c r="I313" s="739"/>
      <c r="L313" s="934"/>
      <c r="M313" s="934"/>
      <c r="N313" s="934"/>
      <c r="O313" s="934"/>
      <c r="Q313" s="966"/>
      <c r="R313" s="966"/>
    </row>
    <row r="314" spans="5:18" s="738" customFormat="1">
      <c r="E314" s="739"/>
      <c r="F314" s="1034"/>
      <c r="H314" s="739"/>
      <c r="I314" s="739"/>
      <c r="L314" s="934"/>
      <c r="M314" s="934"/>
      <c r="N314" s="934"/>
      <c r="O314" s="934"/>
      <c r="Q314" s="966"/>
      <c r="R314" s="966"/>
    </row>
    <row r="315" spans="5:18" s="738" customFormat="1">
      <c r="E315" s="739"/>
      <c r="F315" s="1034"/>
      <c r="H315" s="739"/>
      <c r="I315" s="739"/>
      <c r="L315" s="934"/>
      <c r="M315" s="934"/>
      <c r="N315" s="934"/>
      <c r="O315" s="934"/>
      <c r="Q315" s="966"/>
      <c r="R315" s="966"/>
    </row>
    <row r="316" spans="5:18" s="738" customFormat="1">
      <c r="E316" s="739"/>
      <c r="F316" s="1034"/>
      <c r="H316" s="739"/>
      <c r="I316" s="739"/>
      <c r="L316" s="934"/>
      <c r="M316" s="934"/>
      <c r="N316" s="934"/>
      <c r="O316" s="934"/>
      <c r="Q316" s="966"/>
      <c r="R316" s="966"/>
    </row>
    <row r="317" spans="5:18" s="738" customFormat="1">
      <c r="E317" s="739"/>
      <c r="F317" s="1034"/>
      <c r="H317" s="739"/>
      <c r="I317" s="739"/>
      <c r="L317" s="934"/>
      <c r="M317" s="934"/>
      <c r="N317" s="934"/>
      <c r="O317" s="934"/>
      <c r="Q317" s="966"/>
      <c r="R317" s="966"/>
    </row>
    <row r="318" spans="5:18" s="738" customFormat="1">
      <c r="E318" s="739"/>
      <c r="F318" s="1034"/>
      <c r="H318" s="739"/>
      <c r="I318" s="739"/>
      <c r="L318" s="934"/>
      <c r="M318" s="934"/>
      <c r="N318" s="934"/>
      <c r="O318" s="934"/>
      <c r="Q318" s="966"/>
      <c r="R318" s="966"/>
    </row>
    <row r="319" spans="5:18" s="738" customFormat="1">
      <c r="E319" s="739"/>
      <c r="F319" s="1034"/>
      <c r="H319" s="739"/>
      <c r="I319" s="739"/>
      <c r="L319" s="934"/>
      <c r="M319" s="934"/>
      <c r="N319" s="934"/>
      <c r="O319" s="934"/>
      <c r="Q319" s="966"/>
      <c r="R319" s="966"/>
    </row>
    <row r="320" spans="5:18" s="738" customFormat="1">
      <c r="E320" s="739"/>
      <c r="F320" s="1034"/>
      <c r="H320" s="739"/>
      <c r="I320" s="739"/>
      <c r="L320" s="934"/>
      <c r="M320" s="934"/>
      <c r="N320" s="934"/>
      <c r="O320" s="934"/>
      <c r="Q320" s="966"/>
      <c r="R320" s="966"/>
    </row>
    <row r="321" spans="5:18" s="738" customFormat="1">
      <c r="E321" s="739"/>
      <c r="F321" s="1034"/>
      <c r="H321" s="739"/>
      <c r="I321" s="739"/>
      <c r="L321" s="934"/>
      <c r="M321" s="934"/>
      <c r="N321" s="934"/>
      <c r="O321" s="934"/>
      <c r="Q321" s="966"/>
      <c r="R321" s="966"/>
    </row>
    <row r="322" spans="5:18" s="738" customFormat="1">
      <c r="E322" s="739"/>
      <c r="F322" s="1034"/>
      <c r="H322" s="739"/>
      <c r="I322" s="739"/>
      <c r="L322" s="934"/>
      <c r="M322" s="934"/>
      <c r="N322" s="934"/>
      <c r="O322" s="934"/>
      <c r="Q322" s="966"/>
      <c r="R322" s="966"/>
    </row>
    <row r="323" spans="5:18" s="738" customFormat="1">
      <c r="E323" s="739"/>
      <c r="F323" s="1034"/>
      <c r="H323" s="739"/>
      <c r="I323" s="739"/>
      <c r="L323" s="934"/>
      <c r="M323" s="934"/>
      <c r="N323" s="934"/>
      <c r="O323" s="934"/>
      <c r="Q323" s="966"/>
      <c r="R323" s="966"/>
    </row>
    <row r="324" spans="5:18" s="738" customFormat="1">
      <c r="E324" s="739"/>
      <c r="F324" s="1034"/>
      <c r="H324" s="739"/>
      <c r="I324" s="739"/>
      <c r="L324" s="934"/>
      <c r="M324" s="934"/>
      <c r="N324" s="934"/>
      <c r="O324" s="934"/>
      <c r="Q324" s="966"/>
      <c r="R324" s="966"/>
    </row>
    <row r="325" spans="5:18" s="738" customFormat="1">
      <c r="E325" s="739"/>
      <c r="F325" s="1034"/>
      <c r="H325" s="739"/>
      <c r="I325" s="739"/>
      <c r="L325" s="934"/>
      <c r="M325" s="934"/>
      <c r="N325" s="934"/>
      <c r="O325" s="934"/>
      <c r="Q325" s="966"/>
      <c r="R325" s="966"/>
    </row>
    <row r="326" spans="5:18" s="738" customFormat="1">
      <c r="E326" s="739"/>
      <c r="F326" s="1034"/>
      <c r="H326" s="739"/>
      <c r="I326" s="739"/>
      <c r="L326" s="934"/>
      <c r="M326" s="934"/>
      <c r="N326" s="934"/>
      <c r="O326" s="934"/>
      <c r="Q326" s="966"/>
      <c r="R326" s="966"/>
    </row>
    <row r="327" spans="5:18" s="738" customFormat="1">
      <c r="E327" s="739"/>
      <c r="F327" s="1034"/>
      <c r="H327" s="739"/>
      <c r="I327" s="739"/>
      <c r="L327" s="934"/>
      <c r="M327" s="934"/>
      <c r="N327" s="934"/>
      <c r="O327" s="934"/>
      <c r="Q327" s="966"/>
      <c r="R327" s="966"/>
    </row>
    <row r="328" spans="5:18" s="738" customFormat="1">
      <c r="E328" s="739"/>
      <c r="F328" s="1034"/>
      <c r="H328" s="739"/>
      <c r="I328" s="739"/>
      <c r="L328" s="934"/>
      <c r="M328" s="934"/>
      <c r="N328" s="934"/>
      <c r="O328" s="934"/>
      <c r="Q328" s="966"/>
      <c r="R328" s="966"/>
    </row>
    <row r="329" spans="5:18" s="738" customFormat="1">
      <c r="E329" s="739"/>
      <c r="F329" s="1034"/>
      <c r="H329" s="739"/>
      <c r="I329" s="739"/>
      <c r="L329" s="934"/>
      <c r="M329" s="934"/>
      <c r="N329" s="934"/>
      <c r="O329" s="934"/>
      <c r="Q329" s="966"/>
      <c r="R329" s="966"/>
    </row>
    <row r="330" spans="5:18" s="738" customFormat="1">
      <c r="E330" s="739"/>
      <c r="F330" s="1034"/>
      <c r="H330" s="739"/>
      <c r="I330" s="739"/>
      <c r="L330" s="934"/>
      <c r="M330" s="934"/>
      <c r="N330" s="934"/>
      <c r="O330" s="934"/>
      <c r="Q330" s="966"/>
      <c r="R330" s="966"/>
    </row>
    <row r="331" spans="5:18" s="738" customFormat="1">
      <c r="E331" s="739"/>
      <c r="F331" s="1034"/>
      <c r="H331" s="739"/>
      <c r="I331" s="739"/>
      <c r="L331" s="934"/>
      <c r="M331" s="934"/>
      <c r="N331" s="934"/>
      <c r="O331" s="934"/>
      <c r="Q331" s="966"/>
      <c r="R331" s="966"/>
    </row>
    <row r="332" spans="5:18" s="738" customFormat="1">
      <c r="E332" s="739"/>
      <c r="F332" s="1034"/>
      <c r="H332" s="739"/>
      <c r="I332" s="739"/>
      <c r="L332" s="934"/>
      <c r="M332" s="934"/>
      <c r="N332" s="934"/>
      <c r="O332" s="934"/>
      <c r="Q332" s="966"/>
      <c r="R332" s="966"/>
    </row>
    <row r="333" spans="5:18" s="738" customFormat="1">
      <c r="E333" s="739"/>
      <c r="F333" s="1034"/>
      <c r="H333" s="739"/>
      <c r="I333" s="739"/>
      <c r="L333" s="934"/>
      <c r="M333" s="934"/>
      <c r="N333" s="934"/>
      <c r="O333" s="934"/>
      <c r="Q333" s="966"/>
      <c r="R333" s="966"/>
    </row>
    <row r="334" spans="5:18" s="738" customFormat="1">
      <c r="E334" s="739"/>
      <c r="F334" s="1034"/>
      <c r="H334" s="739"/>
      <c r="I334" s="739"/>
      <c r="L334" s="934"/>
      <c r="M334" s="934"/>
      <c r="N334" s="934"/>
      <c r="O334" s="934"/>
      <c r="Q334" s="966"/>
      <c r="R334" s="966"/>
    </row>
    <row r="335" spans="5:18" s="738" customFormat="1">
      <c r="E335" s="739"/>
      <c r="F335" s="1034"/>
      <c r="H335" s="739"/>
      <c r="I335" s="739"/>
      <c r="L335" s="934"/>
      <c r="M335" s="934"/>
      <c r="N335" s="934"/>
      <c r="O335" s="934"/>
      <c r="Q335" s="966"/>
      <c r="R335" s="966"/>
    </row>
    <row r="336" spans="5:18" s="738" customFormat="1">
      <c r="E336" s="739"/>
      <c r="F336" s="1034"/>
      <c r="H336" s="739"/>
      <c r="I336" s="739"/>
      <c r="L336" s="934"/>
      <c r="M336" s="934"/>
      <c r="N336" s="934"/>
      <c r="O336" s="934"/>
      <c r="Q336" s="966"/>
      <c r="R336" s="966"/>
    </row>
    <row r="337" spans="5:18" s="738" customFormat="1">
      <c r="E337" s="739"/>
      <c r="F337" s="1034"/>
      <c r="H337" s="739"/>
      <c r="I337" s="739"/>
      <c r="L337" s="934"/>
      <c r="M337" s="934"/>
      <c r="N337" s="934"/>
      <c r="O337" s="934"/>
      <c r="Q337" s="966"/>
      <c r="R337" s="966"/>
    </row>
    <row r="338" spans="5:18" s="738" customFormat="1">
      <c r="E338" s="739"/>
      <c r="F338" s="1034"/>
      <c r="H338" s="739"/>
      <c r="I338" s="739"/>
      <c r="L338" s="934"/>
      <c r="M338" s="934"/>
      <c r="N338" s="934"/>
      <c r="O338" s="934"/>
      <c r="Q338" s="966"/>
      <c r="R338" s="966"/>
    </row>
    <row r="339" spans="5:18" s="738" customFormat="1">
      <c r="E339" s="739"/>
      <c r="F339" s="1034"/>
      <c r="H339" s="739"/>
      <c r="I339" s="739"/>
      <c r="L339" s="934"/>
      <c r="M339" s="934"/>
      <c r="N339" s="934"/>
      <c r="O339" s="934"/>
      <c r="Q339" s="966"/>
      <c r="R339" s="966"/>
    </row>
    <row r="340" spans="5:18" s="738" customFormat="1">
      <c r="E340" s="739"/>
      <c r="F340" s="1034"/>
      <c r="H340" s="739"/>
      <c r="I340" s="739"/>
      <c r="L340" s="934"/>
      <c r="M340" s="934"/>
      <c r="N340" s="934"/>
      <c r="O340" s="934"/>
      <c r="Q340" s="966"/>
      <c r="R340" s="966"/>
    </row>
    <row r="341" spans="5:18" s="738" customFormat="1">
      <c r="E341" s="739"/>
      <c r="F341" s="1034"/>
      <c r="H341" s="739"/>
      <c r="I341" s="739"/>
      <c r="L341" s="934"/>
      <c r="M341" s="934"/>
      <c r="N341" s="934"/>
      <c r="O341" s="934"/>
      <c r="Q341" s="966"/>
      <c r="R341" s="966"/>
    </row>
    <row r="342" spans="5:18" s="738" customFormat="1">
      <c r="E342" s="739"/>
      <c r="F342" s="1034"/>
      <c r="H342" s="739"/>
      <c r="I342" s="739"/>
      <c r="L342" s="934"/>
      <c r="M342" s="934"/>
      <c r="N342" s="934"/>
      <c r="O342" s="934"/>
      <c r="Q342" s="966"/>
      <c r="R342" s="966"/>
    </row>
    <row r="343" spans="5:18" s="738" customFormat="1">
      <c r="E343" s="739"/>
      <c r="F343" s="1034"/>
      <c r="H343" s="739"/>
      <c r="I343" s="739"/>
      <c r="L343" s="934"/>
      <c r="M343" s="934"/>
      <c r="N343" s="934"/>
      <c r="O343" s="934"/>
      <c r="Q343" s="966"/>
      <c r="R343" s="966"/>
    </row>
    <row r="344" spans="5:18" s="738" customFormat="1">
      <c r="E344" s="739"/>
      <c r="F344" s="1034"/>
      <c r="H344" s="739"/>
      <c r="I344" s="739"/>
      <c r="L344" s="934"/>
      <c r="M344" s="934"/>
      <c r="N344" s="934"/>
      <c r="O344" s="934"/>
      <c r="Q344" s="966"/>
      <c r="R344" s="966"/>
    </row>
    <row r="345" spans="5:18" s="738" customFormat="1">
      <c r="E345" s="739"/>
      <c r="F345" s="1034"/>
      <c r="H345" s="739"/>
      <c r="I345" s="739"/>
      <c r="L345" s="934"/>
      <c r="M345" s="934"/>
      <c r="N345" s="934"/>
      <c r="O345" s="934"/>
      <c r="Q345" s="966"/>
      <c r="R345" s="966"/>
    </row>
    <row r="346" spans="5:18" s="738" customFormat="1">
      <c r="E346" s="739"/>
      <c r="F346" s="1034"/>
      <c r="H346" s="739"/>
      <c r="I346" s="739"/>
      <c r="L346" s="934"/>
      <c r="M346" s="934"/>
      <c r="N346" s="934"/>
      <c r="O346" s="934"/>
      <c r="Q346" s="966"/>
      <c r="R346" s="966"/>
    </row>
    <row r="347" spans="5:18" s="738" customFormat="1">
      <c r="E347" s="739"/>
      <c r="F347" s="1034"/>
      <c r="H347" s="739"/>
      <c r="I347" s="739"/>
      <c r="L347" s="934"/>
      <c r="M347" s="934"/>
      <c r="N347" s="934"/>
      <c r="O347" s="934"/>
      <c r="Q347" s="966"/>
      <c r="R347" s="966"/>
    </row>
    <row r="348" spans="5:18" s="738" customFormat="1">
      <c r="E348" s="739"/>
      <c r="F348" s="1034"/>
      <c r="H348" s="739"/>
      <c r="I348" s="739"/>
      <c r="L348" s="934"/>
      <c r="M348" s="934"/>
      <c r="N348" s="934"/>
      <c r="O348" s="934"/>
      <c r="Q348" s="966"/>
      <c r="R348" s="966"/>
    </row>
    <row r="349" spans="5:18" s="738" customFormat="1">
      <c r="E349" s="739"/>
      <c r="F349" s="1034"/>
      <c r="H349" s="739"/>
      <c r="I349" s="739"/>
      <c r="L349" s="934"/>
      <c r="M349" s="934"/>
      <c r="N349" s="934"/>
      <c r="O349" s="934"/>
      <c r="Q349" s="966"/>
      <c r="R349" s="966"/>
    </row>
    <row r="350" spans="5:18" s="738" customFormat="1">
      <c r="E350" s="739"/>
      <c r="F350" s="1034"/>
      <c r="H350" s="739"/>
      <c r="I350" s="739"/>
      <c r="L350" s="934"/>
      <c r="M350" s="934"/>
      <c r="N350" s="934"/>
      <c r="O350" s="934"/>
      <c r="Q350" s="966"/>
      <c r="R350" s="966"/>
    </row>
    <row r="351" spans="5:18" s="738" customFormat="1">
      <c r="E351" s="739"/>
      <c r="F351" s="1034"/>
      <c r="H351" s="739"/>
      <c r="I351" s="739"/>
      <c r="L351" s="934"/>
      <c r="M351" s="934"/>
      <c r="N351" s="934"/>
      <c r="O351" s="934"/>
      <c r="Q351" s="966"/>
      <c r="R351" s="966"/>
    </row>
    <row r="352" spans="5:18" s="738" customFormat="1">
      <c r="E352" s="739"/>
      <c r="F352" s="1034"/>
      <c r="H352" s="739"/>
      <c r="I352" s="739"/>
      <c r="L352" s="934"/>
      <c r="M352" s="934"/>
      <c r="N352" s="934"/>
      <c r="O352" s="934"/>
      <c r="Q352" s="966"/>
      <c r="R352" s="966"/>
    </row>
    <row r="353" spans="5:18" s="738" customFormat="1">
      <c r="E353" s="739"/>
      <c r="F353" s="1034"/>
      <c r="H353" s="739"/>
      <c r="I353" s="739"/>
      <c r="L353" s="934"/>
      <c r="M353" s="934"/>
      <c r="N353" s="934"/>
      <c r="O353" s="934"/>
      <c r="Q353" s="966"/>
      <c r="R353" s="966"/>
    </row>
    <row r="354" spans="5:18" s="738" customFormat="1">
      <c r="E354" s="739"/>
      <c r="F354" s="1034"/>
      <c r="H354" s="739"/>
      <c r="I354" s="739"/>
      <c r="L354" s="934"/>
      <c r="M354" s="934"/>
      <c r="N354" s="934"/>
      <c r="O354" s="934"/>
      <c r="Q354" s="966"/>
      <c r="R354" s="966"/>
    </row>
    <row r="355" spans="5:18" s="738" customFormat="1">
      <c r="E355" s="739"/>
      <c r="F355" s="1034"/>
      <c r="H355" s="739"/>
      <c r="I355" s="739"/>
      <c r="L355" s="934"/>
      <c r="M355" s="934"/>
      <c r="N355" s="934"/>
      <c r="O355" s="934"/>
      <c r="Q355" s="966"/>
      <c r="R355" s="966"/>
    </row>
    <row r="356" spans="5:18" s="738" customFormat="1">
      <c r="E356" s="739"/>
      <c r="F356" s="1034"/>
      <c r="H356" s="739"/>
      <c r="I356" s="739"/>
      <c r="L356" s="934"/>
      <c r="M356" s="934"/>
      <c r="N356" s="934"/>
      <c r="O356" s="934"/>
      <c r="Q356" s="966"/>
      <c r="R356" s="966"/>
    </row>
    <row r="357" spans="5:18" s="738" customFormat="1">
      <c r="E357" s="739"/>
      <c r="F357" s="1034"/>
      <c r="H357" s="739"/>
      <c r="I357" s="739"/>
      <c r="L357" s="934"/>
      <c r="M357" s="934"/>
      <c r="N357" s="934"/>
      <c r="O357" s="934"/>
      <c r="Q357" s="966"/>
      <c r="R357" s="966"/>
    </row>
    <row r="358" spans="5:18" s="738" customFormat="1">
      <c r="E358" s="739"/>
      <c r="F358" s="1034"/>
      <c r="H358" s="739"/>
      <c r="I358" s="739"/>
      <c r="L358" s="934"/>
      <c r="M358" s="934"/>
      <c r="N358" s="934"/>
      <c r="O358" s="934"/>
      <c r="Q358" s="966"/>
      <c r="R358" s="966"/>
    </row>
    <row r="359" spans="5:18" s="738" customFormat="1">
      <c r="E359" s="739"/>
      <c r="F359" s="1034"/>
      <c r="H359" s="739"/>
      <c r="I359" s="739"/>
      <c r="L359" s="934"/>
      <c r="M359" s="934"/>
      <c r="N359" s="934"/>
      <c r="O359" s="934"/>
      <c r="Q359" s="966"/>
      <c r="R359" s="966"/>
    </row>
    <row r="360" spans="5:18" s="738" customFormat="1">
      <c r="E360" s="739"/>
      <c r="F360" s="1034"/>
      <c r="H360" s="739"/>
      <c r="I360" s="739"/>
      <c r="L360" s="934"/>
      <c r="M360" s="934"/>
      <c r="N360" s="934"/>
      <c r="O360" s="934"/>
      <c r="Q360" s="966"/>
      <c r="R360" s="966"/>
    </row>
    <row r="361" spans="5:18" s="738" customFormat="1">
      <c r="E361" s="739"/>
      <c r="F361" s="1034"/>
      <c r="H361" s="739"/>
      <c r="I361" s="739"/>
      <c r="L361" s="934"/>
      <c r="M361" s="934"/>
      <c r="N361" s="934"/>
      <c r="O361" s="934"/>
      <c r="Q361" s="966"/>
      <c r="R361" s="966"/>
    </row>
    <row r="362" spans="5:18" s="738" customFormat="1">
      <c r="E362" s="739"/>
      <c r="F362" s="1034"/>
      <c r="H362" s="739"/>
      <c r="I362" s="739"/>
      <c r="L362" s="934"/>
      <c r="M362" s="934"/>
      <c r="N362" s="934"/>
      <c r="O362" s="934"/>
      <c r="Q362" s="966"/>
      <c r="R362" s="966"/>
    </row>
    <row r="363" spans="5:18" s="738" customFormat="1">
      <c r="E363" s="739"/>
      <c r="F363" s="1034"/>
      <c r="H363" s="739"/>
      <c r="I363" s="739"/>
      <c r="L363" s="934"/>
      <c r="M363" s="934"/>
      <c r="N363" s="934"/>
      <c r="O363" s="934"/>
      <c r="Q363" s="966"/>
      <c r="R363" s="966"/>
    </row>
    <row r="364" spans="5:18" s="738" customFormat="1">
      <c r="E364" s="739"/>
      <c r="F364" s="1034"/>
      <c r="H364" s="739"/>
      <c r="I364" s="739"/>
      <c r="L364" s="934"/>
      <c r="M364" s="934"/>
      <c r="N364" s="934"/>
      <c r="O364" s="934"/>
      <c r="Q364" s="966"/>
      <c r="R364" s="966"/>
    </row>
    <row r="365" spans="5:18" s="738" customFormat="1">
      <c r="E365" s="739"/>
      <c r="F365" s="1034"/>
      <c r="H365" s="739"/>
      <c r="I365" s="739"/>
      <c r="L365" s="934"/>
      <c r="M365" s="934"/>
      <c r="N365" s="934"/>
      <c r="O365" s="934"/>
      <c r="Q365" s="966"/>
      <c r="R365" s="966"/>
    </row>
    <row r="366" spans="5:18" s="738" customFormat="1">
      <c r="E366" s="739"/>
      <c r="F366" s="1034"/>
      <c r="H366" s="739"/>
      <c r="I366" s="739"/>
      <c r="L366" s="934"/>
      <c r="M366" s="934"/>
      <c r="N366" s="934"/>
      <c r="O366" s="934"/>
      <c r="Q366" s="966"/>
      <c r="R366" s="966"/>
    </row>
    <row r="367" spans="5:18" s="738" customFormat="1">
      <c r="E367" s="739"/>
      <c r="F367" s="1034"/>
      <c r="H367" s="739"/>
      <c r="I367" s="739"/>
      <c r="L367" s="934"/>
      <c r="M367" s="934"/>
      <c r="N367" s="934"/>
      <c r="O367" s="934"/>
      <c r="Q367" s="966"/>
      <c r="R367" s="966"/>
    </row>
    <row r="368" spans="5:18" s="738" customFormat="1">
      <c r="E368" s="739"/>
      <c r="F368" s="1034"/>
      <c r="H368" s="739"/>
      <c r="I368" s="739"/>
      <c r="L368" s="934"/>
      <c r="M368" s="934"/>
      <c r="N368" s="934"/>
      <c r="O368" s="934"/>
      <c r="Q368" s="966"/>
      <c r="R368" s="966"/>
    </row>
    <row r="369" spans="5:18" s="738" customFormat="1">
      <c r="E369" s="739"/>
      <c r="F369" s="1034"/>
      <c r="H369" s="739"/>
      <c r="I369" s="739"/>
      <c r="L369" s="934"/>
      <c r="M369" s="934"/>
      <c r="N369" s="934"/>
      <c r="O369" s="934"/>
      <c r="Q369" s="966"/>
      <c r="R369" s="966"/>
    </row>
    <row r="370" spans="5:18" s="738" customFormat="1">
      <c r="E370" s="739"/>
      <c r="F370" s="1034"/>
      <c r="H370" s="739"/>
      <c r="I370" s="739"/>
      <c r="L370" s="934"/>
      <c r="M370" s="934"/>
      <c r="N370" s="934"/>
      <c r="O370" s="934"/>
      <c r="Q370" s="966"/>
      <c r="R370" s="966"/>
    </row>
    <row r="371" spans="5:18" s="738" customFormat="1">
      <c r="E371" s="739"/>
      <c r="F371" s="1034"/>
      <c r="H371" s="739"/>
      <c r="I371" s="739"/>
      <c r="L371" s="934"/>
      <c r="M371" s="934"/>
      <c r="N371" s="934"/>
      <c r="O371" s="934"/>
      <c r="Q371" s="966"/>
      <c r="R371" s="966"/>
    </row>
    <row r="372" spans="5:18" s="738" customFormat="1">
      <c r="E372" s="739"/>
      <c r="F372" s="1034"/>
      <c r="H372" s="739"/>
      <c r="I372" s="739"/>
      <c r="L372" s="934"/>
      <c r="M372" s="934"/>
      <c r="N372" s="934"/>
      <c r="O372" s="934"/>
      <c r="Q372" s="966"/>
      <c r="R372" s="966"/>
    </row>
    <row r="373" spans="5:18" s="738" customFormat="1">
      <c r="E373" s="739"/>
      <c r="F373" s="1034"/>
      <c r="H373" s="739"/>
      <c r="I373" s="739"/>
      <c r="L373" s="934"/>
      <c r="M373" s="934"/>
      <c r="N373" s="934"/>
      <c r="O373" s="934"/>
      <c r="Q373" s="966"/>
      <c r="R373" s="966"/>
    </row>
    <row r="374" spans="5:18" s="738" customFormat="1">
      <c r="E374" s="739"/>
      <c r="F374" s="1034"/>
      <c r="H374" s="739"/>
      <c r="I374" s="739"/>
      <c r="L374" s="934"/>
      <c r="M374" s="934"/>
      <c r="N374" s="934"/>
      <c r="O374" s="934"/>
      <c r="Q374" s="966"/>
      <c r="R374" s="966"/>
    </row>
    <row r="375" spans="5:18" s="738" customFormat="1">
      <c r="E375" s="739"/>
      <c r="F375" s="1034"/>
      <c r="H375" s="739"/>
      <c r="I375" s="739"/>
      <c r="L375" s="934"/>
      <c r="M375" s="934"/>
      <c r="N375" s="934"/>
      <c r="O375" s="934"/>
      <c r="Q375" s="966"/>
      <c r="R375" s="966"/>
    </row>
    <row r="376" spans="5:18" s="738" customFormat="1">
      <c r="E376" s="739"/>
      <c r="F376" s="1034"/>
      <c r="H376" s="739"/>
      <c r="I376" s="739"/>
      <c r="L376" s="934"/>
      <c r="M376" s="934"/>
      <c r="N376" s="934"/>
      <c r="O376" s="934"/>
      <c r="Q376" s="966"/>
      <c r="R376" s="966"/>
    </row>
    <row r="377" spans="5:18" s="738" customFormat="1">
      <c r="E377" s="739"/>
      <c r="F377" s="1034"/>
      <c r="H377" s="739"/>
      <c r="I377" s="739"/>
      <c r="L377" s="934"/>
      <c r="M377" s="934"/>
      <c r="N377" s="934"/>
      <c r="O377" s="934"/>
      <c r="Q377" s="966"/>
      <c r="R377" s="966"/>
    </row>
    <row r="378" spans="5:18" s="738" customFormat="1">
      <c r="E378" s="739"/>
      <c r="F378" s="1034"/>
      <c r="H378" s="739"/>
      <c r="I378" s="739"/>
      <c r="L378" s="934"/>
      <c r="M378" s="934"/>
      <c r="N378" s="934"/>
      <c r="O378" s="934"/>
      <c r="Q378" s="966"/>
      <c r="R378" s="966"/>
    </row>
    <row r="379" spans="5:18" s="738" customFormat="1">
      <c r="E379" s="739"/>
      <c r="F379" s="1034"/>
      <c r="H379" s="739"/>
      <c r="I379" s="739"/>
      <c r="L379" s="934"/>
      <c r="M379" s="934"/>
      <c r="N379" s="934"/>
      <c r="O379" s="934"/>
      <c r="Q379" s="966"/>
      <c r="R379" s="966"/>
    </row>
    <row r="380" spans="5:18" s="738" customFormat="1">
      <c r="E380" s="739"/>
      <c r="F380" s="1034"/>
      <c r="H380" s="739"/>
      <c r="I380" s="739"/>
      <c r="L380" s="934"/>
      <c r="M380" s="934"/>
      <c r="N380" s="934"/>
      <c r="O380" s="934"/>
      <c r="Q380" s="966"/>
      <c r="R380" s="966"/>
    </row>
    <row r="381" spans="5:18" s="738" customFormat="1">
      <c r="E381" s="739"/>
      <c r="F381" s="1034"/>
      <c r="H381" s="739"/>
      <c r="I381" s="739"/>
      <c r="L381" s="934"/>
      <c r="M381" s="934"/>
      <c r="N381" s="934"/>
      <c r="O381" s="934"/>
      <c r="Q381" s="966"/>
      <c r="R381" s="966"/>
    </row>
    <row r="382" spans="5:18" s="738" customFormat="1">
      <c r="E382" s="739"/>
      <c r="F382" s="1034"/>
      <c r="H382" s="739"/>
      <c r="I382" s="739"/>
      <c r="L382" s="934"/>
      <c r="M382" s="934"/>
      <c r="N382" s="934"/>
      <c r="O382" s="934"/>
      <c r="Q382" s="966"/>
      <c r="R382" s="966"/>
    </row>
    <row r="383" spans="5:18" s="738" customFormat="1">
      <c r="E383" s="739"/>
      <c r="F383" s="1034"/>
      <c r="H383" s="739"/>
      <c r="I383" s="739"/>
      <c r="L383" s="934"/>
      <c r="M383" s="934"/>
      <c r="N383" s="934"/>
      <c r="O383" s="934"/>
      <c r="Q383" s="966"/>
      <c r="R383" s="966"/>
    </row>
    <row r="384" spans="5:18" s="738" customFormat="1">
      <c r="E384" s="739"/>
      <c r="F384" s="1034"/>
      <c r="H384" s="739"/>
      <c r="I384" s="739"/>
      <c r="L384" s="934"/>
      <c r="M384" s="934"/>
      <c r="N384" s="934"/>
      <c r="O384" s="934"/>
      <c r="Q384" s="966"/>
      <c r="R384" s="966"/>
    </row>
    <row r="385" spans="5:18" s="738" customFormat="1">
      <c r="E385" s="739"/>
      <c r="F385" s="1034"/>
      <c r="H385" s="739"/>
      <c r="I385" s="739"/>
      <c r="L385" s="934"/>
      <c r="M385" s="934"/>
      <c r="N385" s="934"/>
      <c r="O385" s="934"/>
      <c r="Q385" s="966"/>
      <c r="R385" s="966"/>
    </row>
    <row r="386" spans="5:18" s="738" customFormat="1">
      <c r="E386" s="739"/>
      <c r="F386" s="1034"/>
      <c r="H386" s="739"/>
      <c r="I386" s="739"/>
      <c r="L386" s="934"/>
      <c r="M386" s="934"/>
      <c r="N386" s="934"/>
      <c r="O386" s="934"/>
      <c r="Q386" s="966"/>
      <c r="R386" s="966"/>
    </row>
  </sheetData>
  <sheetProtection sheet="1" objects="1" scenarios="1"/>
  <mergeCells count="7">
    <mergeCell ref="E2:T2"/>
    <mergeCell ref="G19:J19"/>
    <mergeCell ref="L19:O19"/>
    <mergeCell ref="Q19:S19"/>
    <mergeCell ref="G14:J14"/>
    <mergeCell ref="L14:O14"/>
    <mergeCell ref="Q14:S14"/>
  </mergeCells>
  <pageMargins left="0.45" right="0.45" top="0.5" bottom="0.75" header="0.3" footer="0.3"/>
  <pageSetup scale="78" fitToHeight="0" orientation="landscape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4B803D-13A6-44B0-8E2C-CF87D30B8B76}">
  <sheetPr codeName="Sheet7">
    <tabColor theme="9" tint="0.59999389629810485"/>
  </sheetPr>
  <dimension ref="A1:CB386"/>
  <sheetViews>
    <sheetView showRowColHeaders="0" workbookViewId="0">
      <selection activeCell="W8" sqref="W8"/>
    </sheetView>
  </sheetViews>
  <sheetFormatPr defaultColWidth="9.140625" defaultRowHeight="19.5"/>
  <cols>
    <col min="1" max="1" width="3.7109375" style="738" customWidth="1"/>
    <col min="2" max="2" width="15.5703125" style="738" customWidth="1"/>
    <col min="3" max="3" width="4.28515625" style="738" customWidth="1"/>
    <col min="4" max="4" width="3.28515625" style="742" customWidth="1"/>
    <col min="5" max="5" width="1.7109375" style="967" customWidth="1"/>
    <col min="6" max="6" width="20.7109375" style="968" customWidth="1"/>
    <col min="7" max="7" width="12.7109375" style="742" customWidth="1"/>
    <col min="8" max="8" width="12.7109375" style="967" customWidth="1"/>
    <col min="9" max="9" width="12.7109375" style="967" hidden="1" customWidth="1"/>
    <col min="10" max="10" width="12.7109375" style="742" customWidth="1"/>
    <col min="11" max="11" width="1.7109375" style="742" customWidth="1"/>
    <col min="12" max="13" width="12.7109375" style="969" customWidth="1"/>
    <col min="14" max="14" width="8.7109375" style="969" hidden="1" customWidth="1"/>
    <col min="15" max="15" width="12.7109375" style="969" customWidth="1"/>
    <col min="16" max="16" width="1.7109375" style="742" customWidth="1"/>
    <col min="17" max="17" width="12.7109375" style="970" customWidth="1"/>
    <col min="18" max="18" width="8.7109375" style="970" hidden="1" customWidth="1"/>
    <col min="19" max="19" width="12.7109375" style="742" customWidth="1"/>
    <col min="20" max="20" width="1.7109375" style="742" customWidth="1"/>
    <col min="21" max="21" width="3.28515625" style="742" customWidth="1"/>
    <col min="22" max="22" width="13.140625" style="738" customWidth="1"/>
    <col min="23" max="80" width="9.140625" style="738"/>
    <col min="81" max="16384" width="9.140625" style="742"/>
  </cols>
  <sheetData>
    <row r="1" spans="1:80" s="738" customFormat="1" ht="34.15" customHeight="1">
      <c r="E1" s="739"/>
      <c r="F1" s="740"/>
      <c r="G1" s="739"/>
      <c r="H1" s="739"/>
      <c r="I1" s="739"/>
      <c r="J1" s="739"/>
      <c r="K1" s="739"/>
      <c r="L1" s="739"/>
      <c r="M1" s="739"/>
      <c r="N1" s="739"/>
      <c r="O1" s="739"/>
      <c r="P1" s="739"/>
      <c r="Q1" s="739"/>
      <c r="R1" s="739"/>
      <c r="S1" s="739"/>
      <c r="T1" s="739"/>
    </row>
    <row r="2" spans="1:80" ht="24" customHeight="1">
      <c r="D2" s="741"/>
      <c r="E2" s="1053" t="s">
        <v>346</v>
      </c>
      <c r="F2" s="1053"/>
      <c r="G2" s="1053"/>
      <c r="H2" s="1053"/>
      <c r="I2" s="1053"/>
      <c r="J2" s="1053"/>
      <c r="K2" s="1053"/>
      <c r="L2" s="1053"/>
      <c r="M2" s="1053"/>
      <c r="N2" s="1053"/>
      <c r="O2" s="1053"/>
      <c r="P2" s="1053"/>
      <c r="Q2" s="1053"/>
      <c r="R2" s="1053"/>
      <c r="S2" s="1053"/>
      <c r="T2" s="1053"/>
      <c r="U2" s="741"/>
    </row>
    <row r="3" spans="1:80" ht="10.15" customHeight="1">
      <c r="D3" s="741"/>
      <c r="E3" s="743"/>
      <c r="F3" s="744"/>
      <c r="G3" s="745"/>
      <c r="H3" s="745"/>
      <c r="I3" s="745"/>
      <c r="J3" s="745"/>
      <c r="K3" s="745"/>
      <c r="L3" s="746"/>
      <c r="M3" s="746"/>
      <c r="N3" s="746"/>
      <c r="O3" s="746"/>
      <c r="P3" s="745"/>
      <c r="Q3" s="746"/>
      <c r="R3" s="746"/>
      <c r="S3" s="746"/>
      <c r="T3" s="747"/>
      <c r="U3" s="741"/>
    </row>
    <row r="4" spans="1:80" ht="16.149999999999999" customHeight="1">
      <c r="D4" s="741"/>
      <c r="E4" s="748"/>
      <c r="F4" s="372" t="s">
        <v>57</v>
      </c>
      <c r="G4" s="601" t="s">
        <v>210</v>
      </c>
      <c r="H4" s="602" t="s">
        <v>344</v>
      </c>
      <c r="I4" s="749"/>
      <c r="J4" s="372" t="s">
        <v>53</v>
      </c>
      <c r="K4" s="750"/>
      <c r="L4" s="457" t="s">
        <v>54</v>
      </c>
      <c r="M4" s="457" t="s">
        <v>31</v>
      </c>
      <c r="N4" s="751"/>
      <c r="O4" s="601" t="s">
        <v>36</v>
      </c>
      <c r="P4" s="752"/>
      <c r="Q4" s="457" t="s">
        <v>38</v>
      </c>
      <c r="R4" s="753"/>
      <c r="S4" s="457"/>
      <c r="T4" s="754"/>
      <c r="U4" s="741"/>
    </row>
    <row r="5" spans="1:80" ht="18" customHeight="1">
      <c r="D5" s="741"/>
      <c r="E5" s="748"/>
      <c r="F5" s="755">
        <f>'PnLV-Mon'!F5</f>
        <v>2018</v>
      </c>
      <c r="G5" s="756">
        <f>IF(LEN('Dashboard-Mon'!G7)=0,"",'Dashboard-Mon'!G7)</f>
        <v>2</v>
      </c>
      <c r="H5" s="757" t="str">
        <f>'PnLV-Mon'!H5</f>
        <v/>
      </c>
      <c r="I5" s="758" t="str">
        <f>IF(LEN('Dashboard-Mon'!I7)=0,"",'Dashboard-Mon'!I7)</f>
        <v/>
      </c>
      <c r="J5" s="759" t="str">
        <f>'PnLV-Mon'!I5</f>
        <v/>
      </c>
      <c r="K5" s="760"/>
      <c r="L5" s="761" t="str">
        <f>'PnLV-Mon'!J5</f>
        <v/>
      </c>
      <c r="M5" s="761" t="str">
        <f>'PnLV-Mon'!L5</f>
        <v/>
      </c>
      <c r="N5" s="762"/>
      <c r="O5" s="763" t="str">
        <f>'PnLV-Mon'!M5</f>
        <v/>
      </c>
      <c r="P5" s="764"/>
      <c r="Q5" s="765" t="str">
        <f>'PnLV-Mon'!N5</f>
        <v/>
      </c>
      <c r="R5" s="766"/>
      <c r="S5" s="767"/>
      <c r="T5" s="754"/>
      <c r="U5" s="768"/>
    </row>
    <row r="6" spans="1:80" ht="24" customHeight="1">
      <c r="D6" s="741"/>
      <c r="E6" s="748"/>
      <c r="F6" s="461" t="str">
        <f>'Dashboard-Ytd'!F8</f>
        <v>YTD</v>
      </c>
      <c r="G6" s="370" t="str">
        <f>'Dashboard-Ytd'!H8</f>
        <v>Feb</v>
      </c>
      <c r="H6" s="370">
        <f>'Dashboard-Ytd'!G8</f>
        <v>2018</v>
      </c>
      <c r="I6" s="371"/>
      <c r="J6" s="732" t="str">
        <f>'Dashboard-Ytd'!I8</f>
        <v>All SBUs</v>
      </c>
      <c r="K6" s="369"/>
      <c r="L6" s="733"/>
      <c r="M6" s="734"/>
      <c r="N6" s="735"/>
      <c r="O6" s="735"/>
      <c r="P6" s="369"/>
      <c r="Q6" s="736"/>
      <c r="R6" s="736"/>
      <c r="S6" s="737"/>
      <c r="T6" s="754"/>
      <c r="U6" s="741"/>
    </row>
    <row r="7" spans="1:80" s="774" customFormat="1" ht="10.15" customHeight="1">
      <c r="A7" s="769"/>
      <c r="B7" s="769"/>
      <c r="C7" s="769"/>
      <c r="D7" s="741"/>
      <c r="E7" s="748"/>
      <c r="F7" s="770"/>
      <c r="G7" s="771"/>
      <c r="H7" s="771"/>
      <c r="I7" s="771"/>
      <c r="J7" s="771"/>
      <c r="K7" s="771"/>
      <c r="L7" s="772"/>
      <c r="M7" s="772"/>
      <c r="N7" s="772"/>
      <c r="O7" s="772"/>
      <c r="P7" s="773"/>
      <c r="Q7" s="772"/>
      <c r="R7" s="772"/>
      <c r="S7" s="772"/>
      <c r="T7" s="754"/>
      <c r="U7" s="741"/>
      <c r="V7" s="738"/>
      <c r="W7" s="738"/>
      <c r="X7" s="738"/>
      <c r="Y7" s="769"/>
      <c r="Z7" s="769"/>
      <c r="AA7" s="769"/>
      <c r="AB7" s="769"/>
      <c r="AC7" s="769"/>
      <c r="AD7" s="769"/>
      <c r="AE7" s="769"/>
      <c r="AF7" s="769"/>
      <c r="AG7" s="769"/>
      <c r="AH7" s="769"/>
      <c r="AI7" s="769"/>
      <c r="AJ7" s="769"/>
      <c r="AK7" s="769"/>
      <c r="AL7" s="769"/>
      <c r="AM7" s="769"/>
      <c r="AN7" s="769"/>
      <c r="AO7" s="769"/>
      <c r="AP7" s="769"/>
      <c r="AQ7" s="769"/>
      <c r="AR7" s="769"/>
      <c r="AS7" s="769"/>
      <c r="AT7" s="769"/>
      <c r="AU7" s="769"/>
      <c r="AV7" s="769"/>
      <c r="AW7" s="769"/>
      <c r="AX7" s="769"/>
      <c r="AY7" s="769"/>
      <c r="AZ7" s="769"/>
      <c r="BA7" s="769"/>
      <c r="BB7" s="769"/>
      <c r="BC7" s="769"/>
      <c r="BD7" s="769"/>
      <c r="BE7" s="769"/>
      <c r="BF7" s="769"/>
      <c r="BG7" s="769"/>
      <c r="BH7" s="769"/>
      <c r="BI7" s="769"/>
      <c r="BJ7" s="769"/>
      <c r="BK7" s="769"/>
      <c r="BL7" s="769"/>
      <c r="BM7" s="769"/>
      <c r="BN7" s="769"/>
      <c r="BO7" s="769"/>
      <c r="BP7" s="769"/>
      <c r="BQ7" s="769"/>
      <c r="BR7" s="769"/>
      <c r="BS7" s="769"/>
      <c r="BT7" s="769"/>
      <c r="BU7" s="769"/>
      <c r="BV7" s="769"/>
      <c r="BW7" s="769"/>
      <c r="BX7" s="769"/>
      <c r="BY7" s="769"/>
      <c r="BZ7" s="769"/>
      <c r="CA7" s="769"/>
      <c r="CB7" s="769"/>
    </row>
    <row r="8" spans="1:80" ht="16.899999999999999" customHeight="1">
      <c r="D8" s="741"/>
      <c r="E8" s="748"/>
      <c r="F8" s="775"/>
      <c r="G8" s="776" t="s">
        <v>305</v>
      </c>
      <c r="H8" s="776" t="s">
        <v>306</v>
      </c>
      <c r="I8" s="776"/>
      <c r="J8" s="776" t="s">
        <v>307</v>
      </c>
      <c r="K8" s="777"/>
      <c r="L8" s="778"/>
      <c r="M8" s="779"/>
      <c r="N8" s="779"/>
      <c r="O8" s="780"/>
      <c r="P8" s="781"/>
      <c r="Q8" s="782" t="s">
        <v>306</v>
      </c>
      <c r="R8" s="776"/>
      <c r="S8" s="783" t="s">
        <v>307</v>
      </c>
      <c r="T8" s="754"/>
      <c r="U8" s="741"/>
    </row>
    <row r="9" spans="1:80" ht="16.899999999999999" customHeight="1">
      <c r="D9" s="741"/>
      <c r="E9" s="748"/>
      <c r="F9" s="784" t="s">
        <v>287</v>
      </c>
      <c r="G9" s="595">
        <f>PnLCyYtd!$O$2</f>
        <v>53</v>
      </c>
      <c r="H9" s="373">
        <f>PnLFcsYtd!$O$2</f>
        <v>55</v>
      </c>
      <c r="I9" s="373"/>
      <c r="J9" s="373">
        <f>PnLLyYtd!$O$2</f>
        <v>50</v>
      </c>
      <c r="K9" s="785"/>
      <c r="L9" s="786"/>
      <c r="M9" s="787"/>
      <c r="N9" s="787"/>
      <c r="O9" s="788"/>
      <c r="P9" s="373"/>
      <c r="Q9" s="528">
        <f>IF(H$12=0,"na",($G9-H9))</f>
        <v>-2</v>
      </c>
      <c r="R9" s="529"/>
      <c r="S9" s="530">
        <f>IF(J$12=0,"na",($G9-J9))</f>
        <v>3</v>
      </c>
      <c r="T9" s="754"/>
      <c r="U9" s="741"/>
    </row>
    <row r="10" spans="1:80" ht="16.899999999999999" customHeight="1">
      <c r="D10" s="741"/>
      <c r="E10" s="748"/>
      <c r="F10" s="784" t="s">
        <v>288</v>
      </c>
      <c r="G10" s="595">
        <f>PnLCyYtd!$P$2</f>
        <v>9</v>
      </c>
      <c r="H10" s="373">
        <f>PnLFcsYtd!$P$2</f>
        <v>5</v>
      </c>
      <c r="I10" s="373"/>
      <c r="J10" s="373">
        <f>PnLLyYtd!$P$2</f>
        <v>9</v>
      </c>
      <c r="K10" s="785"/>
      <c r="L10" s="786"/>
      <c r="M10" s="787"/>
      <c r="N10" s="787"/>
      <c r="O10" s="788"/>
      <c r="P10" s="373"/>
      <c r="Q10" s="528">
        <f>IF(H$12=0,"na",-($G10-H10))</f>
        <v>-4</v>
      </c>
      <c r="R10" s="529"/>
      <c r="S10" s="530">
        <f>IF(J$12=0,"na",-($G10-J10))</f>
        <v>0</v>
      </c>
      <c r="T10" s="789"/>
      <c r="U10" s="741"/>
    </row>
    <row r="11" spans="1:80" ht="16.899999999999999" customHeight="1">
      <c r="D11" s="741"/>
      <c r="E11" s="748"/>
      <c r="F11" s="784" t="s">
        <v>289</v>
      </c>
      <c r="G11" s="595">
        <f>PnLCyYtd!$Q$2</f>
        <v>6</v>
      </c>
      <c r="H11" s="373">
        <f>PnLFcsYtd!$Q$2</f>
        <v>5</v>
      </c>
      <c r="I11" s="373"/>
      <c r="J11" s="373">
        <f>PnLLyYtd!$Q$2</f>
        <v>6</v>
      </c>
      <c r="K11" s="785"/>
      <c r="L11" s="786"/>
      <c r="M11" s="787"/>
      <c r="N11" s="787"/>
      <c r="O11" s="788"/>
      <c r="P11" s="373"/>
      <c r="Q11" s="528">
        <f>IF(H$12=0,"na",-($G11-H11))</f>
        <v>-1</v>
      </c>
      <c r="R11" s="529"/>
      <c r="S11" s="530">
        <f>IF(J$12=0,"na",-($G11-J11))</f>
        <v>0</v>
      </c>
      <c r="T11" s="754"/>
      <c r="U11" s="741"/>
    </row>
    <row r="12" spans="1:80" ht="16.899999999999999" customHeight="1">
      <c r="D12" s="741"/>
      <c r="E12" s="748"/>
      <c r="F12" s="790" t="s">
        <v>316</v>
      </c>
      <c r="G12" s="596">
        <f>PnLCyYtd!$R$2</f>
        <v>68</v>
      </c>
      <c r="H12" s="597">
        <f>PnLFcsYtd!$R$2</f>
        <v>65</v>
      </c>
      <c r="I12" s="597"/>
      <c r="J12" s="597">
        <f>PnLLyYtd!$R$2</f>
        <v>65</v>
      </c>
      <c r="K12" s="791"/>
      <c r="L12" s="792"/>
      <c r="M12" s="793"/>
      <c r="N12" s="793"/>
      <c r="O12" s="794"/>
      <c r="P12" s="597"/>
      <c r="Q12" s="598">
        <f t="shared" ref="Q12" si="0">IF(H$12=0,"na",($G12-H12))</f>
        <v>3</v>
      </c>
      <c r="R12" s="599"/>
      <c r="S12" s="600">
        <f t="shared" ref="S12" si="1">IF(J$12=0,"na",($G12-J12))</f>
        <v>3</v>
      </c>
      <c r="T12" s="754"/>
      <c r="U12" s="741"/>
    </row>
    <row r="13" spans="1:80" s="774" customFormat="1" ht="10.15" customHeight="1">
      <c r="A13" s="769"/>
      <c r="B13" s="769"/>
      <c r="C13" s="769"/>
      <c r="D13" s="741"/>
      <c r="E13" s="748"/>
      <c r="F13" s="795"/>
      <c r="G13" s="771"/>
      <c r="H13" s="771"/>
      <c r="I13" s="771"/>
      <c r="J13" s="771"/>
      <c r="K13" s="771"/>
      <c r="L13" s="772"/>
      <c r="M13" s="772"/>
      <c r="N13" s="772"/>
      <c r="O13" s="772"/>
      <c r="P13" s="773"/>
      <c r="Q13" s="772"/>
      <c r="R13" s="772"/>
      <c r="S13" s="772"/>
      <c r="T13" s="754"/>
      <c r="U13" s="741"/>
      <c r="V13" s="738"/>
      <c r="W13" s="738"/>
      <c r="X13" s="738"/>
      <c r="Y13" s="769"/>
      <c r="Z13" s="769"/>
      <c r="AA13" s="769"/>
      <c r="AB13" s="769"/>
      <c r="AC13" s="769"/>
      <c r="AD13" s="769"/>
      <c r="AE13" s="769"/>
      <c r="AF13" s="769"/>
      <c r="AG13" s="769"/>
      <c r="AH13" s="769"/>
      <c r="AI13" s="769"/>
      <c r="AJ13" s="769"/>
      <c r="AK13" s="769"/>
      <c r="AL13" s="769"/>
      <c r="AM13" s="769"/>
      <c r="AN13" s="769"/>
      <c r="AO13" s="769"/>
      <c r="AP13" s="769"/>
      <c r="AQ13" s="769"/>
      <c r="AR13" s="769"/>
      <c r="AS13" s="769"/>
      <c r="AT13" s="769"/>
      <c r="AU13" s="769"/>
      <c r="AV13" s="769"/>
      <c r="AW13" s="769"/>
      <c r="AX13" s="769"/>
      <c r="AY13" s="769"/>
      <c r="AZ13" s="769"/>
      <c r="BA13" s="769"/>
      <c r="BB13" s="769"/>
      <c r="BC13" s="769"/>
      <c r="BD13" s="769"/>
      <c r="BE13" s="769"/>
      <c r="BF13" s="769"/>
      <c r="BG13" s="769"/>
      <c r="BH13" s="769"/>
      <c r="BI13" s="769"/>
      <c r="BJ13" s="769"/>
      <c r="BK13" s="769"/>
      <c r="BL13" s="769"/>
      <c r="BM13" s="769"/>
      <c r="BN13" s="769"/>
      <c r="BO13" s="769"/>
      <c r="BP13" s="769"/>
      <c r="BQ13" s="769"/>
      <c r="BR13" s="769"/>
      <c r="BS13" s="769"/>
      <c r="BT13" s="769"/>
      <c r="BU13" s="769"/>
      <c r="BV13" s="769"/>
      <c r="BW13" s="769"/>
      <c r="BX13" s="769"/>
      <c r="BY13" s="769"/>
      <c r="BZ13" s="769"/>
      <c r="CA13" s="769"/>
      <c r="CB13" s="769"/>
    </row>
    <row r="14" spans="1:80" s="774" customFormat="1" ht="15" customHeight="1">
      <c r="A14" s="769"/>
      <c r="B14" s="769"/>
      <c r="C14" s="769"/>
      <c r="D14" s="741"/>
      <c r="E14" s="748"/>
      <c r="F14" s="796"/>
      <c r="G14" s="1057" t="s">
        <v>303</v>
      </c>
      <c r="H14" s="1058"/>
      <c r="I14" s="1058"/>
      <c r="J14" s="1059"/>
      <c r="K14" s="797"/>
      <c r="L14" s="1060"/>
      <c r="M14" s="1060"/>
      <c r="N14" s="1060"/>
      <c r="O14" s="1060"/>
      <c r="P14" s="797"/>
      <c r="Q14" s="1058" t="s">
        <v>318</v>
      </c>
      <c r="R14" s="1058"/>
      <c r="S14" s="1059"/>
      <c r="T14" s="754"/>
      <c r="U14" s="741"/>
      <c r="V14" s="738"/>
      <c r="W14" s="738"/>
      <c r="X14" s="738"/>
      <c r="Y14" s="769"/>
      <c r="Z14" s="769"/>
      <c r="AA14" s="769"/>
      <c r="AB14" s="769"/>
      <c r="AC14" s="769"/>
      <c r="AD14" s="769"/>
      <c r="AE14" s="769"/>
      <c r="AF14" s="769"/>
      <c r="AG14" s="769"/>
      <c r="AH14" s="769"/>
      <c r="AI14" s="769"/>
      <c r="AJ14" s="769"/>
      <c r="AK14" s="769"/>
      <c r="AL14" s="769"/>
      <c r="AM14" s="769"/>
      <c r="AN14" s="769"/>
      <c r="AO14" s="769"/>
      <c r="AP14" s="769"/>
      <c r="AQ14" s="769"/>
      <c r="AR14" s="769"/>
      <c r="AS14" s="769"/>
      <c r="AT14" s="769"/>
      <c r="AU14" s="769"/>
      <c r="AV14" s="769"/>
      <c r="AW14" s="769"/>
      <c r="AX14" s="769"/>
      <c r="AY14" s="769"/>
      <c r="AZ14" s="769"/>
      <c r="BA14" s="769"/>
      <c r="BB14" s="769"/>
      <c r="BC14" s="769"/>
      <c r="BD14" s="769"/>
      <c r="BE14" s="769"/>
      <c r="BF14" s="769"/>
      <c r="BG14" s="769"/>
      <c r="BH14" s="769"/>
      <c r="BI14" s="769"/>
      <c r="BJ14" s="769"/>
      <c r="BK14" s="769"/>
      <c r="BL14" s="769"/>
      <c r="BM14" s="769"/>
      <c r="BN14" s="769"/>
      <c r="BO14" s="769"/>
      <c r="BP14" s="769"/>
      <c r="BQ14" s="769"/>
      <c r="BR14" s="769"/>
      <c r="BS14" s="769"/>
      <c r="BT14" s="769"/>
      <c r="BU14" s="769"/>
      <c r="BV14" s="769"/>
      <c r="BW14" s="769"/>
      <c r="BX14" s="769"/>
      <c r="BY14" s="769"/>
      <c r="BZ14" s="769"/>
      <c r="CA14" s="769"/>
      <c r="CB14" s="769"/>
    </row>
    <row r="15" spans="1:80" s="774" customFormat="1" ht="15" customHeight="1">
      <c r="A15" s="769"/>
      <c r="B15" s="769"/>
      <c r="C15" s="769"/>
      <c r="D15" s="741"/>
      <c r="E15" s="748"/>
      <c r="F15" s="798"/>
      <c r="G15" s="799" t="s">
        <v>305</v>
      </c>
      <c r="H15" s="800" t="s">
        <v>306</v>
      </c>
      <c r="I15" s="800"/>
      <c r="J15" s="801" t="s">
        <v>307</v>
      </c>
      <c r="K15" s="802"/>
      <c r="L15" s="803"/>
      <c r="M15" s="803"/>
      <c r="N15" s="803"/>
      <c r="O15" s="803"/>
      <c r="P15" s="802"/>
      <c r="Q15" s="800" t="s">
        <v>306</v>
      </c>
      <c r="R15" s="800"/>
      <c r="S15" s="801" t="s">
        <v>307</v>
      </c>
      <c r="T15" s="754"/>
      <c r="U15" s="741"/>
      <c r="V15" s="769"/>
      <c r="W15" s="769"/>
      <c r="X15" s="769"/>
      <c r="Y15" s="769"/>
      <c r="Z15" s="769"/>
      <c r="AA15" s="769"/>
      <c r="AB15" s="769"/>
      <c r="AC15" s="769"/>
      <c r="AD15" s="769"/>
      <c r="AE15" s="769"/>
      <c r="AF15" s="769"/>
      <c r="AG15" s="769"/>
      <c r="AH15" s="769"/>
      <c r="AI15" s="769"/>
      <c r="AJ15" s="769"/>
      <c r="AK15" s="769"/>
      <c r="AL15" s="769"/>
      <c r="AM15" s="769"/>
      <c r="AN15" s="769"/>
      <c r="AO15" s="769"/>
      <c r="AP15" s="769"/>
      <c r="AQ15" s="769"/>
      <c r="AR15" s="769"/>
      <c r="AS15" s="769"/>
      <c r="AT15" s="769"/>
      <c r="AU15" s="769"/>
      <c r="AV15" s="769"/>
      <c r="AW15" s="769"/>
      <c r="AX15" s="769"/>
      <c r="AY15" s="769"/>
      <c r="AZ15" s="769"/>
      <c r="BA15" s="769"/>
      <c r="BB15" s="769"/>
      <c r="BC15" s="769"/>
      <c r="BD15" s="769"/>
      <c r="BE15" s="769"/>
      <c r="BF15" s="769"/>
      <c r="BG15" s="769"/>
      <c r="BH15" s="769"/>
      <c r="BI15" s="769"/>
      <c r="BJ15" s="769"/>
      <c r="BK15" s="769"/>
      <c r="BL15" s="769"/>
      <c r="BM15" s="769"/>
      <c r="BN15" s="769"/>
      <c r="BO15" s="769"/>
      <c r="BP15" s="769"/>
      <c r="BQ15" s="769"/>
      <c r="BR15" s="769"/>
      <c r="BS15" s="769"/>
      <c r="BT15" s="769"/>
      <c r="BU15" s="769"/>
      <c r="BV15" s="769"/>
      <c r="BW15" s="769"/>
      <c r="BX15" s="769"/>
      <c r="BY15" s="769"/>
      <c r="BZ15" s="769"/>
      <c r="CA15" s="769"/>
      <c r="CB15" s="769"/>
    </row>
    <row r="16" spans="1:80" s="774" customFormat="1" ht="19.899999999999999" customHeight="1">
      <c r="A16" s="769" t="s">
        <v>351</v>
      </c>
      <c r="B16" s="769"/>
      <c r="C16" s="769"/>
      <c r="D16" s="741"/>
      <c r="E16" s="748"/>
      <c r="F16" s="804" t="s">
        <v>0</v>
      </c>
      <c r="G16" s="805">
        <f>G21</f>
        <v>572195.98720000009</v>
      </c>
      <c r="H16" s="806">
        <f>H21</f>
        <v>553612.76654271025</v>
      </c>
      <c r="I16" s="806"/>
      <c r="J16" s="806">
        <f>J21</f>
        <v>538844.54298000003</v>
      </c>
      <c r="K16" s="807"/>
      <c r="L16" s="808"/>
      <c r="M16" s="808"/>
      <c r="N16" s="808"/>
      <c r="O16" s="808"/>
      <c r="P16" s="807"/>
      <c r="Q16" s="809">
        <f>IF(H$16=0,"na",IF($G16=0,"na",ROUND(($G16/H16-1)*100,1)))</f>
        <v>3.4</v>
      </c>
      <c r="R16" s="809"/>
      <c r="S16" s="810">
        <f>IF(J$16=0,"na",IF($G16=0,"na",ROUND(($G16/J16-1)*100,1)))</f>
        <v>6.2</v>
      </c>
      <c r="T16" s="754"/>
      <c r="U16" s="741"/>
      <c r="V16" s="769"/>
      <c r="W16" s="769"/>
      <c r="X16" s="769"/>
      <c r="Y16" s="769"/>
      <c r="Z16" s="769"/>
      <c r="AA16" s="769"/>
      <c r="AB16" s="769"/>
      <c r="AC16" s="769"/>
      <c r="AD16" s="769"/>
      <c r="AE16" s="769"/>
      <c r="AF16" s="769"/>
      <c r="AG16" s="769"/>
      <c r="AH16" s="769"/>
      <c r="AI16" s="769"/>
      <c r="AJ16" s="769"/>
      <c r="AK16" s="769"/>
      <c r="AL16" s="769"/>
      <c r="AM16" s="769"/>
      <c r="AN16" s="769"/>
      <c r="AO16" s="769"/>
      <c r="AP16" s="769"/>
      <c r="AQ16" s="769"/>
      <c r="AR16" s="769"/>
      <c r="AS16" s="769"/>
      <c r="AT16" s="769"/>
      <c r="AU16" s="769"/>
      <c r="AV16" s="769"/>
      <c r="AW16" s="769"/>
      <c r="AX16" s="769"/>
      <c r="AY16" s="769"/>
      <c r="AZ16" s="769"/>
      <c r="BA16" s="769"/>
      <c r="BB16" s="769"/>
      <c r="BC16" s="769"/>
      <c r="BD16" s="769"/>
      <c r="BE16" s="769"/>
      <c r="BF16" s="769"/>
      <c r="BG16" s="769"/>
      <c r="BH16" s="769"/>
      <c r="BI16" s="769"/>
      <c r="BJ16" s="769"/>
      <c r="BK16" s="769"/>
      <c r="BL16" s="769"/>
      <c r="BM16" s="769"/>
      <c r="BN16" s="769"/>
      <c r="BO16" s="769"/>
      <c r="BP16" s="769"/>
      <c r="BQ16" s="769"/>
      <c r="BR16" s="769"/>
      <c r="BS16" s="769"/>
      <c r="BT16" s="769"/>
      <c r="BU16" s="769"/>
      <c r="BV16" s="769"/>
      <c r="BW16" s="769"/>
      <c r="BX16" s="769"/>
      <c r="BY16" s="769"/>
      <c r="BZ16" s="769"/>
      <c r="CA16" s="769"/>
      <c r="CB16" s="769"/>
    </row>
    <row r="17" spans="1:80" s="774" customFormat="1" ht="19.899999999999999" customHeight="1">
      <c r="A17" s="769"/>
      <c r="B17" s="769"/>
      <c r="C17" s="769"/>
      <c r="D17" s="741"/>
      <c r="E17" s="748"/>
      <c r="F17" s="811" t="s">
        <v>24</v>
      </c>
      <c r="G17" s="812">
        <f>G54</f>
        <v>68589.366000000009</v>
      </c>
      <c r="H17" s="813">
        <f>H54</f>
        <v>75500.334125270019</v>
      </c>
      <c r="I17" s="813">
        <f>I54</f>
        <v>0</v>
      </c>
      <c r="J17" s="813">
        <f>J54</f>
        <v>62747.192494999996</v>
      </c>
      <c r="K17" s="814"/>
      <c r="L17" s="815"/>
      <c r="M17" s="815"/>
      <c r="N17" s="815"/>
      <c r="O17" s="815"/>
      <c r="P17" s="814"/>
      <c r="Q17" s="816">
        <f>($G17-H17)/ABS(H17)*100</f>
        <v>-9.153559656839855</v>
      </c>
      <c r="R17" s="817"/>
      <c r="S17" s="818">
        <f>($G17-J17)/ABS(J17)*100</f>
        <v>9.3106532303665173</v>
      </c>
      <c r="T17" s="754"/>
      <c r="U17" s="741"/>
      <c r="V17" s="769"/>
      <c r="W17" s="769"/>
      <c r="X17" s="769"/>
      <c r="Y17" s="769"/>
      <c r="Z17" s="769"/>
      <c r="AA17" s="769"/>
      <c r="AB17" s="769"/>
      <c r="AC17" s="769"/>
      <c r="AD17" s="769"/>
      <c r="AE17" s="769"/>
      <c r="AF17" s="769"/>
      <c r="AG17" s="769"/>
      <c r="AH17" s="769"/>
      <c r="AI17" s="769"/>
      <c r="AJ17" s="769"/>
      <c r="AK17" s="769"/>
      <c r="AL17" s="769"/>
      <c r="AM17" s="769"/>
      <c r="AN17" s="769"/>
      <c r="AO17" s="769"/>
      <c r="AP17" s="769"/>
      <c r="AQ17" s="769"/>
      <c r="AR17" s="769"/>
      <c r="AS17" s="769"/>
      <c r="AT17" s="769"/>
      <c r="AU17" s="769"/>
      <c r="AV17" s="769"/>
      <c r="AW17" s="769"/>
      <c r="AX17" s="769"/>
      <c r="AY17" s="769"/>
      <c r="AZ17" s="769"/>
      <c r="BA17" s="769"/>
      <c r="BB17" s="769"/>
      <c r="BC17" s="769"/>
      <c r="BD17" s="769"/>
      <c r="BE17" s="769"/>
      <c r="BF17" s="769"/>
      <c r="BG17" s="769"/>
      <c r="BH17" s="769"/>
      <c r="BI17" s="769"/>
      <c r="BJ17" s="769"/>
      <c r="BK17" s="769"/>
      <c r="BL17" s="769"/>
      <c r="BM17" s="769"/>
      <c r="BN17" s="769"/>
      <c r="BO17" s="769"/>
      <c r="BP17" s="769"/>
      <c r="BQ17" s="769"/>
      <c r="BR17" s="769"/>
      <c r="BS17" s="769"/>
      <c r="BT17" s="769"/>
      <c r="BU17" s="769"/>
      <c r="BV17" s="769"/>
      <c r="BW17" s="769"/>
      <c r="BX17" s="769"/>
      <c r="BY17" s="769"/>
      <c r="BZ17" s="769"/>
      <c r="CA17" s="769"/>
      <c r="CB17" s="769"/>
    </row>
    <row r="18" spans="1:80" s="774" customFormat="1" ht="10.15" customHeight="1">
      <c r="A18" s="769"/>
      <c r="B18" s="769"/>
      <c r="C18" s="769"/>
      <c r="D18" s="741"/>
      <c r="E18" s="748"/>
      <c r="F18" s="770"/>
      <c r="G18" s="819"/>
      <c r="H18" s="819"/>
      <c r="I18" s="819"/>
      <c r="J18" s="819"/>
      <c r="K18" s="819"/>
      <c r="L18" s="772"/>
      <c r="M18" s="772"/>
      <c r="N18" s="772"/>
      <c r="O18" s="772"/>
      <c r="P18" s="819"/>
      <c r="Q18" s="772"/>
      <c r="R18" s="772"/>
      <c r="S18" s="772"/>
      <c r="T18" s="754"/>
      <c r="U18" s="741"/>
      <c r="V18" s="769"/>
      <c r="W18" s="769"/>
      <c r="X18" s="769"/>
      <c r="Y18" s="769"/>
      <c r="Z18" s="769"/>
      <c r="AA18" s="769"/>
      <c r="AB18" s="769"/>
      <c r="AC18" s="769"/>
      <c r="AD18" s="769"/>
      <c r="AE18" s="769"/>
      <c r="AF18" s="769"/>
      <c r="AG18" s="769"/>
      <c r="AH18" s="769"/>
      <c r="AI18" s="769"/>
      <c r="AJ18" s="769"/>
      <c r="AK18" s="769"/>
      <c r="AL18" s="769"/>
      <c r="AM18" s="769"/>
      <c r="AN18" s="769"/>
      <c r="AO18" s="769"/>
      <c r="AP18" s="769"/>
      <c r="AQ18" s="769"/>
      <c r="AR18" s="769"/>
      <c r="AS18" s="769"/>
      <c r="AT18" s="769"/>
      <c r="AU18" s="769"/>
      <c r="AV18" s="769"/>
      <c r="AW18" s="769"/>
      <c r="AX18" s="769"/>
      <c r="AY18" s="769"/>
      <c r="AZ18" s="769"/>
      <c r="BA18" s="769"/>
      <c r="BB18" s="769"/>
      <c r="BC18" s="769"/>
      <c r="BD18" s="769"/>
      <c r="BE18" s="769"/>
      <c r="BF18" s="769"/>
      <c r="BG18" s="769"/>
      <c r="BH18" s="769"/>
      <c r="BI18" s="769"/>
      <c r="BJ18" s="769"/>
      <c r="BK18" s="769"/>
      <c r="BL18" s="769"/>
      <c r="BM18" s="769"/>
      <c r="BN18" s="769"/>
      <c r="BO18" s="769"/>
      <c r="BP18" s="769"/>
      <c r="BQ18" s="769"/>
      <c r="BR18" s="769"/>
      <c r="BS18" s="769"/>
      <c r="BT18" s="769"/>
      <c r="BU18" s="769"/>
      <c r="BV18" s="769"/>
      <c r="BW18" s="769"/>
      <c r="BX18" s="769"/>
      <c r="BY18" s="769"/>
      <c r="BZ18" s="769"/>
      <c r="CA18" s="769"/>
      <c r="CB18" s="769"/>
    </row>
    <row r="19" spans="1:80" s="774" customFormat="1" ht="15" customHeight="1">
      <c r="A19" s="769"/>
      <c r="B19" s="769"/>
      <c r="C19" s="769"/>
      <c r="D19" s="741"/>
      <c r="E19" s="748"/>
      <c r="F19" s="796"/>
      <c r="G19" s="1058" t="s">
        <v>303</v>
      </c>
      <c r="H19" s="1058"/>
      <c r="I19" s="1058"/>
      <c r="J19" s="1058"/>
      <c r="K19" s="797"/>
      <c r="L19" s="1057" t="s">
        <v>294</v>
      </c>
      <c r="M19" s="1058"/>
      <c r="N19" s="1058"/>
      <c r="O19" s="1058"/>
      <c r="P19" s="797"/>
      <c r="Q19" s="1058" t="s">
        <v>317</v>
      </c>
      <c r="R19" s="1058"/>
      <c r="S19" s="1059"/>
      <c r="T19" s="754"/>
      <c r="U19" s="741"/>
      <c r="V19" s="738"/>
      <c r="W19" s="738"/>
      <c r="X19" s="738"/>
      <c r="Y19" s="769"/>
      <c r="Z19" s="769"/>
      <c r="AA19" s="769"/>
      <c r="AB19" s="769"/>
      <c r="AC19" s="769"/>
      <c r="AD19" s="769"/>
      <c r="AE19" s="769"/>
      <c r="AF19" s="769"/>
      <c r="AG19" s="769"/>
      <c r="AH19" s="769"/>
      <c r="AI19" s="769"/>
      <c r="AJ19" s="769"/>
      <c r="AK19" s="769"/>
      <c r="AL19" s="769"/>
      <c r="AM19" s="769"/>
      <c r="AN19" s="769"/>
      <c r="AO19" s="769"/>
      <c r="AP19" s="769"/>
      <c r="AQ19" s="769"/>
      <c r="AR19" s="769"/>
      <c r="AS19" s="769"/>
      <c r="AT19" s="769"/>
      <c r="AU19" s="769"/>
      <c r="AV19" s="769"/>
      <c r="AW19" s="769"/>
      <c r="AX19" s="769"/>
      <c r="AY19" s="769"/>
      <c r="AZ19" s="769"/>
      <c r="BA19" s="769"/>
      <c r="BB19" s="769"/>
      <c r="BC19" s="769"/>
      <c r="BD19" s="769"/>
      <c r="BE19" s="769"/>
      <c r="BF19" s="769"/>
      <c r="BG19" s="769"/>
      <c r="BH19" s="769"/>
      <c r="BI19" s="769"/>
      <c r="BJ19" s="769"/>
      <c r="BK19" s="769"/>
      <c r="BL19" s="769"/>
      <c r="BM19" s="769"/>
      <c r="BN19" s="769"/>
      <c r="BO19" s="769"/>
      <c r="BP19" s="769"/>
      <c r="BQ19" s="769"/>
      <c r="BR19" s="769"/>
      <c r="BS19" s="769"/>
      <c r="BT19" s="769"/>
      <c r="BU19" s="769"/>
      <c r="BV19" s="769"/>
      <c r="BW19" s="769"/>
      <c r="BX19" s="769"/>
      <c r="BY19" s="769"/>
      <c r="BZ19" s="769"/>
      <c r="CA19" s="769"/>
      <c r="CB19" s="769"/>
    </row>
    <row r="20" spans="1:80" s="774" customFormat="1" ht="15" customHeight="1">
      <c r="A20" s="769"/>
      <c r="B20" s="769"/>
      <c r="C20" s="769"/>
      <c r="D20" s="741"/>
      <c r="E20" s="748"/>
      <c r="F20" s="798"/>
      <c r="G20" s="820" t="s">
        <v>305</v>
      </c>
      <c r="H20" s="820" t="s">
        <v>306</v>
      </c>
      <c r="I20" s="820"/>
      <c r="J20" s="820" t="s">
        <v>307</v>
      </c>
      <c r="K20" s="821"/>
      <c r="L20" s="822" t="s">
        <v>305</v>
      </c>
      <c r="M20" s="820" t="s">
        <v>306</v>
      </c>
      <c r="N20" s="820"/>
      <c r="O20" s="820" t="s">
        <v>307</v>
      </c>
      <c r="P20" s="821"/>
      <c r="Q20" s="820" t="s">
        <v>306</v>
      </c>
      <c r="R20" s="820"/>
      <c r="S20" s="823" t="s">
        <v>307</v>
      </c>
      <c r="T20" s="754"/>
      <c r="U20" s="741"/>
      <c r="V20" s="769"/>
      <c r="W20" s="769"/>
      <c r="X20" s="769"/>
      <c r="Y20" s="769"/>
      <c r="Z20" s="769"/>
      <c r="AA20" s="769"/>
      <c r="AB20" s="769"/>
      <c r="AC20" s="769"/>
      <c r="AD20" s="769"/>
      <c r="AE20" s="769"/>
      <c r="AF20" s="769"/>
      <c r="AG20" s="769"/>
      <c r="AH20" s="769"/>
      <c r="AI20" s="769"/>
      <c r="AJ20" s="769"/>
      <c r="AK20" s="769"/>
      <c r="AL20" s="769"/>
      <c r="AM20" s="769"/>
      <c r="AN20" s="769"/>
      <c r="AO20" s="769"/>
      <c r="AP20" s="769"/>
      <c r="AQ20" s="769"/>
      <c r="AR20" s="769"/>
      <c r="AS20" s="769"/>
      <c r="AT20" s="769"/>
      <c r="AU20" s="769"/>
      <c r="AV20" s="769"/>
      <c r="AW20" s="769"/>
      <c r="AX20" s="769"/>
      <c r="AY20" s="769"/>
      <c r="AZ20" s="769"/>
      <c r="BA20" s="769"/>
      <c r="BB20" s="769"/>
      <c r="BC20" s="769"/>
      <c r="BD20" s="769"/>
      <c r="BE20" s="769"/>
      <c r="BF20" s="769"/>
      <c r="BG20" s="769"/>
      <c r="BH20" s="769"/>
      <c r="BI20" s="769"/>
      <c r="BJ20" s="769"/>
      <c r="BK20" s="769"/>
      <c r="BL20" s="769"/>
      <c r="BM20" s="769"/>
      <c r="BN20" s="769"/>
      <c r="BO20" s="769"/>
      <c r="BP20" s="769"/>
      <c r="BQ20" s="769"/>
      <c r="BR20" s="769"/>
      <c r="BS20" s="769"/>
      <c r="BT20" s="769"/>
      <c r="BU20" s="769"/>
      <c r="BV20" s="769"/>
      <c r="BW20" s="769"/>
      <c r="BX20" s="769"/>
      <c r="BY20" s="769"/>
      <c r="BZ20" s="769"/>
      <c r="CA20" s="769"/>
      <c r="CB20" s="769"/>
    </row>
    <row r="21" spans="1:80" s="834" customFormat="1" ht="19.899999999999999" customHeight="1">
      <c r="A21" s="824"/>
      <c r="B21" s="824"/>
      <c r="C21" s="824"/>
      <c r="D21" s="768"/>
      <c r="E21" s="825"/>
      <c r="F21" s="826" t="s">
        <v>0</v>
      </c>
      <c r="G21" s="827">
        <f>HLOOKUP($F:$F,PnLCyYtd!$Q$14:$BB$15,2,FALSE)</f>
        <v>572195.98720000009</v>
      </c>
      <c r="H21" s="828">
        <f>HLOOKUP($F:$F,PnLFcsYtd!$Q$14:$BA$15,2,FALSE)</f>
        <v>553612.76654271025</v>
      </c>
      <c r="I21" s="828"/>
      <c r="J21" s="828">
        <f>HLOOKUP($F:$F,PnLLyYtd!$Q$14:$BA$15,2,FALSE)</f>
        <v>538844.54298000003</v>
      </c>
      <c r="K21" s="829"/>
      <c r="L21" s="830">
        <v>100</v>
      </c>
      <c r="M21" s="830">
        <v>100</v>
      </c>
      <c r="N21" s="830"/>
      <c r="O21" s="830">
        <v>100</v>
      </c>
      <c r="P21" s="829"/>
      <c r="Q21" s="831" t="s">
        <v>304</v>
      </c>
      <c r="R21" s="831"/>
      <c r="S21" s="832" t="s">
        <v>304</v>
      </c>
      <c r="T21" s="833"/>
      <c r="U21" s="768"/>
      <c r="V21" s="824"/>
      <c r="W21" s="824"/>
      <c r="X21" s="824"/>
      <c r="Y21" s="824"/>
      <c r="Z21" s="824"/>
      <c r="AA21" s="824"/>
      <c r="AB21" s="824"/>
      <c r="AC21" s="824"/>
      <c r="AD21" s="824"/>
      <c r="AE21" s="824"/>
      <c r="AF21" s="824"/>
      <c r="AG21" s="824"/>
      <c r="AH21" s="824"/>
      <c r="AI21" s="824"/>
      <c r="AJ21" s="824"/>
      <c r="AK21" s="824"/>
      <c r="AL21" s="824"/>
      <c r="AM21" s="824"/>
      <c r="AN21" s="824"/>
      <c r="AO21" s="824"/>
      <c r="AP21" s="824"/>
      <c r="AQ21" s="824"/>
      <c r="AR21" s="824"/>
      <c r="AS21" s="824"/>
      <c r="AT21" s="824"/>
      <c r="AU21" s="824"/>
      <c r="AV21" s="824"/>
      <c r="AW21" s="824"/>
      <c r="AX21" s="824"/>
      <c r="AY21" s="824"/>
      <c r="AZ21" s="824"/>
      <c r="BA21" s="824"/>
      <c r="BB21" s="824"/>
      <c r="BC21" s="824"/>
      <c r="BD21" s="824"/>
      <c r="BE21" s="824"/>
      <c r="BF21" s="824"/>
      <c r="BG21" s="824"/>
      <c r="BH21" s="824"/>
      <c r="BI21" s="824"/>
      <c r="BJ21" s="824"/>
      <c r="BK21" s="824"/>
      <c r="BL21" s="824"/>
      <c r="BM21" s="824"/>
      <c r="BN21" s="824"/>
      <c r="BO21" s="824"/>
      <c r="BP21" s="824"/>
      <c r="BQ21" s="824"/>
      <c r="BR21" s="824"/>
      <c r="BS21" s="824"/>
      <c r="BT21" s="824"/>
      <c r="BU21" s="824"/>
      <c r="BV21" s="824"/>
      <c r="BW21" s="824"/>
      <c r="BX21" s="824"/>
      <c r="BY21" s="824"/>
      <c r="BZ21" s="824"/>
      <c r="CA21" s="824"/>
      <c r="CB21" s="824"/>
    </row>
    <row r="22" spans="1:80" ht="19.899999999999999" hidden="1" customHeight="1">
      <c r="D22" s="741"/>
      <c r="E22" s="748"/>
      <c r="F22" s="784" t="s">
        <v>1</v>
      </c>
      <c r="G22" s="835">
        <f>HLOOKUP($F:$F,PnLCyYtd!$Q$14:$BB$15,2,FALSE)</f>
        <v>9103.5060000000012</v>
      </c>
      <c r="H22" s="836">
        <f>HLOOKUP($F:$F,PnLFcsYtd!$Q$14:$BA$15,2,FALSE)</f>
        <v>8740.7285000000011</v>
      </c>
      <c r="I22" s="836"/>
      <c r="J22" s="836">
        <f>HLOOKUP($F:$F,PnLLyYtd!$Q$14:$BA$15,2,FALSE)</f>
        <v>8516.8805749999974</v>
      </c>
      <c r="K22" s="837"/>
      <c r="L22" s="838">
        <f t="shared" ref="L22:L52" si="2">ROUND(IF(G$21=0,0,G22/G$21)*100,1)</f>
        <v>1.6</v>
      </c>
      <c r="M22" s="838">
        <f t="shared" ref="M22:M52" si="3">ROUND(IF(H$21=0,0,H22/H$21)*100,1)</f>
        <v>1.6</v>
      </c>
      <c r="N22" s="838"/>
      <c r="O22" s="838">
        <f t="shared" ref="O22:O52" si="4">ROUND(IF(J$21=0,0,J22/J$21)*100,1)</f>
        <v>1.6</v>
      </c>
      <c r="P22" s="837"/>
      <c r="Q22" s="839">
        <f>IF($T22="c",($L22-M22),-($L22-M22))</f>
        <v>0</v>
      </c>
      <c r="R22" s="839"/>
      <c r="S22" s="840">
        <f>IF($T22="c",($L22-O22),-($L22-O22))</f>
        <v>0</v>
      </c>
      <c r="T22" s="833"/>
      <c r="U22" s="741"/>
    </row>
    <row r="23" spans="1:80" ht="19.899999999999999" hidden="1" customHeight="1">
      <c r="D23" s="741"/>
      <c r="E23" s="748"/>
      <c r="F23" s="784" t="s">
        <v>2</v>
      </c>
      <c r="G23" s="835">
        <f>HLOOKUP($F:$F,PnLCyYtd!$Q$14:$BB$15,2,FALSE)</f>
        <v>563092.48120000015</v>
      </c>
      <c r="H23" s="836">
        <f>HLOOKUP($F:$F,PnLFcsYtd!$Q$14:$BA$15,2,FALSE)</f>
        <v>544872.03804271005</v>
      </c>
      <c r="I23" s="836"/>
      <c r="J23" s="836">
        <f>HLOOKUP($F:$F,PnLLyYtd!$Q$14:$BA$15,2,FALSE)</f>
        <v>530327.66240499984</v>
      </c>
      <c r="K23" s="837"/>
      <c r="L23" s="838">
        <f t="shared" si="2"/>
        <v>98.4</v>
      </c>
      <c r="M23" s="838">
        <f t="shared" si="3"/>
        <v>98.4</v>
      </c>
      <c r="N23" s="838"/>
      <c r="O23" s="838">
        <f t="shared" si="4"/>
        <v>98.4</v>
      </c>
      <c r="P23" s="837"/>
      <c r="Q23" s="839" t="s">
        <v>304</v>
      </c>
      <c r="R23" s="839"/>
      <c r="S23" s="840" t="s">
        <v>304</v>
      </c>
      <c r="T23" s="833"/>
      <c r="U23" s="741"/>
    </row>
    <row r="24" spans="1:80" ht="19.899999999999999" hidden="1" customHeight="1">
      <c r="D24" s="741"/>
      <c r="E24" s="748"/>
      <c r="F24" s="784" t="s">
        <v>3</v>
      </c>
      <c r="G24" s="835">
        <f>HLOOKUP($F:$F,PnLCyYtd!$Q$14:$BB$15,2,FALSE)</f>
        <v>237438.44039999996</v>
      </c>
      <c r="H24" s="836">
        <f>HLOOKUP($F:$F,PnLFcsYtd!$Q$14:$BA$15,2,FALSE)</f>
        <v>223953.4896</v>
      </c>
      <c r="I24" s="836"/>
      <c r="J24" s="836">
        <f>HLOOKUP($F:$F,PnLLyYtd!$Q$14:$BA$15,2,FALSE)</f>
        <v>223774.89599999998</v>
      </c>
      <c r="K24" s="837"/>
      <c r="L24" s="838">
        <f t="shared" si="2"/>
        <v>41.5</v>
      </c>
      <c r="M24" s="838">
        <f t="shared" si="3"/>
        <v>40.5</v>
      </c>
      <c r="N24" s="838"/>
      <c r="O24" s="838">
        <f t="shared" si="4"/>
        <v>41.5</v>
      </c>
      <c r="P24" s="837"/>
      <c r="Q24" s="839">
        <f>IF($T24="c",($L24-M24),-($L24-M24))</f>
        <v>-1</v>
      </c>
      <c r="R24" s="839"/>
      <c r="S24" s="840">
        <f>IF($T24="c",($L24-O24),-($L24-O24))</f>
        <v>0</v>
      </c>
      <c r="T24" s="833"/>
      <c r="U24" s="741"/>
    </row>
    <row r="25" spans="1:80" ht="19.899999999999999" hidden="1" customHeight="1">
      <c r="D25" s="741"/>
      <c r="E25" s="748"/>
      <c r="F25" s="784" t="s">
        <v>4</v>
      </c>
      <c r="G25" s="835">
        <f>HLOOKUP($F:$F,PnLCyYtd!$Q$14:$BB$15,2,FALSE)</f>
        <v>0</v>
      </c>
      <c r="H25" s="836">
        <f>HLOOKUP($F:$F,PnLFcsYtd!$Q$14:$BA$15,2,FALSE)</f>
        <v>0</v>
      </c>
      <c r="I25" s="836"/>
      <c r="J25" s="836">
        <f>HLOOKUP($F:$F,PnLLyYtd!$Q$14:$BA$15,2,FALSE)</f>
        <v>0</v>
      </c>
      <c r="K25" s="837"/>
      <c r="L25" s="838">
        <f t="shared" si="2"/>
        <v>0</v>
      </c>
      <c r="M25" s="838">
        <f t="shared" si="3"/>
        <v>0</v>
      </c>
      <c r="N25" s="838"/>
      <c r="O25" s="838">
        <f t="shared" si="4"/>
        <v>0</v>
      </c>
      <c r="P25" s="837"/>
      <c r="Q25" s="839" t="s">
        <v>304</v>
      </c>
      <c r="R25" s="839"/>
      <c r="S25" s="840" t="s">
        <v>304</v>
      </c>
      <c r="T25" s="833"/>
      <c r="U25" s="741"/>
    </row>
    <row r="26" spans="1:80" ht="19.899999999999999" hidden="1" customHeight="1">
      <c r="D26" s="741"/>
      <c r="E26" s="748"/>
      <c r="F26" s="784" t="s">
        <v>5</v>
      </c>
      <c r="G26" s="835">
        <f>HLOOKUP($F:$F,PnLCyYtd!$Q$14:$BB$15,2,FALSE)</f>
        <v>0</v>
      </c>
      <c r="H26" s="836">
        <f>HLOOKUP($F:$F,PnLFcsYtd!$Q$14:$BA$15,2,FALSE)</f>
        <v>0</v>
      </c>
      <c r="I26" s="836"/>
      <c r="J26" s="836">
        <f>HLOOKUP($F:$F,PnLLyYtd!$Q$14:$BA$15,2,FALSE)</f>
        <v>0</v>
      </c>
      <c r="K26" s="837"/>
      <c r="L26" s="838">
        <f t="shared" si="2"/>
        <v>0</v>
      </c>
      <c r="M26" s="838">
        <f t="shared" si="3"/>
        <v>0</v>
      </c>
      <c r="N26" s="838"/>
      <c r="O26" s="838">
        <f t="shared" si="4"/>
        <v>0</v>
      </c>
      <c r="P26" s="837"/>
      <c r="Q26" s="839" t="s">
        <v>304</v>
      </c>
      <c r="R26" s="839"/>
      <c r="S26" s="840" t="s">
        <v>304</v>
      </c>
      <c r="T26" s="833"/>
      <c r="U26" s="741"/>
    </row>
    <row r="27" spans="1:80" s="834" customFormat="1" ht="19.899999999999999" customHeight="1">
      <c r="A27" s="824"/>
      <c r="B27" s="824"/>
      <c r="C27" s="824"/>
      <c r="D27" s="768"/>
      <c r="E27" s="825"/>
      <c r="F27" s="841" t="s">
        <v>28</v>
      </c>
      <c r="G27" s="842">
        <f>HLOOKUP($F:$F,PnLCyYtd!$Q$14:$BB$15,2,FALSE)</f>
        <v>325654.04080000002</v>
      </c>
      <c r="H27" s="806">
        <f>HLOOKUP($F:$F,PnLFcsYtd!$Q$14:$BA$15,2,FALSE)</f>
        <v>320918.54844271002</v>
      </c>
      <c r="I27" s="806"/>
      <c r="J27" s="806">
        <f>HLOOKUP($F:$F,PnLLyYtd!$Q$14:$BA$15,2,FALSE)</f>
        <v>306552.766405</v>
      </c>
      <c r="K27" s="807"/>
      <c r="L27" s="843">
        <f t="shared" si="2"/>
        <v>56.9</v>
      </c>
      <c r="M27" s="843">
        <f t="shared" si="3"/>
        <v>58</v>
      </c>
      <c r="N27" s="843"/>
      <c r="O27" s="843">
        <f t="shared" si="4"/>
        <v>56.9</v>
      </c>
      <c r="P27" s="807"/>
      <c r="Q27" s="809">
        <f t="shared" ref="Q27:Q52" si="5">IF(H$21=0,"na",IF($T27="c",($L27-M27),-($L27-M27)))</f>
        <v>-1.1000000000000014</v>
      </c>
      <c r="R27" s="809"/>
      <c r="S27" s="810">
        <f t="shared" ref="S27:S52" si="6">IF(J$21=0,"na",IF($T27="c",($L27-O27),-($L27-O27)))</f>
        <v>0</v>
      </c>
      <c r="T27" s="844" t="s">
        <v>232</v>
      </c>
      <c r="U27" s="845"/>
      <c r="V27" s="846"/>
      <c r="W27" s="824"/>
      <c r="X27" s="824"/>
      <c r="Y27" s="824"/>
      <c r="Z27" s="824"/>
      <c r="AA27" s="824"/>
      <c r="AB27" s="824"/>
      <c r="AC27" s="824"/>
      <c r="AD27" s="824"/>
      <c r="AE27" s="824"/>
      <c r="AF27" s="824"/>
      <c r="AG27" s="824"/>
      <c r="AH27" s="824"/>
      <c r="AI27" s="824"/>
      <c r="AJ27" s="824"/>
      <c r="AK27" s="824"/>
      <c r="AL27" s="824"/>
      <c r="AM27" s="824"/>
      <c r="AN27" s="824"/>
      <c r="AO27" s="824"/>
      <c r="AP27" s="824"/>
      <c r="AQ27" s="824"/>
      <c r="AR27" s="824"/>
      <c r="AS27" s="824"/>
      <c r="AT27" s="824"/>
      <c r="AU27" s="824"/>
      <c r="AV27" s="824"/>
      <c r="AW27" s="824"/>
      <c r="AX27" s="824"/>
      <c r="AY27" s="824"/>
      <c r="AZ27" s="824"/>
      <c r="BA27" s="824"/>
      <c r="BB27" s="824"/>
      <c r="BC27" s="824"/>
      <c r="BD27" s="824"/>
      <c r="BE27" s="824"/>
      <c r="BF27" s="824"/>
      <c r="BG27" s="824"/>
      <c r="BH27" s="824"/>
      <c r="BI27" s="824"/>
      <c r="BJ27" s="824"/>
      <c r="BK27" s="824"/>
      <c r="BL27" s="824"/>
      <c r="BM27" s="824"/>
      <c r="BN27" s="824"/>
      <c r="BO27" s="824"/>
      <c r="BP27" s="824"/>
      <c r="BQ27" s="824"/>
      <c r="BR27" s="824"/>
      <c r="BS27" s="824"/>
      <c r="BT27" s="824"/>
      <c r="BU27" s="824"/>
      <c r="BV27" s="824"/>
      <c r="BW27" s="824"/>
      <c r="BX27" s="824"/>
      <c r="BY27" s="824"/>
      <c r="BZ27" s="824"/>
      <c r="CA27" s="824"/>
      <c r="CB27" s="824"/>
    </row>
    <row r="28" spans="1:80" ht="19.899999999999999" hidden="1" customHeight="1">
      <c r="D28" s="741"/>
      <c r="E28" s="748"/>
      <c r="F28" s="784" t="s">
        <v>7</v>
      </c>
      <c r="G28" s="835">
        <f>HLOOKUP($F:$F,PnLCyYtd!$Q$14:$BB$15,2,FALSE)</f>
        <v>8567.3707999999988</v>
      </c>
      <c r="H28" s="836">
        <f>HLOOKUP($F:$F,PnLFcsYtd!$Q$14:$BA$15,2,FALSE)</f>
        <v>8339.0766824400034</v>
      </c>
      <c r="I28" s="836"/>
      <c r="J28" s="836">
        <f>HLOOKUP($F:$F,PnLLyYtd!$Q$14:$BA$15,2,FALSE)</f>
        <v>8088.9389700000002</v>
      </c>
      <c r="K28" s="837"/>
      <c r="L28" s="838">
        <f t="shared" si="2"/>
        <v>1.5</v>
      </c>
      <c r="M28" s="838">
        <f t="shared" si="3"/>
        <v>1.5</v>
      </c>
      <c r="N28" s="838"/>
      <c r="O28" s="838">
        <f t="shared" si="4"/>
        <v>1.5</v>
      </c>
      <c r="P28" s="837"/>
      <c r="Q28" s="839">
        <f t="shared" si="5"/>
        <v>0</v>
      </c>
      <c r="R28" s="839"/>
      <c r="S28" s="840">
        <f t="shared" si="6"/>
        <v>0</v>
      </c>
      <c r="T28" s="833"/>
      <c r="U28" s="741"/>
    </row>
    <row r="29" spans="1:80" ht="19.899999999999999" customHeight="1">
      <c r="D29" s="741"/>
      <c r="E29" s="748"/>
      <c r="F29" s="784" t="s">
        <v>236</v>
      </c>
      <c r="G29" s="835">
        <f>HLOOKUP($F:$F,PnLCyYtd!$Q$14:$BB$15,2,FALSE)</f>
        <v>61289.447200000002</v>
      </c>
      <c r="H29" s="836">
        <f>HLOOKUP($F:$F,PnLFcsYtd!$Q$14:$BA$15,2,FALSE)</f>
        <v>58770.112819999995</v>
      </c>
      <c r="I29" s="836"/>
      <c r="J29" s="836">
        <f>HLOOKUP($F:$F,PnLLyYtd!$Q$14:$BA$15,2,FALSE)</f>
        <v>58150.150700000027</v>
      </c>
      <c r="K29" s="837"/>
      <c r="L29" s="838">
        <f t="shared" si="2"/>
        <v>10.7</v>
      </c>
      <c r="M29" s="838">
        <f t="shared" si="3"/>
        <v>10.6</v>
      </c>
      <c r="N29" s="838"/>
      <c r="O29" s="838">
        <f t="shared" si="4"/>
        <v>10.8</v>
      </c>
      <c r="P29" s="837"/>
      <c r="Q29" s="839">
        <f t="shared" si="5"/>
        <v>-9.9999999999999645E-2</v>
      </c>
      <c r="R29" s="839"/>
      <c r="S29" s="840">
        <f t="shared" si="6"/>
        <v>0.10000000000000142</v>
      </c>
      <c r="T29" s="833"/>
      <c r="U29" s="741"/>
    </row>
    <row r="30" spans="1:80" ht="19.899999999999999" hidden="1" customHeight="1">
      <c r="D30" s="741"/>
      <c r="E30" s="748"/>
      <c r="F30" s="847" t="s">
        <v>8</v>
      </c>
      <c r="G30" s="848">
        <f>HLOOKUP($F:$F,PnLCyYtd!$Q$14:$BB$15,2,FALSE)</f>
        <v>3471.4758999999995</v>
      </c>
      <c r="H30" s="849">
        <f>HLOOKUP($F:$F,PnLFcsYtd!$Q$14:$BA$15,2,FALSE)</f>
        <v>3294.996584</v>
      </c>
      <c r="I30" s="849"/>
      <c r="J30" s="849">
        <f>HLOOKUP($F:$F,PnLLyYtd!$Q$14:$BA$15,2,FALSE)</f>
        <v>3278.0197120000007</v>
      </c>
      <c r="K30" s="850"/>
      <c r="L30" s="851">
        <f t="shared" si="2"/>
        <v>0.6</v>
      </c>
      <c r="M30" s="851">
        <f t="shared" si="3"/>
        <v>0.6</v>
      </c>
      <c r="N30" s="851"/>
      <c r="O30" s="851">
        <f t="shared" si="4"/>
        <v>0.6</v>
      </c>
      <c r="P30" s="850"/>
      <c r="Q30" s="852">
        <f t="shared" si="5"/>
        <v>0</v>
      </c>
      <c r="R30" s="852"/>
      <c r="S30" s="853">
        <f t="shared" si="6"/>
        <v>0</v>
      </c>
      <c r="T30" s="833"/>
      <c r="U30" s="741"/>
    </row>
    <row r="31" spans="1:80" ht="19.899999999999999" hidden="1" customHeight="1">
      <c r="D31" s="741"/>
      <c r="E31" s="748"/>
      <c r="F31" s="784" t="s">
        <v>6</v>
      </c>
      <c r="G31" s="835">
        <f>HLOOKUP($F:$F,PnLCyYtd!$Q$14:$BB$15,2,FALSE)</f>
        <v>0</v>
      </c>
      <c r="H31" s="836">
        <f>HLOOKUP($F:$F,PnLFcsYtd!$Q$14:$BA$15,2,FALSE)</f>
        <v>0</v>
      </c>
      <c r="I31" s="836"/>
      <c r="J31" s="836">
        <f>HLOOKUP($F:$F,PnLLyYtd!$Q$14:$BA$15,2,FALSE)</f>
        <v>0</v>
      </c>
      <c r="K31" s="837"/>
      <c r="L31" s="838">
        <f t="shared" si="2"/>
        <v>0</v>
      </c>
      <c r="M31" s="838">
        <f t="shared" si="3"/>
        <v>0</v>
      </c>
      <c r="N31" s="838"/>
      <c r="O31" s="854">
        <f t="shared" si="4"/>
        <v>0</v>
      </c>
      <c r="P31" s="837"/>
      <c r="Q31" s="855">
        <f t="shared" si="5"/>
        <v>0</v>
      </c>
      <c r="R31" s="839"/>
      <c r="S31" s="840">
        <f t="shared" si="6"/>
        <v>0</v>
      </c>
      <c r="T31" s="833"/>
      <c r="U31" s="741"/>
    </row>
    <row r="32" spans="1:80" ht="19.899999999999999" hidden="1" customHeight="1">
      <c r="D32" s="741"/>
      <c r="E32" s="748"/>
      <c r="F32" s="784" t="s">
        <v>30</v>
      </c>
      <c r="G32" s="835">
        <f>HLOOKUP($F:$F,PnLCyYtd!$Q$14:$BB$15,2,FALSE)</f>
        <v>1111.9186999999988</v>
      </c>
      <c r="H32" s="836">
        <f>HLOOKUP($F:$F,PnLFcsYtd!$Q$14:$BA$15,2,FALSE)</f>
        <v>1067.7992739999995</v>
      </c>
      <c r="I32" s="836"/>
      <c r="J32" s="836">
        <f>HLOOKUP($F:$F,PnLLyYtd!$Q$14:$BA$15,2,FALSE)</f>
        <v>1062.2976319999991</v>
      </c>
      <c r="K32" s="837"/>
      <c r="L32" s="838">
        <f t="shared" si="2"/>
        <v>0.2</v>
      </c>
      <c r="M32" s="838">
        <f t="shared" si="3"/>
        <v>0.2</v>
      </c>
      <c r="N32" s="838"/>
      <c r="O32" s="854">
        <f t="shared" si="4"/>
        <v>0.2</v>
      </c>
      <c r="P32" s="837"/>
      <c r="Q32" s="855">
        <f t="shared" si="5"/>
        <v>0</v>
      </c>
      <c r="R32" s="839"/>
      <c r="S32" s="840">
        <f t="shared" si="6"/>
        <v>0</v>
      </c>
      <c r="T32" s="833"/>
      <c r="U32" s="741"/>
    </row>
    <row r="33" spans="4:21" ht="19.899999999999999" hidden="1" customHeight="1">
      <c r="D33" s="741"/>
      <c r="E33" s="748"/>
      <c r="F33" s="847" t="s">
        <v>37</v>
      </c>
      <c r="G33" s="856">
        <f>HLOOKUP($F:$F,PnLCyYtd!$Q$14:$BB$15,2,FALSE)</f>
        <v>3006.5461999999998</v>
      </c>
      <c r="H33" s="849">
        <f>HLOOKUP($F:$F,PnLFcsYtd!$Q$14:$BA$15,2,FALSE)</f>
        <v>2829.8659869999992</v>
      </c>
      <c r="I33" s="849"/>
      <c r="J33" s="849">
        <f>HLOOKUP($F:$F,PnLLyYtd!$Q$14:$BA$15,2,FALSE)</f>
        <v>2815.2856160000001</v>
      </c>
      <c r="K33" s="837"/>
      <c r="L33" s="851">
        <f t="shared" si="2"/>
        <v>0.5</v>
      </c>
      <c r="M33" s="851">
        <f t="shared" si="3"/>
        <v>0.5</v>
      </c>
      <c r="N33" s="851"/>
      <c r="O33" s="857">
        <f t="shared" si="4"/>
        <v>0.5</v>
      </c>
      <c r="P33" s="837"/>
      <c r="Q33" s="858">
        <f t="shared" si="5"/>
        <v>0</v>
      </c>
      <c r="R33" s="852"/>
      <c r="S33" s="853">
        <f t="shared" si="6"/>
        <v>0</v>
      </c>
      <c r="T33" s="833"/>
      <c r="U33" s="741"/>
    </row>
    <row r="34" spans="4:21" ht="19.899999999999999" hidden="1" customHeight="1">
      <c r="D34" s="741"/>
      <c r="E34" s="748"/>
      <c r="F34" s="859" t="s">
        <v>9</v>
      </c>
      <c r="G34" s="860">
        <f>HLOOKUP($F:$F,PnLCyYtd!$Q$14:$BB$15,2,FALSE)</f>
        <v>20094.284199999998</v>
      </c>
      <c r="H34" s="861">
        <f>HLOOKUP($F:$F,PnLFcsYtd!$Q$14:$BA$15,2,FALSE)</f>
        <v>19159.614292000002</v>
      </c>
      <c r="I34" s="861"/>
      <c r="J34" s="862">
        <f>HLOOKUP($F:$F,PnLLyYtd!$Q$14:$BA$15,2,FALSE)</f>
        <v>19060.897856</v>
      </c>
      <c r="K34" s="836"/>
      <c r="L34" s="863">
        <f t="shared" si="2"/>
        <v>3.5</v>
      </c>
      <c r="M34" s="864">
        <f t="shared" si="3"/>
        <v>3.5</v>
      </c>
      <c r="N34" s="864"/>
      <c r="O34" s="865">
        <f t="shared" si="4"/>
        <v>3.5</v>
      </c>
      <c r="P34" s="836"/>
      <c r="Q34" s="866">
        <f t="shared" si="5"/>
        <v>0</v>
      </c>
      <c r="R34" s="867"/>
      <c r="S34" s="868">
        <f t="shared" si="6"/>
        <v>0</v>
      </c>
      <c r="T34" s="833"/>
      <c r="U34" s="741"/>
    </row>
    <row r="35" spans="4:21" ht="19.899999999999999" hidden="1" customHeight="1">
      <c r="D35" s="741"/>
      <c r="E35" s="748"/>
      <c r="F35" s="784" t="s">
        <v>10</v>
      </c>
      <c r="G35" s="869">
        <f>HLOOKUP($F:$F,PnLCyYtd!$Q$14:$BB$15,2,FALSE)</f>
        <v>55130.536200000017</v>
      </c>
      <c r="H35" s="836">
        <f>HLOOKUP($F:$F,PnLFcsYtd!$Q$14:$BA$15,2,FALSE)</f>
        <v>52478.713947000004</v>
      </c>
      <c r="I35" s="836"/>
      <c r="J35" s="870">
        <f>HLOOKUP($F:$F,PnLLyYtd!$Q$14:$BA$15,2,FALSE)</f>
        <v>52208.326895999999</v>
      </c>
      <c r="K35" s="836"/>
      <c r="L35" s="871">
        <f t="shared" si="2"/>
        <v>9.6</v>
      </c>
      <c r="M35" s="838">
        <f t="shared" si="3"/>
        <v>9.5</v>
      </c>
      <c r="N35" s="838"/>
      <c r="O35" s="854">
        <f t="shared" si="4"/>
        <v>9.6999999999999993</v>
      </c>
      <c r="P35" s="836"/>
      <c r="Q35" s="855">
        <f t="shared" si="5"/>
        <v>-9.9999999999999645E-2</v>
      </c>
      <c r="R35" s="839"/>
      <c r="S35" s="840">
        <f t="shared" si="6"/>
        <v>9.9999999999999645E-2</v>
      </c>
      <c r="T35" s="833"/>
      <c r="U35" s="741"/>
    </row>
    <row r="36" spans="4:21" ht="19.899999999999999" hidden="1" customHeight="1">
      <c r="D36" s="741"/>
      <c r="E36" s="748"/>
      <c r="F36" s="784" t="s">
        <v>11</v>
      </c>
      <c r="G36" s="869">
        <f>HLOOKUP($F:$F,PnLCyYtd!$Q$14:$BB$15,2,FALSE)</f>
        <v>41530.552900000002</v>
      </c>
      <c r="H36" s="836">
        <f>HLOOKUP($F:$F,PnLFcsYtd!$Q$14:$BA$15,2,FALSE)</f>
        <v>39450.259391000007</v>
      </c>
      <c r="I36" s="836"/>
      <c r="J36" s="870">
        <f>HLOOKUP($F:$F,PnLLyYtd!$Q$14:$BA$15,2,FALSE)</f>
        <v>39246.999088000004</v>
      </c>
      <c r="K36" s="836"/>
      <c r="L36" s="871">
        <f t="shared" si="2"/>
        <v>7.3</v>
      </c>
      <c r="M36" s="838">
        <f t="shared" si="3"/>
        <v>7.1</v>
      </c>
      <c r="N36" s="838"/>
      <c r="O36" s="854">
        <f t="shared" si="4"/>
        <v>7.3</v>
      </c>
      <c r="P36" s="836"/>
      <c r="Q36" s="855">
        <f t="shared" si="5"/>
        <v>-0.20000000000000018</v>
      </c>
      <c r="R36" s="839"/>
      <c r="S36" s="840">
        <f t="shared" si="6"/>
        <v>0</v>
      </c>
      <c r="T36" s="833"/>
      <c r="U36" s="741"/>
    </row>
    <row r="37" spans="4:21" ht="19.899999999999999" hidden="1" customHeight="1">
      <c r="D37" s="741"/>
      <c r="E37" s="748"/>
      <c r="F37" s="784" t="s">
        <v>32</v>
      </c>
      <c r="G37" s="869">
        <f>HLOOKUP($F:$F,PnLCyYtd!$Q$14:$BB$15,2,FALSE)</f>
        <v>20784.380100000002</v>
      </c>
      <c r="H37" s="836">
        <f>HLOOKUP($F:$F,PnLFcsYtd!$Q$14:$BA$15,2,FALSE)</f>
        <v>19921.371346999993</v>
      </c>
      <c r="I37" s="836"/>
      <c r="J37" s="870">
        <f>HLOOKUP($F:$F,PnLLyYtd!$Q$14:$BA$15,2,FALSE)</f>
        <v>19818.73009600001</v>
      </c>
      <c r="K37" s="836"/>
      <c r="L37" s="871">
        <f t="shared" si="2"/>
        <v>3.6</v>
      </c>
      <c r="M37" s="838">
        <f t="shared" si="3"/>
        <v>3.6</v>
      </c>
      <c r="N37" s="838"/>
      <c r="O37" s="854">
        <f t="shared" si="4"/>
        <v>3.7</v>
      </c>
      <c r="P37" s="836"/>
      <c r="Q37" s="855">
        <f t="shared" si="5"/>
        <v>0</v>
      </c>
      <c r="R37" s="839"/>
      <c r="S37" s="840">
        <f t="shared" si="6"/>
        <v>0.10000000000000009</v>
      </c>
      <c r="T37" s="833"/>
      <c r="U37" s="741"/>
    </row>
    <row r="38" spans="4:21" ht="19.899999999999999" hidden="1" customHeight="1">
      <c r="D38" s="741"/>
      <c r="E38" s="748"/>
      <c r="F38" s="784" t="s">
        <v>33</v>
      </c>
      <c r="G38" s="869">
        <f>HLOOKUP($F:$F,PnLCyYtd!$Q$14:$BB$15,2,FALSE)</f>
        <v>0</v>
      </c>
      <c r="H38" s="836">
        <f>HLOOKUP($F:$F,PnLFcsYtd!$Q$14:$BA$15,2,FALSE)</f>
        <v>0</v>
      </c>
      <c r="I38" s="836"/>
      <c r="J38" s="870">
        <f>HLOOKUP($F:$F,PnLLyYtd!$Q$14:$BA$15,2,FALSE)</f>
        <v>0</v>
      </c>
      <c r="K38" s="836"/>
      <c r="L38" s="871">
        <f t="shared" si="2"/>
        <v>0</v>
      </c>
      <c r="M38" s="838">
        <f t="shared" si="3"/>
        <v>0</v>
      </c>
      <c r="N38" s="838"/>
      <c r="O38" s="854">
        <f t="shared" si="4"/>
        <v>0</v>
      </c>
      <c r="P38" s="836"/>
      <c r="Q38" s="855">
        <f t="shared" si="5"/>
        <v>0</v>
      </c>
      <c r="R38" s="839"/>
      <c r="S38" s="840">
        <f t="shared" si="6"/>
        <v>0</v>
      </c>
      <c r="T38" s="833"/>
      <c r="U38" s="741"/>
    </row>
    <row r="39" spans="4:21" ht="19.899999999999999" hidden="1" customHeight="1">
      <c r="D39" s="741"/>
      <c r="E39" s="748"/>
      <c r="F39" s="784" t="s">
        <v>13</v>
      </c>
      <c r="G39" s="869">
        <f>HLOOKUP($F:$F,PnLCyYtd!$Q$14:$BB$15,2,FALSE)</f>
        <v>15807.687200000002</v>
      </c>
      <c r="H39" s="836">
        <f>HLOOKUP($F:$F,PnLFcsYtd!$Q$14:$BA$15,2,FALSE)</f>
        <v>14920.302840999995</v>
      </c>
      <c r="I39" s="836"/>
      <c r="J39" s="870">
        <f>HLOOKUP($F:$F,PnLLyYtd!$Q$14:$BA$15,2,FALSE)</f>
        <v>14843.428688000004</v>
      </c>
      <c r="K39" s="836"/>
      <c r="L39" s="871">
        <f t="shared" si="2"/>
        <v>2.8</v>
      </c>
      <c r="M39" s="838">
        <f t="shared" si="3"/>
        <v>2.7</v>
      </c>
      <c r="N39" s="838"/>
      <c r="O39" s="854">
        <f t="shared" si="4"/>
        <v>2.8</v>
      </c>
      <c r="P39" s="836"/>
      <c r="Q39" s="855">
        <f t="shared" si="5"/>
        <v>-9.9999999999999645E-2</v>
      </c>
      <c r="R39" s="839"/>
      <c r="S39" s="840">
        <f t="shared" si="6"/>
        <v>0</v>
      </c>
      <c r="T39" s="833"/>
      <c r="U39" s="741"/>
    </row>
    <row r="40" spans="4:21" ht="19.899999999999999" hidden="1" customHeight="1">
      <c r="D40" s="741"/>
      <c r="E40" s="748"/>
      <c r="F40" s="784" t="s">
        <v>15</v>
      </c>
      <c r="G40" s="869">
        <f>HLOOKUP($F:$F,PnLCyYtd!$Q$14:$BB$15,2,FALSE)</f>
        <v>6397.7711999999974</v>
      </c>
      <c r="H40" s="836">
        <f>HLOOKUP($F:$F,PnLFcsYtd!$Q$14:$BA$15,2,FALSE)</f>
        <v>5993.6216560000003</v>
      </c>
      <c r="I40" s="836"/>
      <c r="J40" s="870">
        <f>HLOOKUP($F:$F,PnLLyYtd!$Q$14:$BA$15,2,FALSE)</f>
        <v>5962.7406080000001</v>
      </c>
      <c r="K40" s="836"/>
      <c r="L40" s="871">
        <f t="shared" si="2"/>
        <v>1.1000000000000001</v>
      </c>
      <c r="M40" s="838">
        <f t="shared" si="3"/>
        <v>1.1000000000000001</v>
      </c>
      <c r="N40" s="838"/>
      <c r="O40" s="854">
        <f t="shared" si="4"/>
        <v>1.1000000000000001</v>
      </c>
      <c r="P40" s="836"/>
      <c r="Q40" s="855">
        <f t="shared" si="5"/>
        <v>0</v>
      </c>
      <c r="R40" s="839"/>
      <c r="S40" s="840">
        <f t="shared" si="6"/>
        <v>0</v>
      </c>
      <c r="T40" s="833"/>
      <c r="U40" s="741"/>
    </row>
    <row r="41" spans="4:21" ht="19.899999999999999" hidden="1" customHeight="1">
      <c r="D41" s="741"/>
      <c r="E41" s="748"/>
      <c r="F41" s="784" t="s">
        <v>16</v>
      </c>
      <c r="G41" s="869">
        <f>HLOOKUP($F:$F,PnLCyYtd!$Q$14:$BB$15,2,FALSE)</f>
        <v>1367.8714000000004</v>
      </c>
      <c r="H41" s="836">
        <f>HLOOKUP($F:$F,PnLFcsYtd!$Q$14:$BA$15,2,FALSE)</f>
        <v>1345.9140659999998</v>
      </c>
      <c r="I41" s="836"/>
      <c r="J41" s="870">
        <f>HLOOKUP($F:$F,PnLLyYtd!$Q$14:$BA$15,2,FALSE)</f>
        <v>1338.9794879999999</v>
      </c>
      <c r="K41" s="836"/>
      <c r="L41" s="871">
        <f t="shared" si="2"/>
        <v>0.2</v>
      </c>
      <c r="M41" s="838">
        <f t="shared" si="3"/>
        <v>0.2</v>
      </c>
      <c r="N41" s="838"/>
      <c r="O41" s="854">
        <f t="shared" si="4"/>
        <v>0.2</v>
      </c>
      <c r="P41" s="836"/>
      <c r="Q41" s="855">
        <f t="shared" si="5"/>
        <v>0</v>
      </c>
      <c r="R41" s="839"/>
      <c r="S41" s="840">
        <f t="shared" si="6"/>
        <v>0</v>
      </c>
      <c r="T41" s="833"/>
      <c r="U41" s="741"/>
    </row>
    <row r="42" spans="4:21" ht="19.899999999999999" hidden="1" customHeight="1">
      <c r="D42" s="741"/>
      <c r="E42" s="748"/>
      <c r="F42" s="784" t="s">
        <v>22</v>
      </c>
      <c r="G42" s="869">
        <f>HLOOKUP($F:$F,PnLCyYtd!$Q$14:$BB$15,2,FALSE)</f>
        <v>8774.4815000000035</v>
      </c>
      <c r="H42" s="836">
        <f>HLOOKUP($F:$F,PnLFcsYtd!$Q$14:$BA$15,2,FALSE)</f>
        <v>8383.7456159999983</v>
      </c>
      <c r="I42" s="836"/>
      <c r="J42" s="870">
        <f>HLOOKUP($F:$F,PnLLyYtd!$Q$14:$BA$15,2,FALSE)</f>
        <v>8340.5498879999996</v>
      </c>
      <c r="K42" s="836"/>
      <c r="L42" s="871">
        <f t="shared" si="2"/>
        <v>1.5</v>
      </c>
      <c r="M42" s="838">
        <f t="shared" si="3"/>
        <v>1.5</v>
      </c>
      <c r="N42" s="838"/>
      <c r="O42" s="854">
        <f t="shared" si="4"/>
        <v>1.5</v>
      </c>
      <c r="P42" s="836"/>
      <c r="Q42" s="855">
        <f t="shared" si="5"/>
        <v>0</v>
      </c>
      <c r="R42" s="839"/>
      <c r="S42" s="840">
        <f t="shared" si="6"/>
        <v>0</v>
      </c>
      <c r="T42" s="833"/>
      <c r="U42" s="741"/>
    </row>
    <row r="43" spans="4:21" ht="19.899999999999999" hidden="1" customHeight="1">
      <c r="D43" s="741"/>
      <c r="E43" s="748"/>
      <c r="F43" s="784" t="s">
        <v>12</v>
      </c>
      <c r="G43" s="869">
        <f>HLOOKUP($F:$F,PnLCyYtd!$Q$14:$BB$15,2,FALSE)</f>
        <v>598.71599999999978</v>
      </c>
      <c r="H43" s="836">
        <f>HLOOKUP($F:$F,PnLFcsYtd!$Q$14:$BA$15,2,FALSE)</f>
        <v>570.04336499999988</v>
      </c>
      <c r="I43" s="836"/>
      <c r="J43" s="870">
        <f>HLOOKUP($F:$F,PnLLyYtd!$Q$14:$BA$15,2,FALSE)</f>
        <v>567.1063200000001</v>
      </c>
      <c r="K43" s="836"/>
      <c r="L43" s="871">
        <f t="shared" si="2"/>
        <v>0.1</v>
      </c>
      <c r="M43" s="838">
        <f t="shared" si="3"/>
        <v>0.1</v>
      </c>
      <c r="N43" s="838"/>
      <c r="O43" s="854">
        <f t="shared" si="4"/>
        <v>0.1</v>
      </c>
      <c r="P43" s="836"/>
      <c r="Q43" s="855">
        <f t="shared" si="5"/>
        <v>0</v>
      </c>
      <c r="R43" s="839"/>
      <c r="S43" s="840">
        <f t="shared" si="6"/>
        <v>0</v>
      </c>
      <c r="T43" s="833"/>
      <c r="U43" s="741"/>
    </row>
    <row r="44" spans="4:21" ht="19.899999999999999" hidden="1" customHeight="1">
      <c r="D44" s="741"/>
      <c r="E44" s="748"/>
      <c r="F44" s="784" t="s">
        <v>14</v>
      </c>
      <c r="G44" s="869">
        <f>HLOOKUP($F:$F,PnLCyYtd!$Q$14:$BB$15,2,FALSE)</f>
        <v>887.92030000000022</v>
      </c>
      <c r="H44" s="836">
        <f>HLOOKUP($F:$F,PnLFcsYtd!$Q$14:$BA$15,2,FALSE)</f>
        <v>836.52339499999994</v>
      </c>
      <c r="I44" s="836"/>
      <c r="J44" s="870">
        <f>HLOOKUP($F:$F,PnLLyYtd!$Q$14:$BA$15,2,FALSE)</f>
        <v>832.21335999999997</v>
      </c>
      <c r="K44" s="836"/>
      <c r="L44" s="871">
        <f t="shared" si="2"/>
        <v>0.2</v>
      </c>
      <c r="M44" s="838">
        <f t="shared" si="3"/>
        <v>0.2</v>
      </c>
      <c r="N44" s="838"/>
      <c r="O44" s="854">
        <f t="shared" si="4"/>
        <v>0.2</v>
      </c>
      <c r="P44" s="836"/>
      <c r="Q44" s="855">
        <f t="shared" si="5"/>
        <v>0</v>
      </c>
      <c r="R44" s="839"/>
      <c r="S44" s="840">
        <f t="shared" si="6"/>
        <v>0</v>
      </c>
      <c r="T44" s="833"/>
      <c r="U44" s="741"/>
    </row>
    <row r="45" spans="4:21" ht="19.899999999999999" hidden="1" customHeight="1">
      <c r="D45" s="741"/>
      <c r="E45" s="748"/>
      <c r="F45" s="784" t="s">
        <v>17</v>
      </c>
      <c r="G45" s="869">
        <f>HLOOKUP($F:$F,PnLCyYtd!$Q$14:$BB$15,2,FALSE)</f>
        <v>301.6640000000001</v>
      </c>
      <c r="H45" s="836">
        <f>HLOOKUP($F:$F,PnLFcsYtd!$Q$14:$BA$15,2,FALSE)</f>
        <v>293.72776299999998</v>
      </c>
      <c r="I45" s="836"/>
      <c r="J45" s="870">
        <f>HLOOKUP($F:$F,PnLLyYtd!$Q$14:$BA$15,2,FALSE)</f>
        <v>292.214384</v>
      </c>
      <c r="K45" s="836"/>
      <c r="L45" s="871">
        <f t="shared" si="2"/>
        <v>0.1</v>
      </c>
      <c r="M45" s="838">
        <f t="shared" si="3"/>
        <v>0.1</v>
      </c>
      <c r="N45" s="838"/>
      <c r="O45" s="854">
        <f t="shared" si="4"/>
        <v>0.1</v>
      </c>
      <c r="P45" s="836"/>
      <c r="Q45" s="855">
        <f t="shared" si="5"/>
        <v>0</v>
      </c>
      <c r="R45" s="839"/>
      <c r="S45" s="840">
        <f t="shared" si="6"/>
        <v>0</v>
      </c>
      <c r="T45" s="833"/>
      <c r="U45" s="741"/>
    </row>
    <row r="46" spans="4:21" ht="19.899999999999999" hidden="1" customHeight="1">
      <c r="D46" s="741"/>
      <c r="E46" s="748"/>
      <c r="F46" s="784" t="s">
        <v>18</v>
      </c>
      <c r="G46" s="869">
        <f>HLOOKUP($F:$F,PnLCyYtd!$Q$14:$BB$15,2,FALSE)</f>
        <v>2565.5442999999996</v>
      </c>
      <c r="H46" s="836">
        <f>HLOOKUP($F:$F,PnLFcsYtd!$Q$14:$BA$15,2,FALSE)</f>
        <v>2480.023486999999</v>
      </c>
      <c r="I46" s="836"/>
      <c r="J46" s="870">
        <f>HLOOKUP($F:$F,PnLLyYtd!$Q$14:$BA$15,2,FALSE)</f>
        <v>2467.2456160000002</v>
      </c>
      <c r="K46" s="836"/>
      <c r="L46" s="871">
        <f t="shared" si="2"/>
        <v>0.4</v>
      </c>
      <c r="M46" s="838">
        <f t="shared" si="3"/>
        <v>0.4</v>
      </c>
      <c r="N46" s="838"/>
      <c r="O46" s="854">
        <f t="shared" si="4"/>
        <v>0.5</v>
      </c>
      <c r="P46" s="836"/>
      <c r="Q46" s="855">
        <f t="shared" si="5"/>
        <v>0</v>
      </c>
      <c r="R46" s="839"/>
      <c r="S46" s="840">
        <f t="shared" si="6"/>
        <v>9.9999999999999978E-2</v>
      </c>
      <c r="T46" s="833"/>
      <c r="U46" s="741"/>
    </row>
    <row r="47" spans="4:21" ht="19.899999999999999" hidden="1" customHeight="1">
      <c r="D47" s="741"/>
      <c r="E47" s="748"/>
      <c r="F47" s="784" t="s">
        <v>34</v>
      </c>
      <c r="G47" s="869">
        <f>HLOOKUP($F:$F,PnLCyYtd!$Q$14:$BB$15,2,FALSE)</f>
        <v>157.38590000000002</v>
      </c>
      <c r="H47" s="836">
        <f>HLOOKUP($F:$F,PnLFcsYtd!$Q$14:$BA$15,2,FALSE)</f>
        <v>154.99022299999996</v>
      </c>
      <c r="I47" s="836"/>
      <c r="J47" s="870">
        <f>HLOOKUP($F:$F,PnLLyYtd!$Q$14:$BA$15,2,FALSE)</f>
        <v>154.191664</v>
      </c>
      <c r="K47" s="836"/>
      <c r="L47" s="871">
        <f t="shared" si="2"/>
        <v>0</v>
      </c>
      <c r="M47" s="838">
        <f t="shared" si="3"/>
        <v>0</v>
      </c>
      <c r="N47" s="838"/>
      <c r="O47" s="854">
        <f t="shared" si="4"/>
        <v>0</v>
      </c>
      <c r="P47" s="836"/>
      <c r="Q47" s="855">
        <f t="shared" si="5"/>
        <v>0</v>
      </c>
      <c r="R47" s="839"/>
      <c r="S47" s="840">
        <f t="shared" si="6"/>
        <v>0</v>
      </c>
      <c r="T47" s="833"/>
      <c r="U47" s="741"/>
    </row>
    <row r="48" spans="4:21" ht="19.899999999999999" hidden="1" customHeight="1">
      <c r="D48" s="741"/>
      <c r="E48" s="748"/>
      <c r="F48" s="784" t="s">
        <v>19</v>
      </c>
      <c r="G48" s="869">
        <f>HLOOKUP($F:$F,PnLCyYtd!$Q$14:$BB$15,2,FALSE)</f>
        <v>837.83569999999997</v>
      </c>
      <c r="H48" s="836">
        <f>HLOOKUP($F:$F,PnLFcsYtd!$Q$14:$BA$15,2,FALSE)</f>
        <v>796.02162899999985</v>
      </c>
      <c r="I48" s="836"/>
      <c r="J48" s="870">
        <f>HLOOKUP($F:$F,PnLLyYtd!$Q$14:$BA$15,2,FALSE)</f>
        <v>791.92027199999984</v>
      </c>
      <c r="K48" s="836"/>
      <c r="L48" s="871">
        <f t="shared" si="2"/>
        <v>0.1</v>
      </c>
      <c r="M48" s="838">
        <f t="shared" si="3"/>
        <v>0.1</v>
      </c>
      <c r="N48" s="838"/>
      <c r="O48" s="854">
        <f t="shared" si="4"/>
        <v>0.1</v>
      </c>
      <c r="P48" s="836"/>
      <c r="Q48" s="855">
        <f t="shared" si="5"/>
        <v>0</v>
      </c>
      <c r="R48" s="839"/>
      <c r="S48" s="840">
        <f t="shared" si="6"/>
        <v>0</v>
      </c>
      <c r="T48" s="833"/>
      <c r="U48" s="741"/>
    </row>
    <row r="49" spans="1:80" ht="19.899999999999999" hidden="1" customHeight="1">
      <c r="D49" s="741"/>
      <c r="E49" s="748"/>
      <c r="F49" s="784" t="s">
        <v>20</v>
      </c>
      <c r="G49" s="869">
        <f>HLOOKUP($F:$F,PnLCyYtd!$Q$14:$BB$15,2,FALSE)</f>
        <v>0</v>
      </c>
      <c r="H49" s="836">
        <f>HLOOKUP($F:$F,PnLFcsYtd!$Q$14:$BA$15,2,FALSE)</f>
        <v>0</v>
      </c>
      <c r="I49" s="836"/>
      <c r="J49" s="870">
        <f>HLOOKUP($F:$F,PnLLyYtd!$Q$14:$BA$15,2,FALSE)</f>
        <v>0</v>
      </c>
      <c r="K49" s="836"/>
      <c r="L49" s="871">
        <f t="shared" si="2"/>
        <v>0</v>
      </c>
      <c r="M49" s="838">
        <f t="shared" si="3"/>
        <v>0</v>
      </c>
      <c r="N49" s="838"/>
      <c r="O49" s="854">
        <f t="shared" si="4"/>
        <v>0</v>
      </c>
      <c r="P49" s="836"/>
      <c r="Q49" s="855">
        <f t="shared" si="5"/>
        <v>0</v>
      </c>
      <c r="R49" s="839"/>
      <c r="S49" s="840">
        <f t="shared" si="6"/>
        <v>0</v>
      </c>
      <c r="T49" s="833"/>
      <c r="U49" s="741"/>
    </row>
    <row r="50" spans="1:80" ht="19.899999999999999" hidden="1" customHeight="1">
      <c r="B50" s="872"/>
      <c r="D50" s="741"/>
      <c r="E50" s="748"/>
      <c r="F50" s="784" t="s">
        <v>319</v>
      </c>
      <c r="G50" s="869">
        <f>HLOOKUP($F:$F,PnLCyYtd!$Q$14:$BB$15,2,FALSE)</f>
        <v>2225.1888000000008</v>
      </c>
      <c r="H50" s="836">
        <f>HLOOKUP($F:$F,PnLFcsYtd!$Q$14:$BA$15,2,FALSE)</f>
        <v>2104.1327140000003</v>
      </c>
      <c r="I50" s="836"/>
      <c r="J50" s="870">
        <f>HLOOKUP($F:$F,PnLLyYtd!$Q$14:$BA$15,2,FALSE)</f>
        <v>2093.2915520000006</v>
      </c>
      <c r="K50" s="836"/>
      <c r="L50" s="871">
        <f t="shared" si="2"/>
        <v>0.4</v>
      </c>
      <c r="M50" s="838">
        <f t="shared" si="3"/>
        <v>0.4</v>
      </c>
      <c r="N50" s="838"/>
      <c r="O50" s="854">
        <f t="shared" si="4"/>
        <v>0.4</v>
      </c>
      <c r="P50" s="836"/>
      <c r="Q50" s="855">
        <f t="shared" si="5"/>
        <v>0</v>
      </c>
      <c r="R50" s="839"/>
      <c r="S50" s="840">
        <f t="shared" si="6"/>
        <v>0</v>
      </c>
      <c r="T50" s="833"/>
      <c r="U50" s="741"/>
    </row>
    <row r="51" spans="1:80" ht="19.899999999999999" hidden="1" customHeight="1">
      <c r="D51" s="741"/>
      <c r="E51" s="748"/>
      <c r="F51" s="784" t="s">
        <v>320</v>
      </c>
      <c r="G51" s="869">
        <f>HLOOKUP($F:$F,PnLCyYtd!$Q$14:$BB$15,2,FALSE)</f>
        <v>7574.2549999999974</v>
      </c>
      <c r="H51" s="873">
        <f>HLOOKUP($F:$F,PnLFcsYtd!$Q$14:$BA$15,2,FALSE)</f>
        <v>7235.4625759999999</v>
      </c>
      <c r="I51" s="873"/>
      <c r="J51" s="874">
        <f>HLOOKUP($F:$F,PnLLyYtd!$Q$14:$BA$15,2,FALSE)</f>
        <v>7198.1831679999996</v>
      </c>
      <c r="K51" s="873"/>
      <c r="L51" s="875">
        <f t="shared" si="2"/>
        <v>1.3</v>
      </c>
      <c r="M51" s="876">
        <f t="shared" si="3"/>
        <v>1.3</v>
      </c>
      <c r="N51" s="876"/>
      <c r="O51" s="877">
        <f t="shared" si="4"/>
        <v>1.3</v>
      </c>
      <c r="P51" s="873"/>
      <c r="Q51" s="878">
        <f t="shared" si="5"/>
        <v>0</v>
      </c>
      <c r="R51" s="879"/>
      <c r="S51" s="880">
        <f t="shared" si="6"/>
        <v>0</v>
      </c>
      <c r="T51" s="833"/>
      <c r="U51" s="741"/>
    </row>
    <row r="52" spans="1:80" s="834" customFormat="1" ht="19.899999999999999" customHeight="1">
      <c r="A52" s="824"/>
      <c r="B52" s="824"/>
      <c r="C52" s="824"/>
      <c r="D52" s="768"/>
      <c r="E52" s="825"/>
      <c r="F52" s="790" t="s">
        <v>35</v>
      </c>
      <c r="G52" s="881">
        <f>HLOOKUP($F:$F,PnLCyYtd!$Q$14:$BB$15,2,FALSE)</f>
        <v>177461.81970000005</v>
      </c>
      <c r="H52" s="882">
        <f>HLOOKUP($F:$F,PnLFcsYtd!$Q$14:$BA$15,2,FALSE)</f>
        <v>168889.00573200002</v>
      </c>
      <c r="I52" s="882"/>
      <c r="J52" s="883">
        <f>HLOOKUP($F:$F,PnLLyYtd!$Q$14:$BA$15,2,FALSE)</f>
        <v>168018.83577600002</v>
      </c>
      <c r="K52" s="806"/>
      <c r="L52" s="884">
        <f t="shared" si="2"/>
        <v>31</v>
      </c>
      <c r="M52" s="885">
        <f t="shared" si="3"/>
        <v>30.5</v>
      </c>
      <c r="N52" s="885"/>
      <c r="O52" s="886">
        <f t="shared" si="4"/>
        <v>31.2</v>
      </c>
      <c r="P52" s="814"/>
      <c r="Q52" s="887">
        <f t="shared" si="5"/>
        <v>-0.5</v>
      </c>
      <c r="R52" s="888"/>
      <c r="S52" s="889">
        <f t="shared" si="6"/>
        <v>0.19999999999999929</v>
      </c>
      <c r="T52" s="833"/>
      <c r="U52" s="768"/>
      <c r="V52" s="824"/>
      <c r="W52" s="824"/>
      <c r="X52" s="890"/>
      <c r="Y52" s="824"/>
      <c r="Z52" s="824"/>
      <c r="AA52" s="824"/>
      <c r="AB52" s="824"/>
      <c r="AC52" s="824"/>
      <c r="AD52" s="824"/>
      <c r="AE52" s="824"/>
      <c r="AF52" s="824"/>
      <c r="AG52" s="824"/>
      <c r="AH52" s="824"/>
      <c r="AI52" s="824"/>
      <c r="AJ52" s="824"/>
      <c r="AK52" s="824"/>
      <c r="AL52" s="824"/>
      <c r="AM52" s="824"/>
      <c r="AN52" s="824"/>
      <c r="AO52" s="824"/>
      <c r="AP52" s="824"/>
      <c r="AQ52" s="824"/>
      <c r="AR52" s="824"/>
      <c r="AS52" s="824"/>
      <c r="AT52" s="824"/>
      <c r="AU52" s="824"/>
      <c r="AV52" s="824"/>
      <c r="AW52" s="824"/>
      <c r="AX52" s="824"/>
      <c r="AY52" s="824"/>
      <c r="AZ52" s="824"/>
      <c r="BA52" s="824"/>
      <c r="BB52" s="824"/>
      <c r="BC52" s="824"/>
      <c r="BD52" s="824"/>
      <c r="BE52" s="824"/>
      <c r="BF52" s="824"/>
      <c r="BG52" s="824"/>
      <c r="BH52" s="824"/>
      <c r="BI52" s="824"/>
      <c r="BJ52" s="824"/>
      <c r="BK52" s="824"/>
      <c r="BL52" s="824"/>
      <c r="BM52" s="824"/>
      <c r="BN52" s="824"/>
      <c r="BO52" s="824"/>
      <c r="BP52" s="824"/>
      <c r="BQ52" s="824"/>
      <c r="BR52" s="824"/>
      <c r="BS52" s="824"/>
      <c r="BT52" s="824"/>
      <c r="BU52" s="824"/>
      <c r="BV52" s="824"/>
      <c r="BW52" s="824"/>
      <c r="BX52" s="824"/>
      <c r="BY52" s="824"/>
      <c r="BZ52" s="824"/>
      <c r="CA52" s="824"/>
      <c r="CB52" s="824"/>
    </row>
    <row r="53" spans="1:80" ht="19.899999999999999" customHeight="1">
      <c r="D53" s="741"/>
      <c r="E53" s="748"/>
      <c r="F53" s="826" t="s">
        <v>23</v>
      </c>
      <c r="G53" s="891">
        <f>HLOOKUP($F:$F,PnLCyYtd!$Q$14:$BB$15,2,FALSE)</f>
        <v>10393.026100000005</v>
      </c>
      <c r="H53" s="892">
        <f>HLOOKUP($F:$F,PnLFcsYtd!$Q$14:$BA$15,2,FALSE)</f>
        <v>10022.687759999999</v>
      </c>
      <c r="I53" s="892"/>
      <c r="J53" s="893">
        <f>HLOOKUP($F:$F,PnLLyYtd!$Q$14:$BA$15,2,FALSE)</f>
        <v>10147.212000000001</v>
      </c>
      <c r="K53" s="806"/>
      <c r="L53" s="894">
        <f t="shared" ref="L53:M54" si="7">ROUND(IF(G$21=0,0,G53/G$21)*100,1)</f>
        <v>1.8</v>
      </c>
      <c r="M53" s="830">
        <f t="shared" si="7"/>
        <v>1.8</v>
      </c>
      <c r="N53" s="830"/>
      <c r="O53" s="895">
        <f t="shared" ref="O53:O54" si="8">ROUND(IF(J$21=0,0,J53/J$21)*100,1)</f>
        <v>1.9</v>
      </c>
      <c r="P53" s="807"/>
      <c r="Q53" s="896">
        <f t="shared" ref="Q53:Q54" si="9">IF(H$21=0,"na",IF($T53="c",($L53-M53),-($L53-M53)))</f>
        <v>0</v>
      </c>
      <c r="R53" s="897"/>
      <c r="S53" s="898">
        <f t="shared" ref="S53:S54" si="10">IF(J$21=0,"na",IF($T53="c",($L53-O53),-($L53-O53)))</f>
        <v>9.9999999999999867E-2</v>
      </c>
      <c r="T53" s="833"/>
      <c r="U53" s="741"/>
    </row>
    <row r="54" spans="1:80" s="834" customFormat="1" ht="19.899999999999999" customHeight="1">
      <c r="A54" s="824"/>
      <c r="B54" s="824"/>
      <c r="C54" s="824"/>
      <c r="D54" s="768"/>
      <c r="E54" s="825"/>
      <c r="F54" s="790" t="s">
        <v>24</v>
      </c>
      <c r="G54" s="899">
        <f>HLOOKUP($F:$F,PnLCyYtd!$Q$14:$BB$15,2,FALSE)</f>
        <v>68589.366000000009</v>
      </c>
      <c r="H54" s="813">
        <f>HLOOKUP($F:$F,PnLFcsYtd!$Q$14:$BA$15,2,FALSE)</f>
        <v>75500.334125270019</v>
      </c>
      <c r="I54" s="813"/>
      <c r="J54" s="900">
        <f>HLOOKUP($F:$F,PnLLyYtd!$Q$14:$BA$15,2,FALSE)</f>
        <v>62747.192494999996</v>
      </c>
      <c r="K54" s="901"/>
      <c r="L54" s="902">
        <f>ROUND(IF(G$21=0,0,G54/G$21)*100,1)</f>
        <v>12</v>
      </c>
      <c r="M54" s="817">
        <f t="shared" si="7"/>
        <v>13.6</v>
      </c>
      <c r="N54" s="817"/>
      <c r="O54" s="818">
        <f t="shared" si="8"/>
        <v>11.6</v>
      </c>
      <c r="P54" s="882"/>
      <c r="Q54" s="887">
        <f t="shared" si="9"/>
        <v>-1.5999999999999996</v>
      </c>
      <c r="R54" s="888"/>
      <c r="S54" s="889">
        <f t="shared" si="10"/>
        <v>0.40000000000000036</v>
      </c>
      <c r="T54" s="903" t="s">
        <v>232</v>
      </c>
      <c r="U54" s="845"/>
      <c r="V54" s="824"/>
      <c r="W54" s="824"/>
      <c r="X54" s="824"/>
      <c r="Y54" s="824"/>
      <c r="Z54" s="824"/>
      <c r="AA54" s="824"/>
      <c r="AB54" s="824"/>
      <c r="AC54" s="824"/>
      <c r="AD54" s="824"/>
      <c r="AE54" s="824"/>
      <c r="AF54" s="824"/>
      <c r="AG54" s="824"/>
      <c r="AH54" s="824"/>
      <c r="AI54" s="824"/>
      <c r="AJ54" s="824"/>
      <c r="AK54" s="824"/>
      <c r="AL54" s="824"/>
      <c r="AM54" s="824"/>
      <c r="AN54" s="824"/>
      <c r="AO54" s="824"/>
      <c r="AP54" s="824"/>
      <c r="AQ54" s="824"/>
      <c r="AR54" s="824"/>
      <c r="AS54" s="824"/>
      <c r="AT54" s="824"/>
      <c r="AU54" s="824"/>
      <c r="AV54" s="824"/>
      <c r="AW54" s="824"/>
      <c r="AX54" s="824"/>
      <c r="AY54" s="824"/>
      <c r="AZ54" s="824"/>
      <c r="BA54" s="824"/>
      <c r="BB54" s="824"/>
      <c r="BC54" s="824"/>
      <c r="BD54" s="824"/>
      <c r="BE54" s="824"/>
      <c r="BF54" s="824"/>
      <c r="BG54" s="824"/>
      <c r="BH54" s="824"/>
      <c r="BI54" s="824"/>
      <c r="BJ54" s="824"/>
      <c r="BK54" s="824"/>
      <c r="BL54" s="824"/>
      <c r="BM54" s="824"/>
      <c r="BN54" s="824"/>
      <c r="BO54" s="824"/>
      <c r="BP54" s="824"/>
      <c r="BQ54" s="824"/>
      <c r="BR54" s="824"/>
      <c r="BS54" s="824"/>
      <c r="BT54" s="824"/>
      <c r="BU54" s="824"/>
      <c r="BV54" s="824"/>
      <c r="BW54" s="824"/>
      <c r="BX54" s="824"/>
      <c r="BY54" s="824"/>
      <c r="BZ54" s="824"/>
      <c r="CA54" s="824"/>
      <c r="CB54" s="824"/>
    </row>
    <row r="55" spans="1:80" ht="19.149999999999999" hidden="1" customHeight="1">
      <c r="D55" s="741"/>
      <c r="E55" s="748"/>
      <c r="F55" s="904" t="s">
        <v>25</v>
      </c>
      <c r="G55" s="905">
        <f>HLOOKUP($F:$F,PnLCyYtd!$Q$14:$BB$15,2,FALSE)</f>
        <v>0</v>
      </c>
      <c r="H55" s="906">
        <f>HLOOKUP($F:$F,PnLFcsYtd!$Q$14:$BA$15,2,FALSE)</f>
        <v>0</v>
      </c>
      <c r="I55" s="906"/>
      <c r="J55" s="907">
        <f>HLOOKUP($F:$F,PnLLyYtd!$Q$14:$BA$15,2,FALSE)</f>
        <v>0</v>
      </c>
      <c r="K55" s="908"/>
      <c r="L55" s="909">
        <f>ROUND(IF(G$21=0,0,G55/G$21)*100,1)</f>
        <v>0</v>
      </c>
      <c r="M55" s="910">
        <f>ROUND(IF(H$21=0,0,H55/H$21)*100,1)</f>
        <v>0</v>
      </c>
      <c r="N55" s="910"/>
      <c r="O55" s="911">
        <f>ROUND(IF(J$21=0,0,J55/J$21)*100,1)</f>
        <v>0</v>
      </c>
      <c r="P55" s="908"/>
      <c r="Q55" s="912">
        <f>IF(H$21=0,"na",IF($T55="c",($L55-M55),-($L55-M55)))</f>
        <v>0</v>
      </c>
      <c r="R55" s="913"/>
      <c r="S55" s="914">
        <f>IF(J$21=0,"na",IF($T55="c",($L55-O55),-($L55-O55)))</f>
        <v>0</v>
      </c>
      <c r="T55" s="833"/>
      <c r="U55" s="741"/>
    </row>
    <row r="56" spans="1:80" ht="19.149999999999999" hidden="1" customHeight="1">
      <c r="D56" s="741"/>
      <c r="E56" s="748"/>
      <c r="F56" s="915" t="s">
        <v>26</v>
      </c>
      <c r="G56" s="916">
        <f>HLOOKUP($F:$F,PnLCyYtd!$Q$14:$BB$15,2,FALSE)</f>
        <v>0</v>
      </c>
      <c r="H56" s="908">
        <f>HLOOKUP($F:$F,PnLFcsYtd!$Q$14:$BA$15,2,FALSE)</f>
        <v>0</v>
      </c>
      <c r="I56" s="908"/>
      <c r="J56" s="917">
        <f>HLOOKUP($F:$F,PnLLyYtd!$Q$14:$BA$15,2,FALSE)</f>
        <v>0</v>
      </c>
      <c r="K56" s="908"/>
      <c r="L56" s="909">
        <f>ROUND(IF(G$21=0,0,G56/G$21)*100,1)</f>
        <v>0</v>
      </c>
      <c r="M56" s="910">
        <f>ROUND(IF(H$21=0,0,H56/H$21)*100,1)</f>
        <v>0</v>
      </c>
      <c r="N56" s="910"/>
      <c r="O56" s="911">
        <f>ROUND(IF(J$21=0,0,J56/J$21)*100,1)</f>
        <v>0</v>
      </c>
      <c r="P56" s="908"/>
      <c r="Q56" s="912">
        <f>IF(H$21=0,"na",IF($T56="c",($L56-M56),-($L56-M56)))</f>
        <v>0</v>
      </c>
      <c r="R56" s="918"/>
      <c r="S56" s="919">
        <f>IF(J$21=0,"na",IF($T56="c",($L56-O56),-($L56-O56)))</f>
        <v>0</v>
      </c>
      <c r="T56" s="833"/>
      <c r="U56" s="741"/>
    </row>
    <row r="57" spans="1:80" ht="19.149999999999999" hidden="1" customHeight="1">
      <c r="D57" s="741"/>
      <c r="E57" s="748"/>
      <c r="F57" s="915" t="s">
        <v>27</v>
      </c>
      <c r="G57" s="916">
        <f>HLOOKUP($F:$F,PnLCyYtd!$Q$14:$BB$15,2,FALSE)</f>
        <v>27372.268540000001</v>
      </c>
      <c r="H57" s="908">
        <f>HLOOKUP($F:$F,PnLFcsYtd!$Q$14:$BA$15,2,FALSE)</f>
        <v>26137.492832999997</v>
      </c>
      <c r="I57" s="908"/>
      <c r="J57" s="917">
        <f>HLOOKUP($F:$F,PnLLyYtd!$Q$14:$BA$15,2,FALSE)</f>
        <v>24344.961059999994</v>
      </c>
      <c r="K57" s="908"/>
      <c r="L57" s="909">
        <f>ROUND(IF(G$21=0,0,G57/G$21)*100,1)</f>
        <v>4.8</v>
      </c>
      <c r="M57" s="910">
        <f>ROUND(IF(H$21=0,0,H57/H$21)*100,1)</f>
        <v>4.7</v>
      </c>
      <c r="N57" s="910"/>
      <c r="O57" s="911">
        <f>ROUND(IF(J$21=0,0,J57/J$21)*100,1)</f>
        <v>4.5</v>
      </c>
      <c r="P57" s="908"/>
      <c r="Q57" s="912">
        <f>IF(H$21=0,"na",IF($T57="c",($L57-M57),-($L57-M57)))</f>
        <v>-9.9999999999999645E-2</v>
      </c>
      <c r="R57" s="918"/>
      <c r="S57" s="919">
        <f>IF(J$21=0,"na",IF($T57="c",($L57-O57),-($L57-O57)))</f>
        <v>-0.29999999999999982</v>
      </c>
      <c r="T57" s="833"/>
      <c r="U57" s="741"/>
    </row>
    <row r="58" spans="1:80" s="834" customFormat="1" ht="19.149999999999999" hidden="1" customHeight="1">
      <c r="A58" s="824"/>
      <c r="B58" s="824"/>
      <c r="C58" s="824"/>
      <c r="D58" s="768"/>
      <c r="E58" s="825"/>
      <c r="F58" s="920" t="s">
        <v>48</v>
      </c>
      <c r="G58" s="921">
        <f>HLOOKUP($F:$F,PnLCyYtd!$Q$14:$BB$15,2,FALSE)</f>
        <v>41217.097460000026</v>
      </c>
      <c r="H58" s="813">
        <f>HLOOKUP($F:$F,PnLFcsYtd!$Q$14:$BB$15,2,FALSE)</f>
        <v>49362.841292270001</v>
      </c>
      <c r="I58" s="813"/>
      <c r="J58" s="900">
        <f>HLOOKUP($F:$F,PnLLyYtd!$Q$14:$BB$15,2,FALSE)</f>
        <v>38402.231435000002</v>
      </c>
      <c r="K58" s="901"/>
      <c r="L58" s="902">
        <f>ROUND(IF(G$21=0,0,G58/G$21)*100,1)</f>
        <v>7.2</v>
      </c>
      <c r="M58" s="817">
        <f>ROUND(IF(H$21=0,0,H58/H$21)*100,1)</f>
        <v>8.9</v>
      </c>
      <c r="N58" s="817"/>
      <c r="O58" s="818">
        <f>ROUND(IF(J$21=0,0,J58/J$21)*100,1)</f>
        <v>7.1</v>
      </c>
      <c r="P58" s="922"/>
      <c r="Q58" s="923">
        <f>IF(H$21=0,"na",IF($T58="c",($L58-M58),-($L58-M58)))</f>
        <v>-1.7000000000000002</v>
      </c>
      <c r="R58" s="924"/>
      <c r="S58" s="925">
        <f>IF(J$21=0,"na",IF($T58="c",($L58-O58),-($L58-O58)))</f>
        <v>0.10000000000000053</v>
      </c>
      <c r="T58" s="903" t="s">
        <v>232</v>
      </c>
      <c r="U58" s="768"/>
      <c r="V58" s="824"/>
      <c r="W58" s="824"/>
      <c r="X58" s="824"/>
      <c r="Y58" s="824"/>
      <c r="Z58" s="824"/>
      <c r="AA58" s="824"/>
      <c r="AB58" s="824"/>
      <c r="AC58" s="824"/>
      <c r="AD58" s="824"/>
      <c r="AE58" s="824"/>
      <c r="AF58" s="824"/>
      <c r="AG58" s="824"/>
      <c r="AH58" s="824"/>
      <c r="AI58" s="824"/>
      <c r="AJ58" s="824"/>
      <c r="AK58" s="824"/>
      <c r="AL58" s="824"/>
      <c r="AM58" s="824"/>
      <c r="AN58" s="824"/>
      <c r="AO58" s="824"/>
      <c r="AP58" s="824"/>
      <c r="AQ58" s="824"/>
      <c r="AR58" s="824"/>
      <c r="AS58" s="824"/>
      <c r="AT58" s="824"/>
      <c r="AU58" s="824"/>
      <c r="AV58" s="824"/>
      <c r="AW58" s="824"/>
      <c r="AX58" s="824"/>
      <c r="AY58" s="824"/>
      <c r="AZ58" s="824"/>
      <c r="BA58" s="824"/>
      <c r="BB58" s="824"/>
      <c r="BC58" s="824"/>
      <c r="BD58" s="824"/>
      <c r="BE58" s="824"/>
      <c r="BF58" s="824"/>
      <c r="BG58" s="824"/>
      <c r="BH58" s="824"/>
      <c r="BI58" s="824"/>
      <c r="BJ58" s="824"/>
      <c r="BK58" s="824"/>
      <c r="BL58" s="824"/>
      <c r="BM58" s="824"/>
      <c r="BN58" s="824"/>
      <c r="BO58" s="824"/>
      <c r="BP58" s="824"/>
      <c r="BQ58" s="824"/>
      <c r="BR58" s="824"/>
      <c r="BS58" s="824"/>
      <c r="BT58" s="824"/>
      <c r="BU58" s="824"/>
      <c r="BV58" s="824"/>
      <c r="BW58" s="824"/>
      <c r="BX58" s="824"/>
      <c r="BY58" s="824"/>
      <c r="BZ58" s="824"/>
      <c r="CA58" s="824"/>
      <c r="CB58" s="824"/>
    </row>
    <row r="59" spans="1:80" ht="10.15" customHeight="1">
      <c r="D59" s="741"/>
      <c r="E59" s="926"/>
      <c r="F59" s="927"/>
      <c r="G59" s="928"/>
      <c r="H59" s="928"/>
      <c r="I59" s="928"/>
      <c r="J59" s="928"/>
      <c r="K59" s="928"/>
      <c r="L59" s="928"/>
      <c r="M59" s="928"/>
      <c r="N59" s="928"/>
      <c r="O59" s="928"/>
      <c r="P59" s="928"/>
      <c r="Q59" s="928"/>
      <c r="R59" s="928"/>
      <c r="S59" s="928"/>
      <c r="T59" s="929"/>
      <c r="U59" s="741"/>
    </row>
    <row r="60" spans="1:80" ht="24" customHeight="1">
      <c r="D60" s="930"/>
      <c r="E60" s="930"/>
      <c r="F60" s="931"/>
      <c r="G60" s="741"/>
      <c r="H60" s="741"/>
      <c r="I60" s="741"/>
      <c r="J60" s="930"/>
      <c r="K60" s="930"/>
      <c r="L60" s="930"/>
      <c r="M60" s="930"/>
      <c r="N60" s="930"/>
      <c r="O60" s="930"/>
      <c r="P60" s="930"/>
      <c r="Q60" s="932"/>
      <c r="R60" s="932"/>
      <c r="S60" s="932"/>
      <c r="T60" s="930"/>
      <c r="U60" s="930"/>
      <c r="V60" s="739"/>
      <c r="W60" s="739"/>
      <c r="X60" s="739"/>
      <c r="Y60" s="739"/>
      <c r="Z60" s="739"/>
      <c r="AA60" s="739"/>
      <c r="AB60" s="739"/>
    </row>
    <row r="61" spans="1:80" ht="18" customHeight="1">
      <c r="D61" s="739"/>
      <c r="E61" s="739"/>
      <c r="F61" s="933"/>
      <c r="G61" s="738"/>
      <c r="H61" s="738"/>
      <c r="I61" s="738"/>
      <c r="J61" s="739"/>
      <c r="K61" s="739"/>
      <c r="L61" s="739"/>
      <c r="M61" s="739"/>
      <c r="N61" s="739"/>
      <c r="O61" s="739"/>
      <c r="P61" s="739"/>
      <c r="Q61" s="934"/>
      <c r="R61" s="934"/>
      <c r="S61" s="934"/>
      <c r="T61" s="739"/>
      <c r="U61" s="739"/>
      <c r="V61" s="739"/>
      <c r="W61" s="739"/>
      <c r="X61" s="739"/>
      <c r="Y61" s="739"/>
      <c r="Z61" s="739"/>
      <c r="AA61" s="739"/>
      <c r="AB61" s="739"/>
    </row>
    <row r="62" spans="1:80" ht="18" customHeight="1">
      <c r="B62" s="701"/>
      <c r="C62" s="701"/>
      <c r="D62" s="701"/>
      <c r="E62" s="701"/>
      <c r="F62" s="935"/>
      <c r="G62" s="701"/>
      <c r="H62" s="701"/>
      <c r="I62" s="701"/>
      <c r="J62" s="701"/>
      <c r="K62" s="701"/>
      <c r="L62" s="701"/>
      <c r="M62" s="701"/>
      <c r="N62" s="701"/>
      <c r="O62" s="701"/>
      <c r="P62" s="701"/>
      <c r="Q62" s="701"/>
      <c r="R62" s="701"/>
      <c r="S62" s="701"/>
      <c r="T62" s="701"/>
      <c r="U62" s="701"/>
      <c r="V62" s="701"/>
      <c r="W62" s="739"/>
      <c r="X62" s="739"/>
      <c r="Y62" s="739"/>
      <c r="Z62" s="739"/>
      <c r="AA62" s="739"/>
      <c r="AB62" s="739"/>
    </row>
    <row r="63" spans="1:80" ht="18" hidden="1" customHeight="1">
      <c r="B63" s="701"/>
      <c r="D63" s="930"/>
      <c r="E63" s="930"/>
      <c r="F63" s="936"/>
      <c r="G63" s="937"/>
      <c r="H63" s="937"/>
      <c r="I63" s="937"/>
      <c r="J63" s="937"/>
      <c r="K63" s="937"/>
      <c r="L63" s="937"/>
      <c r="M63" s="937"/>
      <c r="N63" s="937"/>
      <c r="O63" s="937"/>
      <c r="P63" s="937"/>
      <c r="Q63" s="937"/>
      <c r="R63" s="937"/>
      <c r="S63" s="937"/>
      <c r="T63" s="930"/>
      <c r="U63" s="930"/>
      <c r="V63" s="739"/>
      <c r="W63" s="739"/>
      <c r="X63" s="739"/>
      <c r="Y63" s="739"/>
      <c r="Z63" s="739"/>
      <c r="AA63" s="739"/>
      <c r="AB63" s="739"/>
    </row>
    <row r="64" spans="1:80" ht="10.15" hidden="1" customHeight="1">
      <c r="B64" s="701"/>
      <c r="D64" s="930"/>
      <c r="E64" s="938"/>
      <c r="F64" s="939"/>
      <c r="G64" s="940"/>
      <c r="H64" s="940"/>
      <c r="I64" s="940"/>
      <c r="J64" s="940"/>
      <c r="K64" s="940"/>
      <c r="L64" s="940"/>
      <c r="M64" s="940"/>
      <c r="N64" s="940"/>
      <c r="O64" s="940"/>
      <c r="P64" s="940"/>
      <c r="Q64" s="940"/>
      <c r="R64" s="940"/>
      <c r="S64" s="940"/>
      <c r="T64" s="941"/>
      <c r="U64" s="930"/>
    </row>
    <row r="65" spans="1:80" ht="16.899999999999999" hidden="1" customHeight="1">
      <c r="B65" s="701"/>
      <c r="D65" s="930"/>
      <c r="E65" s="942"/>
      <c r="F65" s="943"/>
      <c r="G65" s="782" t="s">
        <v>305</v>
      </c>
      <c r="H65" s="776" t="s">
        <v>306</v>
      </c>
      <c r="I65" s="776"/>
      <c r="J65" s="783" t="s">
        <v>307</v>
      </c>
      <c r="K65" s="944"/>
      <c r="L65" s="782" t="s">
        <v>305</v>
      </c>
      <c r="M65" s="776" t="s">
        <v>306</v>
      </c>
      <c r="N65" s="776" t="s">
        <v>292</v>
      </c>
      <c r="O65" s="783" t="s">
        <v>307</v>
      </c>
      <c r="P65" s="944"/>
      <c r="Q65" s="782" t="s">
        <v>306</v>
      </c>
      <c r="R65" s="776"/>
      <c r="S65" s="783" t="s">
        <v>307</v>
      </c>
      <c r="T65" s="945"/>
      <c r="U65" s="930"/>
    </row>
    <row r="66" spans="1:80" s="950" customFormat="1" ht="16.899999999999999" hidden="1" customHeight="1">
      <c r="A66" s="701"/>
      <c r="B66" s="701"/>
      <c r="C66" s="701"/>
      <c r="D66" s="937"/>
      <c r="E66" s="946"/>
      <c r="F66" s="784" t="s">
        <v>12</v>
      </c>
      <c r="G66" s="947">
        <f>HLOOKUP($F:$F,PnLCyYtd!$Q$14:$BB$15,2,FALSE)</f>
        <v>598.71599999999978</v>
      </c>
      <c r="H66" s="836">
        <f>HLOOKUP($F:$F,PnLFcsYtd!$Q$14:$BA$15,2,FALSE)</f>
        <v>570.04336499999988</v>
      </c>
      <c r="I66" s="836"/>
      <c r="J66" s="870">
        <f>HLOOKUP($F:$F,PnLLyYtd!$Q$14:$BA$15,2,FALSE)</f>
        <v>567.1063200000001</v>
      </c>
      <c r="K66" s="948"/>
      <c r="L66" s="871">
        <f t="shared" ref="L66:L74" si="11">ROUND(IF(G$21=0,0,G66/G$21)*100,1)</f>
        <v>0.1</v>
      </c>
      <c r="M66" s="838">
        <f t="shared" ref="M66:M74" si="12">ROUND(IF(H$21=0,0,H66/H$21)*100,1)</f>
        <v>0.1</v>
      </c>
      <c r="N66" s="838"/>
      <c r="O66" s="854">
        <f t="shared" ref="O66:O74" si="13">ROUND(IF(J$21=0,0,J66/J$21)*100,1)</f>
        <v>0.1</v>
      </c>
      <c r="P66" s="948"/>
      <c r="Q66" s="855">
        <f t="shared" ref="Q66:Q74" si="14">IF(H$21=0,"na",IF($T66="c",($L66-M66),-($L66-M66)))</f>
        <v>0</v>
      </c>
      <c r="R66" s="839"/>
      <c r="S66" s="840">
        <f t="shared" ref="S66:S74" si="15">IF(J$21=0,"na",IF($T66="c",($L66-O66),-($L66-O66)))</f>
        <v>0</v>
      </c>
      <c r="T66" s="949"/>
      <c r="U66" s="937"/>
      <c r="V66" s="701"/>
      <c r="W66" s="701"/>
      <c r="X66" s="701"/>
      <c r="Y66" s="701"/>
      <c r="Z66" s="701"/>
      <c r="AA66" s="701"/>
      <c r="AB66" s="701"/>
      <c r="AC66" s="701"/>
      <c r="AD66" s="701"/>
      <c r="AE66" s="701"/>
      <c r="AF66" s="701"/>
      <c r="AG66" s="701"/>
      <c r="AH66" s="701"/>
      <c r="AI66" s="701"/>
      <c r="AJ66" s="701"/>
      <c r="AK66" s="701"/>
      <c r="AL66" s="701"/>
      <c r="AM66" s="701"/>
      <c r="AN66" s="701"/>
      <c r="AO66" s="701"/>
      <c r="AP66" s="701"/>
      <c r="AQ66" s="701"/>
      <c r="AR66" s="701"/>
      <c r="AS66" s="701"/>
      <c r="AT66" s="701"/>
      <c r="AU66" s="701"/>
      <c r="AV66" s="701"/>
      <c r="AW66" s="701"/>
      <c r="AX66" s="701"/>
      <c r="AY66" s="701"/>
      <c r="AZ66" s="701"/>
      <c r="BA66" s="701"/>
      <c r="BB66" s="701"/>
      <c r="BC66" s="701"/>
      <c r="BD66" s="701"/>
      <c r="BE66" s="701"/>
      <c r="BF66" s="701"/>
      <c r="BG66" s="701"/>
      <c r="BH66" s="701"/>
      <c r="BI66" s="701"/>
      <c r="BJ66" s="701"/>
      <c r="BK66" s="701"/>
      <c r="BL66" s="701"/>
      <c r="BM66" s="701"/>
      <c r="BN66" s="701"/>
      <c r="BO66" s="701"/>
      <c r="BP66" s="701"/>
      <c r="BQ66" s="701"/>
      <c r="BR66" s="701"/>
      <c r="BS66" s="701"/>
      <c r="BT66" s="701"/>
      <c r="BU66" s="701"/>
      <c r="BV66" s="701"/>
      <c r="BW66" s="701"/>
      <c r="BX66" s="701"/>
      <c r="BY66" s="701"/>
      <c r="BZ66" s="701"/>
      <c r="CA66" s="701"/>
      <c r="CB66" s="701"/>
    </row>
    <row r="67" spans="1:80" s="950" customFormat="1" ht="16.899999999999999" hidden="1" customHeight="1">
      <c r="A67" s="701"/>
      <c r="B67" s="701"/>
      <c r="C67" s="701"/>
      <c r="D67" s="937"/>
      <c r="E67" s="946"/>
      <c r="F67" s="784" t="s">
        <v>14</v>
      </c>
      <c r="G67" s="947">
        <f>HLOOKUP($F:$F,PnLCyYtd!$Q$14:$BB$15,2,FALSE)</f>
        <v>887.92030000000022</v>
      </c>
      <c r="H67" s="836">
        <f>HLOOKUP($F:$F,PnLFcsYtd!$Q$14:$BA$15,2,FALSE)</f>
        <v>836.52339499999994</v>
      </c>
      <c r="I67" s="836"/>
      <c r="J67" s="870">
        <f>HLOOKUP($F:$F,PnLLyYtd!$Q$14:$BA$15,2,FALSE)</f>
        <v>832.21335999999997</v>
      </c>
      <c r="K67" s="948"/>
      <c r="L67" s="871">
        <f t="shared" si="11"/>
        <v>0.2</v>
      </c>
      <c r="M67" s="838">
        <f t="shared" si="12"/>
        <v>0.2</v>
      </c>
      <c r="N67" s="838"/>
      <c r="O67" s="854">
        <f t="shared" si="13"/>
        <v>0.2</v>
      </c>
      <c r="P67" s="948"/>
      <c r="Q67" s="855">
        <f t="shared" si="14"/>
        <v>0</v>
      </c>
      <c r="R67" s="839"/>
      <c r="S67" s="840">
        <f t="shared" si="15"/>
        <v>0</v>
      </c>
      <c r="T67" s="949"/>
      <c r="U67" s="937"/>
      <c r="V67" s="701"/>
      <c r="W67" s="701"/>
      <c r="X67" s="701"/>
      <c r="Y67" s="701"/>
      <c r="Z67" s="701"/>
      <c r="AA67" s="701"/>
      <c r="AB67" s="701"/>
      <c r="AC67" s="701"/>
      <c r="AD67" s="701"/>
      <c r="AE67" s="701"/>
      <c r="AF67" s="701"/>
      <c r="AG67" s="701"/>
      <c r="AH67" s="701"/>
      <c r="AI67" s="701"/>
      <c r="AJ67" s="701"/>
      <c r="AK67" s="701"/>
      <c r="AL67" s="701"/>
      <c r="AM67" s="701"/>
      <c r="AN67" s="701"/>
      <c r="AO67" s="701"/>
      <c r="AP67" s="701"/>
      <c r="AQ67" s="701"/>
      <c r="AR67" s="701"/>
      <c r="AS67" s="701"/>
      <c r="AT67" s="701"/>
      <c r="AU67" s="701"/>
      <c r="AV67" s="701"/>
      <c r="AW67" s="701"/>
      <c r="AX67" s="701"/>
      <c r="AY67" s="701"/>
      <c r="AZ67" s="701"/>
      <c r="BA67" s="701"/>
      <c r="BB67" s="701"/>
      <c r="BC67" s="701"/>
      <c r="BD67" s="701"/>
      <c r="BE67" s="701"/>
      <c r="BF67" s="701"/>
      <c r="BG67" s="701"/>
      <c r="BH67" s="701"/>
      <c r="BI67" s="701"/>
      <c r="BJ67" s="701"/>
      <c r="BK67" s="701"/>
      <c r="BL67" s="701"/>
      <c r="BM67" s="701"/>
      <c r="BN67" s="701"/>
      <c r="BO67" s="701"/>
      <c r="BP67" s="701"/>
      <c r="BQ67" s="701"/>
      <c r="BR67" s="701"/>
      <c r="BS67" s="701"/>
      <c r="BT67" s="701"/>
      <c r="BU67" s="701"/>
      <c r="BV67" s="701"/>
      <c r="BW67" s="701"/>
      <c r="BX67" s="701"/>
      <c r="BY67" s="701"/>
      <c r="BZ67" s="701"/>
      <c r="CA67" s="701"/>
      <c r="CB67" s="701"/>
    </row>
    <row r="68" spans="1:80" s="950" customFormat="1" ht="16.899999999999999" hidden="1" customHeight="1">
      <c r="A68" s="701"/>
      <c r="B68" s="701"/>
      <c r="C68" s="701"/>
      <c r="D68" s="937"/>
      <c r="E68" s="946"/>
      <c r="F68" s="784" t="s">
        <v>17</v>
      </c>
      <c r="G68" s="947">
        <f>HLOOKUP($F:$F,PnLCyYtd!$Q$14:$BB$15,2,FALSE)</f>
        <v>301.6640000000001</v>
      </c>
      <c r="H68" s="836">
        <f>HLOOKUP($F:$F,PnLFcsYtd!$Q$14:$BA$15,2,FALSE)</f>
        <v>293.72776299999998</v>
      </c>
      <c r="I68" s="836"/>
      <c r="J68" s="870">
        <f>HLOOKUP($F:$F,PnLLyYtd!$Q$14:$BA$15,2,FALSE)</f>
        <v>292.214384</v>
      </c>
      <c r="K68" s="948"/>
      <c r="L68" s="871">
        <f t="shared" si="11"/>
        <v>0.1</v>
      </c>
      <c r="M68" s="838">
        <f t="shared" si="12"/>
        <v>0.1</v>
      </c>
      <c r="N68" s="838"/>
      <c r="O68" s="854">
        <f t="shared" si="13"/>
        <v>0.1</v>
      </c>
      <c r="P68" s="948"/>
      <c r="Q68" s="855">
        <f t="shared" si="14"/>
        <v>0</v>
      </c>
      <c r="R68" s="839"/>
      <c r="S68" s="840">
        <f t="shared" si="15"/>
        <v>0</v>
      </c>
      <c r="T68" s="949"/>
      <c r="U68" s="937"/>
      <c r="V68" s="701"/>
      <c r="W68" s="701"/>
      <c r="X68" s="701"/>
      <c r="Y68" s="701"/>
      <c r="Z68" s="701"/>
      <c r="AA68" s="701"/>
      <c r="AB68" s="701"/>
      <c r="AC68" s="701"/>
      <c r="AD68" s="701"/>
      <c r="AE68" s="701"/>
      <c r="AF68" s="701"/>
      <c r="AG68" s="701"/>
      <c r="AH68" s="701"/>
      <c r="AI68" s="701"/>
      <c r="AJ68" s="701"/>
      <c r="AK68" s="701"/>
      <c r="AL68" s="701"/>
      <c r="AM68" s="701"/>
      <c r="AN68" s="701"/>
      <c r="AO68" s="701"/>
      <c r="AP68" s="701"/>
      <c r="AQ68" s="701"/>
      <c r="AR68" s="701"/>
      <c r="AS68" s="701"/>
      <c r="AT68" s="701"/>
      <c r="AU68" s="701"/>
      <c r="AV68" s="701"/>
      <c r="AW68" s="701"/>
      <c r="AX68" s="701"/>
      <c r="AY68" s="701"/>
      <c r="AZ68" s="701"/>
      <c r="BA68" s="701"/>
      <c r="BB68" s="701"/>
      <c r="BC68" s="701"/>
      <c r="BD68" s="701"/>
      <c r="BE68" s="701"/>
      <c r="BF68" s="701"/>
      <c r="BG68" s="701"/>
      <c r="BH68" s="701"/>
      <c r="BI68" s="701"/>
      <c r="BJ68" s="701"/>
      <c r="BK68" s="701"/>
      <c r="BL68" s="701"/>
      <c r="BM68" s="701"/>
      <c r="BN68" s="701"/>
      <c r="BO68" s="701"/>
      <c r="BP68" s="701"/>
      <c r="BQ68" s="701"/>
      <c r="BR68" s="701"/>
      <c r="BS68" s="701"/>
      <c r="BT68" s="701"/>
      <c r="BU68" s="701"/>
      <c r="BV68" s="701"/>
      <c r="BW68" s="701"/>
      <c r="BX68" s="701"/>
      <c r="BY68" s="701"/>
      <c r="BZ68" s="701"/>
      <c r="CA68" s="701"/>
      <c r="CB68" s="701"/>
    </row>
    <row r="69" spans="1:80" s="950" customFormat="1" ht="16.899999999999999" hidden="1" customHeight="1">
      <c r="A69" s="701"/>
      <c r="B69" s="701"/>
      <c r="C69" s="701"/>
      <c r="D69" s="937"/>
      <c r="E69" s="946"/>
      <c r="F69" s="784" t="s">
        <v>18</v>
      </c>
      <c r="G69" s="947">
        <f>HLOOKUP($F:$F,PnLCyYtd!$Q$14:$BB$15,2,FALSE)</f>
        <v>2565.5442999999996</v>
      </c>
      <c r="H69" s="836">
        <f>HLOOKUP($F:$F,PnLFcsYtd!$Q$14:$BA$15,2,FALSE)</f>
        <v>2480.023486999999</v>
      </c>
      <c r="I69" s="836"/>
      <c r="J69" s="870">
        <f>HLOOKUP($F:$F,PnLLyYtd!$Q$14:$BA$15,2,FALSE)</f>
        <v>2467.2456160000002</v>
      </c>
      <c r="K69" s="948"/>
      <c r="L69" s="871">
        <f t="shared" si="11"/>
        <v>0.4</v>
      </c>
      <c r="M69" s="838">
        <f t="shared" si="12"/>
        <v>0.4</v>
      </c>
      <c r="N69" s="838"/>
      <c r="O69" s="854">
        <f t="shared" si="13"/>
        <v>0.5</v>
      </c>
      <c r="P69" s="948"/>
      <c r="Q69" s="855">
        <f t="shared" si="14"/>
        <v>0</v>
      </c>
      <c r="R69" s="839"/>
      <c r="S69" s="840">
        <f t="shared" si="15"/>
        <v>9.9999999999999978E-2</v>
      </c>
      <c r="T69" s="949"/>
      <c r="U69" s="937"/>
      <c r="V69" s="701"/>
      <c r="W69" s="701"/>
      <c r="X69" s="701"/>
      <c r="Y69" s="701"/>
      <c r="Z69" s="701"/>
      <c r="AA69" s="701"/>
      <c r="AB69" s="701"/>
      <c r="AC69" s="701"/>
      <c r="AD69" s="701"/>
      <c r="AE69" s="701"/>
      <c r="AF69" s="701"/>
      <c r="AG69" s="701"/>
      <c r="AH69" s="701"/>
      <c r="AI69" s="701"/>
      <c r="AJ69" s="701"/>
      <c r="AK69" s="701"/>
      <c r="AL69" s="701"/>
      <c r="AM69" s="701"/>
      <c r="AN69" s="701"/>
      <c r="AO69" s="701"/>
      <c r="AP69" s="701"/>
      <c r="AQ69" s="701"/>
      <c r="AR69" s="701"/>
      <c r="AS69" s="701"/>
      <c r="AT69" s="701"/>
      <c r="AU69" s="701"/>
      <c r="AV69" s="701"/>
      <c r="AW69" s="701"/>
      <c r="AX69" s="701"/>
      <c r="AY69" s="701"/>
      <c r="AZ69" s="701"/>
      <c r="BA69" s="701"/>
      <c r="BB69" s="701"/>
      <c r="BC69" s="701"/>
      <c r="BD69" s="701"/>
      <c r="BE69" s="701"/>
      <c r="BF69" s="701"/>
      <c r="BG69" s="701"/>
      <c r="BH69" s="701"/>
      <c r="BI69" s="701"/>
      <c r="BJ69" s="701"/>
      <c r="BK69" s="701"/>
      <c r="BL69" s="701"/>
      <c r="BM69" s="701"/>
      <c r="BN69" s="701"/>
      <c r="BO69" s="701"/>
      <c r="BP69" s="701"/>
      <c r="BQ69" s="701"/>
      <c r="BR69" s="701"/>
      <c r="BS69" s="701"/>
      <c r="BT69" s="701"/>
      <c r="BU69" s="701"/>
      <c r="BV69" s="701"/>
      <c r="BW69" s="701"/>
      <c r="BX69" s="701"/>
      <c r="BY69" s="701"/>
      <c r="BZ69" s="701"/>
      <c r="CA69" s="701"/>
      <c r="CB69" s="701"/>
    </row>
    <row r="70" spans="1:80" s="950" customFormat="1" ht="16.899999999999999" hidden="1" customHeight="1">
      <c r="A70" s="701"/>
      <c r="B70" s="701"/>
      <c r="C70" s="701"/>
      <c r="D70" s="937"/>
      <c r="E70" s="946"/>
      <c r="F70" s="784" t="s">
        <v>34</v>
      </c>
      <c r="G70" s="947">
        <f>HLOOKUP($F:$F,PnLCyYtd!$Q$14:$BB$15,2,FALSE)</f>
        <v>157.38590000000002</v>
      </c>
      <c r="H70" s="836">
        <f>HLOOKUP($F:$F,PnLFcsYtd!$Q$14:$BA$15,2,FALSE)</f>
        <v>154.99022299999996</v>
      </c>
      <c r="I70" s="836"/>
      <c r="J70" s="870">
        <f>HLOOKUP($F:$F,PnLLyYtd!$Q$14:$BA$15,2,FALSE)</f>
        <v>154.191664</v>
      </c>
      <c r="K70" s="948"/>
      <c r="L70" s="871">
        <f t="shared" si="11"/>
        <v>0</v>
      </c>
      <c r="M70" s="838">
        <f t="shared" si="12"/>
        <v>0</v>
      </c>
      <c r="N70" s="838"/>
      <c r="O70" s="854">
        <f t="shared" si="13"/>
        <v>0</v>
      </c>
      <c r="P70" s="948"/>
      <c r="Q70" s="855">
        <f t="shared" si="14"/>
        <v>0</v>
      </c>
      <c r="R70" s="839"/>
      <c r="S70" s="840">
        <f t="shared" si="15"/>
        <v>0</v>
      </c>
      <c r="T70" s="949"/>
      <c r="U70" s="937"/>
      <c r="V70" s="701"/>
      <c r="W70" s="701"/>
      <c r="X70" s="701"/>
      <c r="Y70" s="701"/>
      <c r="Z70" s="701"/>
      <c r="AA70" s="701"/>
      <c r="AB70" s="701"/>
      <c r="AC70" s="701"/>
      <c r="AD70" s="701"/>
      <c r="AE70" s="701"/>
      <c r="AF70" s="701"/>
      <c r="AG70" s="701"/>
      <c r="AH70" s="701"/>
      <c r="AI70" s="701"/>
      <c r="AJ70" s="701"/>
      <c r="AK70" s="701"/>
      <c r="AL70" s="701"/>
      <c r="AM70" s="701"/>
      <c r="AN70" s="701"/>
      <c r="AO70" s="701"/>
      <c r="AP70" s="701"/>
      <c r="AQ70" s="701"/>
      <c r="AR70" s="701"/>
      <c r="AS70" s="701"/>
      <c r="AT70" s="701"/>
      <c r="AU70" s="701"/>
      <c r="AV70" s="701"/>
      <c r="AW70" s="701"/>
      <c r="AX70" s="701"/>
      <c r="AY70" s="701"/>
      <c r="AZ70" s="701"/>
      <c r="BA70" s="701"/>
      <c r="BB70" s="701"/>
      <c r="BC70" s="701"/>
      <c r="BD70" s="701"/>
      <c r="BE70" s="701"/>
      <c r="BF70" s="701"/>
      <c r="BG70" s="701"/>
      <c r="BH70" s="701"/>
      <c r="BI70" s="701"/>
      <c r="BJ70" s="701"/>
      <c r="BK70" s="701"/>
      <c r="BL70" s="701"/>
      <c r="BM70" s="701"/>
      <c r="BN70" s="701"/>
      <c r="BO70" s="701"/>
      <c r="BP70" s="701"/>
      <c r="BQ70" s="701"/>
      <c r="BR70" s="701"/>
      <c r="BS70" s="701"/>
      <c r="BT70" s="701"/>
      <c r="BU70" s="701"/>
      <c r="BV70" s="701"/>
      <c r="BW70" s="701"/>
      <c r="BX70" s="701"/>
      <c r="BY70" s="701"/>
      <c r="BZ70" s="701"/>
      <c r="CA70" s="701"/>
      <c r="CB70" s="701"/>
    </row>
    <row r="71" spans="1:80" s="950" customFormat="1" ht="16.899999999999999" hidden="1" customHeight="1">
      <c r="A71" s="701"/>
      <c r="B71" s="701"/>
      <c r="C71" s="701"/>
      <c r="D71" s="937"/>
      <c r="E71" s="946"/>
      <c r="F71" s="784" t="s">
        <v>19</v>
      </c>
      <c r="G71" s="947">
        <f>HLOOKUP($F:$F,PnLCyYtd!$Q$14:$BB$15,2,FALSE)</f>
        <v>837.83569999999997</v>
      </c>
      <c r="H71" s="836">
        <f>HLOOKUP($F:$F,PnLFcsYtd!$Q$14:$BA$15,2,FALSE)</f>
        <v>796.02162899999985</v>
      </c>
      <c r="I71" s="836"/>
      <c r="J71" s="870">
        <f>HLOOKUP($F:$F,PnLLyYtd!$Q$14:$BA$15,2,FALSE)</f>
        <v>791.92027199999984</v>
      </c>
      <c r="K71" s="948"/>
      <c r="L71" s="871">
        <f t="shared" si="11"/>
        <v>0.1</v>
      </c>
      <c r="M71" s="838">
        <f t="shared" si="12"/>
        <v>0.1</v>
      </c>
      <c r="N71" s="838"/>
      <c r="O71" s="854">
        <f t="shared" si="13"/>
        <v>0.1</v>
      </c>
      <c r="P71" s="948"/>
      <c r="Q71" s="855">
        <f t="shared" si="14"/>
        <v>0</v>
      </c>
      <c r="R71" s="839"/>
      <c r="S71" s="840">
        <f t="shared" si="15"/>
        <v>0</v>
      </c>
      <c r="T71" s="949"/>
      <c r="U71" s="937"/>
      <c r="V71" s="701"/>
      <c r="W71" s="701"/>
      <c r="X71" s="701"/>
      <c r="Y71" s="701"/>
      <c r="Z71" s="701"/>
      <c r="AA71" s="701"/>
      <c r="AB71" s="701"/>
      <c r="AC71" s="701"/>
      <c r="AD71" s="701"/>
      <c r="AE71" s="701"/>
      <c r="AF71" s="701"/>
      <c r="AG71" s="701"/>
      <c r="AH71" s="701"/>
      <c r="AI71" s="701"/>
      <c r="AJ71" s="701"/>
      <c r="AK71" s="701"/>
      <c r="AL71" s="701"/>
      <c r="AM71" s="701"/>
      <c r="AN71" s="701"/>
      <c r="AO71" s="701"/>
      <c r="AP71" s="701"/>
      <c r="AQ71" s="701"/>
      <c r="AR71" s="701"/>
      <c r="AS71" s="701"/>
      <c r="AT71" s="701"/>
      <c r="AU71" s="701"/>
      <c r="AV71" s="701"/>
      <c r="AW71" s="701"/>
      <c r="AX71" s="701"/>
      <c r="AY71" s="701"/>
      <c r="AZ71" s="701"/>
      <c r="BA71" s="701"/>
      <c r="BB71" s="701"/>
      <c r="BC71" s="701"/>
      <c r="BD71" s="701"/>
      <c r="BE71" s="701"/>
      <c r="BF71" s="701"/>
      <c r="BG71" s="701"/>
      <c r="BH71" s="701"/>
      <c r="BI71" s="701"/>
      <c r="BJ71" s="701"/>
      <c r="BK71" s="701"/>
      <c r="BL71" s="701"/>
      <c r="BM71" s="701"/>
      <c r="BN71" s="701"/>
      <c r="BO71" s="701"/>
      <c r="BP71" s="701"/>
      <c r="BQ71" s="701"/>
      <c r="BR71" s="701"/>
      <c r="BS71" s="701"/>
      <c r="BT71" s="701"/>
      <c r="BU71" s="701"/>
      <c r="BV71" s="701"/>
      <c r="BW71" s="701"/>
      <c r="BX71" s="701"/>
      <c r="BY71" s="701"/>
      <c r="BZ71" s="701"/>
      <c r="CA71" s="701"/>
      <c r="CB71" s="701"/>
    </row>
    <row r="72" spans="1:80" s="950" customFormat="1" ht="16.899999999999999" hidden="1" customHeight="1">
      <c r="A72" s="701"/>
      <c r="B72" s="738"/>
      <c r="C72" s="701"/>
      <c r="D72" s="937"/>
      <c r="E72" s="946"/>
      <c r="F72" s="784" t="s">
        <v>20</v>
      </c>
      <c r="G72" s="947">
        <f>HLOOKUP($F:$F,PnLCyYtd!$Q$14:$BB$15,2,FALSE)</f>
        <v>0</v>
      </c>
      <c r="H72" s="836">
        <f>HLOOKUP($F:$F,PnLFcsYtd!$Q$14:$BA$15,2,FALSE)</f>
        <v>0</v>
      </c>
      <c r="I72" s="836"/>
      <c r="J72" s="870">
        <f>HLOOKUP($F:$F,PnLLyYtd!$Q$14:$BA$15,2,FALSE)</f>
        <v>0</v>
      </c>
      <c r="K72" s="948"/>
      <c r="L72" s="871">
        <f t="shared" si="11"/>
        <v>0</v>
      </c>
      <c r="M72" s="838">
        <f t="shared" si="12"/>
        <v>0</v>
      </c>
      <c r="N72" s="838"/>
      <c r="O72" s="854">
        <f t="shared" si="13"/>
        <v>0</v>
      </c>
      <c r="P72" s="948"/>
      <c r="Q72" s="855">
        <f t="shared" si="14"/>
        <v>0</v>
      </c>
      <c r="R72" s="839"/>
      <c r="S72" s="840">
        <f t="shared" si="15"/>
        <v>0</v>
      </c>
      <c r="T72" s="949"/>
      <c r="U72" s="937"/>
      <c r="V72" s="701"/>
      <c r="W72" s="701"/>
      <c r="X72" s="701"/>
      <c r="Y72" s="701"/>
      <c r="Z72" s="701"/>
      <c r="AA72" s="701"/>
      <c r="AB72" s="701"/>
      <c r="AC72" s="701"/>
      <c r="AD72" s="701"/>
      <c r="AE72" s="701"/>
      <c r="AF72" s="701"/>
      <c r="AG72" s="701"/>
      <c r="AH72" s="701"/>
      <c r="AI72" s="701"/>
      <c r="AJ72" s="701"/>
      <c r="AK72" s="701"/>
      <c r="AL72" s="701"/>
      <c r="AM72" s="701"/>
      <c r="AN72" s="701"/>
      <c r="AO72" s="701"/>
      <c r="AP72" s="701"/>
      <c r="AQ72" s="701"/>
      <c r="AR72" s="701"/>
      <c r="AS72" s="701"/>
      <c r="AT72" s="701"/>
      <c r="AU72" s="701"/>
      <c r="AV72" s="701"/>
      <c r="AW72" s="701"/>
      <c r="AX72" s="701"/>
      <c r="AY72" s="701"/>
      <c r="AZ72" s="701"/>
      <c r="BA72" s="701"/>
      <c r="BB72" s="701"/>
      <c r="BC72" s="701"/>
      <c r="BD72" s="701"/>
      <c r="BE72" s="701"/>
      <c r="BF72" s="701"/>
      <c r="BG72" s="701"/>
      <c r="BH72" s="701"/>
      <c r="BI72" s="701"/>
      <c r="BJ72" s="701"/>
      <c r="BK72" s="701"/>
      <c r="BL72" s="701"/>
      <c r="BM72" s="701"/>
      <c r="BN72" s="701"/>
      <c r="BO72" s="701"/>
      <c r="BP72" s="701"/>
      <c r="BQ72" s="701"/>
      <c r="BR72" s="701"/>
      <c r="BS72" s="701"/>
      <c r="BT72" s="701"/>
      <c r="BU72" s="701"/>
      <c r="BV72" s="701"/>
      <c r="BW72" s="701"/>
      <c r="BX72" s="701"/>
      <c r="BY72" s="701"/>
      <c r="BZ72" s="701"/>
      <c r="CA72" s="701"/>
      <c r="CB72" s="701"/>
    </row>
    <row r="73" spans="1:80" s="950" customFormat="1" ht="16.899999999999999" hidden="1" customHeight="1">
      <c r="A73" s="701"/>
      <c r="B73" s="738"/>
      <c r="C73" s="701"/>
      <c r="D73" s="937"/>
      <c r="E73" s="946"/>
      <c r="F73" s="784" t="s">
        <v>319</v>
      </c>
      <c r="G73" s="947">
        <f>HLOOKUP($F:$F,PnLCyYtd!$Q$14:$BB$15,2,FALSE)</f>
        <v>2225.1888000000008</v>
      </c>
      <c r="H73" s="836">
        <f>HLOOKUP($F:$F,PnLFcsYtd!$Q$14:$BA$15,2,FALSE)</f>
        <v>2104.1327140000003</v>
      </c>
      <c r="I73" s="836"/>
      <c r="J73" s="870">
        <f>HLOOKUP($F:$F,PnLLyYtd!$Q$14:$BA$15,2,FALSE)</f>
        <v>2093.2915520000006</v>
      </c>
      <c r="K73" s="948"/>
      <c r="L73" s="871">
        <f t="shared" si="11"/>
        <v>0.4</v>
      </c>
      <c r="M73" s="838">
        <f t="shared" si="12"/>
        <v>0.4</v>
      </c>
      <c r="N73" s="838"/>
      <c r="O73" s="854">
        <f t="shared" si="13"/>
        <v>0.4</v>
      </c>
      <c r="P73" s="948"/>
      <c r="Q73" s="855">
        <f t="shared" si="14"/>
        <v>0</v>
      </c>
      <c r="R73" s="839"/>
      <c r="S73" s="840">
        <f t="shared" si="15"/>
        <v>0</v>
      </c>
      <c r="T73" s="949"/>
      <c r="U73" s="937"/>
      <c r="V73" s="701"/>
      <c r="W73" s="701"/>
      <c r="X73" s="701"/>
      <c r="Y73" s="701"/>
      <c r="Z73" s="701"/>
      <c r="AA73" s="701"/>
      <c r="AB73" s="701"/>
      <c r="AC73" s="701"/>
      <c r="AD73" s="701"/>
      <c r="AE73" s="701"/>
      <c r="AF73" s="701"/>
      <c r="AG73" s="701"/>
      <c r="AH73" s="701"/>
      <c r="AI73" s="701"/>
      <c r="AJ73" s="701"/>
      <c r="AK73" s="701"/>
      <c r="AL73" s="701"/>
      <c r="AM73" s="701"/>
      <c r="AN73" s="701"/>
      <c r="AO73" s="701"/>
      <c r="AP73" s="701"/>
      <c r="AQ73" s="701"/>
      <c r="AR73" s="701"/>
      <c r="AS73" s="701"/>
      <c r="AT73" s="701"/>
      <c r="AU73" s="701"/>
      <c r="AV73" s="701"/>
      <c r="AW73" s="701"/>
      <c r="AX73" s="701"/>
      <c r="AY73" s="701"/>
      <c r="AZ73" s="701"/>
      <c r="BA73" s="701"/>
      <c r="BB73" s="701"/>
      <c r="BC73" s="701"/>
      <c r="BD73" s="701"/>
      <c r="BE73" s="701"/>
      <c r="BF73" s="701"/>
      <c r="BG73" s="701"/>
      <c r="BH73" s="701"/>
      <c r="BI73" s="701"/>
      <c r="BJ73" s="701"/>
      <c r="BK73" s="701"/>
      <c r="BL73" s="701"/>
      <c r="BM73" s="701"/>
      <c r="BN73" s="701"/>
      <c r="BO73" s="701"/>
      <c r="BP73" s="701"/>
      <c r="BQ73" s="701"/>
      <c r="BR73" s="701"/>
      <c r="BS73" s="701"/>
      <c r="BT73" s="701"/>
      <c r="BU73" s="701"/>
      <c r="BV73" s="701"/>
      <c r="BW73" s="701"/>
      <c r="BX73" s="701"/>
      <c r="BY73" s="701"/>
      <c r="BZ73" s="701"/>
      <c r="CA73" s="701"/>
      <c r="CB73" s="701"/>
    </row>
    <row r="74" spans="1:80" s="950" customFormat="1" ht="16.899999999999999" hidden="1" customHeight="1">
      <c r="A74" s="701"/>
      <c r="B74" s="738"/>
      <c r="C74" s="701"/>
      <c r="D74" s="937"/>
      <c r="E74" s="946"/>
      <c r="F74" s="847" t="s">
        <v>293</v>
      </c>
      <c r="G74" s="951">
        <f>SUM(G66:G73)</f>
        <v>7574.255000000001</v>
      </c>
      <c r="H74" s="952">
        <f t="shared" ref="H74:J74" si="16">SUM(H66:H73)</f>
        <v>7235.462575999999</v>
      </c>
      <c r="I74" s="952"/>
      <c r="J74" s="953">
        <f t="shared" si="16"/>
        <v>7198.1831679999996</v>
      </c>
      <c r="K74" s="954"/>
      <c r="L74" s="955">
        <f t="shared" si="11"/>
        <v>1.3</v>
      </c>
      <c r="M74" s="956">
        <f t="shared" si="12"/>
        <v>1.3</v>
      </c>
      <c r="N74" s="956"/>
      <c r="O74" s="957">
        <f t="shared" si="13"/>
        <v>1.3</v>
      </c>
      <c r="P74" s="954"/>
      <c r="Q74" s="958">
        <f t="shared" si="14"/>
        <v>0</v>
      </c>
      <c r="R74" s="959"/>
      <c r="S74" s="960">
        <f t="shared" si="15"/>
        <v>0</v>
      </c>
      <c r="T74" s="949"/>
      <c r="U74" s="937"/>
      <c r="V74" s="701"/>
      <c r="W74" s="701"/>
      <c r="X74" s="701"/>
      <c r="Y74" s="701"/>
      <c r="Z74" s="701"/>
      <c r="AA74" s="701"/>
      <c r="AB74" s="701"/>
      <c r="AC74" s="701"/>
      <c r="AD74" s="701"/>
      <c r="AE74" s="701"/>
      <c r="AF74" s="701"/>
      <c r="AG74" s="701"/>
      <c r="AH74" s="701"/>
      <c r="AI74" s="701"/>
      <c r="AJ74" s="701"/>
      <c r="AK74" s="701"/>
      <c r="AL74" s="701"/>
      <c r="AM74" s="701"/>
      <c r="AN74" s="701"/>
      <c r="AO74" s="701"/>
      <c r="AP74" s="701"/>
      <c r="AQ74" s="701"/>
      <c r="AR74" s="701"/>
      <c r="AS74" s="701"/>
      <c r="AT74" s="701"/>
      <c r="AU74" s="701"/>
      <c r="AV74" s="701"/>
      <c r="AW74" s="701"/>
      <c r="AX74" s="701"/>
      <c r="AY74" s="701"/>
      <c r="AZ74" s="701"/>
      <c r="BA74" s="701"/>
      <c r="BB74" s="701"/>
      <c r="BC74" s="701"/>
      <c r="BD74" s="701"/>
      <c r="BE74" s="701"/>
      <c r="BF74" s="701"/>
      <c r="BG74" s="701"/>
      <c r="BH74" s="701"/>
      <c r="BI74" s="701"/>
      <c r="BJ74" s="701"/>
      <c r="BK74" s="701"/>
      <c r="BL74" s="701"/>
      <c r="BM74" s="701"/>
      <c r="BN74" s="701"/>
      <c r="BO74" s="701"/>
      <c r="BP74" s="701"/>
      <c r="BQ74" s="701"/>
      <c r="BR74" s="701"/>
      <c r="BS74" s="701"/>
      <c r="BT74" s="701"/>
      <c r="BU74" s="701"/>
      <c r="BV74" s="701"/>
      <c r="BW74" s="701"/>
      <c r="BX74" s="701"/>
      <c r="BY74" s="701"/>
      <c r="BZ74" s="701"/>
      <c r="CA74" s="701"/>
      <c r="CB74" s="701"/>
    </row>
    <row r="75" spans="1:80" ht="10.15" hidden="1" customHeight="1">
      <c r="D75" s="930"/>
      <c r="E75" s="961"/>
      <c r="F75" s="962"/>
      <c r="G75" s="963"/>
      <c r="H75" s="963"/>
      <c r="I75" s="963"/>
      <c r="J75" s="963"/>
      <c r="K75" s="963"/>
      <c r="L75" s="963"/>
      <c r="M75" s="963"/>
      <c r="N75" s="963"/>
      <c r="O75" s="963"/>
      <c r="P75" s="963"/>
      <c r="Q75" s="963"/>
      <c r="R75" s="963"/>
      <c r="S75" s="963"/>
      <c r="T75" s="964"/>
      <c r="U75" s="930"/>
    </row>
    <row r="76" spans="1:80" ht="18" hidden="1" customHeight="1">
      <c r="D76" s="930"/>
      <c r="E76" s="930"/>
      <c r="F76" s="936"/>
      <c r="G76" s="930"/>
      <c r="H76" s="930"/>
      <c r="I76" s="930"/>
      <c r="J76" s="930"/>
      <c r="K76" s="930"/>
      <c r="L76" s="930"/>
      <c r="M76" s="930"/>
      <c r="N76" s="930"/>
      <c r="O76" s="930"/>
      <c r="P76" s="930"/>
      <c r="Q76" s="930"/>
      <c r="R76" s="930"/>
      <c r="S76" s="930"/>
      <c r="T76" s="930"/>
      <c r="U76" s="930"/>
    </row>
    <row r="77" spans="1:80" s="738" customFormat="1">
      <c r="E77" s="739"/>
      <c r="F77" s="933"/>
      <c r="H77" s="739"/>
      <c r="I77" s="739"/>
      <c r="L77" s="965"/>
      <c r="M77" s="965"/>
      <c r="N77" s="965"/>
      <c r="O77" s="965"/>
      <c r="Q77" s="965"/>
      <c r="R77" s="965"/>
      <c r="S77" s="965"/>
      <c r="T77" s="965"/>
    </row>
    <row r="78" spans="1:80" s="738" customFormat="1">
      <c r="E78" s="739"/>
      <c r="F78" s="933"/>
      <c r="H78" s="739"/>
      <c r="I78" s="739"/>
      <c r="L78" s="965"/>
      <c r="M78" s="965"/>
      <c r="N78" s="965"/>
      <c r="O78" s="965"/>
      <c r="Q78" s="965"/>
      <c r="R78" s="965"/>
      <c r="S78" s="965"/>
      <c r="T78" s="965"/>
    </row>
    <row r="79" spans="1:80" s="738" customFormat="1">
      <c r="E79" s="739"/>
      <c r="F79" s="933"/>
      <c r="H79" s="739"/>
      <c r="I79" s="739"/>
      <c r="L79" s="965"/>
      <c r="M79" s="965"/>
      <c r="N79" s="965"/>
      <c r="O79" s="965"/>
      <c r="Q79" s="965"/>
      <c r="R79" s="965"/>
      <c r="S79" s="965"/>
      <c r="T79" s="965"/>
    </row>
    <row r="80" spans="1:80" s="738" customFormat="1">
      <c r="E80" s="739"/>
      <c r="F80" s="933"/>
      <c r="H80" s="739"/>
      <c r="I80" s="739"/>
      <c r="L80" s="965"/>
      <c r="M80" s="965"/>
      <c r="N80" s="965"/>
      <c r="O80" s="965"/>
      <c r="Q80" s="965"/>
      <c r="R80" s="965"/>
      <c r="S80" s="965"/>
      <c r="T80" s="965"/>
    </row>
    <row r="81" spans="5:20" s="738" customFormat="1">
      <c r="E81" s="739"/>
      <c r="F81" s="933"/>
      <c r="H81" s="739"/>
      <c r="I81" s="739"/>
      <c r="L81" s="965"/>
      <c r="M81" s="965"/>
      <c r="N81" s="965"/>
      <c r="O81" s="965"/>
      <c r="Q81" s="965"/>
      <c r="R81" s="965"/>
      <c r="S81" s="965"/>
      <c r="T81" s="965"/>
    </row>
    <row r="82" spans="5:20" s="738" customFormat="1">
      <c r="E82" s="739"/>
      <c r="F82" s="933"/>
      <c r="H82" s="739"/>
      <c r="I82" s="739"/>
      <c r="L82" s="965"/>
      <c r="M82" s="965"/>
      <c r="N82" s="965"/>
      <c r="O82" s="965"/>
      <c r="Q82" s="965"/>
      <c r="R82" s="965"/>
      <c r="S82" s="965"/>
      <c r="T82" s="965"/>
    </row>
    <row r="83" spans="5:20" s="738" customFormat="1">
      <c r="E83" s="739"/>
      <c r="F83" s="933"/>
      <c r="H83" s="739"/>
      <c r="I83" s="739"/>
      <c r="L83" s="965"/>
      <c r="M83" s="965"/>
      <c r="N83" s="965"/>
      <c r="O83" s="965"/>
      <c r="Q83" s="965"/>
      <c r="R83" s="965"/>
      <c r="S83" s="965"/>
      <c r="T83" s="965"/>
    </row>
    <row r="84" spans="5:20" s="738" customFormat="1">
      <c r="E84" s="739"/>
      <c r="F84" s="933"/>
      <c r="H84" s="739"/>
      <c r="I84" s="739"/>
      <c r="L84" s="965"/>
      <c r="M84" s="965"/>
      <c r="N84" s="965"/>
      <c r="O84" s="965"/>
      <c r="Q84" s="965"/>
      <c r="R84" s="965"/>
      <c r="S84" s="965"/>
      <c r="T84" s="965"/>
    </row>
    <row r="85" spans="5:20" s="738" customFormat="1">
      <c r="E85" s="739"/>
      <c r="F85" s="933"/>
      <c r="H85" s="739"/>
      <c r="I85" s="739"/>
      <c r="L85" s="965"/>
      <c r="M85" s="965"/>
      <c r="N85" s="965"/>
      <c r="O85" s="965"/>
      <c r="Q85" s="965"/>
      <c r="R85" s="965"/>
      <c r="S85" s="965"/>
      <c r="T85" s="965"/>
    </row>
    <row r="86" spans="5:20" s="738" customFormat="1">
      <c r="E86" s="739"/>
      <c r="F86" s="933"/>
      <c r="H86" s="739"/>
      <c r="I86" s="739"/>
      <c r="L86" s="965"/>
      <c r="M86" s="965"/>
      <c r="N86" s="965"/>
      <c r="O86" s="965"/>
      <c r="Q86" s="965"/>
      <c r="R86" s="965"/>
      <c r="S86" s="965"/>
      <c r="T86" s="965"/>
    </row>
    <row r="87" spans="5:20" s="738" customFormat="1">
      <c r="E87" s="739"/>
      <c r="F87" s="933"/>
      <c r="H87" s="739"/>
      <c r="I87" s="739"/>
      <c r="L87" s="965"/>
      <c r="M87" s="965"/>
      <c r="N87" s="965"/>
      <c r="O87" s="965"/>
      <c r="Q87" s="965"/>
      <c r="R87" s="965"/>
      <c r="S87" s="965"/>
      <c r="T87" s="965"/>
    </row>
    <row r="88" spans="5:20" s="738" customFormat="1">
      <c r="E88" s="739"/>
      <c r="F88" s="933"/>
      <c r="H88" s="739"/>
      <c r="I88" s="739"/>
      <c r="L88" s="965"/>
      <c r="M88" s="965"/>
      <c r="N88" s="965"/>
      <c r="O88" s="965"/>
      <c r="Q88" s="965"/>
      <c r="R88" s="965"/>
      <c r="S88" s="965"/>
      <c r="T88" s="965"/>
    </row>
    <row r="89" spans="5:20" s="738" customFormat="1">
      <c r="E89" s="739"/>
      <c r="F89" s="933"/>
      <c r="H89" s="739"/>
      <c r="I89" s="739"/>
      <c r="L89" s="934"/>
      <c r="M89" s="934"/>
      <c r="N89" s="934"/>
      <c r="O89" s="934"/>
      <c r="Q89" s="965"/>
      <c r="R89" s="965"/>
      <c r="S89" s="965"/>
      <c r="T89" s="934"/>
    </row>
    <row r="90" spans="5:20" s="738" customFormat="1">
      <c r="E90" s="739"/>
      <c r="F90" s="933"/>
      <c r="H90" s="739"/>
      <c r="I90" s="739"/>
      <c r="L90" s="934"/>
      <c r="M90" s="934"/>
      <c r="N90" s="934"/>
      <c r="O90" s="934"/>
      <c r="Q90" s="965"/>
      <c r="R90" s="965"/>
      <c r="S90" s="965"/>
      <c r="T90" s="934"/>
    </row>
    <row r="91" spans="5:20" s="738" customFormat="1">
      <c r="E91" s="739"/>
      <c r="F91" s="933"/>
      <c r="H91" s="739"/>
      <c r="I91" s="739"/>
      <c r="L91" s="934"/>
      <c r="M91" s="934"/>
      <c r="N91" s="934"/>
      <c r="O91" s="934"/>
      <c r="Q91" s="965"/>
      <c r="R91" s="965"/>
      <c r="S91" s="965"/>
      <c r="T91" s="934"/>
    </row>
    <row r="92" spans="5:20" s="738" customFormat="1">
      <c r="E92" s="739"/>
      <c r="F92" s="933"/>
      <c r="H92" s="739"/>
      <c r="I92" s="739"/>
      <c r="L92" s="934"/>
      <c r="M92" s="934"/>
      <c r="N92" s="934"/>
      <c r="O92" s="934"/>
      <c r="Q92" s="965"/>
      <c r="R92" s="965"/>
      <c r="S92" s="965"/>
      <c r="T92" s="934"/>
    </row>
    <row r="93" spans="5:20" s="738" customFormat="1">
      <c r="E93" s="739"/>
      <c r="F93" s="933"/>
      <c r="H93" s="739"/>
      <c r="I93" s="739"/>
      <c r="L93" s="934"/>
      <c r="M93" s="934"/>
      <c r="N93" s="934"/>
      <c r="O93" s="934"/>
      <c r="Q93" s="966"/>
      <c r="R93" s="966"/>
      <c r="T93" s="934"/>
    </row>
    <row r="94" spans="5:20" s="738" customFormat="1">
      <c r="E94" s="739"/>
      <c r="F94" s="933"/>
      <c r="H94" s="739"/>
      <c r="I94" s="739"/>
      <c r="L94" s="934"/>
      <c r="M94" s="934"/>
      <c r="N94" s="934"/>
      <c r="O94" s="934"/>
      <c r="Q94" s="966"/>
      <c r="R94" s="966"/>
      <c r="T94" s="934"/>
    </row>
    <row r="95" spans="5:20" s="738" customFormat="1">
      <c r="E95" s="739"/>
      <c r="F95" s="933"/>
      <c r="H95" s="739"/>
      <c r="I95" s="739"/>
      <c r="L95" s="934"/>
      <c r="M95" s="934"/>
      <c r="N95" s="934"/>
      <c r="O95" s="934"/>
      <c r="Q95" s="966"/>
      <c r="R95" s="966"/>
      <c r="T95" s="934"/>
    </row>
    <row r="96" spans="5:20" s="738" customFormat="1">
      <c r="E96" s="739"/>
      <c r="F96" s="933"/>
      <c r="H96" s="739"/>
      <c r="I96" s="739"/>
      <c r="L96" s="934"/>
      <c r="M96" s="934"/>
      <c r="N96" s="934"/>
      <c r="O96" s="934"/>
      <c r="Q96" s="966"/>
      <c r="R96" s="966"/>
      <c r="T96" s="934"/>
    </row>
    <row r="97" spans="5:20" s="738" customFormat="1">
      <c r="E97" s="739"/>
      <c r="F97" s="933"/>
      <c r="H97" s="739"/>
      <c r="I97" s="739"/>
      <c r="L97" s="934"/>
      <c r="M97" s="934"/>
      <c r="N97" s="934"/>
      <c r="O97" s="934"/>
      <c r="Q97" s="966"/>
      <c r="R97" s="966"/>
      <c r="T97" s="934"/>
    </row>
    <row r="98" spans="5:20" s="738" customFormat="1">
      <c r="E98" s="739"/>
      <c r="F98" s="933"/>
      <c r="H98" s="739"/>
      <c r="I98" s="739"/>
      <c r="L98" s="934"/>
      <c r="M98" s="934"/>
      <c r="N98" s="934"/>
      <c r="O98" s="934"/>
      <c r="Q98" s="966"/>
      <c r="R98" s="966"/>
      <c r="T98" s="934"/>
    </row>
    <row r="99" spans="5:20" s="738" customFormat="1">
      <c r="E99" s="739"/>
      <c r="F99" s="933"/>
      <c r="H99" s="739"/>
      <c r="I99" s="739"/>
      <c r="L99" s="934"/>
      <c r="M99" s="934"/>
      <c r="N99" s="934"/>
      <c r="O99" s="934"/>
      <c r="Q99" s="966"/>
      <c r="R99" s="966"/>
      <c r="T99" s="934"/>
    </row>
    <row r="100" spans="5:20" s="738" customFormat="1">
      <c r="E100" s="739"/>
      <c r="F100" s="933"/>
      <c r="H100" s="739"/>
      <c r="I100" s="739"/>
      <c r="L100" s="934"/>
      <c r="M100" s="934"/>
      <c r="N100" s="934"/>
      <c r="O100" s="934"/>
      <c r="Q100" s="966"/>
      <c r="R100" s="966"/>
      <c r="T100" s="934"/>
    </row>
    <row r="101" spans="5:20" s="738" customFormat="1">
      <c r="E101" s="739"/>
      <c r="F101" s="933"/>
      <c r="H101" s="739"/>
      <c r="I101" s="739"/>
      <c r="L101" s="934"/>
      <c r="M101" s="934"/>
      <c r="N101" s="934"/>
      <c r="O101" s="934"/>
      <c r="Q101" s="966"/>
      <c r="R101" s="966"/>
      <c r="T101" s="934"/>
    </row>
    <row r="102" spans="5:20" s="738" customFormat="1">
      <c r="E102" s="739"/>
      <c r="F102" s="933"/>
      <c r="H102" s="739"/>
      <c r="I102" s="739"/>
      <c r="L102" s="934"/>
      <c r="M102" s="934"/>
      <c r="N102" s="934"/>
      <c r="O102" s="934"/>
      <c r="Q102" s="966"/>
      <c r="R102" s="966"/>
      <c r="T102" s="934"/>
    </row>
    <row r="103" spans="5:20" s="738" customFormat="1">
      <c r="E103" s="739"/>
      <c r="F103" s="933"/>
      <c r="H103" s="739"/>
      <c r="I103" s="739"/>
      <c r="L103" s="934"/>
      <c r="M103" s="934"/>
      <c r="N103" s="934"/>
      <c r="O103" s="934"/>
      <c r="Q103" s="966"/>
      <c r="R103" s="966"/>
      <c r="T103" s="934"/>
    </row>
    <row r="104" spans="5:20" s="738" customFormat="1">
      <c r="E104" s="739"/>
      <c r="F104" s="933"/>
      <c r="H104" s="739"/>
      <c r="I104" s="739"/>
      <c r="L104" s="934"/>
      <c r="M104" s="934"/>
      <c r="N104" s="934"/>
      <c r="O104" s="934"/>
      <c r="Q104" s="966"/>
      <c r="R104" s="966"/>
      <c r="T104" s="934"/>
    </row>
    <row r="105" spans="5:20" s="738" customFormat="1">
      <c r="E105" s="739"/>
      <c r="F105" s="933"/>
      <c r="H105" s="739"/>
      <c r="I105" s="739"/>
      <c r="L105" s="934"/>
      <c r="M105" s="934"/>
      <c r="N105" s="934"/>
      <c r="O105" s="934"/>
      <c r="Q105" s="966"/>
      <c r="R105" s="966"/>
      <c r="T105" s="934"/>
    </row>
    <row r="106" spans="5:20" s="738" customFormat="1">
      <c r="E106" s="739"/>
      <c r="F106" s="933"/>
      <c r="H106" s="739"/>
      <c r="I106" s="739"/>
      <c r="L106" s="934"/>
      <c r="M106" s="934"/>
      <c r="N106" s="934"/>
      <c r="O106" s="934"/>
      <c r="Q106" s="966"/>
      <c r="R106" s="966"/>
      <c r="T106" s="934"/>
    </row>
    <row r="107" spans="5:20" s="738" customFormat="1">
      <c r="E107" s="739"/>
      <c r="F107" s="933"/>
      <c r="H107" s="739"/>
      <c r="I107" s="739"/>
      <c r="L107" s="934"/>
      <c r="M107" s="934"/>
      <c r="N107" s="934"/>
      <c r="O107" s="934"/>
      <c r="Q107" s="966"/>
      <c r="R107" s="966"/>
      <c r="T107" s="934"/>
    </row>
    <row r="108" spans="5:20" s="738" customFormat="1">
      <c r="E108" s="739"/>
      <c r="F108" s="933"/>
      <c r="H108" s="739"/>
      <c r="I108" s="739"/>
      <c r="L108" s="934"/>
      <c r="M108" s="934"/>
      <c r="N108" s="934"/>
      <c r="O108" s="934"/>
      <c r="Q108" s="966"/>
      <c r="R108" s="966"/>
      <c r="T108" s="934"/>
    </row>
    <row r="109" spans="5:20" s="738" customFormat="1">
      <c r="E109" s="739"/>
      <c r="F109" s="933"/>
      <c r="H109" s="739"/>
      <c r="I109" s="739"/>
      <c r="L109" s="934"/>
      <c r="M109" s="934"/>
      <c r="N109" s="934"/>
      <c r="O109" s="934"/>
      <c r="Q109" s="966"/>
      <c r="R109" s="966"/>
      <c r="T109" s="934"/>
    </row>
    <row r="110" spans="5:20" s="738" customFormat="1">
      <c r="E110" s="739"/>
      <c r="F110" s="933"/>
      <c r="H110" s="739"/>
      <c r="I110" s="739"/>
      <c r="L110" s="934"/>
      <c r="M110" s="934"/>
      <c r="N110" s="934"/>
      <c r="O110" s="934"/>
      <c r="Q110" s="966"/>
      <c r="R110" s="966"/>
      <c r="T110" s="934"/>
    </row>
    <row r="111" spans="5:20" s="738" customFormat="1">
      <c r="E111" s="739"/>
      <c r="F111" s="933"/>
      <c r="H111" s="739"/>
      <c r="I111" s="739"/>
      <c r="L111" s="934"/>
      <c r="M111" s="934"/>
      <c r="N111" s="934"/>
      <c r="O111" s="934"/>
      <c r="Q111" s="966"/>
      <c r="R111" s="966"/>
      <c r="T111" s="934"/>
    </row>
    <row r="112" spans="5:20" s="738" customFormat="1">
      <c r="E112" s="739"/>
      <c r="F112" s="933"/>
      <c r="H112" s="739"/>
      <c r="I112" s="739"/>
      <c r="L112" s="934"/>
      <c r="M112" s="934"/>
      <c r="N112" s="934"/>
      <c r="O112" s="934"/>
      <c r="Q112" s="966"/>
      <c r="R112" s="966"/>
      <c r="T112" s="934"/>
    </row>
    <row r="113" spans="5:20" s="738" customFormat="1">
      <c r="E113" s="739"/>
      <c r="F113" s="933"/>
      <c r="H113" s="739"/>
      <c r="I113" s="739"/>
      <c r="L113" s="934"/>
      <c r="M113" s="934"/>
      <c r="N113" s="934"/>
      <c r="O113" s="934"/>
      <c r="Q113" s="966"/>
      <c r="R113" s="966"/>
      <c r="T113" s="934"/>
    </row>
    <row r="114" spans="5:20" s="738" customFormat="1">
      <c r="E114" s="739"/>
      <c r="F114" s="933"/>
      <c r="H114" s="739"/>
      <c r="I114" s="739"/>
      <c r="L114" s="934"/>
      <c r="M114" s="934"/>
      <c r="N114" s="934"/>
      <c r="O114" s="934"/>
      <c r="Q114" s="966"/>
      <c r="R114" s="966"/>
      <c r="T114" s="934"/>
    </row>
    <row r="115" spans="5:20" s="738" customFormat="1">
      <c r="E115" s="739"/>
      <c r="F115" s="933"/>
      <c r="H115" s="739"/>
      <c r="I115" s="739"/>
      <c r="L115" s="934"/>
      <c r="M115" s="934"/>
      <c r="N115" s="934"/>
      <c r="O115" s="934"/>
      <c r="Q115" s="966"/>
      <c r="R115" s="966"/>
      <c r="T115" s="934"/>
    </row>
    <row r="116" spans="5:20" s="738" customFormat="1">
      <c r="E116" s="739"/>
      <c r="F116" s="933"/>
      <c r="H116" s="739"/>
      <c r="I116" s="739"/>
      <c r="L116" s="934"/>
      <c r="M116" s="934"/>
      <c r="N116" s="934"/>
      <c r="O116" s="934"/>
      <c r="Q116" s="966"/>
      <c r="R116" s="966"/>
      <c r="T116" s="934"/>
    </row>
    <row r="117" spans="5:20" s="738" customFormat="1">
      <c r="E117" s="739"/>
      <c r="F117" s="933"/>
      <c r="H117" s="739"/>
      <c r="I117" s="739"/>
      <c r="L117" s="934"/>
      <c r="M117" s="934"/>
      <c r="N117" s="934"/>
      <c r="O117" s="934"/>
      <c r="Q117" s="966"/>
      <c r="R117" s="966"/>
      <c r="T117" s="934"/>
    </row>
    <row r="118" spans="5:20" s="738" customFormat="1">
      <c r="E118" s="739"/>
      <c r="F118" s="933"/>
      <c r="H118" s="739"/>
      <c r="I118" s="739"/>
      <c r="L118" s="934"/>
      <c r="M118" s="934"/>
      <c r="N118" s="934"/>
      <c r="O118" s="934"/>
      <c r="Q118" s="966"/>
      <c r="R118" s="966"/>
      <c r="T118" s="934"/>
    </row>
    <row r="119" spans="5:20" s="738" customFormat="1">
      <c r="E119" s="739"/>
      <c r="F119" s="933"/>
      <c r="H119" s="739"/>
      <c r="I119" s="739"/>
      <c r="L119" s="934"/>
      <c r="M119" s="934"/>
      <c r="N119" s="934"/>
      <c r="O119" s="934"/>
      <c r="Q119" s="966"/>
      <c r="R119" s="966"/>
      <c r="T119" s="934"/>
    </row>
    <row r="120" spans="5:20" s="738" customFormat="1">
      <c r="E120" s="739"/>
      <c r="F120" s="933"/>
      <c r="H120" s="739"/>
      <c r="I120" s="739"/>
      <c r="L120" s="934"/>
      <c r="M120" s="934"/>
      <c r="N120" s="934"/>
      <c r="O120" s="934"/>
      <c r="Q120" s="966"/>
      <c r="R120" s="966"/>
      <c r="T120" s="934"/>
    </row>
    <row r="121" spans="5:20" s="738" customFormat="1">
      <c r="E121" s="739"/>
      <c r="F121" s="933"/>
      <c r="H121" s="739"/>
      <c r="I121" s="739"/>
      <c r="L121" s="934"/>
      <c r="M121" s="934"/>
      <c r="N121" s="934"/>
      <c r="O121" s="934"/>
      <c r="Q121" s="966"/>
      <c r="R121" s="966"/>
      <c r="T121" s="934"/>
    </row>
    <row r="122" spans="5:20" s="738" customFormat="1">
      <c r="E122" s="739"/>
      <c r="F122" s="933"/>
      <c r="H122" s="739"/>
      <c r="I122" s="739"/>
      <c r="L122" s="934"/>
      <c r="M122" s="934"/>
      <c r="N122" s="934"/>
      <c r="O122" s="934"/>
      <c r="Q122" s="966"/>
      <c r="R122" s="966"/>
      <c r="T122" s="934"/>
    </row>
    <row r="123" spans="5:20" s="738" customFormat="1">
      <c r="E123" s="739"/>
      <c r="F123" s="933"/>
      <c r="H123" s="739"/>
      <c r="I123" s="739"/>
      <c r="L123" s="934"/>
      <c r="M123" s="934"/>
      <c r="N123" s="934"/>
      <c r="O123" s="934"/>
      <c r="Q123" s="966"/>
      <c r="R123" s="966"/>
      <c r="T123" s="934"/>
    </row>
    <row r="124" spans="5:20" s="738" customFormat="1">
      <c r="E124" s="739"/>
      <c r="F124" s="933"/>
      <c r="H124" s="739"/>
      <c r="I124" s="739"/>
      <c r="L124" s="934"/>
      <c r="M124" s="934"/>
      <c r="N124" s="934"/>
      <c r="O124" s="934"/>
      <c r="Q124" s="966"/>
      <c r="R124" s="966"/>
      <c r="T124" s="934"/>
    </row>
    <row r="125" spans="5:20" s="738" customFormat="1">
      <c r="E125" s="739"/>
      <c r="F125" s="933"/>
      <c r="H125" s="739"/>
      <c r="I125" s="739"/>
      <c r="L125" s="934"/>
      <c r="M125" s="934"/>
      <c r="N125" s="934"/>
      <c r="O125" s="934"/>
      <c r="Q125" s="966"/>
      <c r="R125" s="966"/>
      <c r="T125" s="934"/>
    </row>
    <row r="126" spans="5:20" s="738" customFormat="1">
      <c r="E126" s="739"/>
      <c r="F126" s="933"/>
      <c r="H126" s="739"/>
      <c r="I126" s="739"/>
      <c r="L126" s="934"/>
      <c r="M126" s="934"/>
      <c r="N126" s="934"/>
      <c r="O126" s="934"/>
      <c r="Q126" s="966"/>
      <c r="R126" s="966"/>
      <c r="T126" s="934"/>
    </row>
    <row r="127" spans="5:20" s="738" customFormat="1">
      <c r="E127" s="739"/>
      <c r="F127" s="933"/>
      <c r="H127" s="739"/>
      <c r="I127" s="739"/>
      <c r="L127" s="934"/>
      <c r="M127" s="934"/>
      <c r="N127" s="934"/>
      <c r="O127" s="934"/>
      <c r="Q127" s="966"/>
      <c r="R127" s="966"/>
      <c r="T127" s="934"/>
    </row>
    <row r="128" spans="5:20" s="738" customFormat="1">
      <c r="E128" s="739"/>
      <c r="F128" s="933"/>
      <c r="H128" s="739"/>
      <c r="I128" s="739"/>
      <c r="L128" s="934"/>
      <c r="M128" s="934"/>
      <c r="N128" s="934"/>
      <c r="O128" s="934"/>
      <c r="Q128" s="966"/>
      <c r="R128" s="966"/>
      <c r="T128" s="934"/>
    </row>
    <row r="129" spans="5:20" s="738" customFormat="1">
      <c r="E129" s="739"/>
      <c r="F129" s="933"/>
      <c r="H129" s="739"/>
      <c r="I129" s="739"/>
      <c r="L129" s="934"/>
      <c r="M129" s="934"/>
      <c r="N129" s="934"/>
      <c r="O129" s="934"/>
      <c r="Q129" s="966"/>
      <c r="R129" s="966"/>
      <c r="T129" s="934"/>
    </row>
    <row r="130" spans="5:20" s="738" customFormat="1">
      <c r="E130" s="739"/>
      <c r="F130" s="933"/>
      <c r="H130" s="739"/>
      <c r="I130" s="739"/>
      <c r="L130" s="934"/>
      <c r="M130" s="934"/>
      <c r="N130" s="934"/>
      <c r="O130" s="934"/>
      <c r="Q130" s="966"/>
      <c r="R130" s="966"/>
      <c r="T130" s="934"/>
    </row>
    <row r="131" spans="5:20" s="738" customFormat="1">
      <c r="E131" s="739"/>
      <c r="F131" s="933"/>
      <c r="H131" s="739"/>
      <c r="I131" s="739"/>
      <c r="L131" s="934"/>
      <c r="M131" s="934"/>
      <c r="N131" s="934"/>
      <c r="O131" s="934"/>
      <c r="Q131" s="966"/>
      <c r="R131" s="966"/>
      <c r="T131" s="934"/>
    </row>
    <row r="132" spans="5:20" s="738" customFormat="1">
      <c r="E132" s="739"/>
      <c r="F132" s="933"/>
      <c r="H132" s="739"/>
      <c r="I132" s="739"/>
      <c r="L132" s="934"/>
      <c r="M132" s="934"/>
      <c r="N132" s="934"/>
      <c r="O132" s="934"/>
      <c r="Q132" s="966"/>
      <c r="R132" s="966"/>
      <c r="T132" s="934"/>
    </row>
    <row r="133" spans="5:20" s="738" customFormat="1">
      <c r="E133" s="739"/>
      <c r="F133" s="933"/>
      <c r="H133" s="739"/>
      <c r="I133" s="739"/>
      <c r="L133" s="934"/>
      <c r="M133" s="934"/>
      <c r="N133" s="934"/>
      <c r="O133" s="934"/>
      <c r="Q133" s="966"/>
      <c r="R133" s="966"/>
      <c r="T133" s="934"/>
    </row>
    <row r="134" spans="5:20" s="738" customFormat="1">
      <c r="E134" s="739"/>
      <c r="F134" s="933"/>
      <c r="H134" s="739"/>
      <c r="I134" s="739"/>
      <c r="L134" s="934"/>
      <c r="M134" s="934"/>
      <c r="N134" s="934"/>
      <c r="O134" s="934"/>
      <c r="Q134" s="966"/>
      <c r="R134" s="966"/>
      <c r="T134" s="934"/>
    </row>
    <row r="135" spans="5:20" s="738" customFormat="1">
      <c r="E135" s="739"/>
      <c r="F135" s="933"/>
      <c r="H135" s="739"/>
      <c r="I135" s="739"/>
      <c r="L135" s="934"/>
      <c r="M135" s="934"/>
      <c r="N135" s="934"/>
      <c r="O135" s="934"/>
      <c r="Q135" s="966"/>
      <c r="R135" s="966"/>
      <c r="T135" s="934"/>
    </row>
    <row r="136" spans="5:20" s="738" customFormat="1">
      <c r="E136" s="739"/>
      <c r="F136" s="933"/>
      <c r="H136" s="739"/>
      <c r="I136" s="739"/>
      <c r="L136" s="934"/>
      <c r="M136" s="934"/>
      <c r="N136" s="934"/>
      <c r="O136" s="934"/>
      <c r="Q136" s="966"/>
      <c r="R136" s="966"/>
      <c r="T136" s="934"/>
    </row>
    <row r="137" spans="5:20" s="738" customFormat="1">
      <c r="E137" s="739"/>
      <c r="F137" s="933"/>
      <c r="H137" s="739"/>
      <c r="I137" s="739"/>
      <c r="L137" s="934"/>
      <c r="M137" s="934"/>
      <c r="N137" s="934"/>
      <c r="O137" s="934"/>
      <c r="Q137" s="966"/>
      <c r="R137" s="966"/>
      <c r="T137" s="934"/>
    </row>
    <row r="138" spans="5:20" s="738" customFormat="1">
      <c r="E138" s="739"/>
      <c r="F138" s="933"/>
      <c r="H138" s="739"/>
      <c r="I138" s="739"/>
      <c r="L138" s="934"/>
      <c r="M138" s="934"/>
      <c r="N138" s="934"/>
      <c r="O138" s="934"/>
      <c r="Q138" s="966"/>
      <c r="R138" s="966"/>
      <c r="T138" s="934"/>
    </row>
    <row r="139" spans="5:20" s="738" customFormat="1">
      <c r="E139" s="739"/>
      <c r="F139" s="933"/>
      <c r="H139" s="739"/>
      <c r="I139" s="739"/>
      <c r="L139" s="934"/>
      <c r="M139" s="934"/>
      <c r="N139" s="934"/>
      <c r="O139" s="934"/>
      <c r="Q139" s="966"/>
      <c r="R139" s="966"/>
      <c r="T139" s="934"/>
    </row>
    <row r="140" spans="5:20" s="738" customFormat="1">
      <c r="E140" s="739"/>
      <c r="F140" s="933"/>
      <c r="H140" s="739"/>
      <c r="I140" s="739"/>
      <c r="L140" s="934"/>
      <c r="M140" s="934"/>
      <c r="N140" s="934"/>
      <c r="O140" s="934"/>
      <c r="Q140" s="966"/>
      <c r="R140" s="966"/>
      <c r="T140" s="934"/>
    </row>
    <row r="141" spans="5:20" s="738" customFormat="1">
      <c r="E141" s="739"/>
      <c r="F141" s="933"/>
      <c r="H141" s="739"/>
      <c r="I141" s="739"/>
      <c r="L141" s="934"/>
      <c r="M141" s="934"/>
      <c r="N141" s="934"/>
      <c r="O141" s="934"/>
      <c r="Q141" s="966"/>
      <c r="R141" s="966"/>
      <c r="T141" s="934"/>
    </row>
    <row r="142" spans="5:20" s="738" customFormat="1">
      <c r="E142" s="739"/>
      <c r="F142" s="933"/>
      <c r="H142" s="739"/>
      <c r="I142" s="739"/>
      <c r="L142" s="934"/>
      <c r="M142" s="934"/>
      <c r="N142" s="934"/>
      <c r="O142" s="934"/>
      <c r="Q142" s="966"/>
      <c r="R142" s="966"/>
      <c r="T142" s="934"/>
    </row>
    <row r="143" spans="5:20" s="738" customFormat="1">
      <c r="E143" s="739"/>
      <c r="F143" s="933"/>
      <c r="H143" s="739"/>
      <c r="I143" s="739"/>
      <c r="L143" s="934"/>
      <c r="M143" s="934"/>
      <c r="N143" s="934"/>
      <c r="O143" s="934"/>
      <c r="Q143" s="966"/>
      <c r="R143" s="966"/>
      <c r="T143" s="934"/>
    </row>
    <row r="144" spans="5:20" s="738" customFormat="1">
      <c r="E144" s="739"/>
      <c r="F144" s="933"/>
      <c r="H144" s="739"/>
      <c r="I144" s="739"/>
      <c r="L144" s="934"/>
      <c r="M144" s="934"/>
      <c r="N144" s="934"/>
      <c r="O144" s="934"/>
      <c r="Q144" s="966"/>
      <c r="R144" s="966"/>
      <c r="T144" s="934"/>
    </row>
    <row r="145" spans="5:20" s="738" customFormat="1">
      <c r="E145" s="739"/>
      <c r="F145" s="933"/>
      <c r="H145" s="739"/>
      <c r="I145" s="739"/>
      <c r="L145" s="934"/>
      <c r="M145" s="934"/>
      <c r="N145" s="934"/>
      <c r="O145" s="934"/>
      <c r="Q145" s="966"/>
      <c r="R145" s="966"/>
      <c r="T145" s="934"/>
    </row>
    <row r="146" spans="5:20" s="738" customFormat="1">
      <c r="E146" s="739"/>
      <c r="F146" s="933"/>
      <c r="H146" s="739"/>
      <c r="I146" s="739"/>
      <c r="L146" s="934"/>
      <c r="M146" s="934"/>
      <c r="N146" s="934"/>
      <c r="O146" s="934"/>
      <c r="Q146" s="966"/>
      <c r="R146" s="966"/>
      <c r="T146" s="934"/>
    </row>
    <row r="147" spans="5:20" s="738" customFormat="1">
      <c r="E147" s="739"/>
      <c r="F147" s="933"/>
      <c r="H147" s="739"/>
      <c r="I147" s="739"/>
      <c r="L147" s="934"/>
      <c r="M147" s="934"/>
      <c r="N147" s="934"/>
      <c r="O147" s="934"/>
      <c r="Q147" s="966"/>
      <c r="R147" s="966"/>
      <c r="T147" s="934"/>
    </row>
    <row r="148" spans="5:20" s="738" customFormat="1">
      <c r="E148" s="739"/>
      <c r="F148" s="933"/>
      <c r="H148" s="739"/>
      <c r="I148" s="739"/>
      <c r="L148" s="934"/>
      <c r="M148" s="934"/>
      <c r="N148" s="934"/>
      <c r="O148" s="934"/>
      <c r="Q148" s="966"/>
      <c r="R148" s="966"/>
      <c r="T148" s="934"/>
    </row>
    <row r="149" spans="5:20" s="738" customFormat="1">
      <c r="E149" s="739"/>
      <c r="F149" s="933"/>
      <c r="H149" s="739"/>
      <c r="I149" s="739"/>
      <c r="L149" s="934"/>
      <c r="M149" s="934"/>
      <c r="N149" s="934"/>
      <c r="O149" s="934"/>
      <c r="Q149" s="966"/>
      <c r="R149" s="966"/>
      <c r="T149" s="934"/>
    </row>
    <row r="150" spans="5:20" s="738" customFormat="1">
      <c r="E150" s="739"/>
      <c r="F150" s="933"/>
      <c r="H150" s="739"/>
      <c r="I150" s="739"/>
      <c r="L150" s="934"/>
      <c r="M150" s="934"/>
      <c r="N150" s="934"/>
      <c r="O150" s="934"/>
      <c r="Q150" s="966"/>
      <c r="R150" s="966"/>
      <c r="T150" s="934"/>
    </row>
    <row r="151" spans="5:20" s="738" customFormat="1">
      <c r="E151" s="739"/>
      <c r="F151" s="933"/>
      <c r="H151" s="739"/>
      <c r="I151" s="739"/>
      <c r="L151" s="934"/>
      <c r="M151" s="934"/>
      <c r="N151" s="934"/>
      <c r="O151" s="934"/>
      <c r="Q151" s="966"/>
      <c r="R151" s="966"/>
      <c r="T151" s="934"/>
    </row>
    <row r="152" spans="5:20" s="738" customFormat="1">
      <c r="E152" s="739"/>
      <c r="F152" s="933"/>
      <c r="H152" s="739"/>
      <c r="I152" s="739"/>
      <c r="L152" s="934"/>
      <c r="M152" s="934"/>
      <c r="N152" s="934"/>
      <c r="O152" s="934"/>
      <c r="Q152" s="966"/>
      <c r="R152" s="966"/>
      <c r="T152" s="934"/>
    </row>
    <row r="153" spans="5:20" s="738" customFormat="1">
      <c r="E153" s="739"/>
      <c r="F153" s="933"/>
      <c r="H153" s="739"/>
      <c r="I153" s="739"/>
      <c r="L153" s="934"/>
      <c r="M153" s="934"/>
      <c r="N153" s="934"/>
      <c r="O153" s="934"/>
      <c r="Q153" s="966"/>
      <c r="R153" s="966"/>
      <c r="T153" s="934"/>
    </row>
    <row r="154" spans="5:20" s="738" customFormat="1">
      <c r="E154" s="739"/>
      <c r="F154" s="933"/>
      <c r="H154" s="739"/>
      <c r="I154" s="739"/>
      <c r="L154" s="934"/>
      <c r="M154" s="934"/>
      <c r="N154" s="934"/>
      <c r="O154" s="934"/>
      <c r="Q154" s="966"/>
      <c r="R154" s="966"/>
      <c r="T154" s="934"/>
    </row>
    <row r="155" spans="5:20" s="738" customFormat="1">
      <c r="E155" s="739"/>
      <c r="F155" s="933"/>
      <c r="H155" s="739"/>
      <c r="I155" s="739"/>
      <c r="L155" s="934"/>
      <c r="M155" s="934"/>
      <c r="N155" s="934"/>
      <c r="O155" s="934"/>
      <c r="Q155" s="966"/>
      <c r="R155" s="966"/>
      <c r="T155" s="934"/>
    </row>
    <row r="156" spans="5:20" s="738" customFormat="1">
      <c r="E156" s="739"/>
      <c r="F156" s="933"/>
      <c r="H156" s="739"/>
      <c r="I156" s="739"/>
      <c r="L156" s="934"/>
      <c r="M156" s="934"/>
      <c r="N156" s="934"/>
      <c r="O156" s="934"/>
      <c r="Q156" s="966"/>
      <c r="R156" s="966"/>
      <c r="T156" s="934"/>
    </row>
    <row r="157" spans="5:20" s="738" customFormat="1">
      <c r="E157" s="739"/>
      <c r="F157" s="933"/>
      <c r="H157" s="739"/>
      <c r="I157" s="739"/>
      <c r="L157" s="934"/>
      <c r="M157" s="934"/>
      <c r="N157" s="934"/>
      <c r="O157" s="934"/>
      <c r="Q157" s="966"/>
      <c r="R157" s="966"/>
      <c r="T157" s="934"/>
    </row>
    <row r="158" spans="5:20" s="738" customFormat="1">
      <c r="E158" s="739"/>
      <c r="F158" s="933"/>
      <c r="H158" s="739"/>
      <c r="I158" s="739"/>
      <c r="L158" s="934"/>
      <c r="M158" s="934"/>
      <c r="N158" s="934"/>
      <c r="O158" s="934"/>
      <c r="Q158" s="966"/>
      <c r="R158" s="966"/>
      <c r="T158" s="934"/>
    </row>
    <row r="159" spans="5:20" s="738" customFormat="1">
      <c r="E159" s="739"/>
      <c r="F159" s="933"/>
      <c r="H159" s="739"/>
      <c r="I159" s="739"/>
      <c r="L159" s="934"/>
      <c r="M159" s="934"/>
      <c r="N159" s="934"/>
      <c r="O159" s="934"/>
      <c r="Q159" s="966"/>
      <c r="R159" s="966"/>
      <c r="T159" s="934"/>
    </row>
    <row r="160" spans="5:20" s="738" customFormat="1">
      <c r="E160" s="739"/>
      <c r="F160" s="933"/>
      <c r="H160" s="739"/>
      <c r="I160" s="739"/>
      <c r="L160" s="934"/>
      <c r="M160" s="934"/>
      <c r="N160" s="934"/>
      <c r="O160" s="934"/>
      <c r="Q160" s="966"/>
      <c r="R160" s="966"/>
      <c r="T160" s="934"/>
    </row>
    <row r="161" spans="5:20" s="738" customFormat="1">
      <c r="E161" s="739"/>
      <c r="F161" s="933"/>
      <c r="H161" s="739"/>
      <c r="I161" s="739"/>
      <c r="L161" s="934"/>
      <c r="M161" s="934"/>
      <c r="N161" s="934"/>
      <c r="O161" s="934"/>
      <c r="Q161" s="966"/>
      <c r="R161" s="966"/>
      <c r="T161" s="934"/>
    </row>
    <row r="162" spans="5:20" s="738" customFormat="1">
      <c r="E162" s="739"/>
      <c r="F162" s="933"/>
      <c r="H162" s="739"/>
      <c r="I162" s="739"/>
      <c r="L162" s="934"/>
      <c r="M162" s="934"/>
      <c r="N162" s="934"/>
      <c r="O162" s="934"/>
      <c r="Q162" s="966"/>
      <c r="R162" s="966"/>
      <c r="T162" s="934"/>
    </row>
    <row r="163" spans="5:20" s="738" customFormat="1">
      <c r="E163" s="739"/>
      <c r="F163" s="933"/>
      <c r="H163" s="739"/>
      <c r="I163" s="739"/>
      <c r="L163" s="934"/>
      <c r="M163" s="934"/>
      <c r="N163" s="934"/>
      <c r="O163" s="934"/>
      <c r="Q163" s="966"/>
      <c r="R163" s="966"/>
      <c r="T163" s="934"/>
    </row>
    <row r="164" spans="5:20" s="738" customFormat="1">
      <c r="E164" s="739"/>
      <c r="F164" s="933"/>
      <c r="H164" s="739"/>
      <c r="I164" s="739"/>
      <c r="L164" s="934"/>
      <c r="M164" s="934"/>
      <c r="N164" s="934"/>
      <c r="O164" s="934"/>
      <c r="Q164" s="966"/>
      <c r="R164" s="966"/>
      <c r="T164" s="934"/>
    </row>
    <row r="165" spans="5:20" s="738" customFormat="1">
      <c r="E165" s="739"/>
      <c r="F165" s="933"/>
      <c r="H165" s="739"/>
      <c r="I165" s="739"/>
      <c r="L165" s="934"/>
      <c r="M165" s="934"/>
      <c r="N165" s="934"/>
      <c r="O165" s="934"/>
      <c r="Q165" s="966"/>
      <c r="R165" s="966"/>
      <c r="T165" s="934"/>
    </row>
    <row r="166" spans="5:20" s="738" customFormat="1">
      <c r="E166" s="739"/>
      <c r="F166" s="933"/>
      <c r="H166" s="739"/>
      <c r="I166" s="739"/>
      <c r="L166" s="934"/>
      <c r="M166" s="934"/>
      <c r="N166" s="934"/>
      <c r="O166" s="934"/>
      <c r="Q166" s="966"/>
      <c r="R166" s="966"/>
      <c r="T166" s="934"/>
    </row>
    <row r="167" spans="5:20" s="738" customFormat="1">
      <c r="E167" s="739"/>
      <c r="F167" s="933"/>
      <c r="H167" s="739"/>
      <c r="I167" s="739"/>
      <c r="L167" s="934"/>
      <c r="M167" s="934"/>
      <c r="N167" s="934"/>
      <c r="O167" s="934"/>
      <c r="Q167" s="966"/>
      <c r="R167" s="966"/>
      <c r="T167" s="934"/>
    </row>
    <row r="168" spans="5:20" s="738" customFormat="1">
      <c r="E168" s="739"/>
      <c r="F168" s="933"/>
      <c r="H168" s="739"/>
      <c r="I168" s="739"/>
      <c r="L168" s="934"/>
      <c r="M168" s="934"/>
      <c r="N168" s="934"/>
      <c r="O168" s="934"/>
      <c r="Q168" s="966"/>
      <c r="R168" s="966"/>
      <c r="T168" s="934"/>
    </row>
    <row r="169" spans="5:20" s="738" customFormat="1">
      <c r="E169" s="739"/>
      <c r="F169" s="933"/>
      <c r="H169" s="739"/>
      <c r="I169" s="739"/>
      <c r="L169" s="934"/>
      <c r="M169" s="934"/>
      <c r="N169" s="934"/>
      <c r="O169" s="934"/>
      <c r="Q169" s="966"/>
      <c r="R169" s="966"/>
      <c r="T169" s="934"/>
    </row>
    <row r="170" spans="5:20" s="738" customFormat="1">
      <c r="E170" s="739"/>
      <c r="F170" s="933"/>
      <c r="H170" s="739"/>
      <c r="I170" s="739"/>
      <c r="L170" s="934"/>
      <c r="M170" s="934"/>
      <c r="N170" s="934"/>
      <c r="O170" s="934"/>
      <c r="Q170" s="966"/>
      <c r="R170" s="966"/>
      <c r="T170" s="934"/>
    </row>
    <row r="171" spans="5:20" s="738" customFormat="1">
      <c r="E171" s="739"/>
      <c r="F171" s="933"/>
      <c r="H171" s="739"/>
      <c r="I171" s="739"/>
      <c r="L171" s="934"/>
      <c r="M171" s="934"/>
      <c r="N171" s="934"/>
      <c r="O171" s="934"/>
      <c r="Q171" s="966"/>
      <c r="R171" s="966"/>
      <c r="T171" s="934"/>
    </row>
    <row r="172" spans="5:20" s="738" customFormat="1">
      <c r="E172" s="739"/>
      <c r="F172" s="933"/>
      <c r="H172" s="739"/>
      <c r="I172" s="739"/>
      <c r="L172" s="934"/>
      <c r="M172" s="934"/>
      <c r="N172" s="934"/>
      <c r="O172" s="934"/>
      <c r="Q172" s="966"/>
      <c r="R172" s="966"/>
      <c r="T172" s="934"/>
    </row>
    <row r="173" spans="5:20" s="738" customFormat="1">
      <c r="E173" s="739"/>
      <c r="F173" s="933"/>
      <c r="H173" s="739"/>
      <c r="I173" s="739"/>
      <c r="L173" s="934"/>
      <c r="M173" s="934"/>
      <c r="N173" s="934"/>
      <c r="O173" s="934"/>
      <c r="Q173" s="966"/>
      <c r="R173" s="966"/>
      <c r="T173" s="934"/>
    </row>
    <row r="174" spans="5:20" s="738" customFormat="1">
      <c r="E174" s="739"/>
      <c r="F174" s="933"/>
      <c r="H174" s="739"/>
      <c r="I174" s="739"/>
      <c r="L174" s="934"/>
      <c r="M174" s="934"/>
      <c r="N174" s="934"/>
      <c r="O174" s="934"/>
      <c r="Q174" s="966"/>
      <c r="R174" s="966"/>
      <c r="T174" s="934"/>
    </row>
    <row r="175" spans="5:20" s="738" customFormat="1">
      <c r="E175" s="739"/>
      <c r="F175" s="933"/>
      <c r="H175" s="739"/>
      <c r="I175" s="739"/>
      <c r="L175" s="934"/>
      <c r="M175" s="934"/>
      <c r="N175" s="934"/>
      <c r="O175" s="934"/>
      <c r="Q175" s="966"/>
      <c r="R175" s="966"/>
      <c r="T175" s="934"/>
    </row>
    <row r="176" spans="5:20" s="738" customFormat="1">
      <c r="E176" s="739"/>
      <c r="F176" s="933"/>
      <c r="H176" s="739"/>
      <c r="I176" s="739"/>
      <c r="L176" s="934"/>
      <c r="M176" s="934"/>
      <c r="N176" s="934"/>
      <c r="O176" s="934"/>
      <c r="Q176" s="966"/>
      <c r="R176" s="966"/>
      <c r="T176" s="934"/>
    </row>
    <row r="177" spans="5:20" s="738" customFormat="1">
      <c r="E177" s="739"/>
      <c r="F177" s="933"/>
      <c r="H177" s="739"/>
      <c r="I177" s="739"/>
      <c r="L177" s="934"/>
      <c r="M177" s="934"/>
      <c r="N177" s="934"/>
      <c r="O177" s="934"/>
      <c r="Q177" s="966"/>
      <c r="R177" s="966"/>
      <c r="T177" s="934"/>
    </row>
    <row r="178" spans="5:20" s="738" customFormat="1">
      <c r="E178" s="739"/>
      <c r="F178" s="933"/>
      <c r="H178" s="739"/>
      <c r="I178" s="739"/>
      <c r="L178" s="934"/>
      <c r="M178" s="934"/>
      <c r="N178" s="934"/>
      <c r="O178" s="934"/>
      <c r="Q178" s="966"/>
      <c r="R178" s="966"/>
      <c r="T178" s="934"/>
    </row>
    <row r="179" spans="5:20" s="738" customFormat="1">
      <c r="E179" s="739"/>
      <c r="F179" s="933"/>
      <c r="H179" s="739"/>
      <c r="I179" s="739"/>
      <c r="L179" s="934"/>
      <c r="M179" s="934"/>
      <c r="N179" s="934"/>
      <c r="O179" s="934"/>
      <c r="Q179" s="966"/>
      <c r="R179" s="966"/>
      <c r="T179" s="934"/>
    </row>
    <row r="180" spans="5:20" s="738" customFormat="1">
      <c r="E180" s="739"/>
      <c r="F180" s="933"/>
      <c r="H180" s="739"/>
      <c r="I180" s="739"/>
      <c r="L180" s="934"/>
      <c r="M180" s="934"/>
      <c r="N180" s="934"/>
      <c r="O180" s="934"/>
      <c r="Q180" s="966"/>
      <c r="R180" s="966"/>
      <c r="T180" s="934"/>
    </row>
    <row r="181" spans="5:20" s="738" customFormat="1">
      <c r="E181" s="739"/>
      <c r="F181" s="933"/>
      <c r="H181" s="739"/>
      <c r="I181" s="739"/>
      <c r="L181" s="934"/>
      <c r="M181" s="934"/>
      <c r="N181" s="934"/>
      <c r="O181" s="934"/>
      <c r="Q181" s="966"/>
      <c r="R181" s="966"/>
      <c r="T181" s="934"/>
    </row>
    <row r="182" spans="5:20" s="738" customFormat="1">
      <c r="E182" s="739"/>
      <c r="F182" s="933"/>
      <c r="H182" s="739"/>
      <c r="I182" s="739"/>
      <c r="L182" s="934"/>
      <c r="M182" s="934"/>
      <c r="N182" s="934"/>
      <c r="O182" s="934"/>
      <c r="Q182" s="966"/>
      <c r="R182" s="966"/>
      <c r="T182" s="934"/>
    </row>
    <row r="183" spans="5:20" s="738" customFormat="1">
      <c r="E183" s="739"/>
      <c r="F183" s="933"/>
      <c r="H183" s="739"/>
      <c r="I183" s="739"/>
      <c r="L183" s="934"/>
      <c r="M183" s="934"/>
      <c r="N183" s="934"/>
      <c r="O183" s="934"/>
      <c r="Q183" s="966"/>
      <c r="R183" s="966"/>
      <c r="T183" s="934"/>
    </row>
    <row r="184" spans="5:20" s="738" customFormat="1">
      <c r="E184" s="739"/>
      <c r="F184" s="933"/>
      <c r="H184" s="739"/>
      <c r="I184" s="739"/>
      <c r="L184" s="934"/>
      <c r="M184" s="934"/>
      <c r="N184" s="934"/>
      <c r="O184" s="934"/>
      <c r="Q184" s="966"/>
      <c r="R184" s="966"/>
      <c r="T184" s="934"/>
    </row>
    <row r="185" spans="5:20" s="738" customFormat="1">
      <c r="E185" s="739"/>
      <c r="F185" s="933"/>
      <c r="H185" s="739"/>
      <c r="I185" s="739"/>
      <c r="L185" s="934"/>
      <c r="M185" s="934"/>
      <c r="N185" s="934"/>
      <c r="O185" s="934"/>
      <c r="Q185" s="966"/>
      <c r="R185" s="966"/>
      <c r="T185" s="934"/>
    </row>
    <row r="186" spans="5:20" s="738" customFormat="1">
      <c r="E186" s="739"/>
      <c r="F186" s="933"/>
      <c r="H186" s="739"/>
      <c r="I186" s="739"/>
      <c r="L186" s="934"/>
      <c r="M186" s="934"/>
      <c r="N186" s="934"/>
      <c r="O186" s="934"/>
      <c r="Q186" s="966"/>
      <c r="R186" s="966"/>
      <c r="T186" s="934"/>
    </row>
    <row r="187" spans="5:20" s="738" customFormat="1">
      <c r="E187" s="739"/>
      <c r="F187" s="933"/>
      <c r="H187" s="739"/>
      <c r="I187" s="739"/>
      <c r="L187" s="934"/>
      <c r="M187" s="934"/>
      <c r="N187" s="934"/>
      <c r="O187" s="934"/>
      <c r="Q187" s="966"/>
      <c r="R187" s="966"/>
      <c r="T187" s="934"/>
    </row>
    <row r="188" spans="5:20" s="738" customFormat="1">
      <c r="E188" s="739"/>
      <c r="F188" s="933"/>
      <c r="H188" s="739"/>
      <c r="I188" s="739"/>
      <c r="L188" s="934"/>
      <c r="M188" s="934"/>
      <c r="N188" s="934"/>
      <c r="O188" s="934"/>
      <c r="Q188" s="966"/>
      <c r="R188" s="966"/>
      <c r="T188" s="934"/>
    </row>
    <row r="189" spans="5:20" s="738" customFormat="1">
      <c r="E189" s="739"/>
      <c r="F189" s="933"/>
      <c r="H189" s="739"/>
      <c r="I189" s="739"/>
      <c r="L189" s="934"/>
      <c r="M189" s="934"/>
      <c r="N189" s="934"/>
      <c r="O189" s="934"/>
      <c r="Q189" s="966"/>
      <c r="R189" s="966"/>
      <c r="T189" s="934"/>
    </row>
    <row r="190" spans="5:20" s="738" customFormat="1">
      <c r="E190" s="739"/>
      <c r="F190" s="933"/>
      <c r="H190" s="739"/>
      <c r="I190" s="739"/>
      <c r="L190" s="934"/>
      <c r="M190" s="934"/>
      <c r="N190" s="934"/>
      <c r="O190" s="934"/>
      <c r="Q190" s="966"/>
      <c r="R190" s="966"/>
      <c r="T190" s="934"/>
    </row>
    <row r="191" spans="5:20" s="738" customFormat="1">
      <c r="E191" s="739"/>
      <c r="F191" s="933"/>
      <c r="H191" s="739"/>
      <c r="I191" s="739"/>
      <c r="L191" s="934"/>
      <c r="M191" s="934"/>
      <c r="N191" s="934"/>
      <c r="O191" s="934"/>
      <c r="Q191" s="966"/>
      <c r="R191" s="966"/>
      <c r="T191" s="934"/>
    </row>
    <row r="192" spans="5:20" s="738" customFormat="1">
      <c r="E192" s="739"/>
      <c r="F192" s="933"/>
      <c r="H192" s="739"/>
      <c r="I192" s="739"/>
      <c r="L192" s="934"/>
      <c r="M192" s="934"/>
      <c r="N192" s="934"/>
      <c r="O192" s="934"/>
      <c r="Q192" s="966"/>
      <c r="R192" s="966"/>
      <c r="T192" s="934"/>
    </row>
    <row r="193" spans="5:20" s="738" customFormat="1">
      <c r="E193" s="739"/>
      <c r="F193" s="933"/>
      <c r="H193" s="739"/>
      <c r="I193" s="739"/>
      <c r="L193" s="934"/>
      <c r="M193" s="934"/>
      <c r="N193" s="934"/>
      <c r="O193" s="934"/>
      <c r="Q193" s="966"/>
      <c r="R193" s="966"/>
      <c r="T193" s="934"/>
    </row>
    <row r="194" spans="5:20" s="738" customFormat="1">
      <c r="E194" s="739"/>
      <c r="F194" s="933"/>
      <c r="H194" s="739"/>
      <c r="I194" s="739"/>
      <c r="L194" s="934"/>
      <c r="M194" s="934"/>
      <c r="N194" s="934"/>
      <c r="O194" s="934"/>
      <c r="Q194" s="966"/>
      <c r="R194" s="966"/>
      <c r="T194" s="934"/>
    </row>
    <row r="195" spans="5:20" s="738" customFormat="1">
      <c r="E195" s="739"/>
      <c r="F195" s="933"/>
      <c r="H195" s="739"/>
      <c r="I195" s="739"/>
      <c r="L195" s="934"/>
      <c r="M195" s="934"/>
      <c r="N195" s="934"/>
      <c r="O195" s="934"/>
      <c r="Q195" s="966"/>
      <c r="R195" s="966"/>
      <c r="T195" s="934"/>
    </row>
    <row r="196" spans="5:20" s="738" customFormat="1">
      <c r="E196" s="739"/>
      <c r="F196" s="933"/>
      <c r="H196" s="739"/>
      <c r="I196" s="739"/>
      <c r="L196" s="934"/>
      <c r="M196" s="934"/>
      <c r="N196" s="934"/>
      <c r="O196" s="934"/>
      <c r="Q196" s="966"/>
      <c r="R196" s="966"/>
      <c r="T196" s="934"/>
    </row>
    <row r="197" spans="5:20" s="738" customFormat="1">
      <c r="E197" s="739"/>
      <c r="F197" s="933"/>
      <c r="H197" s="739"/>
      <c r="I197" s="739"/>
      <c r="L197" s="934"/>
      <c r="M197" s="934"/>
      <c r="N197" s="934"/>
      <c r="O197" s="934"/>
      <c r="Q197" s="966"/>
      <c r="R197" s="966"/>
      <c r="T197" s="934"/>
    </row>
    <row r="198" spans="5:20" s="738" customFormat="1">
      <c r="E198" s="739"/>
      <c r="F198" s="933"/>
      <c r="H198" s="739"/>
      <c r="I198" s="739"/>
      <c r="L198" s="934"/>
      <c r="M198" s="934"/>
      <c r="N198" s="934"/>
      <c r="O198" s="934"/>
      <c r="Q198" s="966"/>
      <c r="R198" s="966"/>
      <c r="T198" s="934"/>
    </row>
    <row r="199" spans="5:20" s="738" customFormat="1">
      <c r="E199" s="739"/>
      <c r="F199" s="933"/>
      <c r="H199" s="739"/>
      <c r="I199" s="739"/>
      <c r="L199" s="934"/>
      <c r="M199" s="934"/>
      <c r="N199" s="934"/>
      <c r="O199" s="934"/>
      <c r="Q199" s="966"/>
      <c r="R199" s="966"/>
      <c r="T199" s="934"/>
    </row>
    <row r="200" spans="5:20" s="738" customFormat="1">
      <c r="E200" s="739"/>
      <c r="F200" s="933"/>
      <c r="H200" s="739"/>
      <c r="I200" s="739"/>
      <c r="L200" s="934"/>
      <c r="M200" s="934"/>
      <c r="N200" s="934"/>
      <c r="O200" s="934"/>
      <c r="Q200" s="966"/>
      <c r="R200" s="966"/>
      <c r="T200" s="934"/>
    </row>
    <row r="201" spans="5:20" s="738" customFormat="1">
      <c r="E201" s="739"/>
      <c r="F201" s="933"/>
      <c r="H201" s="739"/>
      <c r="I201" s="739"/>
      <c r="L201" s="934"/>
      <c r="M201" s="934"/>
      <c r="N201" s="934"/>
      <c r="O201" s="934"/>
      <c r="Q201" s="966"/>
      <c r="R201" s="966"/>
      <c r="T201" s="934"/>
    </row>
    <row r="202" spans="5:20" s="738" customFormat="1">
      <c r="E202" s="739"/>
      <c r="F202" s="933"/>
      <c r="H202" s="739"/>
      <c r="I202" s="739"/>
      <c r="L202" s="934"/>
      <c r="M202" s="934"/>
      <c r="N202" s="934"/>
      <c r="O202" s="934"/>
      <c r="Q202" s="966"/>
      <c r="R202" s="966"/>
      <c r="T202" s="934"/>
    </row>
    <row r="203" spans="5:20" s="738" customFormat="1">
      <c r="E203" s="739"/>
      <c r="F203" s="933"/>
      <c r="H203" s="739"/>
      <c r="I203" s="739"/>
      <c r="L203" s="934"/>
      <c r="M203" s="934"/>
      <c r="N203" s="934"/>
      <c r="O203" s="934"/>
      <c r="Q203" s="966"/>
      <c r="R203" s="966"/>
      <c r="T203" s="934"/>
    </row>
    <row r="204" spans="5:20" s="738" customFormat="1">
      <c r="E204" s="739"/>
      <c r="F204" s="933"/>
      <c r="H204" s="739"/>
      <c r="I204" s="739"/>
      <c r="L204" s="934"/>
      <c r="M204" s="934"/>
      <c r="N204" s="934"/>
      <c r="O204" s="934"/>
      <c r="Q204" s="966"/>
      <c r="R204" s="966"/>
      <c r="T204" s="934"/>
    </row>
    <row r="205" spans="5:20" s="738" customFormat="1">
      <c r="E205" s="739"/>
      <c r="F205" s="933"/>
      <c r="H205" s="739"/>
      <c r="I205" s="739"/>
      <c r="L205" s="934"/>
      <c r="M205" s="934"/>
      <c r="N205" s="934"/>
      <c r="O205" s="934"/>
      <c r="Q205" s="966"/>
      <c r="R205" s="966"/>
      <c r="T205" s="934"/>
    </row>
    <row r="206" spans="5:20" s="738" customFormat="1">
      <c r="E206" s="739"/>
      <c r="F206" s="933"/>
      <c r="H206" s="739"/>
      <c r="I206" s="739"/>
      <c r="L206" s="934"/>
      <c r="M206" s="934"/>
      <c r="N206" s="934"/>
      <c r="O206" s="934"/>
      <c r="Q206" s="966"/>
      <c r="R206" s="966"/>
      <c r="T206" s="934"/>
    </row>
    <row r="207" spans="5:20" s="738" customFormat="1">
      <c r="E207" s="739"/>
      <c r="F207" s="933"/>
      <c r="H207" s="739"/>
      <c r="I207" s="739"/>
      <c r="L207" s="934"/>
      <c r="M207" s="934"/>
      <c r="N207" s="934"/>
      <c r="O207" s="934"/>
      <c r="Q207" s="966"/>
      <c r="R207" s="966"/>
      <c r="T207" s="934"/>
    </row>
    <row r="208" spans="5:20" s="738" customFormat="1">
      <c r="E208" s="739"/>
      <c r="F208" s="933"/>
      <c r="H208" s="739"/>
      <c r="I208" s="739"/>
      <c r="L208" s="934"/>
      <c r="M208" s="934"/>
      <c r="N208" s="934"/>
      <c r="O208" s="934"/>
      <c r="Q208" s="966"/>
      <c r="R208" s="966"/>
      <c r="T208" s="934"/>
    </row>
    <row r="209" spans="5:20" s="738" customFormat="1">
      <c r="E209" s="739"/>
      <c r="F209" s="933"/>
      <c r="H209" s="739"/>
      <c r="I209" s="739"/>
      <c r="L209" s="934"/>
      <c r="M209" s="934"/>
      <c r="N209" s="934"/>
      <c r="O209" s="934"/>
      <c r="Q209" s="966"/>
      <c r="R209" s="966"/>
      <c r="T209" s="934"/>
    </row>
    <row r="210" spans="5:20" s="738" customFormat="1">
      <c r="E210" s="739"/>
      <c r="F210" s="933"/>
      <c r="H210" s="739"/>
      <c r="I210" s="739"/>
      <c r="L210" s="934"/>
      <c r="M210" s="934"/>
      <c r="N210" s="934"/>
      <c r="O210" s="934"/>
      <c r="Q210" s="966"/>
      <c r="R210" s="966"/>
      <c r="T210" s="934"/>
    </row>
    <row r="211" spans="5:20" s="738" customFormat="1">
      <c r="E211" s="739"/>
      <c r="F211" s="933"/>
      <c r="H211" s="739"/>
      <c r="I211" s="739"/>
      <c r="L211" s="934"/>
      <c r="M211" s="934"/>
      <c r="N211" s="934"/>
      <c r="O211" s="934"/>
      <c r="Q211" s="966"/>
      <c r="R211" s="966"/>
      <c r="T211" s="934"/>
    </row>
    <row r="212" spans="5:20" s="738" customFormat="1">
      <c r="E212" s="739"/>
      <c r="F212" s="933"/>
      <c r="H212" s="739"/>
      <c r="I212" s="739"/>
      <c r="L212" s="934"/>
      <c r="M212" s="934"/>
      <c r="N212" s="934"/>
      <c r="O212" s="934"/>
      <c r="Q212" s="966"/>
      <c r="R212" s="966"/>
      <c r="T212" s="934"/>
    </row>
    <row r="213" spans="5:20" s="738" customFormat="1">
      <c r="E213" s="739"/>
      <c r="F213" s="933"/>
      <c r="H213" s="739"/>
      <c r="I213" s="739"/>
      <c r="L213" s="934"/>
      <c r="M213" s="934"/>
      <c r="N213" s="934"/>
      <c r="O213" s="934"/>
      <c r="Q213" s="966"/>
      <c r="R213" s="966"/>
      <c r="T213" s="934"/>
    </row>
    <row r="214" spans="5:20" s="738" customFormat="1">
      <c r="E214" s="739"/>
      <c r="F214" s="933"/>
      <c r="H214" s="739"/>
      <c r="I214" s="739"/>
      <c r="L214" s="934"/>
      <c r="M214" s="934"/>
      <c r="N214" s="934"/>
      <c r="O214" s="934"/>
      <c r="Q214" s="966"/>
      <c r="R214" s="966"/>
      <c r="T214" s="934"/>
    </row>
    <row r="215" spans="5:20" s="738" customFormat="1">
      <c r="E215" s="739"/>
      <c r="F215" s="933"/>
      <c r="H215" s="739"/>
      <c r="I215" s="739"/>
      <c r="L215" s="934"/>
      <c r="M215" s="934"/>
      <c r="N215" s="934"/>
      <c r="O215" s="934"/>
      <c r="Q215" s="966"/>
      <c r="R215" s="966"/>
      <c r="T215" s="934"/>
    </row>
    <row r="216" spans="5:20" s="738" customFormat="1">
      <c r="E216" s="739"/>
      <c r="F216" s="933"/>
      <c r="H216" s="739"/>
      <c r="I216" s="739"/>
      <c r="L216" s="934"/>
      <c r="M216" s="934"/>
      <c r="N216" s="934"/>
      <c r="O216" s="934"/>
      <c r="Q216" s="966"/>
      <c r="R216" s="966"/>
      <c r="T216" s="934"/>
    </row>
    <row r="217" spans="5:20" s="738" customFormat="1">
      <c r="E217" s="739"/>
      <c r="F217" s="933"/>
      <c r="H217" s="739"/>
      <c r="I217" s="739"/>
      <c r="L217" s="934"/>
      <c r="M217" s="934"/>
      <c r="N217" s="934"/>
      <c r="O217" s="934"/>
      <c r="Q217" s="966"/>
      <c r="R217" s="966"/>
      <c r="T217" s="934"/>
    </row>
    <row r="218" spans="5:20" s="738" customFormat="1">
      <c r="E218" s="739"/>
      <c r="F218" s="933"/>
      <c r="H218" s="739"/>
      <c r="I218" s="739"/>
      <c r="L218" s="934"/>
      <c r="M218" s="934"/>
      <c r="N218" s="934"/>
      <c r="O218" s="934"/>
      <c r="Q218" s="966"/>
      <c r="R218" s="966"/>
      <c r="T218" s="934"/>
    </row>
    <row r="219" spans="5:20" s="738" customFormat="1">
      <c r="E219" s="739"/>
      <c r="F219" s="933"/>
      <c r="H219" s="739"/>
      <c r="I219" s="739"/>
      <c r="L219" s="934"/>
      <c r="M219" s="934"/>
      <c r="N219" s="934"/>
      <c r="O219" s="934"/>
      <c r="Q219" s="966"/>
      <c r="R219" s="966"/>
      <c r="T219" s="934"/>
    </row>
    <row r="220" spans="5:20" s="738" customFormat="1">
      <c r="E220" s="739"/>
      <c r="F220" s="933"/>
      <c r="H220" s="739"/>
      <c r="I220" s="739"/>
      <c r="L220" s="934"/>
      <c r="M220" s="934"/>
      <c r="N220" s="934"/>
      <c r="O220" s="934"/>
      <c r="Q220" s="966"/>
      <c r="R220" s="966"/>
      <c r="T220" s="934"/>
    </row>
    <row r="221" spans="5:20" s="738" customFormat="1">
      <c r="E221" s="739"/>
      <c r="F221" s="933"/>
      <c r="H221" s="739"/>
      <c r="I221" s="739"/>
      <c r="L221" s="934"/>
      <c r="M221" s="934"/>
      <c r="N221" s="934"/>
      <c r="O221" s="934"/>
      <c r="Q221" s="966"/>
      <c r="R221" s="966"/>
      <c r="T221" s="934"/>
    </row>
    <row r="222" spans="5:20" s="738" customFormat="1">
      <c r="E222" s="739"/>
      <c r="F222" s="933"/>
      <c r="H222" s="739"/>
      <c r="I222" s="739"/>
      <c r="L222" s="934"/>
      <c r="M222" s="934"/>
      <c r="N222" s="934"/>
      <c r="O222" s="934"/>
      <c r="Q222" s="966"/>
      <c r="R222" s="966"/>
      <c r="T222" s="934"/>
    </row>
    <row r="223" spans="5:20" s="738" customFormat="1">
      <c r="E223" s="739"/>
      <c r="F223" s="933"/>
      <c r="H223" s="739"/>
      <c r="I223" s="739"/>
      <c r="L223" s="934"/>
      <c r="M223" s="934"/>
      <c r="N223" s="934"/>
      <c r="O223" s="934"/>
      <c r="Q223" s="966"/>
      <c r="R223" s="966"/>
      <c r="T223" s="934"/>
    </row>
    <row r="224" spans="5:20" s="738" customFormat="1">
      <c r="E224" s="739"/>
      <c r="F224" s="933"/>
      <c r="H224" s="739"/>
      <c r="I224" s="739"/>
      <c r="L224" s="934"/>
      <c r="M224" s="934"/>
      <c r="N224" s="934"/>
      <c r="O224" s="934"/>
      <c r="Q224" s="966"/>
      <c r="R224" s="966"/>
      <c r="T224" s="934"/>
    </row>
    <row r="225" spans="5:20" s="738" customFormat="1">
      <c r="E225" s="739"/>
      <c r="F225" s="933"/>
      <c r="H225" s="739"/>
      <c r="I225" s="739"/>
      <c r="L225" s="934"/>
      <c r="M225" s="934"/>
      <c r="N225" s="934"/>
      <c r="O225" s="934"/>
      <c r="Q225" s="966"/>
      <c r="R225" s="966"/>
      <c r="T225" s="934"/>
    </row>
    <row r="226" spans="5:20" s="738" customFormat="1">
      <c r="E226" s="739"/>
      <c r="F226" s="933"/>
      <c r="H226" s="739"/>
      <c r="I226" s="739"/>
      <c r="L226" s="934"/>
      <c r="M226" s="934"/>
      <c r="N226" s="934"/>
      <c r="O226" s="934"/>
      <c r="Q226" s="966"/>
      <c r="R226" s="966"/>
      <c r="T226" s="934"/>
    </row>
    <row r="227" spans="5:20" s="738" customFormat="1">
      <c r="E227" s="739"/>
      <c r="F227" s="933"/>
      <c r="H227" s="739"/>
      <c r="I227" s="739"/>
      <c r="L227" s="934"/>
      <c r="M227" s="934"/>
      <c r="N227" s="934"/>
      <c r="O227" s="934"/>
      <c r="Q227" s="966"/>
      <c r="R227" s="966"/>
      <c r="T227" s="934"/>
    </row>
    <row r="228" spans="5:20" s="738" customFormat="1">
      <c r="E228" s="739"/>
      <c r="F228" s="933"/>
      <c r="H228" s="739"/>
      <c r="I228" s="739"/>
      <c r="L228" s="934"/>
      <c r="M228" s="934"/>
      <c r="N228" s="934"/>
      <c r="O228" s="934"/>
      <c r="Q228" s="966"/>
      <c r="R228" s="966"/>
      <c r="T228" s="934"/>
    </row>
    <row r="229" spans="5:20" s="738" customFormat="1">
      <c r="E229" s="739"/>
      <c r="F229" s="933"/>
      <c r="H229" s="739"/>
      <c r="I229" s="739"/>
      <c r="L229" s="934"/>
      <c r="M229" s="934"/>
      <c r="N229" s="934"/>
      <c r="O229" s="934"/>
      <c r="Q229" s="966"/>
      <c r="R229" s="966"/>
      <c r="T229" s="934"/>
    </row>
    <row r="230" spans="5:20" s="738" customFormat="1">
      <c r="E230" s="739"/>
      <c r="F230" s="933"/>
      <c r="H230" s="739"/>
      <c r="I230" s="739"/>
      <c r="L230" s="934"/>
      <c r="M230" s="934"/>
      <c r="N230" s="934"/>
      <c r="O230" s="934"/>
      <c r="Q230" s="966"/>
      <c r="R230" s="966"/>
      <c r="T230" s="934"/>
    </row>
    <row r="231" spans="5:20" s="738" customFormat="1">
      <c r="E231" s="739"/>
      <c r="F231" s="933"/>
      <c r="H231" s="739"/>
      <c r="I231" s="739"/>
      <c r="L231" s="934"/>
      <c r="M231" s="934"/>
      <c r="N231" s="934"/>
      <c r="O231" s="934"/>
      <c r="Q231" s="966"/>
      <c r="R231" s="966"/>
      <c r="T231" s="934"/>
    </row>
    <row r="232" spans="5:20" s="738" customFormat="1">
      <c r="E232" s="739"/>
      <c r="F232" s="933"/>
      <c r="H232" s="739"/>
      <c r="I232" s="739"/>
      <c r="L232" s="934"/>
      <c r="M232" s="934"/>
      <c r="N232" s="934"/>
      <c r="O232" s="934"/>
      <c r="Q232" s="966"/>
      <c r="R232" s="966"/>
      <c r="T232" s="934"/>
    </row>
    <row r="233" spans="5:20" s="738" customFormat="1">
      <c r="E233" s="739"/>
      <c r="F233" s="933"/>
      <c r="H233" s="739"/>
      <c r="I233" s="739"/>
      <c r="L233" s="934"/>
      <c r="M233" s="934"/>
      <c r="N233" s="934"/>
      <c r="O233" s="934"/>
      <c r="Q233" s="966"/>
      <c r="R233" s="966"/>
    </row>
    <row r="234" spans="5:20" s="738" customFormat="1">
      <c r="E234" s="739"/>
      <c r="F234" s="933"/>
      <c r="H234" s="739"/>
      <c r="I234" s="739"/>
      <c r="L234" s="934"/>
      <c r="M234" s="934"/>
      <c r="N234" s="934"/>
      <c r="O234" s="934"/>
      <c r="Q234" s="966"/>
      <c r="R234" s="966"/>
    </row>
    <row r="235" spans="5:20" s="738" customFormat="1">
      <c r="E235" s="739"/>
      <c r="F235" s="933"/>
      <c r="H235" s="739"/>
      <c r="I235" s="739"/>
      <c r="L235" s="934"/>
      <c r="M235" s="934"/>
      <c r="N235" s="934"/>
      <c r="O235" s="934"/>
      <c r="Q235" s="966"/>
      <c r="R235" s="966"/>
    </row>
    <row r="236" spans="5:20" s="738" customFormat="1">
      <c r="E236" s="739"/>
      <c r="F236" s="933"/>
      <c r="H236" s="739"/>
      <c r="I236" s="739"/>
      <c r="L236" s="934"/>
      <c r="M236" s="934"/>
      <c r="N236" s="934"/>
      <c r="O236" s="934"/>
      <c r="Q236" s="966"/>
      <c r="R236" s="966"/>
    </row>
    <row r="237" spans="5:20" s="738" customFormat="1">
      <c r="E237" s="739"/>
      <c r="F237" s="933"/>
      <c r="H237" s="739"/>
      <c r="I237" s="739"/>
      <c r="L237" s="934"/>
      <c r="M237" s="934"/>
      <c r="N237" s="934"/>
      <c r="O237" s="934"/>
      <c r="Q237" s="966"/>
      <c r="R237" s="966"/>
    </row>
    <row r="238" spans="5:20" s="738" customFormat="1">
      <c r="E238" s="739"/>
      <c r="F238" s="933"/>
      <c r="H238" s="739"/>
      <c r="I238" s="739"/>
      <c r="L238" s="934"/>
      <c r="M238" s="934"/>
      <c r="N238" s="934"/>
      <c r="O238" s="934"/>
      <c r="Q238" s="966"/>
      <c r="R238" s="966"/>
    </row>
    <row r="239" spans="5:20" s="738" customFormat="1">
      <c r="E239" s="739"/>
      <c r="F239" s="933"/>
      <c r="H239" s="739"/>
      <c r="I239" s="739"/>
      <c r="L239" s="934"/>
      <c r="M239" s="934"/>
      <c r="N239" s="934"/>
      <c r="O239" s="934"/>
      <c r="Q239" s="966"/>
      <c r="R239" s="966"/>
    </row>
    <row r="240" spans="5:20" s="738" customFormat="1">
      <c r="E240" s="739"/>
      <c r="F240" s="933"/>
      <c r="H240" s="739"/>
      <c r="I240" s="739"/>
      <c r="L240" s="934"/>
      <c r="M240" s="934"/>
      <c r="N240" s="934"/>
      <c r="O240" s="934"/>
      <c r="Q240" s="966"/>
      <c r="R240" s="966"/>
    </row>
    <row r="241" spans="5:18" s="738" customFormat="1">
      <c r="E241" s="739"/>
      <c r="F241" s="933"/>
      <c r="H241" s="739"/>
      <c r="I241" s="739"/>
      <c r="L241" s="934"/>
      <c r="M241" s="934"/>
      <c r="N241" s="934"/>
      <c r="O241" s="934"/>
      <c r="Q241" s="966"/>
      <c r="R241" s="966"/>
    </row>
    <row r="242" spans="5:18" s="738" customFormat="1">
      <c r="E242" s="739"/>
      <c r="F242" s="933"/>
      <c r="H242" s="739"/>
      <c r="I242" s="739"/>
      <c r="L242" s="934"/>
      <c r="M242" s="934"/>
      <c r="N242" s="934"/>
      <c r="O242" s="934"/>
      <c r="Q242" s="966"/>
      <c r="R242" s="966"/>
    </row>
    <row r="243" spans="5:18" s="738" customFormat="1">
      <c r="E243" s="739"/>
      <c r="F243" s="933"/>
      <c r="H243" s="739"/>
      <c r="I243" s="739"/>
      <c r="L243" s="934"/>
      <c r="M243" s="934"/>
      <c r="N243" s="934"/>
      <c r="O243" s="934"/>
      <c r="Q243" s="966"/>
      <c r="R243" s="966"/>
    </row>
    <row r="244" spans="5:18" s="738" customFormat="1">
      <c r="E244" s="739"/>
      <c r="F244" s="933"/>
      <c r="H244" s="739"/>
      <c r="I244" s="739"/>
      <c r="L244" s="934"/>
      <c r="M244" s="934"/>
      <c r="N244" s="934"/>
      <c r="O244" s="934"/>
      <c r="Q244" s="966"/>
      <c r="R244" s="966"/>
    </row>
    <row r="245" spans="5:18" s="738" customFormat="1">
      <c r="E245" s="739"/>
      <c r="F245" s="933"/>
      <c r="H245" s="739"/>
      <c r="I245" s="739"/>
      <c r="L245" s="934"/>
      <c r="M245" s="934"/>
      <c r="N245" s="934"/>
      <c r="O245" s="934"/>
      <c r="Q245" s="966"/>
      <c r="R245" s="966"/>
    </row>
    <row r="246" spans="5:18" s="738" customFormat="1">
      <c r="E246" s="739"/>
      <c r="F246" s="933"/>
      <c r="H246" s="739"/>
      <c r="I246" s="739"/>
      <c r="L246" s="934"/>
      <c r="M246" s="934"/>
      <c r="N246" s="934"/>
      <c r="O246" s="934"/>
      <c r="Q246" s="966"/>
      <c r="R246" s="966"/>
    </row>
    <row r="247" spans="5:18" s="738" customFormat="1">
      <c r="E247" s="739"/>
      <c r="F247" s="933"/>
      <c r="H247" s="739"/>
      <c r="I247" s="739"/>
      <c r="L247" s="934"/>
      <c r="M247" s="934"/>
      <c r="N247" s="934"/>
      <c r="O247" s="934"/>
      <c r="Q247" s="966"/>
      <c r="R247" s="966"/>
    </row>
    <row r="248" spans="5:18" s="738" customFormat="1">
      <c r="E248" s="739"/>
      <c r="F248" s="933"/>
      <c r="H248" s="739"/>
      <c r="I248" s="739"/>
      <c r="L248" s="934"/>
      <c r="M248" s="934"/>
      <c r="N248" s="934"/>
      <c r="O248" s="934"/>
      <c r="Q248" s="966"/>
      <c r="R248" s="966"/>
    </row>
    <row r="249" spans="5:18" s="738" customFormat="1">
      <c r="E249" s="739"/>
      <c r="F249" s="933"/>
      <c r="H249" s="739"/>
      <c r="I249" s="739"/>
      <c r="L249" s="934"/>
      <c r="M249" s="934"/>
      <c r="N249" s="934"/>
      <c r="O249" s="934"/>
      <c r="Q249" s="966"/>
      <c r="R249" s="966"/>
    </row>
    <row r="250" spans="5:18" s="738" customFormat="1">
      <c r="E250" s="739"/>
      <c r="F250" s="933"/>
      <c r="H250" s="739"/>
      <c r="I250" s="739"/>
      <c r="L250" s="934"/>
      <c r="M250" s="934"/>
      <c r="N250" s="934"/>
      <c r="O250" s="934"/>
      <c r="Q250" s="966"/>
      <c r="R250" s="966"/>
    </row>
    <row r="251" spans="5:18" s="738" customFormat="1">
      <c r="E251" s="739"/>
      <c r="F251" s="933"/>
      <c r="H251" s="739"/>
      <c r="I251" s="739"/>
      <c r="L251" s="934"/>
      <c r="M251" s="934"/>
      <c r="N251" s="934"/>
      <c r="O251" s="934"/>
      <c r="Q251" s="966"/>
      <c r="R251" s="966"/>
    </row>
    <row r="252" spans="5:18" s="738" customFormat="1">
      <c r="E252" s="739"/>
      <c r="F252" s="933"/>
      <c r="H252" s="739"/>
      <c r="I252" s="739"/>
      <c r="L252" s="934"/>
      <c r="M252" s="934"/>
      <c r="N252" s="934"/>
      <c r="O252" s="934"/>
      <c r="Q252" s="966"/>
      <c r="R252" s="966"/>
    </row>
    <row r="253" spans="5:18" s="738" customFormat="1">
      <c r="E253" s="739"/>
      <c r="F253" s="933"/>
      <c r="H253" s="739"/>
      <c r="I253" s="739"/>
      <c r="L253" s="934"/>
      <c r="M253" s="934"/>
      <c r="N253" s="934"/>
      <c r="O253" s="934"/>
      <c r="Q253" s="966"/>
      <c r="R253" s="966"/>
    </row>
    <row r="254" spans="5:18" s="738" customFormat="1">
      <c r="E254" s="739"/>
      <c r="F254" s="933"/>
      <c r="H254" s="739"/>
      <c r="I254" s="739"/>
      <c r="L254" s="934"/>
      <c r="M254" s="934"/>
      <c r="N254" s="934"/>
      <c r="O254" s="934"/>
      <c r="Q254" s="966"/>
      <c r="R254" s="966"/>
    </row>
    <row r="255" spans="5:18" s="738" customFormat="1">
      <c r="E255" s="739"/>
      <c r="F255" s="933"/>
      <c r="H255" s="739"/>
      <c r="I255" s="739"/>
      <c r="L255" s="934"/>
      <c r="M255" s="934"/>
      <c r="N255" s="934"/>
      <c r="O255" s="934"/>
      <c r="Q255" s="966"/>
      <c r="R255" s="966"/>
    </row>
    <row r="256" spans="5:18" s="738" customFormat="1">
      <c r="E256" s="739"/>
      <c r="F256" s="933"/>
      <c r="H256" s="739"/>
      <c r="I256" s="739"/>
      <c r="L256" s="934"/>
      <c r="M256" s="934"/>
      <c r="N256" s="934"/>
      <c r="O256" s="934"/>
      <c r="Q256" s="966"/>
      <c r="R256" s="966"/>
    </row>
    <row r="257" spans="5:18" s="738" customFormat="1">
      <c r="E257" s="739"/>
      <c r="F257" s="933"/>
      <c r="H257" s="739"/>
      <c r="I257" s="739"/>
      <c r="L257" s="934"/>
      <c r="M257" s="934"/>
      <c r="N257" s="934"/>
      <c r="O257" s="934"/>
      <c r="Q257" s="966"/>
      <c r="R257" s="966"/>
    </row>
    <row r="258" spans="5:18" s="738" customFormat="1">
      <c r="E258" s="739"/>
      <c r="F258" s="933"/>
      <c r="H258" s="739"/>
      <c r="I258" s="739"/>
      <c r="L258" s="934"/>
      <c r="M258" s="934"/>
      <c r="N258" s="934"/>
      <c r="O258" s="934"/>
      <c r="Q258" s="966"/>
      <c r="R258" s="966"/>
    </row>
    <row r="259" spans="5:18" s="738" customFormat="1">
      <c r="E259" s="739"/>
      <c r="F259" s="933"/>
      <c r="H259" s="739"/>
      <c r="I259" s="739"/>
      <c r="L259" s="934"/>
      <c r="M259" s="934"/>
      <c r="N259" s="934"/>
      <c r="O259" s="934"/>
      <c r="Q259" s="966"/>
      <c r="R259" s="966"/>
    </row>
    <row r="260" spans="5:18" s="738" customFormat="1">
      <c r="E260" s="739"/>
      <c r="F260" s="933"/>
      <c r="H260" s="739"/>
      <c r="I260" s="739"/>
      <c r="L260" s="934"/>
      <c r="M260" s="934"/>
      <c r="N260" s="934"/>
      <c r="O260" s="934"/>
      <c r="Q260" s="966"/>
      <c r="R260" s="966"/>
    </row>
    <row r="261" spans="5:18" s="738" customFormat="1">
      <c r="E261" s="739"/>
      <c r="F261" s="933"/>
      <c r="H261" s="739"/>
      <c r="I261" s="739"/>
      <c r="L261" s="934"/>
      <c r="M261" s="934"/>
      <c r="N261" s="934"/>
      <c r="O261" s="934"/>
      <c r="Q261" s="966"/>
      <c r="R261" s="966"/>
    </row>
    <row r="262" spans="5:18" s="738" customFormat="1">
      <c r="E262" s="739"/>
      <c r="F262" s="933"/>
      <c r="H262" s="739"/>
      <c r="I262" s="739"/>
      <c r="L262" s="934"/>
      <c r="M262" s="934"/>
      <c r="N262" s="934"/>
      <c r="O262" s="934"/>
      <c r="Q262" s="966"/>
      <c r="R262" s="966"/>
    </row>
    <row r="263" spans="5:18" s="738" customFormat="1">
      <c r="E263" s="739"/>
      <c r="F263" s="933"/>
      <c r="H263" s="739"/>
      <c r="I263" s="739"/>
      <c r="L263" s="934"/>
      <c r="M263" s="934"/>
      <c r="N263" s="934"/>
      <c r="O263" s="934"/>
      <c r="Q263" s="966"/>
      <c r="R263" s="966"/>
    </row>
    <row r="264" spans="5:18" s="738" customFormat="1">
      <c r="E264" s="739"/>
      <c r="F264" s="933"/>
      <c r="H264" s="739"/>
      <c r="I264" s="739"/>
      <c r="L264" s="934"/>
      <c r="M264" s="934"/>
      <c r="N264" s="934"/>
      <c r="O264" s="934"/>
      <c r="Q264" s="966"/>
      <c r="R264" s="966"/>
    </row>
    <row r="265" spans="5:18" s="738" customFormat="1">
      <c r="E265" s="739"/>
      <c r="F265" s="933"/>
      <c r="H265" s="739"/>
      <c r="I265" s="739"/>
      <c r="L265" s="934"/>
      <c r="M265" s="934"/>
      <c r="N265" s="934"/>
      <c r="O265" s="934"/>
      <c r="Q265" s="966"/>
      <c r="R265" s="966"/>
    </row>
    <row r="266" spans="5:18" s="738" customFormat="1">
      <c r="E266" s="739"/>
      <c r="F266" s="933"/>
      <c r="H266" s="739"/>
      <c r="I266" s="739"/>
      <c r="L266" s="934"/>
      <c r="M266" s="934"/>
      <c r="N266" s="934"/>
      <c r="O266" s="934"/>
      <c r="Q266" s="966"/>
      <c r="R266" s="966"/>
    </row>
    <row r="267" spans="5:18" s="738" customFormat="1">
      <c r="E267" s="739"/>
      <c r="F267" s="933"/>
      <c r="H267" s="739"/>
      <c r="I267" s="739"/>
      <c r="L267" s="934"/>
      <c r="M267" s="934"/>
      <c r="N267" s="934"/>
      <c r="O267" s="934"/>
      <c r="Q267" s="966"/>
      <c r="R267" s="966"/>
    </row>
    <row r="268" spans="5:18" s="738" customFormat="1">
      <c r="E268" s="739"/>
      <c r="F268" s="933"/>
      <c r="H268" s="739"/>
      <c r="I268" s="739"/>
      <c r="L268" s="934"/>
      <c r="M268" s="934"/>
      <c r="N268" s="934"/>
      <c r="O268" s="934"/>
      <c r="Q268" s="966"/>
      <c r="R268" s="966"/>
    </row>
    <row r="269" spans="5:18" s="738" customFormat="1">
      <c r="E269" s="739"/>
      <c r="F269" s="933"/>
      <c r="H269" s="739"/>
      <c r="I269" s="739"/>
      <c r="L269" s="934"/>
      <c r="M269" s="934"/>
      <c r="N269" s="934"/>
      <c r="O269" s="934"/>
      <c r="Q269" s="966"/>
      <c r="R269" s="966"/>
    </row>
    <row r="270" spans="5:18" s="738" customFormat="1">
      <c r="E270" s="739"/>
      <c r="F270" s="933"/>
      <c r="H270" s="739"/>
      <c r="I270" s="739"/>
      <c r="L270" s="934"/>
      <c r="M270" s="934"/>
      <c r="N270" s="934"/>
      <c r="O270" s="934"/>
      <c r="Q270" s="966"/>
      <c r="R270" s="966"/>
    </row>
    <row r="271" spans="5:18" s="738" customFormat="1">
      <c r="E271" s="739"/>
      <c r="F271" s="933"/>
      <c r="H271" s="739"/>
      <c r="I271" s="739"/>
      <c r="L271" s="934"/>
      <c r="M271" s="934"/>
      <c r="N271" s="934"/>
      <c r="O271" s="934"/>
      <c r="Q271" s="966"/>
      <c r="R271" s="966"/>
    </row>
    <row r="272" spans="5:18" s="738" customFormat="1">
      <c r="E272" s="739"/>
      <c r="F272" s="933"/>
      <c r="H272" s="739"/>
      <c r="I272" s="739"/>
      <c r="L272" s="934"/>
      <c r="M272" s="934"/>
      <c r="N272" s="934"/>
      <c r="O272" s="934"/>
      <c r="Q272" s="966"/>
      <c r="R272" s="966"/>
    </row>
    <row r="273" spans="5:18" s="738" customFormat="1">
      <c r="E273" s="739"/>
      <c r="F273" s="933"/>
      <c r="H273" s="739"/>
      <c r="I273" s="739"/>
      <c r="L273" s="934"/>
      <c r="M273" s="934"/>
      <c r="N273" s="934"/>
      <c r="O273" s="934"/>
      <c r="Q273" s="966"/>
      <c r="R273" s="966"/>
    </row>
    <row r="274" spans="5:18" s="738" customFormat="1">
      <c r="E274" s="739"/>
      <c r="F274" s="933"/>
      <c r="H274" s="739"/>
      <c r="I274" s="739"/>
      <c r="L274" s="934"/>
      <c r="M274" s="934"/>
      <c r="N274" s="934"/>
      <c r="O274" s="934"/>
      <c r="Q274" s="966"/>
      <c r="R274" s="966"/>
    </row>
    <row r="275" spans="5:18" s="738" customFormat="1">
      <c r="E275" s="739"/>
      <c r="F275" s="933"/>
      <c r="H275" s="739"/>
      <c r="I275" s="739"/>
      <c r="L275" s="934"/>
      <c r="M275" s="934"/>
      <c r="N275" s="934"/>
      <c r="O275" s="934"/>
      <c r="Q275" s="966"/>
      <c r="R275" s="966"/>
    </row>
    <row r="276" spans="5:18" s="738" customFormat="1">
      <c r="E276" s="739"/>
      <c r="F276" s="933"/>
      <c r="H276" s="739"/>
      <c r="I276" s="739"/>
      <c r="L276" s="934"/>
      <c r="M276" s="934"/>
      <c r="N276" s="934"/>
      <c r="O276" s="934"/>
      <c r="Q276" s="966"/>
      <c r="R276" s="966"/>
    </row>
    <row r="277" spans="5:18" s="738" customFormat="1">
      <c r="E277" s="739"/>
      <c r="F277" s="933"/>
      <c r="H277" s="739"/>
      <c r="I277" s="739"/>
      <c r="L277" s="934"/>
      <c r="M277" s="934"/>
      <c r="N277" s="934"/>
      <c r="O277" s="934"/>
      <c r="Q277" s="966"/>
      <c r="R277" s="966"/>
    </row>
    <row r="278" spans="5:18" s="738" customFormat="1">
      <c r="E278" s="739"/>
      <c r="F278" s="933"/>
      <c r="H278" s="739"/>
      <c r="I278" s="739"/>
      <c r="L278" s="934"/>
      <c r="M278" s="934"/>
      <c r="N278" s="934"/>
      <c r="O278" s="934"/>
      <c r="Q278" s="966"/>
      <c r="R278" s="966"/>
    </row>
    <row r="279" spans="5:18" s="738" customFormat="1">
      <c r="E279" s="739"/>
      <c r="F279" s="933"/>
      <c r="H279" s="739"/>
      <c r="I279" s="739"/>
      <c r="L279" s="934"/>
      <c r="M279" s="934"/>
      <c r="N279" s="934"/>
      <c r="O279" s="934"/>
      <c r="Q279" s="966"/>
      <c r="R279" s="966"/>
    </row>
    <row r="280" spans="5:18" s="738" customFormat="1">
      <c r="E280" s="739"/>
      <c r="F280" s="933"/>
      <c r="H280" s="739"/>
      <c r="I280" s="739"/>
      <c r="L280" s="934"/>
      <c r="M280" s="934"/>
      <c r="N280" s="934"/>
      <c r="O280" s="934"/>
      <c r="Q280" s="966"/>
      <c r="R280" s="966"/>
    </row>
    <row r="281" spans="5:18" s="738" customFormat="1">
      <c r="E281" s="739"/>
      <c r="F281" s="933"/>
      <c r="H281" s="739"/>
      <c r="I281" s="739"/>
      <c r="L281" s="934"/>
      <c r="M281" s="934"/>
      <c r="N281" s="934"/>
      <c r="O281" s="934"/>
      <c r="Q281" s="966"/>
      <c r="R281" s="966"/>
    </row>
    <row r="282" spans="5:18" s="738" customFormat="1">
      <c r="E282" s="739"/>
      <c r="F282" s="933"/>
      <c r="H282" s="739"/>
      <c r="I282" s="739"/>
      <c r="L282" s="934"/>
      <c r="M282" s="934"/>
      <c r="N282" s="934"/>
      <c r="O282" s="934"/>
      <c r="Q282" s="966"/>
      <c r="R282" s="966"/>
    </row>
    <row r="283" spans="5:18" s="738" customFormat="1">
      <c r="E283" s="739"/>
      <c r="F283" s="933"/>
      <c r="H283" s="739"/>
      <c r="I283" s="739"/>
      <c r="L283" s="934"/>
      <c r="M283" s="934"/>
      <c r="N283" s="934"/>
      <c r="O283" s="934"/>
      <c r="Q283" s="966"/>
      <c r="R283" s="966"/>
    </row>
    <row r="284" spans="5:18" s="738" customFormat="1">
      <c r="E284" s="739"/>
      <c r="F284" s="933"/>
      <c r="H284" s="739"/>
      <c r="I284" s="739"/>
      <c r="L284" s="934"/>
      <c r="M284" s="934"/>
      <c r="N284" s="934"/>
      <c r="O284" s="934"/>
      <c r="Q284" s="966"/>
      <c r="R284" s="966"/>
    </row>
    <row r="285" spans="5:18" s="738" customFormat="1">
      <c r="E285" s="739"/>
      <c r="F285" s="933"/>
      <c r="H285" s="739"/>
      <c r="I285" s="739"/>
      <c r="L285" s="934"/>
      <c r="M285" s="934"/>
      <c r="N285" s="934"/>
      <c r="O285" s="934"/>
      <c r="Q285" s="966"/>
      <c r="R285" s="966"/>
    </row>
    <row r="286" spans="5:18" s="738" customFormat="1">
      <c r="E286" s="739"/>
      <c r="F286" s="933"/>
      <c r="H286" s="739"/>
      <c r="I286" s="739"/>
      <c r="L286" s="934"/>
      <c r="M286" s="934"/>
      <c r="N286" s="934"/>
      <c r="O286" s="934"/>
      <c r="Q286" s="966"/>
      <c r="R286" s="966"/>
    </row>
    <row r="287" spans="5:18" s="738" customFormat="1">
      <c r="E287" s="739"/>
      <c r="F287" s="933"/>
      <c r="H287" s="739"/>
      <c r="I287" s="739"/>
      <c r="L287" s="934"/>
      <c r="M287" s="934"/>
      <c r="N287" s="934"/>
      <c r="O287" s="934"/>
      <c r="Q287" s="966"/>
      <c r="R287" s="966"/>
    </row>
    <row r="288" spans="5:18" s="738" customFormat="1">
      <c r="E288" s="739"/>
      <c r="F288" s="933"/>
      <c r="H288" s="739"/>
      <c r="I288" s="739"/>
      <c r="L288" s="934"/>
      <c r="M288" s="934"/>
      <c r="N288" s="934"/>
      <c r="O288" s="934"/>
      <c r="Q288" s="966"/>
      <c r="R288" s="966"/>
    </row>
    <row r="289" spans="5:18" s="738" customFormat="1">
      <c r="E289" s="739"/>
      <c r="F289" s="933"/>
      <c r="H289" s="739"/>
      <c r="I289" s="739"/>
      <c r="L289" s="934"/>
      <c r="M289" s="934"/>
      <c r="N289" s="934"/>
      <c r="O289" s="934"/>
      <c r="Q289" s="966"/>
      <c r="R289" s="966"/>
    </row>
    <row r="290" spans="5:18" s="738" customFormat="1">
      <c r="E290" s="739"/>
      <c r="F290" s="933"/>
      <c r="H290" s="739"/>
      <c r="I290" s="739"/>
      <c r="L290" s="934"/>
      <c r="M290" s="934"/>
      <c r="N290" s="934"/>
      <c r="O290" s="934"/>
      <c r="Q290" s="966"/>
      <c r="R290" s="966"/>
    </row>
    <row r="291" spans="5:18" s="738" customFormat="1">
      <c r="E291" s="739"/>
      <c r="F291" s="933"/>
      <c r="H291" s="739"/>
      <c r="I291" s="739"/>
      <c r="L291" s="934"/>
      <c r="M291" s="934"/>
      <c r="N291" s="934"/>
      <c r="O291" s="934"/>
      <c r="Q291" s="966"/>
      <c r="R291" s="966"/>
    </row>
    <row r="292" spans="5:18" s="738" customFormat="1">
      <c r="E292" s="739"/>
      <c r="F292" s="933"/>
      <c r="H292" s="739"/>
      <c r="I292" s="739"/>
      <c r="L292" s="934"/>
      <c r="M292" s="934"/>
      <c r="N292" s="934"/>
      <c r="O292" s="934"/>
      <c r="Q292" s="966"/>
      <c r="R292" s="966"/>
    </row>
    <row r="293" spans="5:18" s="738" customFormat="1">
      <c r="E293" s="739"/>
      <c r="F293" s="933"/>
      <c r="H293" s="739"/>
      <c r="I293" s="739"/>
      <c r="L293" s="934"/>
      <c r="M293" s="934"/>
      <c r="N293" s="934"/>
      <c r="O293" s="934"/>
      <c r="Q293" s="966"/>
      <c r="R293" s="966"/>
    </row>
    <row r="294" spans="5:18" s="738" customFormat="1">
      <c r="E294" s="739"/>
      <c r="F294" s="933"/>
      <c r="H294" s="739"/>
      <c r="I294" s="739"/>
      <c r="L294" s="934"/>
      <c r="M294" s="934"/>
      <c r="N294" s="934"/>
      <c r="O294" s="934"/>
      <c r="Q294" s="966"/>
      <c r="R294" s="966"/>
    </row>
    <row r="295" spans="5:18" s="738" customFormat="1">
      <c r="E295" s="739"/>
      <c r="F295" s="933"/>
      <c r="H295" s="739"/>
      <c r="I295" s="739"/>
      <c r="L295" s="934"/>
      <c r="M295" s="934"/>
      <c r="N295" s="934"/>
      <c r="O295" s="934"/>
      <c r="Q295" s="966"/>
      <c r="R295" s="966"/>
    </row>
    <row r="296" spans="5:18" s="738" customFormat="1">
      <c r="E296" s="739"/>
      <c r="F296" s="933"/>
      <c r="H296" s="739"/>
      <c r="I296" s="739"/>
      <c r="L296" s="934"/>
      <c r="M296" s="934"/>
      <c r="N296" s="934"/>
      <c r="O296" s="934"/>
      <c r="Q296" s="966"/>
      <c r="R296" s="966"/>
    </row>
    <row r="297" spans="5:18" s="738" customFormat="1">
      <c r="E297" s="739"/>
      <c r="F297" s="933"/>
      <c r="H297" s="739"/>
      <c r="I297" s="739"/>
      <c r="L297" s="934"/>
      <c r="M297" s="934"/>
      <c r="N297" s="934"/>
      <c r="O297" s="934"/>
      <c r="Q297" s="966"/>
      <c r="R297" s="966"/>
    </row>
    <row r="298" spans="5:18" s="738" customFormat="1">
      <c r="E298" s="739"/>
      <c r="F298" s="933"/>
      <c r="H298" s="739"/>
      <c r="I298" s="739"/>
      <c r="L298" s="934"/>
      <c r="M298" s="934"/>
      <c r="N298" s="934"/>
      <c r="O298" s="934"/>
      <c r="Q298" s="966"/>
      <c r="R298" s="966"/>
    </row>
    <row r="299" spans="5:18" s="738" customFormat="1">
      <c r="E299" s="739"/>
      <c r="F299" s="933"/>
      <c r="H299" s="739"/>
      <c r="I299" s="739"/>
      <c r="L299" s="934"/>
      <c r="M299" s="934"/>
      <c r="N299" s="934"/>
      <c r="O299" s="934"/>
      <c r="Q299" s="966"/>
      <c r="R299" s="966"/>
    </row>
    <row r="300" spans="5:18" s="738" customFormat="1">
      <c r="E300" s="739"/>
      <c r="F300" s="933"/>
      <c r="H300" s="739"/>
      <c r="I300" s="739"/>
      <c r="L300" s="934"/>
      <c r="M300" s="934"/>
      <c r="N300" s="934"/>
      <c r="O300" s="934"/>
      <c r="Q300" s="966"/>
      <c r="R300" s="966"/>
    </row>
    <row r="301" spans="5:18" s="738" customFormat="1">
      <c r="E301" s="739"/>
      <c r="F301" s="933"/>
      <c r="H301" s="739"/>
      <c r="I301" s="739"/>
      <c r="L301" s="934"/>
      <c r="M301" s="934"/>
      <c r="N301" s="934"/>
      <c r="O301" s="934"/>
      <c r="Q301" s="966"/>
      <c r="R301" s="966"/>
    </row>
    <row r="302" spans="5:18" s="738" customFormat="1">
      <c r="E302" s="739"/>
      <c r="F302" s="933"/>
      <c r="H302" s="739"/>
      <c r="I302" s="739"/>
      <c r="L302" s="934"/>
      <c r="M302" s="934"/>
      <c r="N302" s="934"/>
      <c r="O302" s="934"/>
      <c r="Q302" s="966"/>
      <c r="R302" s="966"/>
    </row>
    <row r="303" spans="5:18" s="738" customFormat="1">
      <c r="E303" s="739"/>
      <c r="F303" s="933"/>
      <c r="H303" s="739"/>
      <c r="I303" s="739"/>
      <c r="L303" s="934"/>
      <c r="M303" s="934"/>
      <c r="N303" s="934"/>
      <c r="O303" s="934"/>
      <c r="Q303" s="966"/>
      <c r="R303" s="966"/>
    </row>
    <row r="304" spans="5:18" s="738" customFormat="1">
      <c r="E304" s="739"/>
      <c r="F304" s="933"/>
      <c r="H304" s="739"/>
      <c r="I304" s="739"/>
      <c r="L304" s="934"/>
      <c r="M304" s="934"/>
      <c r="N304" s="934"/>
      <c r="O304" s="934"/>
      <c r="Q304" s="966"/>
      <c r="R304" s="966"/>
    </row>
    <row r="305" spans="5:18" s="738" customFormat="1">
      <c r="E305" s="739"/>
      <c r="F305" s="933"/>
      <c r="H305" s="739"/>
      <c r="I305" s="739"/>
      <c r="L305" s="934"/>
      <c r="M305" s="934"/>
      <c r="N305" s="934"/>
      <c r="O305" s="934"/>
      <c r="Q305" s="966"/>
      <c r="R305" s="966"/>
    </row>
    <row r="306" spans="5:18" s="738" customFormat="1">
      <c r="E306" s="739"/>
      <c r="F306" s="933"/>
      <c r="H306" s="739"/>
      <c r="I306" s="739"/>
      <c r="L306" s="934"/>
      <c r="M306" s="934"/>
      <c r="N306" s="934"/>
      <c r="O306" s="934"/>
      <c r="Q306" s="966"/>
      <c r="R306" s="966"/>
    </row>
    <row r="307" spans="5:18" s="738" customFormat="1">
      <c r="E307" s="739"/>
      <c r="F307" s="933"/>
      <c r="H307" s="739"/>
      <c r="I307" s="739"/>
      <c r="L307" s="934"/>
      <c r="M307" s="934"/>
      <c r="N307" s="934"/>
      <c r="O307" s="934"/>
      <c r="Q307" s="966"/>
      <c r="R307" s="966"/>
    </row>
    <row r="308" spans="5:18" s="738" customFormat="1">
      <c r="E308" s="739"/>
      <c r="F308" s="933"/>
      <c r="H308" s="739"/>
      <c r="I308" s="739"/>
      <c r="L308" s="934"/>
      <c r="M308" s="934"/>
      <c r="N308" s="934"/>
      <c r="O308" s="934"/>
      <c r="Q308" s="966"/>
      <c r="R308" s="966"/>
    </row>
    <row r="309" spans="5:18" s="738" customFormat="1">
      <c r="E309" s="739"/>
      <c r="F309" s="933"/>
      <c r="H309" s="739"/>
      <c r="I309" s="739"/>
      <c r="L309" s="934"/>
      <c r="M309" s="934"/>
      <c r="N309" s="934"/>
      <c r="O309" s="934"/>
      <c r="Q309" s="966"/>
      <c r="R309" s="966"/>
    </row>
    <row r="310" spans="5:18" s="738" customFormat="1">
      <c r="E310" s="739"/>
      <c r="F310" s="933"/>
      <c r="H310" s="739"/>
      <c r="I310" s="739"/>
      <c r="L310" s="934"/>
      <c r="M310" s="934"/>
      <c r="N310" s="934"/>
      <c r="O310" s="934"/>
      <c r="Q310" s="966"/>
      <c r="R310" s="966"/>
    </row>
    <row r="311" spans="5:18" s="738" customFormat="1">
      <c r="E311" s="739"/>
      <c r="F311" s="933"/>
      <c r="H311" s="739"/>
      <c r="I311" s="739"/>
      <c r="L311" s="934"/>
      <c r="M311" s="934"/>
      <c r="N311" s="934"/>
      <c r="O311" s="934"/>
      <c r="Q311" s="966"/>
      <c r="R311" s="966"/>
    </row>
    <row r="312" spans="5:18" s="738" customFormat="1">
      <c r="E312" s="739"/>
      <c r="F312" s="933"/>
      <c r="H312" s="739"/>
      <c r="I312" s="739"/>
      <c r="L312" s="934"/>
      <c r="M312" s="934"/>
      <c r="N312" s="934"/>
      <c r="O312" s="934"/>
      <c r="Q312" s="966"/>
      <c r="R312" s="966"/>
    </row>
    <row r="313" spans="5:18" s="738" customFormat="1">
      <c r="E313" s="739"/>
      <c r="F313" s="933"/>
      <c r="H313" s="739"/>
      <c r="I313" s="739"/>
      <c r="L313" s="934"/>
      <c r="M313" s="934"/>
      <c r="N313" s="934"/>
      <c r="O313" s="934"/>
      <c r="Q313" s="966"/>
      <c r="R313" s="966"/>
    </row>
    <row r="314" spans="5:18" s="738" customFormat="1">
      <c r="E314" s="739"/>
      <c r="F314" s="933"/>
      <c r="H314" s="739"/>
      <c r="I314" s="739"/>
      <c r="L314" s="934"/>
      <c r="M314" s="934"/>
      <c r="N314" s="934"/>
      <c r="O314" s="934"/>
      <c r="Q314" s="966"/>
      <c r="R314" s="966"/>
    </row>
    <row r="315" spans="5:18" s="738" customFormat="1">
      <c r="E315" s="739"/>
      <c r="F315" s="933"/>
      <c r="H315" s="739"/>
      <c r="I315" s="739"/>
      <c r="L315" s="934"/>
      <c r="M315" s="934"/>
      <c r="N315" s="934"/>
      <c r="O315" s="934"/>
      <c r="Q315" s="966"/>
      <c r="R315" s="966"/>
    </row>
    <row r="316" spans="5:18" s="738" customFormat="1">
      <c r="E316" s="739"/>
      <c r="F316" s="933"/>
      <c r="H316" s="739"/>
      <c r="I316" s="739"/>
      <c r="L316" s="934"/>
      <c r="M316" s="934"/>
      <c r="N316" s="934"/>
      <c r="O316" s="934"/>
      <c r="Q316" s="966"/>
      <c r="R316" s="966"/>
    </row>
    <row r="317" spans="5:18" s="738" customFormat="1">
      <c r="E317" s="739"/>
      <c r="F317" s="933"/>
      <c r="H317" s="739"/>
      <c r="I317" s="739"/>
      <c r="L317" s="934"/>
      <c r="M317" s="934"/>
      <c r="N317" s="934"/>
      <c r="O317" s="934"/>
      <c r="Q317" s="966"/>
      <c r="R317" s="966"/>
    </row>
    <row r="318" spans="5:18" s="738" customFormat="1">
      <c r="E318" s="739"/>
      <c r="F318" s="933"/>
      <c r="H318" s="739"/>
      <c r="I318" s="739"/>
      <c r="L318" s="934"/>
      <c r="M318" s="934"/>
      <c r="N318" s="934"/>
      <c r="O318" s="934"/>
      <c r="Q318" s="966"/>
      <c r="R318" s="966"/>
    </row>
    <row r="319" spans="5:18" s="738" customFormat="1">
      <c r="E319" s="739"/>
      <c r="F319" s="933"/>
      <c r="H319" s="739"/>
      <c r="I319" s="739"/>
      <c r="L319" s="934"/>
      <c r="M319" s="934"/>
      <c r="N319" s="934"/>
      <c r="O319" s="934"/>
      <c r="Q319" s="966"/>
      <c r="R319" s="966"/>
    </row>
    <row r="320" spans="5:18" s="738" customFormat="1">
      <c r="E320" s="739"/>
      <c r="F320" s="933"/>
      <c r="H320" s="739"/>
      <c r="I320" s="739"/>
      <c r="L320" s="934"/>
      <c r="M320" s="934"/>
      <c r="N320" s="934"/>
      <c r="O320" s="934"/>
      <c r="Q320" s="966"/>
      <c r="R320" s="966"/>
    </row>
    <row r="321" spans="5:18" s="738" customFormat="1">
      <c r="E321" s="739"/>
      <c r="F321" s="933"/>
      <c r="H321" s="739"/>
      <c r="I321" s="739"/>
      <c r="L321" s="934"/>
      <c r="M321" s="934"/>
      <c r="N321" s="934"/>
      <c r="O321" s="934"/>
      <c r="Q321" s="966"/>
      <c r="R321" s="966"/>
    </row>
    <row r="322" spans="5:18" s="738" customFormat="1">
      <c r="E322" s="739"/>
      <c r="F322" s="933"/>
      <c r="H322" s="739"/>
      <c r="I322" s="739"/>
      <c r="L322" s="934"/>
      <c r="M322" s="934"/>
      <c r="N322" s="934"/>
      <c r="O322" s="934"/>
      <c r="Q322" s="966"/>
      <c r="R322" s="966"/>
    </row>
    <row r="323" spans="5:18" s="738" customFormat="1">
      <c r="E323" s="739"/>
      <c r="F323" s="933"/>
      <c r="H323" s="739"/>
      <c r="I323" s="739"/>
      <c r="L323" s="934"/>
      <c r="M323" s="934"/>
      <c r="N323" s="934"/>
      <c r="O323" s="934"/>
      <c r="Q323" s="966"/>
      <c r="R323" s="966"/>
    </row>
    <row r="324" spans="5:18" s="738" customFormat="1">
      <c r="E324" s="739"/>
      <c r="F324" s="933"/>
      <c r="H324" s="739"/>
      <c r="I324" s="739"/>
      <c r="L324" s="934"/>
      <c r="M324" s="934"/>
      <c r="N324" s="934"/>
      <c r="O324" s="934"/>
      <c r="Q324" s="966"/>
      <c r="R324" s="966"/>
    </row>
    <row r="325" spans="5:18" s="738" customFormat="1">
      <c r="E325" s="739"/>
      <c r="F325" s="933"/>
      <c r="H325" s="739"/>
      <c r="I325" s="739"/>
      <c r="L325" s="934"/>
      <c r="M325" s="934"/>
      <c r="N325" s="934"/>
      <c r="O325" s="934"/>
      <c r="Q325" s="966"/>
      <c r="R325" s="966"/>
    </row>
    <row r="326" spans="5:18" s="738" customFormat="1">
      <c r="E326" s="739"/>
      <c r="F326" s="933"/>
      <c r="H326" s="739"/>
      <c r="I326" s="739"/>
      <c r="L326" s="934"/>
      <c r="M326" s="934"/>
      <c r="N326" s="934"/>
      <c r="O326" s="934"/>
      <c r="Q326" s="966"/>
      <c r="R326" s="966"/>
    </row>
    <row r="327" spans="5:18" s="738" customFormat="1">
      <c r="E327" s="739"/>
      <c r="F327" s="933"/>
      <c r="H327" s="739"/>
      <c r="I327" s="739"/>
      <c r="L327" s="934"/>
      <c r="M327" s="934"/>
      <c r="N327" s="934"/>
      <c r="O327" s="934"/>
      <c r="Q327" s="966"/>
      <c r="R327" s="966"/>
    </row>
    <row r="328" spans="5:18" s="738" customFormat="1">
      <c r="E328" s="739"/>
      <c r="F328" s="933"/>
      <c r="H328" s="739"/>
      <c r="I328" s="739"/>
      <c r="L328" s="934"/>
      <c r="M328" s="934"/>
      <c r="N328" s="934"/>
      <c r="O328" s="934"/>
      <c r="Q328" s="966"/>
      <c r="R328" s="966"/>
    </row>
    <row r="329" spans="5:18" s="738" customFormat="1">
      <c r="E329" s="739"/>
      <c r="F329" s="933"/>
      <c r="H329" s="739"/>
      <c r="I329" s="739"/>
      <c r="L329" s="934"/>
      <c r="M329" s="934"/>
      <c r="N329" s="934"/>
      <c r="O329" s="934"/>
      <c r="Q329" s="966"/>
      <c r="R329" s="966"/>
    </row>
    <row r="330" spans="5:18" s="738" customFormat="1">
      <c r="E330" s="739"/>
      <c r="F330" s="933"/>
      <c r="H330" s="739"/>
      <c r="I330" s="739"/>
      <c r="L330" s="934"/>
      <c r="M330" s="934"/>
      <c r="N330" s="934"/>
      <c r="O330" s="934"/>
      <c r="Q330" s="966"/>
      <c r="R330" s="966"/>
    </row>
    <row r="331" spans="5:18" s="738" customFormat="1">
      <c r="E331" s="739"/>
      <c r="F331" s="933"/>
      <c r="H331" s="739"/>
      <c r="I331" s="739"/>
      <c r="L331" s="934"/>
      <c r="M331" s="934"/>
      <c r="N331" s="934"/>
      <c r="O331" s="934"/>
      <c r="Q331" s="966"/>
      <c r="R331" s="966"/>
    </row>
    <row r="332" spans="5:18" s="738" customFormat="1">
      <c r="E332" s="739"/>
      <c r="F332" s="933"/>
      <c r="H332" s="739"/>
      <c r="I332" s="739"/>
      <c r="L332" s="934"/>
      <c r="M332" s="934"/>
      <c r="N332" s="934"/>
      <c r="O332" s="934"/>
      <c r="Q332" s="966"/>
      <c r="R332" s="966"/>
    </row>
    <row r="333" spans="5:18" s="738" customFormat="1">
      <c r="E333" s="739"/>
      <c r="F333" s="933"/>
      <c r="H333" s="739"/>
      <c r="I333" s="739"/>
      <c r="L333" s="934"/>
      <c r="M333" s="934"/>
      <c r="N333" s="934"/>
      <c r="O333" s="934"/>
      <c r="Q333" s="966"/>
      <c r="R333" s="966"/>
    </row>
    <row r="334" spans="5:18" s="738" customFormat="1">
      <c r="E334" s="739"/>
      <c r="F334" s="933"/>
      <c r="H334" s="739"/>
      <c r="I334" s="739"/>
      <c r="L334" s="934"/>
      <c r="M334" s="934"/>
      <c r="N334" s="934"/>
      <c r="O334" s="934"/>
      <c r="Q334" s="966"/>
      <c r="R334" s="966"/>
    </row>
    <row r="335" spans="5:18" s="738" customFormat="1">
      <c r="E335" s="739"/>
      <c r="F335" s="933"/>
      <c r="H335" s="739"/>
      <c r="I335" s="739"/>
      <c r="L335" s="934"/>
      <c r="M335" s="934"/>
      <c r="N335" s="934"/>
      <c r="O335" s="934"/>
      <c r="Q335" s="966"/>
      <c r="R335" s="966"/>
    </row>
    <row r="336" spans="5:18" s="738" customFormat="1">
      <c r="E336" s="739"/>
      <c r="F336" s="933"/>
      <c r="H336" s="739"/>
      <c r="I336" s="739"/>
      <c r="L336" s="934"/>
      <c r="M336" s="934"/>
      <c r="N336" s="934"/>
      <c r="O336" s="934"/>
      <c r="Q336" s="966"/>
      <c r="R336" s="966"/>
    </row>
    <row r="337" spans="5:18" s="738" customFormat="1">
      <c r="E337" s="739"/>
      <c r="F337" s="933"/>
      <c r="H337" s="739"/>
      <c r="I337" s="739"/>
      <c r="L337" s="934"/>
      <c r="M337" s="934"/>
      <c r="N337" s="934"/>
      <c r="O337" s="934"/>
      <c r="Q337" s="966"/>
      <c r="R337" s="966"/>
    </row>
    <row r="338" spans="5:18" s="738" customFormat="1">
      <c r="E338" s="739"/>
      <c r="F338" s="933"/>
      <c r="H338" s="739"/>
      <c r="I338" s="739"/>
      <c r="L338" s="934"/>
      <c r="M338" s="934"/>
      <c r="N338" s="934"/>
      <c r="O338" s="934"/>
      <c r="Q338" s="966"/>
      <c r="R338" s="966"/>
    </row>
    <row r="339" spans="5:18" s="738" customFormat="1">
      <c r="E339" s="739"/>
      <c r="F339" s="933"/>
      <c r="H339" s="739"/>
      <c r="I339" s="739"/>
      <c r="L339" s="934"/>
      <c r="M339" s="934"/>
      <c r="N339" s="934"/>
      <c r="O339" s="934"/>
      <c r="Q339" s="966"/>
      <c r="R339" s="966"/>
    </row>
    <row r="340" spans="5:18" s="738" customFormat="1">
      <c r="E340" s="739"/>
      <c r="F340" s="933"/>
      <c r="H340" s="739"/>
      <c r="I340" s="739"/>
      <c r="L340" s="934"/>
      <c r="M340" s="934"/>
      <c r="N340" s="934"/>
      <c r="O340" s="934"/>
      <c r="Q340" s="966"/>
      <c r="R340" s="966"/>
    </row>
    <row r="341" spans="5:18" s="738" customFormat="1">
      <c r="E341" s="739"/>
      <c r="F341" s="933"/>
      <c r="H341" s="739"/>
      <c r="I341" s="739"/>
      <c r="L341" s="934"/>
      <c r="M341" s="934"/>
      <c r="N341" s="934"/>
      <c r="O341" s="934"/>
      <c r="Q341" s="966"/>
      <c r="R341" s="966"/>
    </row>
    <row r="342" spans="5:18" s="738" customFormat="1">
      <c r="E342" s="739"/>
      <c r="F342" s="933"/>
      <c r="H342" s="739"/>
      <c r="I342" s="739"/>
      <c r="L342" s="934"/>
      <c r="M342" s="934"/>
      <c r="N342" s="934"/>
      <c r="O342" s="934"/>
      <c r="Q342" s="966"/>
      <c r="R342" s="966"/>
    </row>
    <row r="343" spans="5:18" s="738" customFormat="1">
      <c r="E343" s="739"/>
      <c r="F343" s="933"/>
      <c r="H343" s="739"/>
      <c r="I343" s="739"/>
      <c r="L343" s="934"/>
      <c r="M343" s="934"/>
      <c r="N343" s="934"/>
      <c r="O343" s="934"/>
      <c r="Q343" s="966"/>
      <c r="R343" s="966"/>
    </row>
    <row r="344" spans="5:18" s="738" customFormat="1">
      <c r="E344" s="739"/>
      <c r="F344" s="933"/>
      <c r="H344" s="739"/>
      <c r="I344" s="739"/>
      <c r="L344" s="934"/>
      <c r="M344" s="934"/>
      <c r="N344" s="934"/>
      <c r="O344" s="934"/>
      <c r="Q344" s="966"/>
      <c r="R344" s="966"/>
    </row>
    <row r="345" spans="5:18" s="738" customFormat="1">
      <c r="E345" s="739"/>
      <c r="F345" s="933"/>
      <c r="H345" s="739"/>
      <c r="I345" s="739"/>
      <c r="L345" s="934"/>
      <c r="M345" s="934"/>
      <c r="N345" s="934"/>
      <c r="O345" s="934"/>
      <c r="Q345" s="966"/>
      <c r="R345" s="966"/>
    </row>
    <row r="346" spans="5:18" s="738" customFormat="1">
      <c r="E346" s="739"/>
      <c r="F346" s="933"/>
      <c r="H346" s="739"/>
      <c r="I346" s="739"/>
      <c r="L346" s="934"/>
      <c r="M346" s="934"/>
      <c r="N346" s="934"/>
      <c r="O346" s="934"/>
      <c r="Q346" s="966"/>
      <c r="R346" s="966"/>
    </row>
    <row r="347" spans="5:18" s="738" customFormat="1">
      <c r="E347" s="739"/>
      <c r="F347" s="933"/>
      <c r="H347" s="739"/>
      <c r="I347" s="739"/>
      <c r="L347" s="934"/>
      <c r="M347" s="934"/>
      <c r="N347" s="934"/>
      <c r="O347" s="934"/>
      <c r="Q347" s="966"/>
      <c r="R347" s="966"/>
    </row>
    <row r="348" spans="5:18" s="738" customFormat="1">
      <c r="E348" s="739"/>
      <c r="F348" s="933"/>
      <c r="H348" s="739"/>
      <c r="I348" s="739"/>
      <c r="L348" s="934"/>
      <c r="M348" s="934"/>
      <c r="N348" s="934"/>
      <c r="O348" s="934"/>
      <c r="Q348" s="966"/>
      <c r="R348" s="966"/>
    </row>
    <row r="349" spans="5:18" s="738" customFormat="1">
      <c r="E349" s="739"/>
      <c r="F349" s="933"/>
      <c r="H349" s="739"/>
      <c r="I349" s="739"/>
      <c r="L349" s="934"/>
      <c r="M349" s="934"/>
      <c r="N349" s="934"/>
      <c r="O349" s="934"/>
      <c r="Q349" s="966"/>
      <c r="R349" s="966"/>
    </row>
    <row r="350" spans="5:18" s="738" customFormat="1">
      <c r="E350" s="739"/>
      <c r="F350" s="933"/>
      <c r="H350" s="739"/>
      <c r="I350" s="739"/>
      <c r="L350" s="934"/>
      <c r="M350" s="934"/>
      <c r="N350" s="934"/>
      <c r="O350" s="934"/>
      <c r="Q350" s="966"/>
      <c r="R350" s="966"/>
    </row>
    <row r="351" spans="5:18" s="738" customFormat="1">
      <c r="E351" s="739"/>
      <c r="F351" s="933"/>
      <c r="H351" s="739"/>
      <c r="I351" s="739"/>
      <c r="L351" s="934"/>
      <c r="M351" s="934"/>
      <c r="N351" s="934"/>
      <c r="O351" s="934"/>
      <c r="Q351" s="966"/>
      <c r="R351" s="966"/>
    </row>
    <row r="352" spans="5:18" s="738" customFormat="1">
      <c r="E352" s="739"/>
      <c r="F352" s="933"/>
      <c r="H352" s="739"/>
      <c r="I352" s="739"/>
      <c r="L352" s="934"/>
      <c r="M352" s="934"/>
      <c r="N352" s="934"/>
      <c r="O352" s="934"/>
      <c r="Q352" s="966"/>
      <c r="R352" s="966"/>
    </row>
    <row r="353" spans="5:18" s="738" customFormat="1">
      <c r="E353" s="739"/>
      <c r="F353" s="933"/>
      <c r="H353" s="739"/>
      <c r="I353" s="739"/>
      <c r="L353" s="934"/>
      <c r="M353" s="934"/>
      <c r="N353" s="934"/>
      <c r="O353" s="934"/>
      <c r="Q353" s="966"/>
      <c r="R353" s="966"/>
    </row>
    <row r="354" spans="5:18" s="738" customFormat="1">
      <c r="E354" s="739"/>
      <c r="F354" s="933"/>
      <c r="H354" s="739"/>
      <c r="I354" s="739"/>
      <c r="L354" s="934"/>
      <c r="M354" s="934"/>
      <c r="N354" s="934"/>
      <c r="O354" s="934"/>
      <c r="Q354" s="966"/>
      <c r="R354" s="966"/>
    </row>
    <row r="355" spans="5:18" s="738" customFormat="1">
      <c r="E355" s="739"/>
      <c r="F355" s="933"/>
      <c r="H355" s="739"/>
      <c r="I355" s="739"/>
      <c r="L355" s="934"/>
      <c r="M355" s="934"/>
      <c r="N355" s="934"/>
      <c r="O355" s="934"/>
      <c r="Q355" s="966"/>
      <c r="R355" s="966"/>
    </row>
    <row r="356" spans="5:18" s="738" customFormat="1">
      <c r="E356" s="739"/>
      <c r="F356" s="933"/>
      <c r="H356" s="739"/>
      <c r="I356" s="739"/>
      <c r="L356" s="934"/>
      <c r="M356" s="934"/>
      <c r="N356" s="934"/>
      <c r="O356" s="934"/>
      <c r="Q356" s="966"/>
      <c r="R356" s="966"/>
    </row>
    <row r="357" spans="5:18" s="738" customFormat="1">
      <c r="E357" s="739"/>
      <c r="F357" s="933"/>
      <c r="H357" s="739"/>
      <c r="I357" s="739"/>
      <c r="L357" s="934"/>
      <c r="M357" s="934"/>
      <c r="N357" s="934"/>
      <c r="O357" s="934"/>
      <c r="Q357" s="966"/>
      <c r="R357" s="966"/>
    </row>
    <row r="358" spans="5:18" s="738" customFormat="1">
      <c r="E358" s="739"/>
      <c r="F358" s="933"/>
      <c r="H358" s="739"/>
      <c r="I358" s="739"/>
      <c r="L358" s="934"/>
      <c r="M358" s="934"/>
      <c r="N358" s="934"/>
      <c r="O358" s="934"/>
      <c r="Q358" s="966"/>
      <c r="R358" s="966"/>
    </row>
    <row r="359" spans="5:18" s="738" customFormat="1">
      <c r="E359" s="739"/>
      <c r="F359" s="933"/>
      <c r="H359" s="739"/>
      <c r="I359" s="739"/>
      <c r="L359" s="934"/>
      <c r="M359" s="934"/>
      <c r="N359" s="934"/>
      <c r="O359" s="934"/>
      <c r="Q359" s="966"/>
      <c r="R359" s="966"/>
    </row>
    <row r="360" spans="5:18" s="738" customFormat="1">
      <c r="E360" s="739"/>
      <c r="F360" s="933"/>
      <c r="H360" s="739"/>
      <c r="I360" s="739"/>
      <c r="L360" s="934"/>
      <c r="M360" s="934"/>
      <c r="N360" s="934"/>
      <c r="O360" s="934"/>
      <c r="Q360" s="966"/>
      <c r="R360" s="966"/>
    </row>
    <row r="361" spans="5:18" s="738" customFormat="1">
      <c r="E361" s="739"/>
      <c r="F361" s="933"/>
      <c r="H361" s="739"/>
      <c r="I361" s="739"/>
      <c r="L361" s="934"/>
      <c r="M361" s="934"/>
      <c r="N361" s="934"/>
      <c r="O361" s="934"/>
      <c r="Q361" s="966"/>
      <c r="R361" s="966"/>
    </row>
    <row r="362" spans="5:18" s="738" customFormat="1">
      <c r="E362" s="739"/>
      <c r="F362" s="933"/>
      <c r="H362" s="739"/>
      <c r="I362" s="739"/>
      <c r="L362" s="934"/>
      <c r="M362" s="934"/>
      <c r="N362" s="934"/>
      <c r="O362" s="934"/>
      <c r="Q362" s="966"/>
      <c r="R362" s="966"/>
    </row>
    <row r="363" spans="5:18" s="738" customFormat="1">
      <c r="E363" s="739"/>
      <c r="F363" s="933"/>
      <c r="H363" s="739"/>
      <c r="I363" s="739"/>
      <c r="L363" s="934"/>
      <c r="M363" s="934"/>
      <c r="N363" s="934"/>
      <c r="O363" s="934"/>
      <c r="Q363" s="966"/>
      <c r="R363" s="966"/>
    </row>
    <row r="364" spans="5:18" s="738" customFormat="1">
      <c r="E364" s="739"/>
      <c r="F364" s="933"/>
      <c r="H364" s="739"/>
      <c r="I364" s="739"/>
      <c r="L364" s="934"/>
      <c r="M364" s="934"/>
      <c r="N364" s="934"/>
      <c r="O364" s="934"/>
      <c r="Q364" s="966"/>
      <c r="R364" s="966"/>
    </row>
    <row r="365" spans="5:18" s="738" customFormat="1">
      <c r="E365" s="739"/>
      <c r="F365" s="933"/>
      <c r="H365" s="739"/>
      <c r="I365" s="739"/>
      <c r="L365" s="934"/>
      <c r="M365" s="934"/>
      <c r="N365" s="934"/>
      <c r="O365" s="934"/>
      <c r="Q365" s="966"/>
      <c r="R365" s="966"/>
    </row>
    <row r="366" spans="5:18" s="738" customFormat="1">
      <c r="E366" s="739"/>
      <c r="F366" s="933"/>
      <c r="H366" s="739"/>
      <c r="I366" s="739"/>
      <c r="L366" s="934"/>
      <c r="M366" s="934"/>
      <c r="N366" s="934"/>
      <c r="O366" s="934"/>
      <c r="Q366" s="966"/>
      <c r="R366" s="966"/>
    </row>
    <row r="367" spans="5:18" s="738" customFormat="1">
      <c r="E367" s="739"/>
      <c r="F367" s="933"/>
      <c r="H367" s="739"/>
      <c r="I367" s="739"/>
      <c r="L367" s="934"/>
      <c r="M367" s="934"/>
      <c r="N367" s="934"/>
      <c r="O367" s="934"/>
      <c r="Q367" s="966"/>
      <c r="R367" s="966"/>
    </row>
    <row r="368" spans="5:18" s="738" customFormat="1">
      <c r="E368" s="739"/>
      <c r="F368" s="933"/>
      <c r="H368" s="739"/>
      <c r="I368" s="739"/>
      <c r="L368" s="934"/>
      <c r="M368" s="934"/>
      <c r="N368" s="934"/>
      <c r="O368" s="934"/>
      <c r="Q368" s="966"/>
      <c r="R368" s="966"/>
    </row>
    <row r="369" spans="5:18" s="738" customFormat="1">
      <c r="E369" s="739"/>
      <c r="F369" s="933"/>
      <c r="H369" s="739"/>
      <c r="I369" s="739"/>
      <c r="L369" s="934"/>
      <c r="M369" s="934"/>
      <c r="N369" s="934"/>
      <c r="O369" s="934"/>
      <c r="Q369" s="966"/>
      <c r="R369" s="966"/>
    </row>
    <row r="370" spans="5:18" s="738" customFormat="1">
      <c r="E370" s="739"/>
      <c r="F370" s="933"/>
      <c r="H370" s="739"/>
      <c r="I370" s="739"/>
      <c r="L370" s="934"/>
      <c r="M370" s="934"/>
      <c r="N370" s="934"/>
      <c r="O370" s="934"/>
      <c r="Q370" s="966"/>
      <c r="R370" s="966"/>
    </row>
    <row r="371" spans="5:18" s="738" customFormat="1">
      <c r="E371" s="739"/>
      <c r="F371" s="933"/>
      <c r="H371" s="739"/>
      <c r="I371" s="739"/>
      <c r="L371" s="934"/>
      <c r="M371" s="934"/>
      <c r="N371" s="934"/>
      <c r="O371" s="934"/>
      <c r="Q371" s="966"/>
      <c r="R371" s="966"/>
    </row>
    <row r="372" spans="5:18" s="738" customFormat="1">
      <c r="E372" s="739"/>
      <c r="F372" s="933"/>
      <c r="H372" s="739"/>
      <c r="I372" s="739"/>
      <c r="L372" s="934"/>
      <c r="M372" s="934"/>
      <c r="N372" s="934"/>
      <c r="O372" s="934"/>
      <c r="Q372" s="966"/>
      <c r="R372" s="966"/>
    </row>
    <row r="373" spans="5:18" s="738" customFormat="1">
      <c r="E373" s="739"/>
      <c r="F373" s="933"/>
      <c r="H373" s="739"/>
      <c r="I373" s="739"/>
      <c r="L373" s="934"/>
      <c r="M373" s="934"/>
      <c r="N373" s="934"/>
      <c r="O373" s="934"/>
      <c r="Q373" s="966"/>
      <c r="R373" s="966"/>
    </row>
    <row r="374" spans="5:18" s="738" customFormat="1">
      <c r="E374" s="739"/>
      <c r="F374" s="933"/>
      <c r="H374" s="739"/>
      <c r="I374" s="739"/>
      <c r="L374" s="934"/>
      <c r="M374" s="934"/>
      <c r="N374" s="934"/>
      <c r="O374" s="934"/>
      <c r="Q374" s="966"/>
      <c r="R374" s="966"/>
    </row>
    <row r="375" spans="5:18" s="738" customFormat="1">
      <c r="E375" s="739"/>
      <c r="F375" s="933"/>
      <c r="H375" s="739"/>
      <c r="I375" s="739"/>
      <c r="L375" s="934"/>
      <c r="M375" s="934"/>
      <c r="N375" s="934"/>
      <c r="O375" s="934"/>
      <c r="Q375" s="966"/>
      <c r="R375" s="966"/>
    </row>
    <row r="376" spans="5:18" s="738" customFormat="1">
      <c r="E376" s="739"/>
      <c r="F376" s="933"/>
      <c r="H376" s="739"/>
      <c r="I376" s="739"/>
      <c r="L376" s="934"/>
      <c r="M376" s="934"/>
      <c r="N376" s="934"/>
      <c r="O376" s="934"/>
      <c r="Q376" s="966"/>
      <c r="R376" s="966"/>
    </row>
    <row r="377" spans="5:18" s="738" customFormat="1">
      <c r="E377" s="739"/>
      <c r="F377" s="933"/>
      <c r="H377" s="739"/>
      <c r="I377" s="739"/>
      <c r="L377" s="934"/>
      <c r="M377" s="934"/>
      <c r="N377" s="934"/>
      <c r="O377" s="934"/>
      <c r="Q377" s="966"/>
      <c r="R377" s="966"/>
    </row>
    <row r="378" spans="5:18" s="738" customFormat="1">
      <c r="E378" s="739"/>
      <c r="F378" s="933"/>
      <c r="H378" s="739"/>
      <c r="I378" s="739"/>
      <c r="L378" s="934"/>
      <c r="M378" s="934"/>
      <c r="N378" s="934"/>
      <c r="O378" s="934"/>
      <c r="Q378" s="966"/>
      <c r="R378" s="966"/>
    </row>
    <row r="379" spans="5:18" s="738" customFormat="1">
      <c r="E379" s="739"/>
      <c r="F379" s="933"/>
      <c r="H379" s="739"/>
      <c r="I379" s="739"/>
      <c r="L379" s="934"/>
      <c r="M379" s="934"/>
      <c r="N379" s="934"/>
      <c r="O379" s="934"/>
      <c r="Q379" s="966"/>
      <c r="R379" s="966"/>
    </row>
    <row r="380" spans="5:18" s="738" customFormat="1">
      <c r="E380" s="739"/>
      <c r="F380" s="933"/>
      <c r="H380" s="739"/>
      <c r="I380" s="739"/>
      <c r="L380" s="934"/>
      <c r="M380" s="934"/>
      <c r="N380" s="934"/>
      <c r="O380" s="934"/>
      <c r="Q380" s="966"/>
      <c r="R380" s="966"/>
    </row>
    <row r="381" spans="5:18" s="738" customFormat="1">
      <c r="E381" s="739"/>
      <c r="F381" s="933"/>
      <c r="H381" s="739"/>
      <c r="I381" s="739"/>
      <c r="L381" s="934"/>
      <c r="M381" s="934"/>
      <c r="N381" s="934"/>
      <c r="O381" s="934"/>
      <c r="Q381" s="966"/>
      <c r="R381" s="966"/>
    </row>
    <row r="382" spans="5:18" s="738" customFormat="1">
      <c r="E382" s="739"/>
      <c r="F382" s="933"/>
      <c r="H382" s="739"/>
      <c r="I382" s="739"/>
      <c r="L382" s="934"/>
      <c r="M382" s="934"/>
      <c r="N382" s="934"/>
      <c r="O382" s="934"/>
      <c r="Q382" s="966"/>
      <c r="R382" s="966"/>
    </row>
    <row r="383" spans="5:18" s="738" customFormat="1">
      <c r="E383" s="739"/>
      <c r="F383" s="933"/>
      <c r="H383" s="739"/>
      <c r="I383" s="739"/>
      <c r="L383" s="934"/>
      <c r="M383" s="934"/>
      <c r="N383" s="934"/>
      <c r="O383" s="934"/>
      <c r="Q383" s="966"/>
      <c r="R383" s="966"/>
    </row>
    <row r="384" spans="5:18" s="738" customFormat="1">
      <c r="E384" s="739"/>
      <c r="F384" s="933"/>
      <c r="H384" s="739"/>
      <c r="I384" s="739"/>
      <c r="L384" s="934"/>
      <c r="M384" s="934"/>
      <c r="N384" s="934"/>
      <c r="O384" s="934"/>
      <c r="Q384" s="966"/>
      <c r="R384" s="966"/>
    </row>
    <row r="385" spans="5:18" s="738" customFormat="1">
      <c r="E385" s="739"/>
      <c r="F385" s="933"/>
      <c r="H385" s="739"/>
      <c r="I385" s="739"/>
      <c r="L385" s="934"/>
      <c r="M385" s="934"/>
      <c r="N385" s="934"/>
      <c r="O385" s="934"/>
      <c r="Q385" s="966"/>
      <c r="R385" s="966"/>
    </row>
    <row r="386" spans="5:18" s="738" customFormat="1">
      <c r="E386" s="739"/>
      <c r="F386" s="933"/>
      <c r="H386" s="739"/>
      <c r="I386" s="739"/>
      <c r="L386" s="934"/>
      <c r="M386" s="934"/>
      <c r="N386" s="934"/>
      <c r="O386" s="934"/>
      <c r="Q386" s="966"/>
      <c r="R386" s="966"/>
    </row>
  </sheetData>
  <mergeCells count="7">
    <mergeCell ref="G19:J19"/>
    <mergeCell ref="L19:O19"/>
    <mergeCell ref="Q19:S19"/>
    <mergeCell ref="E2:T2"/>
    <mergeCell ref="G14:J14"/>
    <mergeCell ref="L14:O14"/>
    <mergeCell ref="Q14:S1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9">
    <tabColor theme="8" tint="0.59999389629810485"/>
  </sheetPr>
  <dimension ref="A1:M117"/>
  <sheetViews>
    <sheetView showGridLines="0" topLeftCell="A13" workbookViewId="0">
      <selection activeCell="B15" sqref="B15"/>
    </sheetView>
  </sheetViews>
  <sheetFormatPr defaultColWidth="9.140625" defaultRowHeight="15.75"/>
  <cols>
    <col min="1" max="1" width="9.140625" style="164" customWidth="1"/>
    <col min="2" max="2" width="11.28515625" style="165" customWidth="1"/>
    <col min="3" max="3" width="22.7109375" style="165" customWidth="1"/>
    <col min="4" max="4" width="11.7109375" style="166" customWidth="1"/>
    <col min="5" max="7" width="7.7109375" style="167" customWidth="1"/>
    <col min="8" max="8" width="16.85546875" style="164" customWidth="1"/>
    <col min="9" max="9" width="9.140625" style="164"/>
    <col min="10" max="16384" width="9.140625" style="275"/>
  </cols>
  <sheetData>
    <row r="1" spans="2:13" hidden="1"/>
    <row r="2" spans="2:13" hidden="1"/>
    <row r="3" spans="2:13" hidden="1"/>
    <row r="4" spans="2:13" hidden="1"/>
    <row r="5" spans="2:13" hidden="1"/>
    <row r="6" spans="2:13" hidden="1"/>
    <row r="7" spans="2:13" hidden="1">
      <c r="M7" s="275" t="s">
        <v>312</v>
      </c>
    </row>
    <row r="8" spans="2:13" hidden="1"/>
    <row r="9" spans="2:13" hidden="1"/>
    <row r="10" spans="2:13" hidden="1"/>
    <row r="11" spans="2:13" hidden="1"/>
    <row r="12" spans="2:13" hidden="1">
      <c r="B12" s="162"/>
      <c r="C12" s="168"/>
      <c r="D12" s="169"/>
      <c r="E12" s="168"/>
      <c r="F12" s="168"/>
      <c r="G12" s="168"/>
      <c r="H12" s="168"/>
    </row>
    <row r="13" spans="2:13">
      <c r="B13" s="168"/>
      <c r="C13" s="168"/>
      <c r="D13" s="169"/>
      <c r="G13" s="168"/>
      <c r="H13" s="168"/>
    </row>
    <row r="15" spans="2:13">
      <c r="B15" s="170" t="s">
        <v>276</v>
      </c>
      <c r="F15" s="171"/>
    </row>
    <row r="16" spans="2:13" ht="16.5" thickBot="1">
      <c r="B16" s="172"/>
      <c r="C16" s="172"/>
      <c r="D16" s="173"/>
      <c r="E16" s="174"/>
      <c r="F16" s="174"/>
      <c r="G16" s="174"/>
      <c r="H16" s="172"/>
    </row>
    <row r="17" spans="2:8" ht="16.5" thickTop="1">
      <c r="B17" s="276" t="s">
        <v>277</v>
      </c>
      <c r="C17" s="168" t="s">
        <v>226</v>
      </c>
      <c r="D17" s="169" t="s">
        <v>45</v>
      </c>
      <c r="E17" s="168" t="s">
        <v>53</v>
      </c>
      <c r="F17" s="168" t="s">
        <v>54</v>
      </c>
      <c r="G17" s="168" t="s">
        <v>31</v>
      </c>
      <c r="H17" s="168" t="s">
        <v>36</v>
      </c>
    </row>
    <row r="18" spans="2:8">
      <c r="B18" s="164" t="s">
        <v>59</v>
      </c>
      <c r="C18" s="164" t="s">
        <v>60</v>
      </c>
      <c r="D18" s="277">
        <v>32213</v>
      </c>
      <c r="E18" s="167" t="s">
        <v>61</v>
      </c>
      <c r="F18" s="167" t="s">
        <v>62</v>
      </c>
      <c r="G18" s="167" t="s">
        <v>63</v>
      </c>
      <c r="H18" s="164" t="s">
        <v>64</v>
      </c>
    </row>
    <row r="19" spans="2:8">
      <c r="B19" s="164" t="s">
        <v>65</v>
      </c>
      <c r="C19" s="164" t="s">
        <v>66</v>
      </c>
      <c r="D19" s="277">
        <v>32982</v>
      </c>
      <c r="E19" s="167" t="s">
        <v>61</v>
      </c>
      <c r="F19" s="167" t="s">
        <v>67</v>
      </c>
      <c r="G19" s="167" t="s">
        <v>63</v>
      </c>
      <c r="H19" s="164" t="s">
        <v>68</v>
      </c>
    </row>
    <row r="20" spans="2:8">
      <c r="B20" s="164" t="s">
        <v>69</v>
      </c>
      <c r="C20" s="164" t="s">
        <v>70</v>
      </c>
      <c r="D20" s="277">
        <v>32989</v>
      </c>
      <c r="E20" s="167" t="s">
        <v>55</v>
      </c>
      <c r="F20" s="167" t="s">
        <v>71</v>
      </c>
      <c r="G20" s="167" t="s">
        <v>63</v>
      </c>
      <c r="H20" s="164" t="s">
        <v>72</v>
      </c>
    </row>
    <row r="21" spans="2:8">
      <c r="B21" s="164" t="s">
        <v>73</v>
      </c>
      <c r="C21" s="164" t="s">
        <v>74</v>
      </c>
      <c r="D21" s="277">
        <v>36981</v>
      </c>
      <c r="E21" s="167" t="s">
        <v>61</v>
      </c>
      <c r="F21" s="167" t="s">
        <v>67</v>
      </c>
      <c r="G21" s="167" t="s">
        <v>63</v>
      </c>
      <c r="H21" s="164" t="s">
        <v>68</v>
      </c>
    </row>
    <row r="22" spans="2:8">
      <c r="B22" s="164" t="s">
        <v>75</v>
      </c>
      <c r="C22" s="164" t="s">
        <v>76</v>
      </c>
      <c r="D22" s="277">
        <v>38015</v>
      </c>
      <c r="E22" s="167" t="s">
        <v>61</v>
      </c>
      <c r="F22" s="167" t="s">
        <v>62</v>
      </c>
      <c r="G22" s="167" t="s">
        <v>63</v>
      </c>
      <c r="H22" s="164" t="s">
        <v>77</v>
      </c>
    </row>
    <row r="23" spans="2:8">
      <c r="B23" s="164" t="s">
        <v>78</v>
      </c>
      <c r="C23" s="164" t="s">
        <v>79</v>
      </c>
      <c r="D23" s="277">
        <v>38453</v>
      </c>
      <c r="E23" s="167" t="s">
        <v>61</v>
      </c>
      <c r="F23" s="167" t="s">
        <v>62</v>
      </c>
      <c r="G23" s="167" t="s">
        <v>63</v>
      </c>
      <c r="H23" s="164" t="s">
        <v>80</v>
      </c>
    </row>
    <row r="24" spans="2:8">
      <c r="B24" s="164" t="s">
        <v>81</v>
      </c>
      <c r="C24" s="164" t="s">
        <v>82</v>
      </c>
      <c r="D24" s="277">
        <v>38453</v>
      </c>
      <c r="E24" s="167" t="s">
        <v>61</v>
      </c>
      <c r="F24" s="167" t="s">
        <v>62</v>
      </c>
      <c r="G24" s="167" t="s">
        <v>63</v>
      </c>
      <c r="H24" s="164" t="s">
        <v>83</v>
      </c>
    </row>
    <row r="25" spans="2:8">
      <c r="B25" s="164" t="s">
        <v>84</v>
      </c>
      <c r="C25" s="164" t="s">
        <v>85</v>
      </c>
      <c r="D25" s="277">
        <v>38453</v>
      </c>
      <c r="E25" s="167" t="s">
        <v>61</v>
      </c>
      <c r="F25" s="167" t="s">
        <v>62</v>
      </c>
      <c r="G25" s="167" t="s">
        <v>63</v>
      </c>
      <c r="H25" s="164" t="s">
        <v>83</v>
      </c>
    </row>
    <row r="26" spans="2:8">
      <c r="B26" s="164" t="s">
        <v>86</v>
      </c>
      <c r="C26" s="164" t="s">
        <v>87</v>
      </c>
      <c r="D26" s="277">
        <v>38861</v>
      </c>
      <c r="E26" s="167" t="s">
        <v>55</v>
      </c>
      <c r="F26" s="167" t="s">
        <v>71</v>
      </c>
      <c r="G26" s="167" t="s">
        <v>63</v>
      </c>
      <c r="H26" s="164" t="s">
        <v>88</v>
      </c>
    </row>
    <row r="27" spans="2:8">
      <c r="B27" s="164" t="s">
        <v>89</v>
      </c>
      <c r="C27" s="164" t="s">
        <v>90</v>
      </c>
      <c r="D27" s="277">
        <v>39056</v>
      </c>
      <c r="E27" s="167" t="s">
        <v>61</v>
      </c>
      <c r="F27" s="167" t="s">
        <v>91</v>
      </c>
      <c r="G27" s="167" t="s">
        <v>63</v>
      </c>
      <c r="H27" s="164" t="s">
        <v>92</v>
      </c>
    </row>
    <row r="28" spans="2:8">
      <c r="B28" s="164" t="s">
        <v>93</v>
      </c>
      <c r="C28" s="164" t="s">
        <v>94</v>
      </c>
      <c r="D28" s="277">
        <v>39781</v>
      </c>
      <c r="E28" s="167" t="s">
        <v>55</v>
      </c>
      <c r="F28" s="167" t="s">
        <v>71</v>
      </c>
      <c r="G28" s="167" t="s">
        <v>95</v>
      </c>
      <c r="H28" s="164" t="s">
        <v>96</v>
      </c>
    </row>
    <row r="29" spans="2:8">
      <c r="B29" s="164" t="s">
        <v>97</v>
      </c>
      <c r="C29" s="164" t="s">
        <v>98</v>
      </c>
      <c r="D29" s="277">
        <v>40002</v>
      </c>
      <c r="E29" s="167" t="s">
        <v>61</v>
      </c>
      <c r="F29" s="167" t="s">
        <v>67</v>
      </c>
      <c r="G29" s="167" t="s">
        <v>63</v>
      </c>
      <c r="H29" s="164" t="s">
        <v>68</v>
      </c>
    </row>
    <row r="30" spans="2:8">
      <c r="B30" s="164" t="s">
        <v>99</v>
      </c>
      <c r="C30" s="164" t="s">
        <v>100</v>
      </c>
      <c r="D30" s="277">
        <v>40308</v>
      </c>
      <c r="E30" s="167" t="s">
        <v>55</v>
      </c>
      <c r="F30" s="167" t="s">
        <v>71</v>
      </c>
      <c r="G30" s="167" t="s">
        <v>63</v>
      </c>
      <c r="H30" s="164" t="s">
        <v>77</v>
      </c>
    </row>
    <row r="31" spans="2:8">
      <c r="B31" s="164" t="s">
        <v>101</v>
      </c>
      <c r="C31" s="164" t="s">
        <v>102</v>
      </c>
      <c r="D31" s="277">
        <v>40328</v>
      </c>
      <c r="E31" s="167" t="s">
        <v>55</v>
      </c>
      <c r="F31" s="167" t="s">
        <v>103</v>
      </c>
      <c r="G31" s="167" t="s">
        <v>63</v>
      </c>
      <c r="H31" s="164" t="s">
        <v>77</v>
      </c>
    </row>
    <row r="32" spans="2:8">
      <c r="B32" s="164" t="s">
        <v>104</v>
      </c>
      <c r="C32" s="164" t="s">
        <v>105</v>
      </c>
      <c r="D32" s="277">
        <v>40338</v>
      </c>
      <c r="E32" s="167" t="s">
        <v>55</v>
      </c>
      <c r="F32" s="167" t="s">
        <v>103</v>
      </c>
      <c r="G32" s="167" t="s">
        <v>106</v>
      </c>
      <c r="H32" s="164" t="s">
        <v>77</v>
      </c>
    </row>
    <row r="33" spans="2:8">
      <c r="B33" s="164" t="s">
        <v>107</v>
      </c>
      <c r="C33" s="164" t="s">
        <v>213</v>
      </c>
      <c r="D33" s="277">
        <v>40978</v>
      </c>
      <c r="E33" s="167" t="s">
        <v>61</v>
      </c>
      <c r="F33" s="167" t="s">
        <v>108</v>
      </c>
      <c r="G33" s="167" t="s">
        <v>63</v>
      </c>
      <c r="H33" s="164" t="s">
        <v>77</v>
      </c>
    </row>
    <row r="34" spans="2:8">
      <c r="B34" s="164" t="s">
        <v>109</v>
      </c>
      <c r="C34" s="164" t="s">
        <v>110</v>
      </c>
      <c r="D34" s="277">
        <v>41018</v>
      </c>
      <c r="E34" s="167" t="s">
        <v>61</v>
      </c>
      <c r="F34" s="167" t="s">
        <v>67</v>
      </c>
      <c r="G34" s="167" t="s">
        <v>63</v>
      </c>
      <c r="H34" s="164" t="s">
        <v>111</v>
      </c>
    </row>
    <row r="35" spans="2:8">
      <c r="B35" s="164" t="s">
        <v>112</v>
      </c>
      <c r="C35" s="164" t="s">
        <v>113</v>
      </c>
      <c r="D35" s="277">
        <v>41324</v>
      </c>
      <c r="E35" s="167" t="s">
        <v>55</v>
      </c>
      <c r="F35" s="167" t="s">
        <v>103</v>
      </c>
      <c r="G35" s="167" t="s">
        <v>63</v>
      </c>
      <c r="H35" s="164" t="s">
        <v>114</v>
      </c>
    </row>
    <row r="36" spans="2:8">
      <c r="B36" s="164" t="s">
        <v>115</v>
      </c>
      <c r="C36" s="164" t="s">
        <v>214</v>
      </c>
      <c r="D36" s="277">
        <v>41408</v>
      </c>
      <c r="E36" s="167" t="s">
        <v>55</v>
      </c>
      <c r="F36" s="167" t="s">
        <v>116</v>
      </c>
      <c r="G36" s="167" t="s">
        <v>117</v>
      </c>
      <c r="H36" s="164" t="s">
        <v>114</v>
      </c>
    </row>
    <row r="37" spans="2:8">
      <c r="B37" s="164" t="s">
        <v>118</v>
      </c>
      <c r="C37" s="164" t="s">
        <v>119</v>
      </c>
      <c r="D37" s="277">
        <v>41426</v>
      </c>
      <c r="E37" s="167" t="s">
        <v>61</v>
      </c>
      <c r="F37" s="167" t="s">
        <v>67</v>
      </c>
      <c r="G37" s="167" t="s">
        <v>63</v>
      </c>
      <c r="H37" s="164" t="s">
        <v>111</v>
      </c>
    </row>
    <row r="38" spans="2:8">
      <c r="B38" s="164" t="s">
        <v>120</v>
      </c>
      <c r="C38" s="164" t="s">
        <v>121</v>
      </c>
      <c r="D38" s="277">
        <v>41470</v>
      </c>
      <c r="E38" s="167" t="s">
        <v>55</v>
      </c>
      <c r="F38" s="167" t="s">
        <v>103</v>
      </c>
      <c r="G38" s="167" t="s">
        <v>95</v>
      </c>
      <c r="H38" s="164" t="s">
        <v>114</v>
      </c>
    </row>
    <row r="39" spans="2:8">
      <c r="B39" s="164" t="s">
        <v>122</v>
      </c>
      <c r="C39" s="164" t="s">
        <v>123</v>
      </c>
      <c r="D39" s="277">
        <v>41655</v>
      </c>
      <c r="E39" s="167" t="s">
        <v>61</v>
      </c>
      <c r="F39" s="167" t="s">
        <v>62</v>
      </c>
      <c r="G39" s="167" t="s">
        <v>95</v>
      </c>
      <c r="H39" s="164" t="s">
        <v>80</v>
      </c>
    </row>
    <row r="40" spans="2:8">
      <c r="B40" s="164" t="s">
        <v>124</v>
      </c>
      <c r="C40" s="164" t="s">
        <v>125</v>
      </c>
      <c r="D40" s="277">
        <v>41699</v>
      </c>
      <c r="E40" s="167" t="s">
        <v>55</v>
      </c>
      <c r="F40" s="167" t="s">
        <v>126</v>
      </c>
      <c r="G40" s="167" t="s">
        <v>63</v>
      </c>
      <c r="H40" s="164" t="s">
        <v>114</v>
      </c>
    </row>
    <row r="41" spans="2:8">
      <c r="B41" s="164" t="s">
        <v>127</v>
      </c>
      <c r="C41" s="164" t="s">
        <v>128</v>
      </c>
      <c r="D41" s="277">
        <v>41699</v>
      </c>
      <c r="E41" s="167" t="s">
        <v>55</v>
      </c>
      <c r="F41" s="167" t="s">
        <v>103</v>
      </c>
      <c r="G41" s="167" t="s">
        <v>95</v>
      </c>
      <c r="H41" s="164" t="s">
        <v>114</v>
      </c>
    </row>
    <row r="42" spans="2:8">
      <c r="B42" s="164" t="s">
        <v>129</v>
      </c>
      <c r="C42" s="164" t="s">
        <v>130</v>
      </c>
      <c r="D42" s="277">
        <v>41725</v>
      </c>
      <c r="E42" s="167" t="s">
        <v>55</v>
      </c>
      <c r="F42" s="167" t="s">
        <v>116</v>
      </c>
      <c r="G42" s="167" t="s">
        <v>117</v>
      </c>
      <c r="H42" s="164" t="s">
        <v>114</v>
      </c>
    </row>
    <row r="43" spans="2:8">
      <c r="B43" s="164" t="s">
        <v>131</v>
      </c>
      <c r="C43" s="164" t="s">
        <v>132</v>
      </c>
      <c r="D43" s="277">
        <v>41726</v>
      </c>
      <c r="E43" s="167" t="s">
        <v>55</v>
      </c>
      <c r="F43" s="167" t="s">
        <v>103</v>
      </c>
      <c r="G43" s="167" t="s">
        <v>106</v>
      </c>
      <c r="H43" s="164" t="s">
        <v>114</v>
      </c>
    </row>
    <row r="44" spans="2:8">
      <c r="B44" s="164" t="s">
        <v>133</v>
      </c>
      <c r="C44" s="164" t="s">
        <v>134</v>
      </c>
      <c r="D44" s="277">
        <v>41726</v>
      </c>
      <c r="E44" s="167" t="s">
        <v>55</v>
      </c>
      <c r="F44" s="167" t="s">
        <v>103</v>
      </c>
      <c r="G44" s="167" t="s">
        <v>135</v>
      </c>
      <c r="H44" s="164" t="s">
        <v>114</v>
      </c>
    </row>
    <row r="45" spans="2:8">
      <c r="B45" s="164" t="s">
        <v>136</v>
      </c>
      <c r="C45" s="164" t="s">
        <v>137</v>
      </c>
      <c r="D45" s="277">
        <v>41738</v>
      </c>
      <c r="E45" s="167" t="s">
        <v>55</v>
      </c>
      <c r="F45" s="167" t="s">
        <v>116</v>
      </c>
      <c r="G45" s="167" t="s">
        <v>135</v>
      </c>
      <c r="H45" s="164" t="s">
        <v>114</v>
      </c>
    </row>
    <row r="46" spans="2:8">
      <c r="B46" s="164" t="s">
        <v>138</v>
      </c>
      <c r="C46" s="164" t="s">
        <v>139</v>
      </c>
      <c r="D46" s="277">
        <v>41739</v>
      </c>
      <c r="E46" s="167" t="s">
        <v>55</v>
      </c>
      <c r="F46" s="167" t="s">
        <v>116</v>
      </c>
      <c r="G46" s="167" t="s">
        <v>63</v>
      </c>
      <c r="H46" s="164" t="s">
        <v>114</v>
      </c>
    </row>
    <row r="47" spans="2:8">
      <c r="B47" s="164" t="s">
        <v>140</v>
      </c>
      <c r="C47" s="164" t="s">
        <v>141</v>
      </c>
      <c r="D47" s="277">
        <v>41752</v>
      </c>
      <c r="E47" s="167" t="s">
        <v>61</v>
      </c>
      <c r="F47" s="167" t="s">
        <v>108</v>
      </c>
      <c r="G47" s="167" t="s">
        <v>106</v>
      </c>
      <c r="H47" s="164" t="s">
        <v>77</v>
      </c>
    </row>
    <row r="48" spans="2:8">
      <c r="B48" s="164" t="s">
        <v>142</v>
      </c>
      <c r="C48" s="164" t="s">
        <v>143</v>
      </c>
      <c r="D48" s="277">
        <v>42013</v>
      </c>
      <c r="E48" s="167" t="s">
        <v>55</v>
      </c>
      <c r="F48" s="167" t="s">
        <v>71</v>
      </c>
      <c r="G48" s="167" t="s">
        <v>63</v>
      </c>
      <c r="H48" s="164" t="s">
        <v>114</v>
      </c>
    </row>
    <row r="49" spans="2:8">
      <c r="B49" s="164" t="s">
        <v>144</v>
      </c>
      <c r="C49" s="164" t="s">
        <v>215</v>
      </c>
      <c r="D49" s="277">
        <v>42013</v>
      </c>
      <c r="E49" s="167" t="s">
        <v>55</v>
      </c>
      <c r="F49" s="167" t="s">
        <v>71</v>
      </c>
      <c r="G49" s="167" t="s">
        <v>63</v>
      </c>
      <c r="H49" s="164" t="s">
        <v>114</v>
      </c>
    </row>
    <row r="50" spans="2:8">
      <c r="B50" s="164" t="s">
        <v>145</v>
      </c>
      <c r="C50" s="164" t="s">
        <v>146</v>
      </c>
      <c r="D50" s="277">
        <v>42013</v>
      </c>
      <c r="E50" s="167" t="s">
        <v>55</v>
      </c>
      <c r="F50" s="167" t="s">
        <v>71</v>
      </c>
      <c r="G50" s="167" t="s">
        <v>63</v>
      </c>
      <c r="H50" s="164" t="s">
        <v>114</v>
      </c>
    </row>
    <row r="51" spans="2:8">
      <c r="B51" s="164" t="s">
        <v>147</v>
      </c>
      <c r="C51" s="164" t="s">
        <v>148</v>
      </c>
      <c r="D51" s="277">
        <v>42061</v>
      </c>
      <c r="E51" s="167" t="s">
        <v>61</v>
      </c>
      <c r="F51" s="167" t="s">
        <v>91</v>
      </c>
      <c r="G51" s="167" t="s">
        <v>63</v>
      </c>
      <c r="H51" s="164" t="s">
        <v>114</v>
      </c>
    </row>
    <row r="52" spans="2:8">
      <c r="B52" s="164" t="s">
        <v>149</v>
      </c>
      <c r="C52" s="164" t="s">
        <v>150</v>
      </c>
      <c r="D52" s="277">
        <v>42064</v>
      </c>
      <c r="E52" s="167" t="s">
        <v>61</v>
      </c>
      <c r="F52" s="167" t="s">
        <v>151</v>
      </c>
      <c r="G52" s="167" t="s">
        <v>63</v>
      </c>
      <c r="H52" s="164" t="s">
        <v>114</v>
      </c>
    </row>
    <row r="53" spans="2:8">
      <c r="B53" s="164" t="s">
        <v>152</v>
      </c>
      <c r="C53" s="164" t="s">
        <v>153</v>
      </c>
      <c r="D53" s="277">
        <v>42122</v>
      </c>
      <c r="E53" s="167" t="s">
        <v>61</v>
      </c>
      <c r="F53" s="167" t="s">
        <v>151</v>
      </c>
      <c r="G53" s="167" t="s">
        <v>135</v>
      </c>
      <c r="H53" s="164" t="s">
        <v>114</v>
      </c>
    </row>
    <row r="54" spans="2:8">
      <c r="B54" s="164" t="s">
        <v>154</v>
      </c>
      <c r="C54" s="164" t="s">
        <v>155</v>
      </c>
      <c r="D54" s="277">
        <v>42127</v>
      </c>
      <c r="E54" s="167" t="s">
        <v>61</v>
      </c>
      <c r="F54" s="167" t="s">
        <v>108</v>
      </c>
      <c r="G54" s="167" t="s">
        <v>63</v>
      </c>
      <c r="H54" s="164" t="s">
        <v>114</v>
      </c>
    </row>
    <row r="55" spans="2:8">
      <c r="B55" s="164" t="s">
        <v>156</v>
      </c>
      <c r="C55" s="164" t="s">
        <v>157</v>
      </c>
      <c r="D55" s="277">
        <v>42347</v>
      </c>
      <c r="E55" s="167" t="s">
        <v>55</v>
      </c>
      <c r="F55" s="167" t="s">
        <v>126</v>
      </c>
      <c r="G55" s="167" t="s">
        <v>63</v>
      </c>
      <c r="H55" s="164" t="s">
        <v>114</v>
      </c>
    </row>
    <row r="56" spans="2:8">
      <c r="B56" s="164" t="s">
        <v>158</v>
      </c>
      <c r="C56" s="164" t="s">
        <v>159</v>
      </c>
      <c r="D56" s="277">
        <v>42361</v>
      </c>
      <c r="E56" s="167" t="s">
        <v>61</v>
      </c>
      <c r="F56" s="167" t="s">
        <v>62</v>
      </c>
      <c r="G56" s="167" t="s">
        <v>117</v>
      </c>
      <c r="H56" s="164" t="s">
        <v>114</v>
      </c>
    </row>
    <row r="57" spans="2:8">
      <c r="B57" s="164" t="s">
        <v>160</v>
      </c>
      <c r="C57" s="164" t="s">
        <v>161</v>
      </c>
      <c r="D57" s="277">
        <v>42407</v>
      </c>
      <c r="E57" s="167" t="s">
        <v>61</v>
      </c>
      <c r="F57" s="167" t="s">
        <v>67</v>
      </c>
      <c r="G57" s="167" t="s">
        <v>135</v>
      </c>
      <c r="H57" s="164" t="s">
        <v>77</v>
      </c>
    </row>
    <row r="58" spans="2:8">
      <c r="B58" s="164" t="s">
        <v>162</v>
      </c>
      <c r="C58" s="164" t="s">
        <v>163</v>
      </c>
      <c r="D58" s="277">
        <v>42408</v>
      </c>
      <c r="E58" s="167" t="s">
        <v>55</v>
      </c>
      <c r="F58" s="167" t="s">
        <v>116</v>
      </c>
      <c r="G58" s="167" t="s">
        <v>63</v>
      </c>
      <c r="H58" s="164" t="s">
        <v>114</v>
      </c>
    </row>
    <row r="59" spans="2:8">
      <c r="B59" s="164" t="s">
        <v>164</v>
      </c>
      <c r="C59" s="164" t="s">
        <v>165</v>
      </c>
      <c r="D59" s="277">
        <v>42416</v>
      </c>
      <c r="E59" s="167" t="s">
        <v>61</v>
      </c>
      <c r="F59" s="167" t="s">
        <v>67</v>
      </c>
      <c r="G59" s="167" t="s">
        <v>106</v>
      </c>
      <c r="H59" s="164" t="s">
        <v>77</v>
      </c>
    </row>
    <row r="60" spans="2:8">
      <c r="B60" s="164" t="s">
        <v>166</v>
      </c>
      <c r="C60" s="164" t="s">
        <v>167</v>
      </c>
      <c r="D60" s="277">
        <v>42417</v>
      </c>
      <c r="E60" s="167" t="s">
        <v>55</v>
      </c>
      <c r="F60" s="167" t="s">
        <v>168</v>
      </c>
      <c r="G60" s="167" t="s">
        <v>63</v>
      </c>
      <c r="H60" s="164" t="s">
        <v>114</v>
      </c>
    </row>
    <row r="61" spans="2:8">
      <c r="B61" s="164" t="s">
        <v>169</v>
      </c>
      <c r="C61" s="164" t="s">
        <v>170</v>
      </c>
      <c r="D61" s="277">
        <v>42419</v>
      </c>
      <c r="E61" s="167" t="s">
        <v>55</v>
      </c>
      <c r="F61" s="167" t="s">
        <v>168</v>
      </c>
      <c r="G61" s="167" t="s">
        <v>63</v>
      </c>
      <c r="H61" s="164" t="s">
        <v>114</v>
      </c>
    </row>
    <row r="62" spans="2:8">
      <c r="B62" s="164" t="s">
        <v>171</v>
      </c>
      <c r="C62" s="164" t="s">
        <v>216</v>
      </c>
      <c r="D62" s="277">
        <v>42435</v>
      </c>
      <c r="E62" s="167" t="s">
        <v>61</v>
      </c>
      <c r="F62" s="167" t="s">
        <v>151</v>
      </c>
      <c r="G62" s="167" t="s">
        <v>106</v>
      </c>
      <c r="H62" s="164" t="s">
        <v>114</v>
      </c>
    </row>
    <row r="63" spans="2:8">
      <c r="B63" s="164" t="s">
        <v>172</v>
      </c>
      <c r="C63" s="164" t="s">
        <v>173</v>
      </c>
      <c r="D63" s="277">
        <v>42530</v>
      </c>
      <c r="E63" s="167" t="s">
        <v>61</v>
      </c>
      <c r="F63" s="167" t="s">
        <v>62</v>
      </c>
      <c r="G63" s="167" t="s">
        <v>95</v>
      </c>
      <c r="H63" s="164" t="s">
        <v>114</v>
      </c>
    </row>
    <row r="64" spans="2:8">
      <c r="B64" s="164" t="s">
        <v>174</v>
      </c>
      <c r="C64" s="164" t="s">
        <v>217</v>
      </c>
      <c r="D64" s="277">
        <v>42530</v>
      </c>
      <c r="E64" s="167" t="s">
        <v>61</v>
      </c>
      <c r="F64" s="167" t="s">
        <v>151</v>
      </c>
      <c r="G64" s="167" t="s">
        <v>95</v>
      </c>
      <c r="H64" s="164" t="s">
        <v>114</v>
      </c>
    </row>
    <row r="65" spans="2:8">
      <c r="B65" s="164" t="s">
        <v>175</v>
      </c>
      <c r="C65" s="164" t="s">
        <v>176</v>
      </c>
      <c r="D65" s="277">
        <v>42557</v>
      </c>
      <c r="E65" s="167" t="s">
        <v>55</v>
      </c>
      <c r="F65" s="167" t="s">
        <v>126</v>
      </c>
      <c r="G65" s="167" t="s">
        <v>63</v>
      </c>
      <c r="H65" s="164" t="s">
        <v>114</v>
      </c>
    </row>
    <row r="66" spans="2:8">
      <c r="B66" s="164" t="s">
        <v>177</v>
      </c>
      <c r="C66" s="164" t="s">
        <v>178</v>
      </c>
      <c r="D66" s="277">
        <v>42615</v>
      </c>
      <c r="E66" s="167" t="s">
        <v>61</v>
      </c>
      <c r="F66" s="167" t="s">
        <v>151</v>
      </c>
      <c r="G66" s="167" t="s">
        <v>95</v>
      </c>
      <c r="H66" s="164" t="s">
        <v>114</v>
      </c>
    </row>
    <row r="67" spans="2:8">
      <c r="B67" s="164" t="s">
        <v>179</v>
      </c>
      <c r="C67" s="164" t="s">
        <v>180</v>
      </c>
      <c r="D67" s="277">
        <v>42690</v>
      </c>
      <c r="E67" s="167" t="s">
        <v>55</v>
      </c>
      <c r="F67" s="167" t="s">
        <v>168</v>
      </c>
      <c r="G67" s="167" t="s">
        <v>106</v>
      </c>
      <c r="H67" s="164" t="s">
        <v>114</v>
      </c>
    </row>
    <row r="68" spans="2:8">
      <c r="B68" s="164" t="s">
        <v>181</v>
      </c>
      <c r="C68" s="164" t="s">
        <v>182</v>
      </c>
      <c r="D68" s="277">
        <v>42690</v>
      </c>
      <c r="E68" s="167" t="s">
        <v>55</v>
      </c>
      <c r="F68" s="167" t="s">
        <v>168</v>
      </c>
      <c r="G68" s="167" t="s">
        <v>63</v>
      </c>
      <c r="H68" s="164" t="s">
        <v>114</v>
      </c>
    </row>
    <row r="69" spans="2:8">
      <c r="B69" s="164" t="s">
        <v>183</v>
      </c>
      <c r="C69" s="164" t="s">
        <v>184</v>
      </c>
      <c r="D69" s="277">
        <v>42718</v>
      </c>
      <c r="E69" s="167" t="s">
        <v>61</v>
      </c>
      <c r="F69" s="167" t="s">
        <v>151</v>
      </c>
      <c r="G69" s="167" t="s">
        <v>135</v>
      </c>
      <c r="H69" s="164" t="s">
        <v>114</v>
      </c>
    </row>
    <row r="70" spans="2:8">
      <c r="B70" s="164" t="s">
        <v>185</v>
      </c>
      <c r="C70" s="164" t="s">
        <v>186</v>
      </c>
      <c r="D70" s="277">
        <v>42754</v>
      </c>
      <c r="E70" s="167" t="s">
        <v>61</v>
      </c>
      <c r="F70" s="167" t="s">
        <v>151</v>
      </c>
      <c r="G70" s="167" t="s">
        <v>106</v>
      </c>
      <c r="H70" s="164" t="s">
        <v>114</v>
      </c>
    </row>
    <row r="71" spans="2:8">
      <c r="B71" s="164" t="s">
        <v>187</v>
      </c>
      <c r="C71" s="164" t="s">
        <v>188</v>
      </c>
      <c r="D71" s="277">
        <v>42781</v>
      </c>
      <c r="E71" s="167" t="s">
        <v>61</v>
      </c>
      <c r="F71" s="167" t="s">
        <v>151</v>
      </c>
      <c r="G71" s="167" t="s">
        <v>117</v>
      </c>
      <c r="H71" s="164" t="s">
        <v>114</v>
      </c>
    </row>
    <row r="72" spans="2:8">
      <c r="B72" s="164" t="s">
        <v>189</v>
      </c>
      <c r="C72" s="164" t="s">
        <v>190</v>
      </c>
      <c r="D72" s="277">
        <v>42896</v>
      </c>
      <c r="E72" s="167" t="s">
        <v>55</v>
      </c>
      <c r="F72" s="167" t="s">
        <v>168</v>
      </c>
      <c r="G72" s="167" t="s">
        <v>63</v>
      </c>
      <c r="H72" s="164" t="s">
        <v>191</v>
      </c>
    </row>
    <row r="73" spans="2:8">
      <c r="B73" s="164" t="s">
        <v>192</v>
      </c>
      <c r="C73" s="164" t="s">
        <v>218</v>
      </c>
      <c r="D73" s="277">
        <v>42925</v>
      </c>
      <c r="E73" s="167" t="s">
        <v>55</v>
      </c>
      <c r="F73" s="167" t="s">
        <v>116</v>
      </c>
      <c r="G73" s="167" t="s">
        <v>95</v>
      </c>
      <c r="H73" s="164" t="s">
        <v>114</v>
      </c>
    </row>
    <row r="74" spans="2:8">
      <c r="B74" s="164" t="s">
        <v>193</v>
      </c>
      <c r="C74" s="164" t="s">
        <v>219</v>
      </c>
      <c r="D74" s="277">
        <v>43011</v>
      </c>
      <c r="E74" s="167" t="s">
        <v>55</v>
      </c>
      <c r="F74" s="167" t="s">
        <v>126</v>
      </c>
      <c r="G74" s="167" t="s">
        <v>106</v>
      </c>
      <c r="H74" s="164" t="s">
        <v>114</v>
      </c>
    </row>
    <row r="75" spans="2:8">
      <c r="B75" s="164" t="s">
        <v>194</v>
      </c>
      <c r="C75" s="164" t="s">
        <v>195</v>
      </c>
      <c r="D75" s="277">
        <v>43011</v>
      </c>
      <c r="E75" s="167" t="s">
        <v>55</v>
      </c>
      <c r="F75" s="167" t="s">
        <v>126</v>
      </c>
      <c r="G75" s="167" t="s">
        <v>135</v>
      </c>
      <c r="H75" s="164" t="s">
        <v>114</v>
      </c>
    </row>
    <row r="76" spans="2:8">
      <c r="B76" s="164" t="s">
        <v>196</v>
      </c>
      <c r="C76" s="164" t="s">
        <v>197</v>
      </c>
      <c r="D76" s="277">
        <v>43011</v>
      </c>
      <c r="E76" s="167" t="s">
        <v>55</v>
      </c>
      <c r="F76" s="167" t="s">
        <v>126</v>
      </c>
      <c r="G76" s="167" t="s">
        <v>63</v>
      </c>
      <c r="H76" s="164" t="s">
        <v>114</v>
      </c>
    </row>
    <row r="77" spans="2:8">
      <c r="B77" s="164" t="s">
        <v>198</v>
      </c>
      <c r="C77" s="164" t="s">
        <v>220</v>
      </c>
      <c r="D77" s="277">
        <v>43013</v>
      </c>
      <c r="E77" s="167" t="s">
        <v>61</v>
      </c>
      <c r="F77" s="167" t="s">
        <v>67</v>
      </c>
      <c r="G77" s="167" t="s">
        <v>117</v>
      </c>
      <c r="H77" s="164" t="s">
        <v>77</v>
      </c>
    </row>
    <row r="78" spans="2:8">
      <c r="B78" s="164" t="s">
        <v>199</v>
      </c>
      <c r="C78" s="164" t="s">
        <v>200</v>
      </c>
      <c r="D78" s="277">
        <v>43031</v>
      </c>
      <c r="E78" s="167" t="s">
        <v>61</v>
      </c>
      <c r="F78" s="167" t="s">
        <v>91</v>
      </c>
      <c r="G78" s="167" t="s">
        <v>63</v>
      </c>
      <c r="H78" s="164" t="s">
        <v>114</v>
      </c>
    </row>
    <row r="79" spans="2:8">
      <c r="B79" s="164" t="s">
        <v>201</v>
      </c>
      <c r="C79" s="164" t="s">
        <v>202</v>
      </c>
      <c r="D79" s="277">
        <v>43031</v>
      </c>
      <c r="E79" s="167" t="s">
        <v>61</v>
      </c>
      <c r="F79" s="167" t="s">
        <v>91</v>
      </c>
      <c r="G79" s="167" t="s">
        <v>117</v>
      </c>
      <c r="H79" s="164" t="s">
        <v>114</v>
      </c>
    </row>
    <row r="80" spans="2:8">
      <c r="B80" s="164" t="s">
        <v>203</v>
      </c>
      <c r="C80" s="164" t="s">
        <v>221</v>
      </c>
      <c r="D80" s="277">
        <v>43078</v>
      </c>
      <c r="E80" s="167" t="s">
        <v>61</v>
      </c>
      <c r="F80" s="167" t="s">
        <v>91</v>
      </c>
      <c r="G80" s="167" t="s">
        <v>117</v>
      </c>
      <c r="H80" s="164" t="s">
        <v>77</v>
      </c>
    </row>
    <row r="81" spans="2:8">
      <c r="B81" s="164" t="s">
        <v>204</v>
      </c>
      <c r="C81" s="164" t="s">
        <v>205</v>
      </c>
      <c r="D81" s="277">
        <v>43078</v>
      </c>
      <c r="E81" s="167" t="s">
        <v>61</v>
      </c>
      <c r="F81" s="167" t="s">
        <v>91</v>
      </c>
      <c r="G81" s="167" t="s">
        <v>117</v>
      </c>
      <c r="H81" s="164" t="s">
        <v>77</v>
      </c>
    </row>
    <row r="82" spans="2:8">
      <c r="B82" s="164" t="s">
        <v>206</v>
      </c>
      <c r="C82" s="164" t="s">
        <v>207</v>
      </c>
      <c r="D82" s="277">
        <v>43097</v>
      </c>
      <c r="E82" s="167" t="s">
        <v>55</v>
      </c>
      <c r="F82" s="167" t="s">
        <v>116</v>
      </c>
      <c r="G82" s="167" t="s">
        <v>63</v>
      </c>
      <c r="H82" s="164" t="s">
        <v>114</v>
      </c>
    </row>
    <row r="83" spans="2:8">
      <c r="B83" s="164"/>
      <c r="C83" s="164"/>
      <c r="D83" s="277"/>
    </row>
    <row r="84" spans="2:8">
      <c r="B84" s="164" t="s">
        <v>339</v>
      </c>
      <c r="C84" s="164" t="s">
        <v>209</v>
      </c>
      <c r="D84" s="277">
        <v>43105</v>
      </c>
      <c r="E84" s="167" t="s">
        <v>61</v>
      </c>
      <c r="F84" s="167" t="s">
        <v>62</v>
      </c>
      <c r="G84" s="167" t="s">
        <v>95</v>
      </c>
      <c r="H84" s="164" t="s">
        <v>64</v>
      </c>
    </row>
    <row r="85" spans="2:8">
      <c r="B85" s="164" t="s">
        <v>340</v>
      </c>
      <c r="C85" s="164" t="s">
        <v>343</v>
      </c>
      <c r="D85" s="277">
        <v>43108</v>
      </c>
      <c r="E85" s="167" t="s">
        <v>55</v>
      </c>
      <c r="F85" s="167" t="s">
        <v>116</v>
      </c>
      <c r="G85" s="167" t="s">
        <v>63</v>
      </c>
      <c r="H85" s="164" t="s">
        <v>77</v>
      </c>
    </row>
    <row r="86" spans="2:8">
      <c r="B86" s="164" t="s">
        <v>341</v>
      </c>
      <c r="C86" s="164" t="s">
        <v>342</v>
      </c>
      <c r="D86" s="277">
        <v>43110</v>
      </c>
      <c r="E86" s="167" t="s">
        <v>55</v>
      </c>
      <c r="F86" s="167" t="s">
        <v>126</v>
      </c>
      <c r="G86" s="167" t="s">
        <v>117</v>
      </c>
      <c r="H86" s="164" t="s">
        <v>77</v>
      </c>
    </row>
    <row r="87" spans="2:8">
      <c r="B87" s="164"/>
      <c r="C87" s="164"/>
      <c r="D87" s="164"/>
    </row>
    <row r="88" spans="2:8">
      <c r="B88" s="164"/>
      <c r="C88" s="164"/>
      <c r="D88" s="164"/>
    </row>
    <row r="89" spans="2:8">
      <c r="B89" s="164"/>
      <c r="C89" s="164"/>
      <c r="D89" s="164"/>
    </row>
    <row r="90" spans="2:8">
      <c r="B90" s="164"/>
      <c r="C90" s="164"/>
      <c r="D90" s="164"/>
    </row>
    <row r="91" spans="2:8">
      <c r="B91" s="164"/>
      <c r="C91" s="164"/>
      <c r="D91" s="164"/>
    </row>
    <row r="92" spans="2:8">
      <c r="B92" s="164"/>
      <c r="C92" s="164"/>
      <c r="D92" s="164"/>
    </row>
    <row r="93" spans="2:8">
      <c r="B93" s="164"/>
      <c r="C93" s="164"/>
      <c r="D93" s="164"/>
    </row>
    <row r="94" spans="2:8">
      <c r="B94" s="164"/>
      <c r="C94" s="164"/>
      <c r="D94" s="164"/>
    </row>
    <row r="95" spans="2:8">
      <c r="B95" s="164"/>
      <c r="C95" s="164"/>
      <c r="D95" s="164"/>
    </row>
    <row r="96" spans="2:8">
      <c r="B96" s="164"/>
      <c r="C96" s="164"/>
      <c r="D96" s="164"/>
    </row>
    <row r="97" spans="2:4">
      <c r="B97" s="164"/>
      <c r="C97" s="164"/>
      <c r="D97" s="164"/>
    </row>
    <row r="98" spans="2:4">
      <c r="B98" s="164"/>
      <c r="C98" s="164"/>
      <c r="D98" s="164"/>
    </row>
    <row r="99" spans="2:4">
      <c r="B99" s="164"/>
      <c r="C99" s="164"/>
      <c r="D99" s="164"/>
    </row>
    <row r="100" spans="2:4">
      <c r="B100" s="164"/>
      <c r="C100" s="164"/>
      <c r="D100" s="164"/>
    </row>
    <row r="101" spans="2:4">
      <c r="B101" s="164"/>
      <c r="C101" s="164"/>
      <c r="D101" s="164"/>
    </row>
    <row r="102" spans="2:4">
      <c r="B102" s="164"/>
      <c r="C102" s="164"/>
      <c r="D102" s="164"/>
    </row>
    <row r="103" spans="2:4">
      <c r="B103" s="164"/>
      <c r="C103" s="164"/>
      <c r="D103" s="164"/>
    </row>
    <row r="104" spans="2:4">
      <c r="B104" s="164"/>
      <c r="C104" s="164"/>
      <c r="D104" s="164"/>
    </row>
    <row r="105" spans="2:4">
      <c r="B105" s="164"/>
      <c r="C105" s="164"/>
      <c r="D105" s="164"/>
    </row>
    <row r="106" spans="2:4">
      <c r="B106" s="164"/>
      <c r="C106" s="164"/>
      <c r="D106" s="164"/>
    </row>
    <row r="107" spans="2:4">
      <c r="B107" s="164"/>
      <c r="C107" s="164"/>
      <c r="D107" s="164"/>
    </row>
    <row r="108" spans="2:4">
      <c r="B108" s="164"/>
      <c r="C108" s="164"/>
      <c r="D108" s="164"/>
    </row>
    <row r="109" spans="2:4">
      <c r="B109" s="164"/>
      <c r="C109" s="164"/>
      <c r="D109" s="164"/>
    </row>
    <row r="110" spans="2:4">
      <c r="B110" s="164"/>
      <c r="C110" s="164"/>
      <c r="D110" s="164"/>
    </row>
    <row r="111" spans="2:4">
      <c r="B111" s="164"/>
      <c r="C111" s="164"/>
      <c r="D111" s="164"/>
    </row>
    <row r="112" spans="2:4">
      <c r="B112" s="164"/>
      <c r="C112" s="164"/>
    </row>
    <row r="113" spans="2:3">
      <c r="B113" s="164"/>
      <c r="C113" s="164"/>
    </row>
    <row r="114" spans="2:3">
      <c r="B114" s="164"/>
      <c r="C114" s="164"/>
    </row>
    <row r="115" spans="2:3">
      <c r="B115" s="164"/>
      <c r="C115" s="164"/>
    </row>
    <row r="116" spans="2:3">
      <c r="B116" s="164"/>
      <c r="C116" s="164"/>
    </row>
    <row r="117" spans="2:3">
      <c r="B117" s="164"/>
      <c r="C117" s="164"/>
    </row>
  </sheetData>
  <sheetProtection selectLockedCells="1"/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E016C-C538-4257-AB56-56B1920F1F8F}">
  <sheetPr codeName="Sheet25">
    <tabColor rgb="FFC00000"/>
  </sheetPr>
  <dimension ref="A1"/>
  <sheetViews>
    <sheetView showGridLines="0" showRowColHeaders="0" workbookViewId="0">
      <selection activeCell="M35" sqref="M35"/>
    </sheetView>
  </sheetViews>
  <sheetFormatPr defaultRowHeight="1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55119-14F9-46A2-9380-A42118DA4CAC}">
  <sheetPr codeName="Sheet26">
    <tabColor theme="7" tint="0.79998168889431442"/>
  </sheetPr>
  <dimension ref="A1:DO150"/>
  <sheetViews>
    <sheetView showRowColHeaders="0" zoomScaleNormal="100" workbookViewId="0">
      <pane xSplit="12" ySplit="17" topLeftCell="M22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1" width="8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394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customWidth="1"/>
    <col min="27" max="28" width="8.7109375" style="96" hidden="1" customWidth="1"/>
    <col min="29" max="29" width="8.7109375" style="152" hidden="1" customWidth="1"/>
    <col min="30" max="38" width="8.7109375" style="96" customWidth="1"/>
    <col min="39" max="39" width="8.7109375" style="377" hidden="1" customWidth="1"/>
    <col min="40" max="45" width="8.7109375" style="96" hidden="1" customWidth="1"/>
    <col min="46" max="46" width="8.7109375" style="152" customWidth="1"/>
    <col min="47" max="47" width="8.7109375" style="96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592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55</v>
      </c>
      <c r="P2" s="425">
        <f>COUNTIF($N$18:$N$4000,"M")</f>
        <v>8</v>
      </c>
      <c r="Q2" s="425">
        <f>COUNTIF($N$18:$N$4000,"L")</f>
        <v>5</v>
      </c>
      <c r="R2" s="462">
        <f>COUNTA(F18:F500)</f>
        <v>68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90"/>
      <c r="I3" s="161"/>
      <c r="J3" s="161"/>
      <c r="K3" s="161"/>
      <c r="L3" s="161"/>
      <c r="M3" s="213"/>
      <c r="P3" s="161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3"/>
      <c r="B4" s="93"/>
      <c r="C4" s="93"/>
      <c r="D4" s="93"/>
      <c r="E4" s="93"/>
      <c r="F4" s="95"/>
      <c r="G4" s="93"/>
      <c r="H4" s="93"/>
      <c r="I4" s="93"/>
      <c r="J4" s="93"/>
      <c r="K4" s="93"/>
      <c r="L4" s="93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161" customFormat="1" ht="16.149999999999999" customHeight="1">
      <c r="A5" s="90"/>
      <c r="B5" s="90"/>
      <c r="C5" s="90"/>
      <c r="D5" s="90"/>
      <c r="E5" s="90"/>
      <c r="F5" s="108"/>
      <c r="G5" s="90"/>
      <c r="H5" s="90"/>
      <c r="I5" s="90"/>
      <c r="J5" s="90"/>
      <c r="K5" s="90"/>
      <c r="L5" s="90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463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463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463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463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463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46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464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464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P14" s="465"/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330</v>
      </c>
      <c r="H15" s="615" t="str">
        <f>'Dashboard-Mon'!I8</f>
        <v>All SBUs</v>
      </c>
      <c r="I15" s="617"/>
      <c r="J15" s="616"/>
      <c r="K15" s="93"/>
      <c r="L15" s="93"/>
      <c r="M15" s="209">
        <f>IF(Q15=0,0,AX15/Q15)</f>
        <v>0.12729653425767049</v>
      </c>
      <c r="P15" s="42"/>
      <c r="Q15" s="206">
        <f>SUM(Q18:Q4000)</f>
        <v>297009.54720000009</v>
      </c>
      <c r="R15" s="206">
        <f t="shared" ref="R15:BA15" si="0">SUM(R18:R4000)</f>
        <v>4710.8460000000014</v>
      </c>
      <c r="S15" s="206">
        <f t="shared" si="0"/>
        <v>292298.70119999995</v>
      </c>
      <c r="T15" s="206">
        <f t="shared" ref="T15:AC15" si="1">SUM(T18:T4000)</f>
        <v>123052.64039999997</v>
      </c>
      <c r="U15" s="206">
        <f t="shared" si="1"/>
        <v>0</v>
      </c>
      <c r="V15" s="206">
        <f t="shared" si="1"/>
        <v>0</v>
      </c>
      <c r="W15" s="206">
        <f t="shared" si="1"/>
        <v>169246.06080000001</v>
      </c>
      <c r="X15" s="206">
        <f t="shared" si="1"/>
        <v>4393.3207999999995</v>
      </c>
      <c r="Y15" s="206">
        <f t="shared" si="1"/>
        <v>31842.007199999996</v>
      </c>
      <c r="Z15" s="206">
        <f t="shared" si="1"/>
        <v>1769.0559000000005</v>
      </c>
      <c r="AA15" s="206">
        <f t="shared" si="1"/>
        <v>0</v>
      </c>
      <c r="AB15" s="206">
        <f t="shared" si="1"/>
        <v>538.98870000000022</v>
      </c>
      <c r="AC15" s="206">
        <f t="shared" si="1"/>
        <v>1543.4961999999996</v>
      </c>
      <c r="AD15" s="206">
        <f t="shared" si="0"/>
        <v>10223.924200000001</v>
      </c>
      <c r="AE15" s="206">
        <f t="shared" si="0"/>
        <v>28002.136200000001</v>
      </c>
      <c r="AF15" s="206">
        <f t="shared" si="0"/>
        <v>21162.822899999999</v>
      </c>
      <c r="AG15" s="206">
        <f t="shared" si="0"/>
        <v>10553.040100000004</v>
      </c>
      <c r="AH15" s="206">
        <f t="shared" si="0"/>
        <v>0</v>
      </c>
      <c r="AI15" s="206">
        <f t="shared" si="0"/>
        <v>8038.3672000000024</v>
      </c>
      <c r="AJ15" s="206">
        <f t="shared" si="0"/>
        <v>3220.8512000000001</v>
      </c>
      <c r="AK15" s="206">
        <f>SUM(AK18:AK4000)</f>
        <v>694.61139999999989</v>
      </c>
      <c r="AL15" s="384">
        <f>SUM(AL18:AL4000)</f>
        <v>4462.0115000000005</v>
      </c>
      <c r="AM15" s="206">
        <f t="shared" si="0"/>
        <v>301.99599999999992</v>
      </c>
      <c r="AN15" s="206">
        <f t="shared" si="0"/>
        <v>446.00029999999987</v>
      </c>
      <c r="AO15" s="206">
        <f t="shared" si="0"/>
        <v>153.26400000000001</v>
      </c>
      <c r="AP15" s="206">
        <f t="shared" si="0"/>
        <v>1298.6343000000002</v>
      </c>
      <c r="AQ15" s="206">
        <f t="shared" si="0"/>
        <v>79.85590000000002</v>
      </c>
      <c r="AR15" s="206">
        <f t="shared" si="0"/>
        <v>428.67570000000006</v>
      </c>
      <c r="AS15" s="206">
        <f t="shared" si="0"/>
        <v>0</v>
      </c>
      <c r="AT15" s="206">
        <f t="shared" si="0"/>
        <v>1122.6588000000002</v>
      </c>
      <c r="AU15" s="410">
        <f>SUM(AU18:AU4000)</f>
        <v>3831.0850000000019</v>
      </c>
      <c r="AV15" s="382">
        <f t="shared" si="0"/>
        <v>90188.849699999992</v>
      </c>
      <c r="AW15" s="206">
        <f t="shared" si="0"/>
        <v>5327.0260999999982</v>
      </c>
      <c r="AX15" s="206">
        <f t="shared" si="0"/>
        <v>37808.286000000007</v>
      </c>
      <c r="AY15" s="206">
        <f t="shared" si="0"/>
        <v>0</v>
      </c>
      <c r="AZ15" s="206">
        <f t="shared" si="0"/>
        <v>0</v>
      </c>
      <c r="BA15" s="206">
        <f t="shared" si="0"/>
        <v>13879.497200000002</v>
      </c>
      <c r="BB15" s="206">
        <f>SUM(BB18:BB4000)</f>
        <v>23928.788800000009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412" t="s">
        <v>224</v>
      </c>
      <c r="P17" s="514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 t="s">
        <v>39</v>
      </c>
      <c r="C18" s="123" t="s">
        <v>41</v>
      </c>
      <c r="D18" s="123" t="s">
        <v>42</v>
      </c>
      <c r="E18" s="123" t="s">
        <v>43</v>
      </c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0.18692589743914842</v>
      </c>
      <c r="N18" s="400" t="s">
        <v>52</v>
      </c>
      <c r="O18" s="151">
        <v>2018</v>
      </c>
      <c r="P18" s="401">
        <v>2</v>
      </c>
      <c r="Q18" s="141">
        <v>7287.5915999999997</v>
      </c>
      <c r="R18" s="141">
        <v>77.679000000000002</v>
      </c>
      <c r="S18" s="402">
        <v>7209.9125999999997</v>
      </c>
      <c r="T18" s="141">
        <v>2974.0284000000001</v>
      </c>
      <c r="U18" s="141"/>
      <c r="V18" s="141"/>
      <c r="W18" s="403">
        <v>4235.8841999999995</v>
      </c>
      <c r="X18" s="142">
        <v>79.042199999999994</v>
      </c>
      <c r="Y18" s="141">
        <v>864.91800000000012</v>
      </c>
      <c r="Z18" s="142">
        <v>56.526400000000002</v>
      </c>
      <c r="AA18" s="141">
        <v>0</v>
      </c>
      <c r="AB18" s="141">
        <v>215.1155</v>
      </c>
      <c r="AC18" s="142">
        <v>23.782700000000002</v>
      </c>
      <c r="AD18" s="141">
        <v>320.45359999999999</v>
      </c>
      <c r="AE18" s="141">
        <v>739.40610000000004</v>
      </c>
      <c r="AF18" s="141">
        <v>217.9068</v>
      </c>
      <c r="AG18" s="141">
        <v>311.6574</v>
      </c>
      <c r="AH18" s="141">
        <v>0</v>
      </c>
      <c r="AI18" s="141">
        <v>138.11270000000002</v>
      </c>
      <c r="AJ18" s="141">
        <v>50.696600000000004</v>
      </c>
      <c r="AK18" s="141">
        <v>50.748100000000008</v>
      </c>
      <c r="AL18" s="141">
        <v>87.70450000000001</v>
      </c>
      <c r="AM18" s="380">
        <v>8.2812000000000001</v>
      </c>
      <c r="AN18" s="141">
        <v>4.4290000000000003</v>
      </c>
      <c r="AO18" s="141">
        <v>8.3945000000000007</v>
      </c>
      <c r="AP18" s="141">
        <v>18.684200000000001</v>
      </c>
      <c r="AQ18" s="141">
        <v>3.5123000000000002</v>
      </c>
      <c r="AR18" s="141">
        <v>9.4039000000000019</v>
      </c>
      <c r="AS18" s="141">
        <v>0</v>
      </c>
      <c r="AT18" s="142">
        <v>3.6564999999999999</v>
      </c>
      <c r="AU18" s="466">
        <v>56.361600000000003</v>
      </c>
      <c r="AV18" s="402">
        <v>1973.0473999999999</v>
      </c>
      <c r="AW18" s="141">
        <v>139.00880000000001</v>
      </c>
      <c r="AX18" s="402">
        <v>1362.2395999999994</v>
      </c>
      <c r="AY18" s="141">
        <v>0</v>
      </c>
      <c r="AZ18" s="141">
        <v>0</v>
      </c>
      <c r="BA18" s="142">
        <v>254.4718</v>
      </c>
      <c r="BB18" s="403">
        <v>1107.7677999999994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0.1407691151769026</v>
      </c>
      <c r="N19" s="400" t="s">
        <v>52</v>
      </c>
      <c r="O19" s="151">
        <v>2018</v>
      </c>
      <c r="P19" s="394">
        <v>2</v>
      </c>
      <c r="Q19" s="145">
        <v>5834.8296</v>
      </c>
      <c r="R19" s="145">
        <v>105.8925</v>
      </c>
      <c r="S19" s="152">
        <v>5728.9371000000001</v>
      </c>
      <c r="T19" s="145">
        <v>2376.9827999999998</v>
      </c>
      <c r="U19" s="145"/>
      <c r="V19" s="145"/>
      <c r="W19" s="96">
        <v>3351.9543000000003</v>
      </c>
      <c r="X19" s="146">
        <v>70.287199999999999</v>
      </c>
      <c r="Y19" s="145">
        <v>687.10680000000002</v>
      </c>
      <c r="Z19" s="146">
        <v>28.623699999999999</v>
      </c>
      <c r="AA19" s="145">
        <v>0</v>
      </c>
      <c r="AB19" s="145">
        <v>84.583600000000004</v>
      </c>
      <c r="AC19" s="146">
        <v>41.539899999999996</v>
      </c>
      <c r="AD19" s="145">
        <v>190.87960000000001</v>
      </c>
      <c r="AE19" s="145">
        <v>575.75970000000007</v>
      </c>
      <c r="AF19" s="145">
        <v>315.70530000000002</v>
      </c>
      <c r="AG19" s="145">
        <v>252.30880000000002</v>
      </c>
      <c r="AH19" s="145">
        <v>0</v>
      </c>
      <c r="AI19" s="145">
        <v>123.32190000000001</v>
      </c>
      <c r="AJ19" s="145">
        <v>80.710800000000006</v>
      </c>
      <c r="AK19" s="145">
        <v>56.670600000000007</v>
      </c>
      <c r="AL19" s="145">
        <v>97.901499999999999</v>
      </c>
      <c r="AM19" s="381">
        <v>2.7088999999999999</v>
      </c>
      <c r="AN19" s="145">
        <v>3.8933999999999997</v>
      </c>
      <c r="AO19" s="145">
        <v>0.86519999999999997</v>
      </c>
      <c r="AP19" s="145">
        <v>21.022300000000001</v>
      </c>
      <c r="AQ19" s="145">
        <v>0.8034</v>
      </c>
      <c r="AR19" s="145">
        <v>8.6005000000000003</v>
      </c>
      <c r="AS19" s="145">
        <v>0</v>
      </c>
      <c r="AT19" s="146">
        <v>28.2529</v>
      </c>
      <c r="AU19" s="97">
        <v>66.146600000000007</v>
      </c>
      <c r="AV19" s="152">
        <v>1759.4048</v>
      </c>
      <c r="AW19" s="145">
        <v>111.2915</v>
      </c>
      <c r="AX19" s="152">
        <v>821.36380000000054</v>
      </c>
      <c r="AY19" s="145">
        <v>0</v>
      </c>
      <c r="AZ19" s="145">
        <v>0</v>
      </c>
      <c r="BA19" s="146">
        <v>350.73559999999998</v>
      </c>
      <c r="BB19" s="96">
        <v>470.62820000000056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0.17793523469062975</v>
      </c>
      <c r="N20" s="400" t="s">
        <v>52</v>
      </c>
      <c r="O20" s="151">
        <v>2018</v>
      </c>
      <c r="P20" s="394">
        <v>2</v>
      </c>
      <c r="Q20" s="145">
        <v>6892.1711999999998</v>
      </c>
      <c r="R20" s="145">
        <v>73.384500000000003</v>
      </c>
      <c r="S20" s="152">
        <v>6818.7866999999997</v>
      </c>
      <c r="T20" s="145">
        <v>2738.7936</v>
      </c>
      <c r="U20" s="145"/>
      <c r="V20" s="145"/>
      <c r="W20" s="96">
        <v>4079.9930999999997</v>
      </c>
      <c r="X20" s="146">
        <v>72.862200000000001</v>
      </c>
      <c r="Y20" s="145">
        <v>818.00279999999998</v>
      </c>
      <c r="Z20" s="146">
        <v>60.430100000000003</v>
      </c>
      <c r="AA20" s="145">
        <v>0</v>
      </c>
      <c r="AB20" s="145">
        <v>82.1631</v>
      </c>
      <c r="AC20" s="146">
        <v>22.690900000000003</v>
      </c>
      <c r="AD20" s="145">
        <v>240.5153</v>
      </c>
      <c r="AE20" s="145">
        <v>796.30330000000004</v>
      </c>
      <c r="AF20" s="145">
        <v>190.81780000000001</v>
      </c>
      <c r="AG20" s="145">
        <v>216.4648</v>
      </c>
      <c r="AH20" s="145">
        <v>0</v>
      </c>
      <c r="AI20" s="145">
        <v>156.28190000000001</v>
      </c>
      <c r="AJ20" s="145">
        <v>71.399599999999992</v>
      </c>
      <c r="AK20" s="145">
        <v>50.748100000000008</v>
      </c>
      <c r="AL20" s="145">
        <v>87.652999999999992</v>
      </c>
      <c r="AM20" s="381">
        <v>7.148200000000001</v>
      </c>
      <c r="AN20" s="145">
        <v>8.0958000000000006</v>
      </c>
      <c r="AO20" s="145">
        <v>15.151300000000001</v>
      </c>
      <c r="AP20" s="145">
        <v>16.8508</v>
      </c>
      <c r="AQ20" s="145">
        <v>9.7026000000000003</v>
      </c>
      <c r="AR20" s="145">
        <v>6.3860000000000001</v>
      </c>
      <c r="AS20" s="145">
        <v>0</v>
      </c>
      <c r="AT20" s="146">
        <v>2.2145000000000001</v>
      </c>
      <c r="AU20" s="97">
        <v>65.549199999999999</v>
      </c>
      <c r="AV20" s="152">
        <v>1875.7329999999999</v>
      </c>
      <c r="AW20" s="145">
        <v>131.4589</v>
      </c>
      <c r="AX20" s="152">
        <v>1226.3600999999992</v>
      </c>
      <c r="AY20" s="145">
        <v>0</v>
      </c>
      <c r="AZ20" s="145">
        <v>0</v>
      </c>
      <c r="BA20" s="146">
        <v>75.292999999999992</v>
      </c>
      <c r="BB20" s="96">
        <v>1151.0670999999993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7.6143305183396098E-2</v>
      </c>
      <c r="N21" s="400" t="s">
        <v>52</v>
      </c>
      <c r="O21" s="151">
        <v>2018</v>
      </c>
      <c r="P21" s="394">
        <v>2</v>
      </c>
      <c r="Q21" s="145">
        <v>4641.2892000000002</v>
      </c>
      <c r="R21" s="145">
        <v>80.944500000000005</v>
      </c>
      <c r="S21" s="152">
        <v>4560.3447000000006</v>
      </c>
      <c r="T21" s="145">
        <v>1896.7284000000002</v>
      </c>
      <c r="U21" s="145"/>
      <c r="V21" s="145"/>
      <c r="W21" s="96">
        <v>2663.6163000000006</v>
      </c>
      <c r="X21" s="146">
        <v>45.701099999999997</v>
      </c>
      <c r="Y21" s="145">
        <v>546.97680000000003</v>
      </c>
      <c r="Z21" s="146">
        <v>32.537700000000001</v>
      </c>
      <c r="AA21" s="145">
        <v>0</v>
      </c>
      <c r="AB21" s="145">
        <v>-13.8741</v>
      </c>
      <c r="AC21" s="146">
        <v>44.341499999999996</v>
      </c>
      <c r="AD21" s="145">
        <v>185.56479999999999</v>
      </c>
      <c r="AE21" s="145">
        <v>432.55879999999996</v>
      </c>
      <c r="AF21" s="145">
        <v>508.21230000000003</v>
      </c>
      <c r="AG21" s="145">
        <v>165.92270000000002</v>
      </c>
      <c r="AH21" s="145">
        <v>0</v>
      </c>
      <c r="AI21" s="145">
        <v>114.26820000000001</v>
      </c>
      <c r="AJ21" s="145">
        <v>70.194500000000005</v>
      </c>
      <c r="AK21" s="145">
        <v>28.335300000000004</v>
      </c>
      <c r="AL21" s="145">
        <v>78.928899999999999</v>
      </c>
      <c r="AM21" s="381">
        <v>3.0693999999999999</v>
      </c>
      <c r="AN21" s="145">
        <v>3.0488</v>
      </c>
      <c r="AO21" s="145">
        <v>0.33990000000000004</v>
      </c>
      <c r="AP21" s="145">
        <v>19.065300000000001</v>
      </c>
      <c r="AQ21" s="145">
        <v>5.0985000000000005</v>
      </c>
      <c r="AR21" s="145">
        <v>8.5386999999999986</v>
      </c>
      <c r="AS21" s="145">
        <v>0</v>
      </c>
      <c r="AT21" s="146">
        <v>3.7904000000000004</v>
      </c>
      <c r="AU21" s="97">
        <v>42.951000000000001</v>
      </c>
      <c r="AV21" s="152">
        <v>1626.9365000000003</v>
      </c>
      <c r="AW21" s="145">
        <v>88.528500000000008</v>
      </c>
      <c r="AX21" s="152">
        <v>353.40310000000034</v>
      </c>
      <c r="AY21" s="145">
        <v>0</v>
      </c>
      <c r="AZ21" s="145">
        <v>0</v>
      </c>
      <c r="BA21" s="146">
        <v>310.36989999999997</v>
      </c>
      <c r="BB21" s="96">
        <v>43.033200000000363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0.1361191937684274</v>
      </c>
      <c r="N22" s="400" t="s">
        <v>52</v>
      </c>
      <c r="O22" s="151">
        <v>2018</v>
      </c>
      <c r="P22" s="394">
        <v>2</v>
      </c>
      <c r="Q22" s="145">
        <v>4223.8584000000001</v>
      </c>
      <c r="R22" s="145">
        <v>112.84350000000001</v>
      </c>
      <c r="S22" s="152">
        <v>4111.0149000000001</v>
      </c>
      <c r="T22" s="145">
        <v>1642.5288</v>
      </c>
      <c r="U22" s="145"/>
      <c r="V22" s="145"/>
      <c r="W22" s="96">
        <v>2468.4861000000001</v>
      </c>
      <c r="X22" s="146">
        <v>60.636099999999999</v>
      </c>
      <c r="Y22" s="145">
        <v>492.93360000000001</v>
      </c>
      <c r="Z22" s="146">
        <v>30.745500000000003</v>
      </c>
      <c r="AA22" s="145">
        <v>0</v>
      </c>
      <c r="AB22" s="145">
        <v>-14.935</v>
      </c>
      <c r="AC22" s="146">
        <v>23.494299999999999</v>
      </c>
      <c r="AD22" s="145">
        <v>155.80810000000002</v>
      </c>
      <c r="AE22" s="145">
        <v>416.7586</v>
      </c>
      <c r="AF22" s="145">
        <v>306.2808</v>
      </c>
      <c r="AG22" s="145">
        <v>148.24790000000002</v>
      </c>
      <c r="AH22" s="145">
        <v>0</v>
      </c>
      <c r="AI22" s="145">
        <v>82.678100000000001</v>
      </c>
      <c r="AJ22" s="145">
        <v>30.7043</v>
      </c>
      <c r="AK22" s="145">
        <v>1.2463</v>
      </c>
      <c r="AL22" s="145">
        <v>56.443999999999996</v>
      </c>
      <c r="AM22" s="381">
        <v>5.6959</v>
      </c>
      <c r="AN22" s="145">
        <v>4.8513000000000002</v>
      </c>
      <c r="AO22" s="145">
        <v>3.6462000000000003</v>
      </c>
      <c r="AP22" s="145">
        <v>11.1549</v>
      </c>
      <c r="AQ22" s="145">
        <v>0</v>
      </c>
      <c r="AR22" s="145">
        <v>9.2494000000000014</v>
      </c>
      <c r="AS22" s="145">
        <v>0</v>
      </c>
      <c r="AT22" s="146">
        <v>4.4496000000000002</v>
      </c>
      <c r="AU22" s="97">
        <v>39.047300000000007</v>
      </c>
      <c r="AV22" s="152">
        <v>1237.2154000000003</v>
      </c>
      <c r="AW22" s="145">
        <v>80.566599999999994</v>
      </c>
      <c r="AX22" s="152">
        <v>574.9481999999997</v>
      </c>
      <c r="AY22" s="145">
        <v>0</v>
      </c>
      <c r="AZ22" s="145">
        <v>0</v>
      </c>
      <c r="BA22" s="146">
        <v>108.5826</v>
      </c>
      <c r="BB22" s="96">
        <v>466.36559999999969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0.19541279868341904</v>
      </c>
      <c r="N23" s="400" t="s">
        <v>52</v>
      </c>
      <c r="O23" s="151">
        <v>2018</v>
      </c>
      <c r="P23" s="394">
        <v>2</v>
      </c>
      <c r="Q23" s="145">
        <v>7711.1244000000006</v>
      </c>
      <c r="R23" s="145">
        <v>213.35999999999999</v>
      </c>
      <c r="S23" s="152">
        <v>7497.7644000000009</v>
      </c>
      <c r="T23" s="145">
        <v>3089.3832000000002</v>
      </c>
      <c r="U23" s="145"/>
      <c r="V23" s="145"/>
      <c r="W23" s="96">
        <v>4408.3812000000007</v>
      </c>
      <c r="X23" s="146">
        <v>104.58620000000001</v>
      </c>
      <c r="Y23" s="145">
        <v>899.00279999999998</v>
      </c>
      <c r="Z23" s="146">
        <v>45.536300000000004</v>
      </c>
      <c r="AA23" s="145">
        <v>0</v>
      </c>
      <c r="AB23" s="145">
        <v>137.2681</v>
      </c>
      <c r="AC23" s="146">
        <v>24.359500000000001</v>
      </c>
      <c r="AD23" s="145">
        <v>254.8014</v>
      </c>
      <c r="AE23" s="145">
        <v>735.56420000000003</v>
      </c>
      <c r="AF23" s="145">
        <v>235.96270000000001</v>
      </c>
      <c r="AG23" s="145">
        <v>254.1319</v>
      </c>
      <c r="AH23" s="145">
        <v>0</v>
      </c>
      <c r="AI23" s="145">
        <v>157.5282</v>
      </c>
      <c r="AJ23" s="145">
        <v>81.751100000000008</v>
      </c>
      <c r="AK23" s="145">
        <v>55.269799999999996</v>
      </c>
      <c r="AL23" s="145">
        <v>26.203200000000002</v>
      </c>
      <c r="AM23" s="381">
        <v>9.5378000000000007</v>
      </c>
      <c r="AN23" s="145">
        <v>10.6296</v>
      </c>
      <c r="AO23" s="145">
        <v>9.0022000000000002</v>
      </c>
      <c r="AP23" s="145">
        <v>26.223800000000001</v>
      </c>
      <c r="AQ23" s="145">
        <v>0</v>
      </c>
      <c r="AR23" s="145">
        <v>2.6574</v>
      </c>
      <c r="AS23" s="145">
        <v>0</v>
      </c>
      <c r="AT23" s="146">
        <v>7.6837999999999997</v>
      </c>
      <c r="AU23" s="97">
        <v>65.7346</v>
      </c>
      <c r="AV23" s="152">
        <v>1866.9471000000001</v>
      </c>
      <c r="AW23" s="145">
        <v>147.084</v>
      </c>
      <c r="AX23" s="152">
        <v>1506.8524000000007</v>
      </c>
      <c r="AY23" s="145">
        <v>0</v>
      </c>
      <c r="AZ23" s="145">
        <v>0</v>
      </c>
      <c r="BA23" s="146">
        <v>124.64030000000001</v>
      </c>
      <c r="BB23" s="96">
        <v>1382.2121000000006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0.17415792498323968</v>
      </c>
      <c r="N24" s="400" t="s">
        <v>52</v>
      </c>
      <c r="O24" s="151">
        <v>2018</v>
      </c>
      <c r="P24" s="394">
        <v>2</v>
      </c>
      <c r="Q24" s="145">
        <v>6677.0892000000003</v>
      </c>
      <c r="R24" s="145">
        <v>117.92550000000001</v>
      </c>
      <c r="S24" s="152">
        <v>6559.1637000000001</v>
      </c>
      <c r="T24" s="145">
        <v>2729.2032000000004</v>
      </c>
      <c r="U24" s="145"/>
      <c r="V24" s="145"/>
      <c r="W24" s="96">
        <v>3829.9604999999997</v>
      </c>
      <c r="X24" s="146">
        <v>77.795900000000003</v>
      </c>
      <c r="Y24" s="145">
        <v>786.69359999999995</v>
      </c>
      <c r="Z24" s="146">
        <v>43.466000000000001</v>
      </c>
      <c r="AA24" s="145">
        <v>0</v>
      </c>
      <c r="AB24" s="145">
        <v>11.196099999999999</v>
      </c>
      <c r="AC24" s="146">
        <v>55.166800000000002</v>
      </c>
      <c r="AD24" s="145">
        <v>213.7868</v>
      </c>
      <c r="AE24" s="145">
        <v>650.83640000000003</v>
      </c>
      <c r="AF24" s="145">
        <v>128.75</v>
      </c>
      <c r="AG24" s="145">
        <v>232.95509999999999</v>
      </c>
      <c r="AH24" s="145">
        <v>0</v>
      </c>
      <c r="AI24" s="145">
        <v>126.63850000000001</v>
      </c>
      <c r="AJ24" s="145">
        <v>103.42229999999999</v>
      </c>
      <c r="AK24" s="145">
        <v>54.301600000000001</v>
      </c>
      <c r="AL24" s="145">
        <v>97.232000000000014</v>
      </c>
      <c r="AM24" s="381">
        <v>9.9601000000000006</v>
      </c>
      <c r="AN24" s="145">
        <v>8.3532999999999991</v>
      </c>
      <c r="AO24" s="145">
        <v>4.8101000000000003</v>
      </c>
      <c r="AP24" s="145">
        <v>19.971700000000002</v>
      </c>
      <c r="AQ24" s="145">
        <v>0</v>
      </c>
      <c r="AR24" s="145">
        <v>8.5077999999999996</v>
      </c>
      <c r="AS24" s="145">
        <v>0</v>
      </c>
      <c r="AT24" s="146">
        <v>25.75</v>
      </c>
      <c r="AU24" s="97">
        <v>77.353000000000009</v>
      </c>
      <c r="AV24" s="152">
        <v>1685.2756999999999</v>
      </c>
      <c r="AW24" s="145">
        <v>140.2242</v>
      </c>
      <c r="AX24" s="152">
        <v>1162.8679999999999</v>
      </c>
      <c r="AY24" s="145">
        <v>0</v>
      </c>
      <c r="AZ24" s="145">
        <v>0</v>
      </c>
      <c r="BA24" s="146">
        <v>118.4397</v>
      </c>
      <c r="BB24" s="96">
        <v>1044.4283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0.139031789423568</v>
      </c>
      <c r="N25" s="400" t="s">
        <v>52</v>
      </c>
      <c r="O25" s="151">
        <v>2018</v>
      </c>
      <c r="P25" s="394">
        <v>2</v>
      </c>
      <c r="Q25" s="145">
        <v>11849.500800000002</v>
      </c>
      <c r="R25" s="145">
        <v>186.79500000000002</v>
      </c>
      <c r="S25" s="152">
        <v>11662.705800000002</v>
      </c>
      <c r="T25" s="145">
        <v>4714.6968000000006</v>
      </c>
      <c r="U25" s="145"/>
      <c r="V25" s="145"/>
      <c r="W25" s="96">
        <v>6948.0090000000009</v>
      </c>
      <c r="X25" s="146">
        <v>138.82339999999999</v>
      </c>
      <c r="Y25" s="145">
        <v>1398.8808000000001</v>
      </c>
      <c r="Z25" s="146">
        <v>77.785600000000002</v>
      </c>
      <c r="AA25" s="145">
        <v>0</v>
      </c>
      <c r="AB25" s="145">
        <v>-107.4084</v>
      </c>
      <c r="AC25" s="146">
        <v>96.706699999999998</v>
      </c>
      <c r="AD25" s="145">
        <v>346.52289999999999</v>
      </c>
      <c r="AE25" s="145">
        <v>1070.8498000000002</v>
      </c>
      <c r="AF25" s="145">
        <v>849.44100000000003</v>
      </c>
      <c r="AG25" s="145">
        <v>417.48989999999998</v>
      </c>
      <c r="AH25" s="145">
        <v>0</v>
      </c>
      <c r="AI25" s="145">
        <v>240.31960000000001</v>
      </c>
      <c r="AJ25" s="145">
        <v>117.85260000000001</v>
      </c>
      <c r="AK25" s="145">
        <v>54.301600000000001</v>
      </c>
      <c r="AL25" s="145">
        <v>143.44810000000001</v>
      </c>
      <c r="AM25" s="381">
        <v>16.8096</v>
      </c>
      <c r="AN25" s="145">
        <v>4.2435999999999998</v>
      </c>
      <c r="AO25" s="145">
        <v>2.9251999999999998</v>
      </c>
      <c r="AP25" s="145">
        <v>34.577100000000002</v>
      </c>
      <c r="AQ25" s="145">
        <v>5.0985000000000005</v>
      </c>
      <c r="AR25" s="145">
        <v>10.341199999999999</v>
      </c>
      <c r="AS25" s="145">
        <v>0</v>
      </c>
      <c r="AT25" s="146">
        <v>134.11630000000002</v>
      </c>
      <c r="AU25" s="97">
        <v>208.11150000000004</v>
      </c>
      <c r="AV25" s="152">
        <v>3448.337</v>
      </c>
      <c r="AW25" s="145">
        <v>226.0232</v>
      </c>
      <c r="AX25" s="152">
        <v>1647.4573000000009</v>
      </c>
      <c r="AY25" s="145">
        <v>0</v>
      </c>
      <c r="AZ25" s="145">
        <v>0</v>
      </c>
      <c r="BA25" s="146">
        <v>269.95269999999999</v>
      </c>
      <c r="BB25" s="96">
        <v>1377.5046000000009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0.17022381346104853</v>
      </c>
      <c r="N26" s="400" t="s">
        <v>52</v>
      </c>
      <c r="O26" s="151">
        <v>2018</v>
      </c>
      <c r="P26" s="394">
        <v>2</v>
      </c>
      <c r="Q26" s="145">
        <v>11538.18</v>
      </c>
      <c r="R26" s="145">
        <v>180.726</v>
      </c>
      <c r="S26" s="152">
        <v>11357.454</v>
      </c>
      <c r="T26" s="145">
        <v>4611.0276000000003</v>
      </c>
      <c r="U26" s="145"/>
      <c r="V26" s="145"/>
      <c r="W26" s="96">
        <v>6746.4263999999994</v>
      </c>
      <c r="X26" s="146">
        <v>115.5763</v>
      </c>
      <c r="Y26" s="145">
        <v>1362.2795999999998</v>
      </c>
      <c r="Z26" s="146">
        <v>59.976900000000001</v>
      </c>
      <c r="AA26" s="145">
        <v>0</v>
      </c>
      <c r="AB26" s="145">
        <v>280.49989999999997</v>
      </c>
      <c r="AC26" s="146">
        <v>-26.471</v>
      </c>
      <c r="AD26" s="145">
        <v>328.40519999999998</v>
      </c>
      <c r="AE26" s="145">
        <v>1148.2646</v>
      </c>
      <c r="AF26" s="145">
        <v>664.25729999999999</v>
      </c>
      <c r="AG26" s="145">
        <v>381.92400000000004</v>
      </c>
      <c r="AH26" s="145">
        <v>0</v>
      </c>
      <c r="AI26" s="145">
        <v>252.83410000000001</v>
      </c>
      <c r="AJ26" s="145">
        <v>131.87090000000001</v>
      </c>
      <c r="AK26" s="145">
        <v>50.748100000000008</v>
      </c>
      <c r="AL26" s="145">
        <v>141.80009999999999</v>
      </c>
      <c r="AM26" s="381">
        <v>6.0564</v>
      </c>
      <c r="AN26" s="145">
        <v>12.493900000000002</v>
      </c>
      <c r="AO26" s="145">
        <v>3.3577999999999997</v>
      </c>
      <c r="AP26" s="145">
        <v>25.7088</v>
      </c>
      <c r="AQ26" s="145">
        <v>1.6068</v>
      </c>
      <c r="AR26" s="145">
        <v>13.0913</v>
      </c>
      <c r="AS26" s="145">
        <v>0</v>
      </c>
      <c r="AT26" s="146">
        <v>116.0501</v>
      </c>
      <c r="AU26" s="97">
        <v>178.36509999999998</v>
      </c>
      <c r="AV26" s="152">
        <v>3278.4693999999995</v>
      </c>
      <c r="AW26" s="145">
        <v>220.08009999999999</v>
      </c>
      <c r="AX26" s="152">
        <v>1964.073000000001</v>
      </c>
      <c r="AY26" s="145">
        <v>0</v>
      </c>
      <c r="AZ26" s="145">
        <v>0</v>
      </c>
      <c r="BA26" s="146">
        <v>152.92410000000001</v>
      </c>
      <c r="BB26" s="96">
        <v>1811.148900000001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0.18853322759460736</v>
      </c>
      <c r="N27" s="400" t="s">
        <v>52</v>
      </c>
      <c r="O27" s="151">
        <v>2018</v>
      </c>
      <c r="P27" s="394">
        <v>2</v>
      </c>
      <c r="Q27" s="145">
        <v>5799.9564</v>
      </c>
      <c r="R27" s="145">
        <v>96.295500000000004</v>
      </c>
      <c r="S27" s="152">
        <v>5703.6608999999999</v>
      </c>
      <c r="T27" s="145">
        <v>2324.2572000000005</v>
      </c>
      <c r="U27" s="145"/>
      <c r="V27" s="145"/>
      <c r="W27" s="96">
        <v>3379.4036999999994</v>
      </c>
      <c r="X27" s="146">
        <v>64.189599999999999</v>
      </c>
      <c r="Y27" s="145">
        <v>684.10439999999994</v>
      </c>
      <c r="Z27" s="146">
        <v>45.845300000000002</v>
      </c>
      <c r="AA27" s="145">
        <v>0</v>
      </c>
      <c r="AB27" s="145">
        <v>89.743899999999996</v>
      </c>
      <c r="AC27" s="146">
        <v>32.331699999999998</v>
      </c>
      <c r="AD27" s="145">
        <v>149.15430000000001</v>
      </c>
      <c r="AE27" s="145">
        <v>526.73170000000005</v>
      </c>
      <c r="AF27" s="145">
        <v>208.59560000000002</v>
      </c>
      <c r="AG27" s="145">
        <v>214.55930000000001</v>
      </c>
      <c r="AH27" s="145">
        <v>0</v>
      </c>
      <c r="AI27" s="145">
        <v>107.4599</v>
      </c>
      <c r="AJ27" s="145">
        <v>122.49790000000002</v>
      </c>
      <c r="AK27" s="145">
        <v>27.882100000000001</v>
      </c>
      <c r="AL27" s="145">
        <v>110.25120000000001</v>
      </c>
      <c r="AM27" s="381">
        <v>5.7267999999999999</v>
      </c>
      <c r="AN27" s="145">
        <v>3.7286000000000001</v>
      </c>
      <c r="AO27" s="145">
        <v>4.5114000000000001</v>
      </c>
      <c r="AP27" s="145">
        <v>10.0631</v>
      </c>
      <c r="AQ27" s="145">
        <v>0</v>
      </c>
      <c r="AR27" s="145">
        <v>6.8597999999999999</v>
      </c>
      <c r="AS27" s="145">
        <v>0</v>
      </c>
      <c r="AT27" s="146">
        <v>5.2015000000000002</v>
      </c>
      <c r="AU27" s="97">
        <v>36.091200000000001</v>
      </c>
      <c r="AV27" s="152">
        <v>1503.2232000000001</v>
      </c>
      <c r="AW27" s="145">
        <v>110.6323</v>
      </c>
      <c r="AX27" s="152">
        <v>1093.4844999999996</v>
      </c>
      <c r="AY27" s="145">
        <v>0</v>
      </c>
      <c r="AZ27" s="145">
        <v>0</v>
      </c>
      <c r="BA27" s="146">
        <v>234.34560000000002</v>
      </c>
      <c r="BB27" s="96">
        <v>859.13889999999958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9.8477896414510144E-2</v>
      </c>
      <c r="N28" s="400" t="s">
        <v>52</v>
      </c>
      <c r="O28" s="151">
        <v>2018</v>
      </c>
      <c r="P28" s="394">
        <v>2</v>
      </c>
      <c r="Q28" s="145">
        <v>2742.1524000000004</v>
      </c>
      <c r="R28" s="145">
        <v>74.70750000000001</v>
      </c>
      <c r="S28" s="152">
        <v>2667.4449000000004</v>
      </c>
      <c r="T28" s="145">
        <v>1586.1096</v>
      </c>
      <c r="U28" s="145"/>
      <c r="V28" s="145"/>
      <c r="W28" s="96">
        <v>1081.3353000000004</v>
      </c>
      <c r="X28" s="146">
        <v>86.066800000000001</v>
      </c>
      <c r="Y28" s="145">
        <v>213.22440000000003</v>
      </c>
      <c r="Z28" s="146">
        <v>38.532299999999999</v>
      </c>
      <c r="AA28" s="145">
        <v>0</v>
      </c>
      <c r="AB28" s="145">
        <v>28.953299999999999</v>
      </c>
      <c r="AC28" s="146">
        <v>8.5386999999999986</v>
      </c>
      <c r="AD28" s="145">
        <v>87.343999999999994</v>
      </c>
      <c r="AE28" s="145">
        <v>100.3426</v>
      </c>
      <c r="AF28" s="145">
        <v>122.673</v>
      </c>
      <c r="AG28" s="145">
        <v>36.122100000000003</v>
      </c>
      <c r="AH28" s="145">
        <v>0</v>
      </c>
      <c r="AI28" s="145">
        <v>12.462999999999999</v>
      </c>
      <c r="AJ28" s="145">
        <v>8.0340000000000007</v>
      </c>
      <c r="AK28" s="145">
        <v>30.282</v>
      </c>
      <c r="AL28" s="145">
        <v>41.818000000000005</v>
      </c>
      <c r="AM28" s="381">
        <v>3.4813999999999998</v>
      </c>
      <c r="AN28" s="145">
        <v>1.6892</v>
      </c>
      <c r="AO28" s="145">
        <v>0</v>
      </c>
      <c r="AP28" s="145">
        <v>4.7895000000000003</v>
      </c>
      <c r="AQ28" s="145">
        <v>0</v>
      </c>
      <c r="AR28" s="145">
        <v>2.9457999999999998</v>
      </c>
      <c r="AS28" s="145">
        <v>0</v>
      </c>
      <c r="AT28" s="146">
        <v>6.6744000000000003</v>
      </c>
      <c r="AU28" s="97">
        <v>19.580300000000001</v>
      </c>
      <c r="AV28" s="152">
        <v>458.65899999999999</v>
      </c>
      <c r="AW28" s="145">
        <v>52.303400000000003</v>
      </c>
      <c r="AX28" s="152">
        <v>270.04140000000041</v>
      </c>
      <c r="AY28" s="145">
        <v>0</v>
      </c>
      <c r="AZ28" s="145">
        <v>0</v>
      </c>
      <c r="BA28" s="146">
        <v>54.322200000000002</v>
      </c>
      <c r="BB28" s="96">
        <v>215.7192000000004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0.11638505830486899</v>
      </c>
      <c r="N29" s="400" t="s">
        <v>52</v>
      </c>
      <c r="O29" s="151">
        <v>2018</v>
      </c>
      <c r="P29" s="394">
        <v>2</v>
      </c>
      <c r="Q29" s="145">
        <v>7230.7512000000006</v>
      </c>
      <c r="R29" s="145">
        <v>121.065</v>
      </c>
      <c r="S29" s="152">
        <v>7109.686200000001</v>
      </c>
      <c r="T29" s="145">
        <v>2999.6676000000002</v>
      </c>
      <c r="U29" s="145"/>
      <c r="V29" s="145"/>
      <c r="W29" s="96">
        <v>4110.0186000000012</v>
      </c>
      <c r="X29" s="146">
        <v>100.0748</v>
      </c>
      <c r="Y29" s="145">
        <v>852.74640000000011</v>
      </c>
      <c r="Z29" s="146">
        <v>48.554200000000002</v>
      </c>
      <c r="AA29" s="145">
        <v>0</v>
      </c>
      <c r="AB29" s="145">
        <v>-21.7639</v>
      </c>
      <c r="AC29" s="146">
        <v>42.827399999999997</v>
      </c>
      <c r="AD29" s="145">
        <v>239.26900000000001</v>
      </c>
      <c r="AE29" s="145">
        <v>653.60710000000006</v>
      </c>
      <c r="AF29" s="145">
        <v>307.07389999999998</v>
      </c>
      <c r="AG29" s="145">
        <v>371.0575</v>
      </c>
      <c r="AH29" s="145">
        <v>0</v>
      </c>
      <c r="AI29" s="145">
        <v>187.3776</v>
      </c>
      <c r="AJ29" s="145">
        <v>143.06700000000001</v>
      </c>
      <c r="AK29" s="145">
        <v>56.670600000000007</v>
      </c>
      <c r="AL29" s="145">
        <v>120.68510000000001</v>
      </c>
      <c r="AM29" s="381">
        <v>4.6762000000000006</v>
      </c>
      <c r="AN29" s="145">
        <v>15.2234</v>
      </c>
      <c r="AO29" s="145">
        <v>4.4496000000000002</v>
      </c>
      <c r="AP29" s="145">
        <v>29.694900000000001</v>
      </c>
      <c r="AQ29" s="145">
        <v>0</v>
      </c>
      <c r="AR29" s="145">
        <v>12.421800000000001</v>
      </c>
      <c r="AS29" s="145">
        <v>0</v>
      </c>
      <c r="AT29" s="146">
        <v>4.9646000000000008</v>
      </c>
      <c r="AU29" s="97">
        <v>71.430500000000009</v>
      </c>
      <c r="AV29" s="152">
        <v>2150.2383</v>
      </c>
      <c r="AW29" s="145">
        <v>137.917</v>
      </c>
      <c r="AX29" s="152">
        <v>841.55140000000154</v>
      </c>
      <c r="AY29" s="145">
        <v>0</v>
      </c>
      <c r="AZ29" s="145">
        <v>0</v>
      </c>
      <c r="BA29" s="146">
        <v>162.6576</v>
      </c>
      <c r="BB29" s="96">
        <v>678.89380000000153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7.3906681469428664E-2</v>
      </c>
      <c r="N30" s="400" t="s">
        <v>52</v>
      </c>
      <c r="O30" s="151">
        <v>2018</v>
      </c>
      <c r="P30" s="394">
        <v>2</v>
      </c>
      <c r="Q30" s="145">
        <v>4619.6783999999998</v>
      </c>
      <c r="R30" s="145">
        <v>35.374499999999998</v>
      </c>
      <c r="S30" s="152">
        <v>4584.3038999999999</v>
      </c>
      <c r="T30" s="145">
        <v>1871.4672</v>
      </c>
      <c r="U30" s="145"/>
      <c r="V30" s="145"/>
      <c r="W30" s="96">
        <v>2712.8366999999998</v>
      </c>
      <c r="X30" s="146">
        <v>50.150700000000001</v>
      </c>
      <c r="Y30" s="145">
        <v>550.00080000000003</v>
      </c>
      <c r="Z30" s="146">
        <v>25.029</v>
      </c>
      <c r="AA30" s="145">
        <v>0</v>
      </c>
      <c r="AB30" s="145">
        <v>-12.6587</v>
      </c>
      <c r="AC30" s="146">
        <v>23.7621</v>
      </c>
      <c r="AD30" s="145">
        <v>197.46130000000002</v>
      </c>
      <c r="AE30" s="145">
        <v>533.32370000000003</v>
      </c>
      <c r="AF30" s="145">
        <v>281.69470000000001</v>
      </c>
      <c r="AG30" s="145">
        <v>305.14780000000002</v>
      </c>
      <c r="AH30" s="145">
        <v>0</v>
      </c>
      <c r="AI30" s="145">
        <v>122.4567</v>
      </c>
      <c r="AJ30" s="145">
        <v>52.890500000000003</v>
      </c>
      <c r="AK30" s="145">
        <v>0</v>
      </c>
      <c r="AL30" s="145">
        <v>106.31660000000001</v>
      </c>
      <c r="AM30" s="381">
        <v>5.4177999999999997</v>
      </c>
      <c r="AN30" s="145">
        <v>1.0197000000000001</v>
      </c>
      <c r="AO30" s="145">
        <v>4.1921000000000008</v>
      </c>
      <c r="AP30" s="145">
        <v>12.988300000000001</v>
      </c>
      <c r="AQ30" s="145">
        <v>0</v>
      </c>
      <c r="AR30" s="145">
        <v>9.6820000000000004</v>
      </c>
      <c r="AS30" s="145">
        <v>0</v>
      </c>
      <c r="AT30" s="146">
        <v>36.626800000000003</v>
      </c>
      <c r="AU30" s="97">
        <v>69.926700000000011</v>
      </c>
      <c r="AV30" s="152">
        <v>1669.2180000000001</v>
      </c>
      <c r="AW30" s="145">
        <v>88.116500000000002</v>
      </c>
      <c r="AX30" s="152">
        <v>341.42509999999982</v>
      </c>
      <c r="AY30" s="145">
        <v>0</v>
      </c>
      <c r="AZ30" s="145">
        <v>0</v>
      </c>
      <c r="BA30" s="146">
        <v>70.019400000000005</v>
      </c>
      <c r="BB30" s="96">
        <v>271.4056999999998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2.4383195155428566E-2</v>
      </c>
      <c r="N31" s="400" t="s">
        <v>51</v>
      </c>
      <c r="O31" s="151">
        <v>2018</v>
      </c>
      <c r="P31" s="394">
        <v>2</v>
      </c>
      <c r="Q31" s="145">
        <v>5016.2868000000008</v>
      </c>
      <c r="R31" s="145">
        <v>36.917999999999999</v>
      </c>
      <c r="S31" s="152">
        <v>4979.3688000000011</v>
      </c>
      <c r="T31" s="145">
        <v>2054.5164000000004</v>
      </c>
      <c r="U31" s="145"/>
      <c r="V31" s="145"/>
      <c r="W31" s="96">
        <v>2924.8524000000007</v>
      </c>
      <c r="X31" s="146">
        <v>56.9178</v>
      </c>
      <c r="Y31" s="145">
        <v>597.40200000000004</v>
      </c>
      <c r="Z31" s="146">
        <v>24.493400000000001</v>
      </c>
      <c r="AA31" s="145">
        <v>0</v>
      </c>
      <c r="AB31" s="145">
        <v>-69.916399999999996</v>
      </c>
      <c r="AC31" s="146">
        <v>26.924200000000003</v>
      </c>
      <c r="AD31" s="145">
        <v>269.11839999999995</v>
      </c>
      <c r="AE31" s="145">
        <v>560.67020000000002</v>
      </c>
      <c r="AF31" s="145">
        <v>414.19389999999999</v>
      </c>
      <c r="AG31" s="145">
        <v>302.95389999999998</v>
      </c>
      <c r="AH31" s="145">
        <v>0</v>
      </c>
      <c r="AI31" s="145">
        <v>124.0223</v>
      </c>
      <c r="AJ31" s="145">
        <v>63.952700000000007</v>
      </c>
      <c r="AK31" s="145">
        <v>25.3689</v>
      </c>
      <c r="AL31" s="145">
        <v>121.39580000000001</v>
      </c>
      <c r="AM31" s="381">
        <v>6.9937000000000005</v>
      </c>
      <c r="AN31" s="145">
        <v>3.1312000000000002</v>
      </c>
      <c r="AO31" s="145">
        <v>3.7698</v>
      </c>
      <c r="AP31" s="145">
        <v>13.8432</v>
      </c>
      <c r="AQ31" s="145">
        <v>0</v>
      </c>
      <c r="AR31" s="145">
        <v>6.1594000000000007</v>
      </c>
      <c r="AS31" s="145">
        <v>0</v>
      </c>
      <c r="AT31" s="146">
        <v>69.483800000000002</v>
      </c>
      <c r="AU31" s="97">
        <v>103.3811</v>
      </c>
      <c r="AV31" s="152">
        <v>1985.0572000000002</v>
      </c>
      <c r="AW31" s="145">
        <v>95.676699999999997</v>
      </c>
      <c r="AX31" s="152">
        <v>122.31310000000029</v>
      </c>
      <c r="AY31" s="145">
        <v>0</v>
      </c>
      <c r="AZ31" s="145">
        <v>0</v>
      </c>
      <c r="BA31" s="146">
        <v>67.279599999999988</v>
      </c>
      <c r="BB31" s="96">
        <v>55.033500000000302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2.8808909297260533E-2</v>
      </c>
      <c r="N32" s="400" t="s">
        <v>51</v>
      </c>
      <c r="O32" s="151">
        <v>2018</v>
      </c>
      <c r="P32" s="394">
        <v>2</v>
      </c>
      <c r="Q32" s="145">
        <v>2193.6096000000002</v>
      </c>
      <c r="R32" s="145">
        <v>27.226500000000001</v>
      </c>
      <c r="S32" s="152">
        <v>2166.3831</v>
      </c>
      <c r="T32" s="145">
        <v>840.66120000000012</v>
      </c>
      <c r="U32" s="145"/>
      <c r="V32" s="145"/>
      <c r="W32" s="96">
        <v>1325.7219</v>
      </c>
      <c r="X32" s="146">
        <v>33.516199999999998</v>
      </c>
      <c r="Y32" s="145">
        <v>184.07520000000002</v>
      </c>
      <c r="Z32" s="146">
        <v>27.686399999999999</v>
      </c>
      <c r="AA32" s="145">
        <v>0</v>
      </c>
      <c r="AB32" s="145">
        <v>-7.1070000000000002</v>
      </c>
      <c r="AC32" s="146">
        <v>11.237300000000001</v>
      </c>
      <c r="AD32" s="145">
        <v>91.165300000000002</v>
      </c>
      <c r="AE32" s="145">
        <v>333.04019999999997</v>
      </c>
      <c r="AF32" s="145">
        <v>247.95189999999999</v>
      </c>
      <c r="AG32" s="145">
        <v>80.309100000000001</v>
      </c>
      <c r="AH32" s="145">
        <v>0</v>
      </c>
      <c r="AI32" s="145">
        <v>114.3506</v>
      </c>
      <c r="AJ32" s="145">
        <v>23.514899999999997</v>
      </c>
      <c r="AK32" s="145">
        <v>11.958299999999999</v>
      </c>
      <c r="AL32" s="145">
        <v>59.3795</v>
      </c>
      <c r="AM32" s="381">
        <v>2.6780000000000004</v>
      </c>
      <c r="AN32" s="145">
        <v>0.96819999999999995</v>
      </c>
      <c r="AO32" s="145">
        <v>0</v>
      </c>
      <c r="AP32" s="145">
        <v>8.6005000000000003</v>
      </c>
      <c r="AQ32" s="145">
        <v>0</v>
      </c>
      <c r="AR32" s="145">
        <v>4.5114000000000001</v>
      </c>
      <c r="AS32" s="145">
        <v>0</v>
      </c>
      <c r="AT32" s="146">
        <v>1.1124000000000001</v>
      </c>
      <c r="AU32" s="97">
        <v>17.8705</v>
      </c>
      <c r="AV32" s="152">
        <v>979.5403</v>
      </c>
      <c r="AW32" s="145">
        <v>41.8386</v>
      </c>
      <c r="AX32" s="152">
        <v>63.195499999999967</v>
      </c>
      <c r="AY32" s="145">
        <v>0</v>
      </c>
      <c r="AZ32" s="145">
        <v>0</v>
      </c>
      <c r="BA32" s="146">
        <v>59.317700000000002</v>
      </c>
      <c r="BB32" s="96">
        <v>3.8777999999999651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-1.7615868750133733E-2</v>
      </c>
      <c r="N33" s="400" t="s">
        <v>56</v>
      </c>
      <c r="O33" s="151">
        <v>2018</v>
      </c>
      <c r="P33" s="394">
        <v>2</v>
      </c>
      <c r="Q33" s="145">
        <v>4222.3464000000004</v>
      </c>
      <c r="R33" s="145">
        <v>98.973000000000013</v>
      </c>
      <c r="S33" s="152">
        <v>4123.3734000000004</v>
      </c>
      <c r="T33" s="145">
        <v>1690.2648000000002</v>
      </c>
      <c r="U33" s="145"/>
      <c r="V33" s="145"/>
      <c r="W33" s="96">
        <v>2433.1086000000005</v>
      </c>
      <c r="X33" s="146">
        <v>45.072800000000001</v>
      </c>
      <c r="Y33" s="145">
        <v>494.46719999999999</v>
      </c>
      <c r="Z33" s="146">
        <v>26.955100000000002</v>
      </c>
      <c r="AA33" s="145">
        <v>0</v>
      </c>
      <c r="AB33" s="145">
        <v>-5.8195000000000006</v>
      </c>
      <c r="AC33" s="146">
        <v>26.2135</v>
      </c>
      <c r="AD33" s="145">
        <v>177.9119</v>
      </c>
      <c r="AE33" s="145">
        <v>517.30719999999997</v>
      </c>
      <c r="AF33" s="145">
        <v>671.45699999999999</v>
      </c>
      <c r="AG33" s="145">
        <v>146.63080000000002</v>
      </c>
      <c r="AH33" s="145">
        <v>0</v>
      </c>
      <c r="AI33" s="145">
        <v>148.63930000000002</v>
      </c>
      <c r="AJ33" s="145">
        <v>30.951500000000003</v>
      </c>
      <c r="AK33" s="145">
        <v>9.3833000000000002</v>
      </c>
      <c r="AL33" s="145">
        <v>133.24080000000001</v>
      </c>
      <c r="AM33" s="381">
        <v>5.6959</v>
      </c>
      <c r="AN33" s="145">
        <v>1.1433000000000002</v>
      </c>
      <c r="AO33" s="145">
        <v>6.4272</v>
      </c>
      <c r="AP33" s="145">
        <v>17.880800000000001</v>
      </c>
      <c r="AQ33" s="145">
        <v>0</v>
      </c>
      <c r="AR33" s="145">
        <v>11.144600000000001</v>
      </c>
      <c r="AS33" s="145">
        <v>0</v>
      </c>
      <c r="AT33" s="146">
        <v>3.0385000000000004</v>
      </c>
      <c r="AU33" s="97">
        <v>45.330300000000001</v>
      </c>
      <c r="AV33" s="152">
        <v>1880.8521000000001</v>
      </c>
      <c r="AW33" s="145">
        <v>80.535700000000006</v>
      </c>
      <c r="AX33" s="152">
        <v>-74.380299999999679</v>
      </c>
      <c r="AY33" s="145">
        <v>0</v>
      </c>
      <c r="AZ33" s="145">
        <v>0</v>
      </c>
      <c r="BA33" s="146">
        <v>160.45340000000002</v>
      </c>
      <c r="BB33" s="96">
        <v>-234.83369999999968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0.21147200544119232</v>
      </c>
      <c r="N34" s="400" t="s">
        <v>52</v>
      </c>
      <c r="O34" s="151">
        <v>2018</v>
      </c>
      <c r="P34" s="394">
        <v>2</v>
      </c>
      <c r="Q34" s="145">
        <v>7887.6828000000005</v>
      </c>
      <c r="R34" s="145">
        <v>106.554</v>
      </c>
      <c r="S34" s="152">
        <v>7781.1288000000004</v>
      </c>
      <c r="T34" s="145">
        <v>3148.3188000000005</v>
      </c>
      <c r="U34" s="145"/>
      <c r="V34" s="145"/>
      <c r="W34" s="96">
        <v>4632.8099999999995</v>
      </c>
      <c r="X34" s="146">
        <v>82.616299999999995</v>
      </c>
      <c r="Y34" s="145">
        <v>933.36840000000007</v>
      </c>
      <c r="Z34" s="146">
        <v>41.725299999999997</v>
      </c>
      <c r="AA34" s="145">
        <v>0</v>
      </c>
      <c r="AB34" s="145">
        <v>-29.962700000000002</v>
      </c>
      <c r="AC34" s="146">
        <v>36.698900000000002</v>
      </c>
      <c r="AD34" s="145">
        <v>227.09440000000001</v>
      </c>
      <c r="AE34" s="145">
        <v>619.53470000000004</v>
      </c>
      <c r="AF34" s="145">
        <v>126.0823</v>
      </c>
      <c r="AG34" s="145">
        <v>335.59460000000001</v>
      </c>
      <c r="AH34" s="145">
        <v>0</v>
      </c>
      <c r="AI34" s="145">
        <v>172.4632</v>
      </c>
      <c r="AJ34" s="145">
        <v>72.378100000000003</v>
      </c>
      <c r="AK34" s="145">
        <v>30.179000000000002</v>
      </c>
      <c r="AL34" s="145">
        <v>125.7115</v>
      </c>
      <c r="AM34" s="381">
        <v>3.2754000000000003</v>
      </c>
      <c r="AN34" s="145">
        <v>1.8231000000000002</v>
      </c>
      <c r="AO34" s="145">
        <v>1.2565999999999999</v>
      </c>
      <c r="AP34" s="145">
        <v>27.295000000000002</v>
      </c>
      <c r="AQ34" s="145">
        <v>5.0985000000000005</v>
      </c>
      <c r="AR34" s="145">
        <v>8.24</v>
      </c>
      <c r="AS34" s="145">
        <v>0</v>
      </c>
      <c r="AT34" s="146">
        <v>7.3336000000000006</v>
      </c>
      <c r="AU34" s="97">
        <v>54.322200000000009</v>
      </c>
      <c r="AV34" s="152">
        <v>1763.3600000000001</v>
      </c>
      <c r="AW34" s="145">
        <v>150.4521</v>
      </c>
      <c r="AX34" s="152">
        <v>1668.0240999999992</v>
      </c>
      <c r="AY34" s="145">
        <v>0</v>
      </c>
      <c r="AZ34" s="145">
        <v>0</v>
      </c>
      <c r="BA34" s="146">
        <v>141.84130000000002</v>
      </c>
      <c r="BB34" s="96">
        <v>1526.1827999999991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0.10594551227600725</v>
      </c>
      <c r="N35" s="400" t="s">
        <v>52</v>
      </c>
      <c r="O35" s="151">
        <v>2018</v>
      </c>
      <c r="P35" s="394">
        <v>2</v>
      </c>
      <c r="Q35" s="145">
        <v>3920.2811999999999</v>
      </c>
      <c r="R35" s="145">
        <v>82.624499999999998</v>
      </c>
      <c r="S35" s="152">
        <v>3837.6567</v>
      </c>
      <c r="T35" s="145">
        <v>1537.4448</v>
      </c>
      <c r="U35" s="145"/>
      <c r="V35" s="145"/>
      <c r="W35" s="96">
        <v>2300.2119000000002</v>
      </c>
      <c r="X35" s="146">
        <v>43.558700000000002</v>
      </c>
      <c r="Y35" s="145">
        <v>460.2312</v>
      </c>
      <c r="Z35" s="146">
        <v>23.556100000000001</v>
      </c>
      <c r="AA35" s="145">
        <v>0</v>
      </c>
      <c r="AB35" s="145">
        <v>-13.1943</v>
      </c>
      <c r="AC35" s="146">
        <v>31.198699999999999</v>
      </c>
      <c r="AD35" s="145">
        <v>161.9675</v>
      </c>
      <c r="AE35" s="145">
        <v>454.71410000000003</v>
      </c>
      <c r="AF35" s="145">
        <v>326.54089999999997</v>
      </c>
      <c r="AG35" s="145">
        <v>106.4196</v>
      </c>
      <c r="AH35" s="145">
        <v>0</v>
      </c>
      <c r="AI35" s="145">
        <v>71.018500000000003</v>
      </c>
      <c r="AJ35" s="145">
        <v>59.595800000000004</v>
      </c>
      <c r="AK35" s="145">
        <v>0</v>
      </c>
      <c r="AL35" s="145">
        <v>98.292900000000003</v>
      </c>
      <c r="AM35" s="381">
        <v>2.9355000000000002</v>
      </c>
      <c r="AN35" s="145">
        <v>1.6068</v>
      </c>
      <c r="AO35" s="145">
        <v>2.06</v>
      </c>
      <c r="AP35" s="145">
        <v>9.6304999999999996</v>
      </c>
      <c r="AQ35" s="145">
        <v>6.2314999999999996</v>
      </c>
      <c r="AR35" s="145">
        <v>5.1603000000000003</v>
      </c>
      <c r="AS35" s="145">
        <v>0</v>
      </c>
      <c r="AT35" s="146">
        <v>3.9346000000000001</v>
      </c>
      <c r="AU35" s="97">
        <v>31.559199999999997</v>
      </c>
      <c r="AV35" s="152">
        <v>1310.1084999999998</v>
      </c>
      <c r="AW35" s="145">
        <v>65.425600000000003</v>
      </c>
      <c r="AX35" s="152">
        <v>415.33620000000042</v>
      </c>
      <c r="AY35" s="145">
        <v>0</v>
      </c>
      <c r="AZ35" s="145">
        <v>0</v>
      </c>
      <c r="BA35" s="146">
        <v>81.627499999999998</v>
      </c>
      <c r="BB35" s="96">
        <v>333.70870000000042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9.4706206998213222E-2</v>
      </c>
      <c r="N36" s="400" t="s">
        <v>52</v>
      </c>
      <c r="O36" s="151">
        <v>2018</v>
      </c>
      <c r="P36" s="394">
        <v>2</v>
      </c>
      <c r="Q36" s="145">
        <v>4504.4640000000009</v>
      </c>
      <c r="R36" s="145">
        <v>24.769500000000001</v>
      </c>
      <c r="S36" s="152">
        <v>4479.6945000000005</v>
      </c>
      <c r="T36" s="145">
        <v>2388.1068000000005</v>
      </c>
      <c r="U36" s="145"/>
      <c r="V36" s="145"/>
      <c r="W36" s="96">
        <v>2091.5877</v>
      </c>
      <c r="X36" s="146">
        <v>51.448500000000003</v>
      </c>
      <c r="Y36" s="145">
        <v>313.52400000000006</v>
      </c>
      <c r="Z36" s="146">
        <v>36.894600000000004</v>
      </c>
      <c r="AA36" s="145">
        <v>0</v>
      </c>
      <c r="AB36" s="145">
        <v>197.94540000000001</v>
      </c>
      <c r="AC36" s="146">
        <v>4.6144000000000007</v>
      </c>
      <c r="AD36" s="145">
        <v>90.125</v>
      </c>
      <c r="AE36" s="145">
        <v>450.17180000000002</v>
      </c>
      <c r="AF36" s="145">
        <v>440.48980000000006</v>
      </c>
      <c r="AG36" s="145">
        <v>107.15090000000001</v>
      </c>
      <c r="AH36" s="145">
        <v>0</v>
      </c>
      <c r="AI36" s="145">
        <v>118.3882</v>
      </c>
      <c r="AJ36" s="145">
        <v>56.114399999999996</v>
      </c>
      <c r="AK36" s="145">
        <v>0</v>
      </c>
      <c r="AL36" s="145">
        <v>84.542400000000001</v>
      </c>
      <c r="AM36" s="381">
        <v>2.5956000000000001</v>
      </c>
      <c r="AN36" s="145">
        <v>5.5516999999999994</v>
      </c>
      <c r="AO36" s="145">
        <v>0</v>
      </c>
      <c r="AP36" s="145">
        <v>12.782300000000001</v>
      </c>
      <c r="AQ36" s="145">
        <v>0</v>
      </c>
      <c r="AR36" s="145">
        <v>6.7465000000000002</v>
      </c>
      <c r="AS36" s="145">
        <v>0</v>
      </c>
      <c r="AT36" s="146">
        <v>5.0985000000000005</v>
      </c>
      <c r="AU36" s="97">
        <v>32.7746</v>
      </c>
      <c r="AV36" s="152">
        <v>1379.7571000000003</v>
      </c>
      <c r="AW36" s="145">
        <v>85.922600000000003</v>
      </c>
      <c r="AX36" s="152">
        <v>426.60069999999962</v>
      </c>
      <c r="AY36" s="145">
        <v>0</v>
      </c>
      <c r="AZ36" s="145">
        <v>0</v>
      </c>
      <c r="BA36" s="146">
        <v>48.090699999999998</v>
      </c>
      <c r="BB36" s="96">
        <v>378.50999999999965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8.8601933485040224E-2</v>
      </c>
      <c r="N37" s="400" t="s">
        <v>52</v>
      </c>
      <c r="O37" s="151">
        <v>2018</v>
      </c>
      <c r="P37" s="394">
        <v>2</v>
      </c>
      <c r="Q37" s="145">
        <v>7899.9732000000004</v>
      </c>
      <c r="R37" s="145">
        <v>121.7475</v>
      </c>
      <c r="S37" s="152">
        <v>7778.2257</v>
      </c>
      <c r="T37" s="145">
        <v>3162.8772000000004</v>
      </c>
      <c r="U37" s="145"/>
      <c r="V37" s="145"/>
      <c r="W37" s="96">
        <v>4615.3485000000001</v>
      </c>
      <c r="X37" s="146">
        <v>86.787800000000004</v>
      </c>
      <c r="Y37" s="145">
        <v>932.96879999999999</v>
      </c>
      <c r="Z37" s="146">
        <v>56.464600000000004</v>
      </c>
      <c r="AA37" s="145">
        <v>0</v>
      </c>
      <c r="AB37" s="145">
        <v>-191.90960000000001</v>
      </c>
      <c r="AC37" s="146">
        <v>38.274799999999999</v>
      </c>
      <c r="AD37" s="145">
        <v>351.37419999999997</v>
      </c>
      <c r="AE37" s="145">
        <v>733.96770000000004</v>
      </c>
      <c r="AF37" s="145">
        <v>651.39260000000002</v>
      </c>
      <c r="AG37" s="145">
        <v>261.38310000000001</v>
      </c>
      <c r="AH37" s="145">
        <v>0</v>
      </c>
      <c r="AI37" s="145">
        <v>145.85830000000001</v>
      </c>
      <c r="AJ37" s="145">
        <v>107.48049999999999</v>
      </c>
      <c r="AK37" s="145">
        <v>0</v>
      </c>
      <c r="AL37" s="145">
        <v>120.3349</v>
      </c>
      <c r="AM37" s="381">
        <v>3.7286000000000001</v>
      </c>
      <c r="AN37" s="145">
        <v>8.5181000000000004</v>
      </c>
      <c r="AO37" s="145">
        <v>0.52529999999999999</v>
      </c>
      <c r="AP37" s="145">
        <v>31.8064</v>
      </c>
      <c r="AQ37" s="145">
        <v>5.0985000000000005</v>
      </c>
      <c r="AR37" s="145">
        <v>11.2064</v>
      </c>
      <c r="AS37" s="145">
        <v>0</v>
      </c>
      <c r="AT37" s="146">
        <v>102.176</v>
      </c>
      <c r="AU37" s="97">
        <v>163.05930000000001</v>
      </c>
      <c r="AV37" s="152">
        <v>2534.8505999999998</v>
      </c>
      <c r="AW37" s="145">
        <v>150.68900000000002</v>
      </c>
      <c r="AX37" s="152">
        <v>699.95290000000045</v>
      </c>
      <c r="AY37" s="145">
        <v>0</v>
      </c>
      <c r="AZ37" s="145">
        <v>0</v>
      </c>
      <c r="BA37" s="146">
        <v>279.70679999999999</v>
      </c>
      <c r="BB37" s="96">
        <v>420.24610000000047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4.1498732103263464E-2</v>
      </c>
      <c r="N38" s="400" t="s">
        <v>51</v>
      </c>
      <c r="O38" s="151">
        <v>2018</v>
      </c>
      <c r="P38" s="394">
        <v>2</v>
      </c>
      <c r="Q38" s="145">
        <v>1084.9464</v>
      </c>
      <c r="R38" s="145">
        <v>29.767500000000002</v>
      </c>
      <c r="S38" s="152">
        <v>1055.1789000000001</v>
      </c>
      <c r="T38" s="145">
        <v>628.32240000000002</v>
      </c>
      <c r="U38" s="145"/>
      <c r="V38" s="145"/>
      <c r="W38" s="96">
        <v>426.8565000000001</v>
      </c>
      <c r="X38" s="146">
        <v>25.657299999999999</v>
      </c>
      <c r="Y38" s="145">
        <v>84.347999999999985</v>
      </c>
      <c r="Z38" s="146">
        <v>6.0872999999999999</v>
      </c>
      <c r="AA38" s="145">
        <v>0</v>
      </c>
      <c r="AB38" s="145">
        <v>-0.1236</v>
      </c>
      <c r="AC38" s="146">
        <v>6.3963000000000001</v>
      </c>
      <c r="AD38" s="145">
        <v>56.804499999999997</v>
      </c>
      <c r="AE38" s="145">
        <v>34.669799999999995</v>
      </c>
      <c r="AF38" s="145">
        <v>96.5625</v>
      </c>
      <c r="AG38" s="145">
        <v>9.7128999999999994</v>
      </c>
      <c r="AH38" s="145">
        <v>0</v>
      </c>
      <c r="AI38" s="145">
        <v>2.4411</v>
      </c>
      <c r="AJ38" s="145">
        <v>9.3318000000000012</v>
      </c>
      <c r="AK38" s="145">
        <v>0</v>
      </c>
      <c r="AL38" s="145">
        <v>20.8781</v>
      </c>
      <c r="AM38" s="381">
        <v>2.0394000000000001</v>
      </c>
      <c r="AN38" s="145">
        <v>1.5244</v>
      </c>
      <c r="AO38" s="145">
        <v>0</v>
      </c>
      <c r="AP38" s="145">
        <v>3.5226000000000002</v>
      </c>
      <c r="AQ38" s="145">
        <v>0</v>
      </c>
      <c r="AR38" s="145">
        <v>1.9261000000000001</v>
      </c>
      <c r="AS38" s="145">
        <v>0</v>
      </c>
      <c r="AT38" s="146">
        <v>14.492100000000001</v>
      </c>
      <c r="AU38" s="97">
        <v>23.504600000000003</v>
      </c>
      <c r="AV38" s="152">
        <v>253.90530000000001</v>
      </c>
      <c r="AW38" s="145">
        <v>18.107399999999998</v>
      </c>
      <c r="AX38" s="152">
        <v>45.023900000000125</v>
      </c>
      <c r="AY38" s="145">
        <v>0</v>
      </c>
      <c r="AZ38" s="145">
        <v>0</v>
      </c>
      <c r="BA38" s="146">
        <v>25.883900000000001</v>
      </c>
      <c r="BB38" s="96">
        <v>19.140000000000125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0.11716767768770164</v>
      </c>
      <c r="N39" s="400" t="s">
        <v>52</v>
      </c>
      <c r="O39" s="151">
        <v>2018</v>
      </c>
      <c r="P39" s="394">
        <v>2</v>
      </c>
      <c r="Q39" s="145">
        <v>1391.2668000000001</v>
      </c>
      <c r="R39" s="145">
        <v>17.891999999999999</v>
      </c>
      <c r="S39" s="152">
        <v>1373.3748000000001</v>
      </c>
      <c r="T39" s="145">
        <v>786.00239999999997</v>
      </c>
      <c r="U39" s="145"/>
      <c r="V39" s="145"/>
      <c r="W39" s="96">
        <v>587.37240000000008</v>
      </c>
      <c r="X39" s="146">
        <v>29.324099999999998</v>
      </c>
      <c r="Y39" s="145">
        <v>137.28960000000001</v>
      </c>
      <c r="Z39" s="146">
        <v>1.8746</v>
      </c>
      <c r="AA39" s="145">
        <v>0</v>
      </c>
      <c r="AB39" s="145">
        <v>-8.2400000000000001E-2</v>
      </c>
      <c r="AC39" s="146">
        <v>0</v>
      </c>
      <c r="AD39" s="145">
        <v>88.229799999999997</v>
      </c>
      <c r="AE39" s="145">
        <v>43.466000000000001</v>
      </c>
      <c r="AF39" s="145">
        <v>31.3017</v>
      </c>
      <c r="AG39" s="145">
        <v>18.138300000000001</v>
      </c>
      <c r="AH39" s="145">
        <v>0</v>
      </c>
      <c r="AI39" s="145">
        <v>2.9870000000000001</v>
      </c>
      <c r="AJ39" s="145">
        <v>6.0975999999999999</v>
      </c>
      <c r="AK39" s="145">
        <v>0</v>
      </c>
      <c r="AL39" s="145">
        <v>28.736999999999998</v>
      </c>
      <c r="AM39" s="381">
        <v>2.7707000000000002</v>
      </c>
      <c r="AN39" s="145">
        <v>0.69010000000000005</v>
      </c>
      <c r="AO39" s="145">
        <v>0</v>
      </c>
      <c r="AP39" s="145">
        <v>5.3353999999999999</v>
      </c>
      <c r="AQ39" s="145">
        <v>0</v>
      </c>
      <c r="AR39" s="145">
        <v>0.97849999999999993</v>
      </c>
      <c r="AS39" s="145">
        <v>0</v>
      </c>
      <c r="AT39" s="146">
        <v>0.52529999999999999</v>
      </c>
      <c r="AU39" s="97">
        <v>10.3</v>
      </c>
      <c r="AV39" s="152">
        <v>229.25740000000002</v>
      </c>
      <c r="AW39" s="145">
        <v>26.532800000000002</v>
      </c>
      <c r="AX39" s="152">
        <v>163.01150000000007</v>
      </c>
      <c r="AY39" s="145">
        <v>0</v>
      </c>
      <c r="AZ39" s="145">
        <v>0</v>
      </c>
      <c r="BA39" s="146">
        <v>30.4056</v>
      </c>
      <c r="BB39" s="96">
        <v>132.60590000000008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0.17638677268197472</v>
      </c>
      <c r="N40" s="400" t="s">
        <v>52</v>
      </c>
      <c r="O40" s="151">
        <v>2018</v>
      </c>
      <c r="P40" s="394">
        <v>2</v>
      </c>
      <c r="Q40" s="145">
        <v>6908.5872000000008</v>
      </c>
      <c r="R40" s="145">
        <v>73.6785</v>
      </c>
      <c r="S40" s="152">
        <v>6834.9087000000009</v>
      </c>
      <c r="T40" s="145">
        <v>2740.4784000000004</v>
      </c>
      <c r="U40" s="145"/>
      <c r="V40" s="145"/>
      <c r="W40" s="96">
        <v>4094.4303000000004</v>
      </c>
      <c r="X40" s="146">
        <v>100.22930000000001</v>
      </c>
      <c r="Y40" s="145">
        <v>819.93600000000015</v>
      </c>
      <c r="Z40" s="146">
        <v>27.212600000000002</v>
      </c>
      <c r="AA40" s="145">
        <v>0</v>
      </c>
      <c r="AB40" s="145">
        <v>-9.6098999999999997</v>
      </c>
      <c r="AC40" s="146">
        <v>25.224699999999999</v>
      </c>
      <c r="AD40" s="145">
        <v>170.26930000000002</v>
      </c>
      <c r="AE40" s="145">
        <v>485.23300000000006</v>
      </c>
      <c r="AF40" s="145">
        <v>506.68790000000001</v>
      </c>
      <c r="AG40" s="145">
        <v>201.983</v>
      </c>
      <c r="AH40" s="145">
        <v>0</v>
      </c>
      <c r="AI40" s="145">
        <v>254.70869999999999</v>
      </c>
      <c r="AJ40" s="145">
        <v>41.6738</v>
      </c>
      <c r="AK40" s="145">
        <v>17.3658</v>
      </c>
      <c r="AL40" s="145">
        <v>53.7866</v>
      </c>
      <c r="AM40" s="381">
        <v>6.1078999999999999</v>
      </c>
      <c r="AN40" s="145">
        <v>10.176400000000001</v>
      </c>
      <c r="AO40" s="145">
        <v>0.27810000000000001</v>
      </c>
      <c r="AP40" s="145">
        <v>64.467700000000008</v>
      </c>
      <c r="AQ40" s="145">
        <v>0</v>
      </c>
      <c r="AR40" s="145">
        <v>7.1276000000000002</v>
      </c>
      <c r="AS40" s="145">
        <v>0</v>
      </c>
      <c r="AT40" s="146">
        <v>8.9198000000000004</v>
      </c>
      <c r="AU40" s="97">
        <v>97.077500000000001</v>
      </c>
      <c r="AV40" s="152">
        <v>1828.7855999999999</v>
      </c>
      <c r="AW40" s="145">
        <v>115.29819999999999</v>
      </c>
      <c r="AX40" s="152">
        <v>1218.5834000000004</v>
      </c>
      <c r="AY40" s="145">
        <v>0</v>
      </c>
      <c r="AZ40" s="145">
        <v>0</v>
      </c>
      <c r="BA40" s="146">
        <v>197.62610000000001</v>
      </c>
      <c r="BB40" s="96">
        <v>1020.9573000000005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0.10386741225297787</v>
      </c>
      <c r="N41" s="400" t="s">
        <v>52</v>
      </c>
      <c r="O41" s="151">
        <v>2018</v>
      </c>
      <c r="P41" s="394">
        <v>2</v>
      </c>
      <c r="Q41" s="145">
        <v>2052.1836000000003</v>
      </c>
      <c r="R41" s="145">
        <v>38.786999999999999</v>
      </c>
      <c r="S41" s="152">
        <v>2013.3966000000003</v>
      </c>
      <c r="T41" s="145">
        <v>1150.2539999999999</v>
      </c>
      <c r="U41" s="145"/>
      <c r="V41" s="145"/>
      <c r="W41" s="96">
        <v>863.14260000000036</v>
      </c>
      <c r="X41" s="146">
        <v>62.242899999999999</v>
      </c>
      <c r="Y41" s="145">
        <v>160.98480000000001</v>
      </c>
      <c r="Z41" s="146">
        <v>10.3309</v>
      </c>
      <c r="AA41" s="145">
        <v>0</v>
      </c>
      <c r="AB41" s="145">
        <v>-0.3296</v>
      </c>
      <c r="AC41" s="146">
        <v>7.7352999999999996</v>
      </c>
      <c r="AD41" s="145">
        <v>71.502600000000001</v>
      </c>
      <c r="AE41" s="145">
        <v>61.048100000000005</v>
      </c>
      <c r="AF41" s="145">
        <v>136.84580000000003</v>
      </c>
      <c r="AG41" s="145">
        <v>13.4518</v>
      </c>
      <c r="AH41" s="145">
        <v>0</v>
      </c>
      <c r="AI41" s="145">
        <v>9.0846</v>
      </c>
      <c r="AJ41" s="145">
        <v>4.9542999999999999</v>
      </c>
      <c r="AK41" s="145">
        <v>0</v>
      </c>
      <c r="AL41" s="145">
        <v>36.225100000000005</v>
      </c>
      <c r="AM41" s="381">
        <v>2.2454000000000001</v>
      </c>
      <c r="AN41" s="145">
        <v>7.9001000000000001</v>
      </c>
      <c r="AO41" s="145">
        <v>0</v>
      </c>
      <c r="AP41" s="145">
        <v>38.8825</v>
      </c>
      <c r="AQ41" s="145">
        <v>0</v>
      </c>
      <c r="AR41" s="145">
        <v>3.2650999999999999</v>
      </c>
      <c r="AS41" s="145">
        <v>0</v>
      </c>
      <c r="AT41" s="146">
        <v>4.1818</v>
      </c>
      <c r="AU41" s="97">
        <v>56.474899999999998</v>
      </c>
      <c r="AV41" s="152">
        <v>389.58720000000005</v>
      </c>
      <c r="AW41" s="145">
        <v>34.247500000000002</v>
      </c>
      <c r="AX41" s="152">
        <v>213.15500000000026</v>
      </c>
      <c r="AY41" s="145">
        <v>0</v>
      </c>
      <c r="AZ41" s="145">
        <v>0</v>
      </c>
      <c r="BA41" s="146">
        <v>33.310200000000002</v>
      </c>
      <c r="BB41" s="96">
        <v>179.84480000000025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0.12864734205372788</v>
      </c>
      <c r="N42" s="400" t="s">
        <v>52</v>
      </c>
      <c r="O42" s="151">
        <v>2018</v>
      </c>
      <c r="P42" s="394">
        <v>2</v>
      </c>
      <c r="Q42" s="145">
        <v>5357.1887999999999</v>
      </c>
      <c r="R42" s="145">
        <v>80.377499999999998</v>
      </c>
      <c r="S42" s="152">
        <v>5276.8113000000003</v>
      </c>
      <c r="T42" s="145">
        <v>2634.5520000000001</v>
      </c>
      <c r="U42" s="145"/>
      <c r="V42" s="145"/>
      <c r="W42" s="96">
        <v>2642.2593000000002</v>
      </c>
      <c r="X42" s="146">
        <v>65.600700000000003</v>
      </c>
      <c r="Y42" s="145">
        <v>369.21960000000007</v>
      </c>
      <c r="Z42" s="146">
        <v>6.4478</v>
      </c>
      <c r="AA42" s="145">
        <v>0</v>
      </c>
      <c r="AB42" s="145">
        <v>-0.46350000000000002</v>
      </c>
      <c r="AC42" s="146">
        <v>25.636700000000001</v>
      </c>
      <c r="AD42" s="145">
        <v>119.995</v>
      </c>
      <c r="AE42" s="145">
        <v>536.6712</v>
      </c>
      <c r="AF42" s="145">
        <v>387.06370000000004</v>
      </c>
      <c r="AG42" s="145">
        <v>80.504800000000003</v>
      </c>
      <c r="AH42" s="145">
        <v>0</v>
      </c>
      <c r="AI42" s="145">
        <v>116.30760000000001</v>
      </c>
      <c r="AJ42" s="145">
        <v>52.962600000000002</v>
      </c>
      <c r="AK42" s="145">
        <v>0.86519999999999997</v>
      </c>
      <c r="AL42" s="145">
        <v>108.8916</v>
      </c>
      <c r="AM42" s="381">
        <v>3.1930000000000001</v>
      </c>
      <c r="AN42" s="145">
        <v>9.6614000000000004</v>
      </c>
      <c r="AO42" s="145">
        <v>0</v>
      </c>
      <c r="AP42" s="145">
        <v>14.244900000000001</v>
      </c>
      <c r="AQ42" s="145">
        <v>10.197000000000001</v>
      </c>
      <c r="AR42" s="145">
        <v>5.6032000000000002</v>
      </c>
      <c r="AS42" s="145">
        <v>0</v>
      </c>
      <c r="AT42" s="146">
        <v>1.4008</v>
      </c>
      <c r="AU42" s="97">
        <v>44.3003</v>
      </c>
      <c r="AV42" s="152">
        <v>1447.5620000000001</v>
      </c>
      <c r="AW42" s="145">
        <v>89.414300000000011</v>
      </c>
      <c r="AX42" s="152">
        <v>689.18809999999996</v>
      </c>
      <c r="AY42" s="145">
        <v>0</v>
      </c>
      <c r="AZ42" s="145">
        <v>0</v>
      </c>
      <c r="BA42" s="146">
        <v>194.38159999999999</v>
      </c>
      <c r="BB42" s="96">
        <v>494.80649999999997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0.10613055165727688</v>
      </c>
      <c r="N43" s="400" t="s">
        <v>52</v>
      </c>
      <c r="O43" s="151">
        <v>2018</v>
      </c>
      <c r="P43" s="394">
        <v>2</v>
      </c>
      <c r="Q43" s="145">
        <v>3540.0240000000003</v>
      </c>
      <c r="R43" s="145">
        <v>127.34400000000001</v>
      </c>
      <c r="S43" s="152">
        <v>3412.6800000000003</v>
      </c>
      <c r="T43" s="145">
        <v>1470.6576</v>
      </c>
      <c r="U43" s="145"/>
      <c r="V43" s="145"/>
      <c r="W43" s="96">
        <v>1942.0224000000003</v>
      </c>
      <c r="X43" s="146">
        <v>54.868100000000005</v>
      </c>
      <c r="Y43" s="145">
        <v>323.85960000000006</v>
      </c>
      <c r="Z43" s="146">
        <v>8.3739000000000008</v>
      </c>
      <c r="AA43" s="145">
        <v>0</v>
      </c>
      <c r="AB43" s="145">
        <v>-7.3851000000000004</v>
      </c>
      <c r="AC43" s="146">
        <v>50.408200000000001</v>
      </c>
      <c r="AD43" s="145">
        <v>125.76299999999999</v>
      </c>
      <c r="AE43" s="145">
        <v>372.97330000000005</v>
      </c>
      <c r="AF43" s="145">
        <v>312.05910000000006</v>
      </c>
      <c r="AG43" s="145">
        <v>110.54990000000001</v>
      </c>
      <c r="AH43" s="145">
        <v>0</v>
      </c>
      <c r="AI43" s="145">
        <v>144.80770000000001</v>
      </c>
      <c r="AJ43" s="145">
        <v>44.496000000000002</v>
      </c>
      <c r="AK43" s="145">
        <v>0</v>
      </c>
      <c r="AL43" s="145">
        <v>31.703400000000002</v>
      </c>
      <c r="AM43" s="381">
        <v>2.5131999999999999</v>
      </c>
      <c r="AN43" s="145">
        <v>1.5553000000000001</v>
      </c>
      <c r="AO43" s="145">
        <v>0</v>
      </c>
      <c r="AP43" s="145">
        <v>5.644400000000001</v>
      </c>
      <c r="AQ43" s="145">
        <v>0</v>
      </c>
      <c r="AR43" s="145">
        <v>7.8589000000000002</v>
      </c>
      <c r="AS43" s="145">
        <v>0</v>
      </c>
      <c r="AT43" s="146">
        <v>3.2342000000000004</v>
      </c>
      <c r="AU43" s="97">
        <v>20.806000000000004</v>
      </c>
      <c r="AV43" s="152">
        <v>1163.1584000000003</v>
      </c>
      <c r="AW43" s="145">
        <v>59.080800000000004</v>
      </c>
      <c r="AX43" s="152">
        <v>375.70469999999995</v>
      </c>
      <c r="AY43" s="145">
        <v>0</v>
      </c>
      <c r="AZ43" s="145">
        <v>0</v>
      </c>
      <c r="BA43" s="146">
        <v>155.8493</v>
      </c>
      <c r="BB43" s="96">
        <v>219.85539999999995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0.13248450425496533</v>
      </c>
      <c r="N44" s="400" t="s">
        <v>52</v>
      </c>
      <c r="O44" s="151">
        <v>2018</v>
      </c>
      <c r="P44" s="394">
        <v>2</v>
      </c>
      <c r="Q44" s="145">
        <v>2356.7759999999998</v>
      </c>
      <c r="R44" s="145">
        <v>54.0015</v>
      </c>
      <c r="S44" s="152">
        <v>2302.7745</v>
      </c>
      <c r="T44" s="145">
        <v>837.17279999999994</v>
      </c>
      <c r="U44" s="145"/>
      <c r="V44" s="145"/>
      <c r="W44" s="96">
        <v>1465.6017000000002</v>
      </c>
      <c r="X44" s="146">
        <v>34.196000000000005</v>
      </c>
      <c r="Y44" s="145">
        <v>195.60960000000003</v>
      </c>
      <c r="Z44" s="146">
        <v>42.425699999999999</v>
      </c>
      <c r="AA44" s="145">
        <v>0</v>
      </c>
      <c r="AB44" s="145">
        <v>-2.2454000000000001</v>
      </c>
      <c r="AC44" s="146">
        <v>18.457600000000003</v>
      </c>
      <c r="AD44" s="145">
        <v>110.65290000000002</v>
      </c>
      <c r="AE44" s="145">
        <v>244.86189999999999</v>
      </c>
      <c r="AF44" s="145">
        <v>222.6448</v>
      </c>
      <c r="AG44" s="145">
        <v>84.820499999999996</v>
      </c>
      <c r="AH44" s="145">
        <v>0</v>
      </c>
      <c r="AI44" s="145">
        <v>97.499799999999993</v>
      </c>
      <c r="AJ44" s="145">
        <v>46.216099999999997</v>
      </c>
      <c r="AK44" s="145">
        <v>0</v>
      </c>
      <c r="AL44" s="145">
        <v>24.235900000000001</v>
      </c>
      <c r="AM44" s="381">
        <v>2.6368</v>
      </c>
      <c r="AN44" s="145">
        <v>7.6323000000000008</v>
      </c>
      <c r="AO44" s="145">
        <v>1.5862000000000001</v>
      </c>
      <c r="AP44" s="145">
        <v>6.9834000000000005</v>
      </c>
      <c r="AQ44" s="145">
        <v>0</v>
      </c>
      <c r="AR44" s="145">
        <v>5.3765999999999998</v>
      </c>
      <c r="AS44" s="145">
        <v>0</v>
      </c>
      <c r="AT44" s="146">
        <v>2.8633999999999999</v>
      </c>
      <c r="AU44" s="97">
        <v>27.078700000000001</v>
      </c>
      <c r="AV44" s="152">
        <v>858.01060000000007</v>
      </c>
      <c r="AW44" s="145">
        <v>39.335699999999996</v>
      </c>
      <c r="AX44" s="152">
        <v>312.23630000000014</v>
      </c>
      <c r="AY44" s="145">
        <v>0</v>
      </c>
      <c r="AZ44" s="145">
        <v>0</v>
      </c>
      <c r="BA44" s="146">
        <v>130.02719999999999</v>
      </c>
      <c r="BB44" s="96">
        <v>182.20910000000015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0.19911529253039426</v>
      </c>
      <c r="N45" s="400" t="s">
        <v>52</v>
      </c>
      <c r="O45" s="151">
        <v>2018</v>
      </c>
      <c r="P45" s="394">
        <v>2</v>
      </c>
      <c r="Q45" s="145">
        <v>3870.8388000000004</v>
      </c>
      <c r="R45" s="145">
        <v>52.542000000000002</v>
      </c>
      <c r="S45" s="152">
        <v>3818.2968000000005</v>
      </c>
      <c r="T45" s="145">
        <v>1409.13</v>
      </c>
      <c r="U45" s="145"/>
      <c r="V45" s="145"/>
      <c r="W45" s="96">
        <v>2409.1668000000004</v>
      </c>
      <c r="X45" s="146">
        <v>93.184100000000001</v>
      </c>
      <c r="Y45" s="145">
        <v>324.43199999999996</v>
      </c>
      <c r="Z45" s="146">
        <v>20.569099999999999</v>
      </c>
      <c r="AA45" s="145">
        <v>0</v>
      </c>
      <c r="AB45" s="145">
        <v>-1.5449999999999999</v>
      </c>
      <c r="AC45" s="146">
        <v>16.593299999999999</v>
      </c>
      <c r="AD45" s="145">
        <v>115.8647</v>
      </c>
      <c r="AE45" s="145">
        <v>345.59589999999997</v>
      </c>
      <c r="AF45" s="145">
        <v>302.08870000000002</v>
      </c>
      <c r="AG45" s="145">
        <v>93.544599999999988</v>
      </c>
      <c r="AH45" s="145">
        <v>0</v>
      </c>
      <c r="AI45" s="145">
        <v>108.6444</v>
      </c>
      <c r="AJ45" s="145">
        <v>42.034300000000002</v>
      </c>
      <c r="AK45" s="145">
        <v>1.1536000000000002</v>
      </c>
      <c r="AL45" s="145">
        <v>86.499400000000009</v>
      </c>
      <c r="AM45" s="381">
        <v>3.1414999999999997</v>
      </c>
      <c r="AN45" s="145">
        <v>5.8091999999999997</v>
      </c>
      <c r="AO45" s="145">
        <v>0.33990000000000004</v>
      </c>
      <c r="AP45" s="145">
        <v>8.2194000000000003</v>
      </c>
      <c r="AQ45" s="145">
        <v>0</v>
      </c>
      <c r="AR45" s="145">
        <v>5.3045000000000009</v>
      </c>
      <c r="AS45" s="145">
        <v>0</v>
      </c>
      <c r="AT45" s="146">
        <v>32.445</v>
      </c>
      <c r="AU45" s="97">
        <v>55.259500000000003</v>
      </c>
      <c r="AV45" s="152">
        <v>1150.6851000000001</v>
      </c>
      <c r="AW45" s="145">
        <v>64.601600000000005</v>
      </c>
      <c r="AX45" s="152">
        <v>770.74320000000034</v>
      </c>
      <c r="AY45" s="145">
        <v>0</v>
      </c>
      <c r="AZ45" s="145">
        <v>0</v>
      </c>
      <c r="BA45" s="146">
        <v>126.7518</v>
      </c>
      <c r="BB45" s="96">
        <v>643.99140000000034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0.19194641669534807</v>
      </c>
      <c r="N46" s="400" t="s">
        <v>52</v>
      </c>
      <c r="O46" s="151">
        <v>2018</v>
      </c>
      <c r="P46" s="394">
        <v>2</v>
      </c>
      <c r="Q46" s="145">
        <v>8294.5835999999999</v>
      </c>
      <c r="R46" s="145">
        <v>111.79350000000001</v>
      </c>
      <c r="S46" s="152">
        <v>8182.7901000000002</v>
      </c>
      <c r="T46" s="145">
        <v>3317.058</v>
      </c>
      <c r="U46" s="145"/>
      <c r="V46" s="145"/>
      <c r="W46" s="96">
        <v>4865.7321000000002</v>
      </c>
      <c r="X46" s="146">
        <v>96.438900000000004</v>
      </c>
      <c r="Y46" s="145">
        <v>981.54719999999998</v>
      </c>
      <c r="Z46" s="146">
        <v>39.521099999999997</v>
      </c>
      <c r="AA46" s="145">
        <v>0</v>
      </c>
      <c r="AB46" s="145">
        <v>-18.715100000000003</v>
      </c>
      <c r="AC46" s="146">
        <v>43.280600000000007</v>
      </c>
      <c r="AD46" s="145">
        <v>206.83430000000001</v>
      </c>
      <c r="AE46" s="145">
        <v>663.24789999999996</v>
      </c>
      <c r="AF46" s="145">
        <v>553.43960000000004</v>
      </c>
      <c r="AG46" s="145">
        <v>128.30709999999999</v>
      </c>
      <c r="AH46" s="145">
        <v>0</v>
      </c>
      <c r="AI46" s="145">
        <v>142.37690000000001</v>
      </c>
      <c r="AJ46" s="145">
        <v>110.01430000000001</v>
      </c>
      <c r="AK46" s="145">
        <v>17.9529</v>
      </c>
      <c r="AL46" s="145">
        <v>169.74400000000003</v>
      </c>
      <c r="AM46" s="381">
        <v>2.8839999999999999</v>
      </c>
      <c r="AN46" s="145">
        <v>8.3224</v>
      </c>
      <c r="AO46" s="145">
        <v>1.9363999999999999</v>
      </c>
      <c r="AP46" s="145">
        <v>20.064400000000003</v>
      </c>
      <c r="AQ46" s="145">
        <v>0</v>
      </c>
      <c r="AR46" s="145">
        <v>9.4657</v>
      </c>
      <c r="AS46" s="145">
        <v>0</v>
      </c>
      <c r="AT46" s="146">
        <v>7.6528999999999998</v>
      </c>
      <c r="AU46" s="97">
        <v>50.325800000000001</v>
      </c>
      <c r="AV46" s="152">
        <v>2042.2428</v>
      </c>
      <c r="AW46" s="145">
        <v>138.43200000000002</v>
      </c>
      <c r="AX46" s="152">
        <v>1592.1156000000003</v>
      </c>
      <c r="AY46" s="145">
        <v>0</v>
      </c>
      <c r="AZ46" s="145">
        <v>0</v>
      </c>
      <c r="BA46" s="146">
        <v>274.1345</v>
      </c>
      <c r="BB46" s="96">
        <v>1317.9811000000004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4.8020256183744531E-2</v>
      </c>
      <c r="N47" s="400" t="s">
        <v>51</v>
      </c>
      <c r="O47" s="151">
        <v>2018</v>
      </c>
      <c r="P47" s="394">
        <v>2</v>
      </c>
      <c r="Q47" s="145">
        <v>3261.5028000000002</v>
      </c>
      <c r="R47" s="145">
        <v>117.28500000000001</v>
      </c>
      <c r="S47" s="152">
        <v>3144.2178000000004</v>
      </c>
      <c r="T47" s="145">
        <v>1238.1120000000003</v>
      </c>
      <c r="U47" s="145"/>
      <c r="V47" s="145"/>
      <c r="W47" s="96">
        <v>1906.1058</v>
      </c>
      <c r="X47" s="146">
        <v>42.199100000000001</v>
      </c>
      <c r="Y47" s="145">
        <v>298.38240000000002</v>
      </c>
      <c r="Z47" s="146">
        <v>8.8889000000000014</v>
      </c>
      <c r="AA47" s="145">
        <v>0</v>
      </c>
      <c r="AB47" s="145">
        <v>-2.3072000000000004</v>
      </c>
      <c r="AC47" s="146">
        <v>18.189800000000002</v>
      </c>
      <c r="AD47" s="145">
        <v>118.39850000000001</v>
      </c>
      <c r="AE47" s="145">
        <v>423.43300000000005</v>
      </c>
      <c r="AF47" s="145">
        <v>424.34970000000004</v>
      </c>
      <c r="AG47" s="145">
        <v>103.77250000000001</v>
      </c>
      <c r="AH47" s="145">
        <v>0</v>
      </c>
      <c r="AI47" s="145">
        <v>135.80549999999999</v>
      </c>
      <c r="AJ47" s="145">
        <v>31.311999999999998</v>
      </c>
      <c r="AK47" s="145">
        <v>0</v>
      </c>
      <c r="AL47" s="145">
        <v>94.028700000000015</v>
      </c>
      <c r="AM47" s="381">
        <v>2.8839999999999999</v>
      </c>
      <c r="AN47" s="145">
        <v>2.1732999999999998</v>
      </c>
      <c r="AO47" s="145">
        <v>0.56650000000000011</v>
      </c>
      <c r="AP47" s="145">
        <v>7.0658000000000003</v>
      </c>
      <c r="AQ47" s="145">
        <v>0</v>
      </c>
      <c r="AR47" s="145">
        <v>5.2942</v>
      </c>
      <c r="AS47" s="145">
        <v>0</v>
      </c>
      <c r="AT47" s="146">
        <v>4.6040999999999999</v>
      </c>
      <c r="AU47" s="97">
        <v>22.587900000000001</v>
      </c>
      <c r="AV47" s="152">
        <v>1353.6877999999999</v>
      </c>
      <c r="AW47" s="145">
        <v>62.212000000000003</v>
      </c>
      <c r="AX47" s="152">
        <v>156.61820000000012</v>
      </c>
      <c r="AY47" s="145">
        <v>0</v>
      </c>
      <c r="AZ47" s="145">
        <v>0</v>
      </c>
      <c r="BA47" s="146">
        <v>216.12490000000003</v>
      </c>
      <c r="BB47" s="96">
        <v>-59.50669999999991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4.805513454586044E-2</v>
      </c>
      <c r="N48" s="400" t="s">
        <v>51</v>
      </c>
      <c r="O48" s="151">
        <v>2018</v>
      </c>
      <c r="P48" s="394">
        <v>2</v>
      </c>
      <c r="Q48" s="145">
        <v>8327.5992000000006</v>
      </c>
      <c r="R48" s="145">
        <v>105.42000000000002</v>
      </c>
      <c r="S48" s="152">
        <v>8222.1792000000005</v>
      </c>
      <c r="T48" s="145">
        <v>3362.2992000000004</v>
      </c>
      <c r="U48" s="145"/>
      <c r="V48" s="145"/>
      <c r="W48" s="96">
        <v>4859.88</v>
      </c>
      <c r="X48" s="146">
        <v>94.440700000000007</v>
      </c>
      <c r="Y48" s="145">
        <v>986.29920000000004</v>
      </c>
      <c r="Z48" s="146">
        <v>50.881999999999998</v>
      </c>
      <c r="AA48" s="145">
        <v>0</v>
      </c>
      <c r="AB48" s="145">
        <v>-12.6175</v>
      </c>
      <c r="AC48" s="146">
        <v>36.781300000000002</v>
      </c>
      <c r="AD48" s="145">
        <v>308.53650000000005</v>
      </c>
      <c r="AE48" s="145">
        <v>827.81100000000004</v>
      </c>
      <c r="AF48" s="145">
        <v>1476.6492000000001</v>
      </c>
      <c r="AG48" s="145">
        <v>174.69830000000002</v>
      </c>
      <c r="AH48" s="145">
        <v>0</v>
      </c>
      <c r="AI48" s="145">
        <v>206.3914</v>
      </c>
      <c r="AJ48" s="145">
        <v>59.122</v>
      </c>
      <c r="AK48" s="145">
        <v>0</v>
      </c>
      <c r="AL48" s="145">
        <v>119.0371</v>
      </c>
      <c r="AM48" s="381">
        <v>3.1106000000000003</v>
      </c>
      <c r="AN48" s="145">
        <v>2.0394000000000001</v>
      </c>
      <c r="AO48" s="145">
        <v>2.8119000000000001</v>
      </c>
      <c r="AP48" s="145">
        <v>10.681099999999999</v>
      </c>
      <c r="AQ48" s="145">
        <v>0</v>
      </c>
      <c r="AR48" s="145">
        <v>11.845000000000001</v>
      </c>
      <c r="AS48" s="145">
        <v>0</v>
      </c>
      <c r="AT48" s="146">
        <v>10.516300000000001</v>
      </c>
      <c r="AU48" s="97">
        <v>41.004300000000001</v>
      </c>
      <c r="AV48" s="152">
        <v>3213.2498000000001</v>
      </c>
      <c r="AW48" s="145">
        <v>138.98820000000001</v>
      </c>
      <c r="AX48" s="152">
        <v>400.18389999999977</v>
      </c>
      <c r="AY48" s="145">
        <v>0</v>
      </c>
      <c r="AZ48" s="145">
        <v>0</v>
      </c>
      <c r="BA48" s="146">
        <v>483.96610000000004</v>
      </c>
      <c r="BB48" s="96">
        <v>-83.782200000000273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-8.5783900940750085E-2</v>
      </c>
      <c r="N49" s="400" t="s">
        <v>56</v>
      </c>
      <c r="O49" s="151">
        <v>2018</v>
      </c>
      <c r="P49" s="394">
        <v>2</v>
      </c>
      <c r="Q49" s="145">
        <v>2671.9524000000006</v>
      </c>
      <c r="R49" s="145">
        <v>42.294000000000004</v>
      </c>
      <c r="S49" s="152">
        <v>2629.6584000000007</v>
      </c>
      <c r="T49" s="145">
        <v>1140.0696</v>
      </c>
      <c r="U49" s="145"/>
      <c r="V49" s="145"/>
      <c r="W49" s="96">
        <v>1489.5888000000007</v>
      </c>
      <c r="X49" s="146">
        <v>31.909400000000002</v>
      </c>
      <c r="Y49" s="145">
        <v>315.41400000000004</v>
      </c>
      <c r="Z49" s="146">
        <v>13.750500000000001</v>
      </c>
      <c r="AA49" s="145">
        <v>0</v>
      </c>
      <c r="AB49" s="145">
        <v>-5.5002000000000004</v>
      </c>
      <c r="AC49" s="146">
        <v>13.462100000000001</v>
      </c>
      <c r="AD49" s="145">
        <v>107.7998</v>
      </c>
      <c r="AE49" s="145">
        <v>347.93400000000003</v>
      </c>
      <c r="AF49" s="145">
        <v>579.4162</v>
      </c>
      <c r="AG49" s="145">
        <v>91.855400000000003</v>
      </c>
      <c r="AH49" s="145">
        <v>0</v>
      </c>
      <c r="AI49" s="145">
        <v>91.216800000000006</v>
      </c>
      <c r="AJ49" s="145">
        <v>26.491599999999998</v>
      </c>
      <c r="AK49" s="145">
        <v>0</v>
      </c>
      <c r="AL49" s="145">
        <v>44.022200000000005</v>
      </c>
      <c r="AM49" s="381">
        <v>6.3036000000000003</v>
      </c>
      <c r="AN49" s="145">
        <v>10.660500000000001</v>
      </c>
      <c r="AO49" s="145">
        <v>0.50470000000000004</v>
      </c>
      <c r="AP49" s="145">
        <v>6.1902999999999997</v>
      </c>
      <c r="AQ49" s="145">
        <v>0</v>
      </c>
      <c r="AR49" s="145">
        <v>4.3980999999999995</v>
      </c>
      <c r="AS49" s="145">
        <v>0</v>
      </c>
      <c r="AT49" s="146">
        <v>4.2950999999999997</v>
      </c>
      <c r="AU49" s="97">
        <v>32.3523</v>
      </c>
      <c r="AV49" s="152">
        <v>1321.0883000000001</v>
      </c>
      <c r="AW49" s="145">
        <v>44.598999999999997</v>
      </c>
      <c r="AX49" s="152">
        <v>-229.21049999999951</v>
      </c>
      <c r="AY49" s="145">
        <v>0</v>
      </c>
      <c r="AZ49" s="145">
        <v>0</v>
      </c>
      <c r="BA49" s="146">
        <v>101.7949</v>
      </c>
      <c r="BB49" s="96">
        <v>-331.0053999999995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7.923221630289401E-2</v>
      </c>
      <c r="N50" s="400" t="s">
        <v>52</v>
      </c>
      <c r="O50" s="151">
        <v>2018</v>
      </c>
      <c r="P50" s="394">
        <v>2</v>
      </c>
      <c r="Q50" s="145">
        <v>6281.1180000000004</v>
      </c>
      <c r="R50" s="145">
        <v>69.709500000000006</v>
      </c>
      <c r="S50" s="152">
        <v>6211.4085000000005</v>
      </c>
      <c r="T50" s="145">
        <v>2476.4291999999996</v>
      </c>
      <c r="U50" s="145"/>
      <c r="V50" s="145"/>
      <c r="W50" s="96">
        <v>3734.9793000000009</v>
      </c>
      <c r="X50" s="146">
        <v>62.963900000000002</v>
      </c>
      <c r="Y50" s="145">
        <v>745.12439999999992</v>
      </c>
      <c r="Z50" s="146">
        <v>41.550200000000004</v>
      </c>
      <c r="AA50" s="145">
        <v>0</v>
      </c>
      <c r="AB50" s="145">
        <v>-14.636300000000002</v>
      </c>
      <c r="AC50" s="146">
        <v>23.216200000000001</v>
      </c>
      <c r="AD50" s="145">
        <v>209.93459999999999</v>
      </c>
      <c r="AE50" s="145">
        <v>624.16970000000003</v>
      </c>
      <c r="AF50" s="145">
        <v>926.32020000000011</v>
      </c>
      <c r="AG50" s="145">
        <v>176.542</v>
      </c>
      <c r="AH50" s="145">
        <v>0</v>
      </c>
      <c r="AI50" s="145">
        <v>136.04240000000001</v>
      </c>
      <c r="AJ50" s="145">
        <v>30.086300000000001</v>
      </c>
      <c r="AK50" s="145">
        <v>11.1858</v>
      </c>
      <c r="AL50" s="145">
        <v>128.4204</v>
      </c>
      <c r="AM50" s="381">
        <v>3.4711000000000003</v>
      </c>
      <c r="AN50" s="145">
        <v>8.8682999999999996</v>
      </c>
      <c r="AO50" s="145">
        <v>1.6274000000000002</v>
      </c>
      <c r="AP50" s="145">
        <v>13.626900000000001</v>
      </c>
      <c r="AQ50" s="145">
        <v>2.7088999999999999</v>
      </c>
      <c r="AR50" s="145">
        <v>9.8673999999999999</v>
      </c>
      <c r="AS50" s="145">
        <v>0</v>
      </c>
      <c r="AT50" s="146">
        <v>8.5490000000000013</v>
      </c>
      <c r="AU50" s="97">
        <v>48.719000000000001</v>
      </c>
      <c r="AV50" s="152">
        <v>2291.4204</v>
      </c>
      <c r="AW50" s="145">
        <v>104.8334</v>
      </c>
      <c r="AX50" s="152">
        <v>497.66690000000108</v>
      </c>
      <c r="AY50" s="145">
        <v>0</v>
      </c>
      <c r="AZ50" s="145">
        <v>0</v>
      </c>
      <c r="BA50" s="146">
        <v>274.58769999999998</v>
      </c>
      <c r="BB50" s="96">
        <v>223.07920000000109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8.2675000098916401E-2</v>
      </c>
      <c r="N51" s="400" t="s">
        <v>52</v>
      </c>
      <c r="O51" s="151">
        <v>2018</v>
      </c>
      <c r="P51" s="394">
        <v>2</v>
      </c>
      <c r="Q51" s="145">
        <v>3336.1524000000004</v>
      </c>
      <c r="R51" s="145">
        <v>59.388000000000005</v>
      </c>
      <c r="S51" s="152">
        <v>3276.7644000000005</v>
      </c>
      <c r="T51" s="145">
        <v>1326.5747999999999</v>
      </c>
      <c r="U51" s="145"/>
      <c r="V51" s="145"/>
      <c r="W51" s="96">
        <v>1950.1896000000006</v>
      </c>
      <c r="X51" s="146">
        <v>40.952799999999996</v>
      </c>
      <c r="Y51" s="145">
        <v>393.012</v>
      </c>
      <c r="Z51" s="146">
        <v>22.330400000000001</v>
      </c>
      <c r="AA51" s="145">
        <v>0</v>
      </c>
      <c r="AB51" s="145">
        <v>-5.6341000000000001</v>
      </c>
      <c r="AC51" s="146">
        <v>19.343400000000003</v>
      </c>
      <c r="AD51" s="145">
        <v>125.25830000000001</v>
      </c>
      <c r="AE51" s="145">
        <v>297.47430000000003</v>
      </c>
      <c r="AF51" s="145">
        <v>442.26139999999998</v>
      </c>
      <c r="AG51" s="145">
        <v>102.176</v>
      </c>
      <c r="AH51" s="145">
        <v>0</v>
      </c>
      <c r="AI51" s="145">
        <v>112.9498</v>
      </c>
      <c r="AJ51" s="145">
        <v>38.4499</v>
      </c>
      <c r="AK51" s="145">
        <v>0</v>
      </c>
      <c r="AL51" s="145">
        <v>29.9833</v>
      </c>
      <c r="AM51" s="381">
        <v>0.82400000000000007</v>
      </c>
      <c r="AN51" s="145">
        <v>7.6632000000000007</v>
      </c>
      <c r="AO51" s="145">
        <v>0.25750000000000001</v>
      </c>
      <c r="AP51" s="145">
        <v>11.319700000000001</v>
      </c>
      <c r="AQ51" s="145">
        <v>0</v>
      </c>
      <c r="AR51" s="145">
        <v>5.2221000000000002</v>
      </c>
      <c r="AS51" s="145">
        <v>0</v>
      </c>
      <c r="AT51" s="146">
        <v>2.2660000000000005</v>
      </c>
      <c r="AU51" s="97">
        <v>27.552500000000006</v>
      </c>
      <c r="AV51" s="152">
        <v>1176.1055000000003</v>
      </c>
      <c r="AW51" s="145">
        <v>55.681800000000003</v>
      </c>
      <c r="AX51" s="152">
        <v>275.81640000000021</v>
      </c>
      <c r="AY51" s="145">
        <v>0</v>
      </c>
      <c r="AZ51" s="145">
        <v>0</v>
      </c>
      <c r="BA51" s="146">
        <v>280.33510000000001</v>
      </c>
      <c r="BB51" s="96">
        <v>-4.5186999999997965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0.13909964380123485</v>
      </c>
      <c r="N52" s="400" t="s">
        <v>52</v>
      </c>
      <c r="O52" s="151">
        <v>2018</v>
      </c>
      <c r="P52" s="394">
        <v>2</v>
      </c>
      <c r="Q52" s="145">
        <v>3353.1840000000002</v>
      </c>
      <c r="R52" s="145">
        <v>75.579000000000008</v>
      </c>
      <c r="S52" s="152">
        <v>3277.605</v>
      </c>
      <c r="T52" s="145">
        <v>1346.5008</v>
      </c>
      <c r="U52" s="145"/>
      <c r="V52" s="145"/>
      <c r="W52" s="96">
        <v>1931.1042</v>
      </c>
      <c r="X52" s="146">
        <v>37.914300000000004</v>
      </c>
      <c r="Y52" s="145">
        <v>393.05520000000001</v>
      </c>
      <c r="Z52" s="146">
        <v>18.797499999999999</v>
      </c>
      <c r="AA52" s="145">
        <v>0</v>
      </c>
      <c r="AB52" s="145">
        <v>-6.7155999999999993</v>
      </c>
      <c r="AC52" s="146">
        <v>31.476800000000001</v>
      </c>
      <c r="AD52" s="145">
        <v>132.1593</v>
      </c>
      <c r="AE52" s="145">
        <v>365.62940000000003</v>
      </c>
      <c r="AF52" s="145">
        <v>158.78479999999999</v>
      </c>
      <c r="AG52" s="145">
        <v>143.84979999999999</v>
      </c>
      <c r="AH52" s="145">
        <v>0</v>
      </c>
      <c r="AI52" s="145">
        <v>95.027800000000013</v>
      </c>
      <c r="AJ52" s="145">
        <v>21.63</v>
      </c>
      <c r="AK52" s="145">
        <v>0</v>
      </c>
      <c r="AL52" s="145">
        <v>42.209399999999995</v>
      </c>
      <c r="AM52" s="381">
        <v>2.9664000000000001</v>
      </c>
      <c r="AN52" s="145">
        <v>9.0228000000000002</v>
      </c>
      <c r="AO52" s="145">
        <v>0.78280000000000005</v>
      </c>
      <c r="AP52" s="145">
        <v>6.7053000000000003</v>
      </c>
      <c r="AQ52" s="145">
        <v>0</v>
      </c>
      <c r="AR52" s="145">
        <v>2.7501000000000002</v>
      </c>
      <c r="AS52" s="145">
        <v>0</v>
      </c>
      <c r="AT52" s="146">
        <v>2.1938999999999997</v>
      </c>
      <c r="AU52" s="97">
        <v>24.421299999999999</v>
      </c>
      <c r="AV52" s="152">
        <v>983.71179999999993</v>
      </c>
      <c r="AW52" s="145">
        <v>55.959899999999998</v>
      </c>
      <c r="AX52" s="152">
        <v>466.42669999999993</v>
      </c>
      <c r="AY52" s="145">
        <v>0</v>
      </c>
      <c r="AZ52" s="145">
        <v>0</v>
      </c>
      <c r="BA52" s="146">
        <v>287.49360000000001</v>
      </c>
      <c r="BB52" s="96">
        <v>178.93309999999991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5.8702848835141271E-2</v>
      </c>
      <c r="N53" s="400" t="s">
        <v>52</v>
      </c>
      <c r="O53" s="151">
        <v>2018</v>
      </c>
      <c r="P53" s="394">
        <v>2</v>
      </c>
      <c r="Q53" s="145">
        <v>1742.9580000000001</v>
      </c>
      <c r="R53" s="145">
        <v>55.786500000000004</v>
      </c>
      <c r="S53" s="152">
        <v>1687.1715000000002</v>
      </c>
      <c r="T53" s="145">
        <v>677.99160000000006</v>
      </c>
      <c r="U53" s="145"/>
      <c r="V53" s="145"/>
      <c r="W53" s="96">
        <v>1009.1799000000001</v>
      </c>
      <c r="X53" s="146">
        <v>25.255600000000001</v>
      </c>
      <c r="Y53" s="145">
        <v>143.27280000000002</v>
      </c>
      <c r="Z53" s="146">
        <v>22.608499999999999</v>
      </c>
      <c r="AA53" s="145">
        <v>0</v>
      </c>
      <c r="AB53" s="145">
        <v>-0.52529999999999999</v>
      </c>
      <c r="AC53" s="146">
        <v>25.564600000000002</v>
      </c>
      <c r="AD53" s="145">
        <v>95.625200000000007</v>
      </c>
      <c r="AE53" s="145">
        <v>235.8288</v>
      </c>
      <c r="AF53" s="145">
        <v>134.49740000000003</v>
      </c>
      <c r="AG53" s="145">
        <v>95.522199999999998</v>
      </c>
      <c r="AH53" s="145">
        <v>0</v>
      </c>
      <c r="AI53" s="145">
        <v>78.372700000000009</v>
      </c>
      <c r="AJ53" s="145">
        <v>24.215300000000003</v>
      </c>
      <c r="AK53" s="145">
        <v>0</v>
      </c>
      <c r="AL53" s="145">
        <v>24.452199999999998</v>
      </c>
      <c r="AM53" s="381">
        <v>0.87549999999999994</v>
      </c>
      <c r="AN53" s="145">
        <v>2.7913000000000001</v>
      </c>
      <c r="AO53" s="145">
        <v>1.8746</v>
      </c>
      <c r="AP53" s="145">
        <v>12.493900000000002</v>
      </c>
      <c r="AQ53" s="145">
        <v>0</v>
      </c>
      <c r="AR53" s="145">
        <v>4.6144000000000007</v>
      </c>
      <c r="AS53" s="145">
        <v>0</v>
      </c>
      <c r="AT53" s="146">
        <v>0.51500000000000001</v>
      </c>
      <c r="AU53" s="97">
        <v>23.164700000000003</v>
      </c>
      <c r="AV53" s="152">
        <v>711.67849999999999</v>
      </c>
      <c r="AW53" s="145">
        <v>29.087199999999999</v>
      </c>
      <c r="AX53" s="152">
        <v>102.31660000000016</v>
      </c>
      <c r="AY53" s="145">
        <v>0</v>
      </c>
      <c r="AZ53" s="145">
        <v>0</v>
      </c>
      <c r="BA53" s="146">
        <v>212.92160000000001</v>
      </c>
      <c r="BB53" s="96">
        <v>-110.60499999999985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0.1709925934462686</v>
      </c>
      <c r="N54" s="400" t="s">
        <v>52</v>
      </c>
      <c r="O54" s="151">
        <v>2018</v>
      </c>
      <c r="P54" s="394">
        <v>2</v>
      </c>
      <c r="Q54" s="145">
        <v>6559.866</v>
      </c>
      <c r="R54" s="145">
        <v>140.25900000000001</v>
      </c>
      <c r="S54" s="152">
        <v>6419.607</v>
      </c>
      <c r="T54" s="145">
        <v>2701.0367999999999</v>
      </c>
      <c r="U54" s="145"/>
      <c r="V54" s="145"/>
      <c r="W54" s="96">
        <v>3718.5702000000001</v>
      </c>
      <c r="X54" s="146">
        <v>78.2697</v>
      </c>
      <c r="Y54" s="145">
        <v>769.87800000000004</v>
      </c>
      <c r="Z54" s="146">
        <v>34.484400000000001</v>
      </c>
      <c r="AA54" s="145">
        <v>0</v>
      </c>
      <c r="AB54" s="145">
        <v>-17.159800000000001</v>
      </c>
      <c r="AC54" s="146">
        <v>54.723900000000008</v>
      </c>
      <c r="AD54" s="145">
        <v>177.98400000000001</v>
      </c>
      <c r="AE54" s="145">
        <v>570.91869999999994</v>
      </c>
      <c r="AF54" s="145">
        <v>339.75580000000002</v>
      </c>
      <c r="AG54" s="145">
        <v>219.5136</v>
      </c>
      <c r="AH54" s="145">
        <v>0</v>
      </c>
      <c r="AI54" s="145">
        <v>167.52950000000001</v>
      </c>
      <c r="AJ54" s="145">
        <v>43.435100000000006</v>
      </c>
      <c r="AK54" s="145">
        <v>0</v>
      </c>
      <c r="AL54" s="145">
        <v>72.450200000000009</v>
      </c>
      <c r="AM54" s="381">
        <v>4.3363000000000005</v>
      </c>
      <c r="AN54" s="145">
        <v>9.5378000000000007</v>
      </c>
      <c r="AO54" s="145">
        <v>1.5347</v>
      </c>
      <c r="AP54" s="145">
        <v>21.877199999999998</v>
      </c>
      <c r="AQ54" s="145">
        <v>3.5123000000000002</v>
      </c>
      <c r="AR54" s="145">
        <v>4.8925000000000001</v>
      </c>
      <c r="AS54" s="145">
        <v>0</v>
      </c>
      <c r="AT54" s="146">
        <v>5.0573000000000006</v>
      </c>
      <c r="AU54" s="97">
        <v>50.748100000000001</v>
      </c>
      <c r="AV54" s="152">
        <v>1642.335</v>
      </c>
      <c r="AW54" s="145">
        <v>109.4787</v>
      </c>
      <c r="AX54" s="152">
        <v>1121.6885000000002</v>
      </c>
      <c r="AY54" s="145">
        <v>0</v>
      </c>
      <c r="AZ54" s="145">
        <v>0</v>
      </c>
      <c r="BA54" s="146">
        <v>284.61989999999997</v>
      </c>
      <c r="BB54" s="96">
        <v>837.06860000000029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0.1074230695330725</v>
      </c>
      <c r="N55" s="400" t="s">
        <v>52</v>
      </c>
      <c r="O55" s="151">
        <v>2018</v>
      </c>
      <c r="P55" s="394">
        <v>2</v>
      </c>
      <c r="Q55" s="145">
        <v>2956.1759999999999</v>
      </c>
      <c r="R55" s="145">
        <v>44.814</v>
      </c>
      <c r="S55" s="152">
        <v>2911.3620000000001</v>
      </c>
      <c r="T55" s="145">
        <v>1179.2952</v>
      </c>
      <c r="U55" s="145"/>
      <c r="V55" s="145"/>
      <c r="W55" s="96">
        <v>1732.0668000000001</v>
      </c>
      <c r="X55" s="146">
        <v>51.984099999999998</v>
      </c>
      <c r="Y55" s="145">
        <v>349.2072</v>
      </c>
      <c r="Z55" s="146">
        <v>11.7111</v>
      </c>
      <c r="AA55" s="145">
        <v>0</v>
      </c>
      <c r="AB55" s="145">
        <v>-7.8795000000000002</v>
      </c>
      <c r="AC55" s="146">
        <v>29.746400000000001</v>
      </c>
      <c r="AD55" s="145">
        <v>141.2542</v>
      </c>
      <c r="AE55" s="145">
        <v>236.96180000000001</v>
      </c>
      <c r="AF55" s="145">
        <v>112.97040000000001</v>
      </c>
      <c r="AG55" s="145">
        <v>162.71940000000001</v>
      </c>
      <c r="AH55" s="145">
        <v>0</v>
      </c>
      <c r="AI55" s="145">
        <v>141.6662</v>
      </c>
      <c r="AJ55" s="145">
        <v>40.015500000000003</v>
      </c>
      <c r="AK55" s="145">
        <v>0</v>
      </c>
      <c r="AL55" s="145">
        <v>43.888300000000001</v>
      </c>
      <c r="AM55" s="381">
        <v>3.5535000000000001</v>
      </c>
      <c r="AN55" s="145">
        <v>16.212199999999999</v>
      </c>
      <c r="AO55" s="145">
        <v>0.17510000000000001</v>
      </c>
      <c r="AP55" s="145">
        <v>56.639700000000005</v>
      </c>
      <c r="AQ55" s="145">
        <v>0</v>
      </c>
      <c r="AR55" s="145">
        <v>13.7608</v>
      </c>
      <c r="AS55" s="145">
        <v>0</v>
      </c>
      <c r="AT55" s="146">
        <v>4.3157000000000005</v>
      </c>
      <c r="AU55" s="97">
        <v>94.657000000000011</v>
      </c>
      <c r="AV55" s="152">
        <v>974.13279999999997</v>
      </c>
      <c r="AW55" s="145">
        <v>49.337000000000003</v>
      </c>
      <c r="AX55" s="152">
        <v>317.56150000000014</v>
      </c>
      <c r="AY55" s="145">
        <v>0</v>
      </c>
      <c r="AZ55" s="145">
        <v>0</v>
      </c>
      <c r="BA55" s="146">
        <v>85.448799999999991</v>
      </c>
      <c r="BB55" s="96">
        <v>232.11270000000013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5.0091858392113012E-2</v>
      </c>
      <c r="N56" s="400" t="s">
        <v>52</v>
      </c>
      <c r="O56" s="151">
        <v>2018</v>
      </c>
      <c r="P56" s="394">
        <v>2</v>
      </c>
      <c r="Q56" s="145">
        <v>2280.0311999999999</v>
      </c>
      <c r="R56" s="145">
        <v>50.567999999999998</v>
      </c>
      <c r="S56" s="152">
        <v>2229.4631999999997</v>
      </c>
      <c r="T56" s="145">
        <v>1183.4316000000001</v>
      </c>
      <c r="U56" s="145"/>
      <c r="V56" s="145"/>
      <c r="W56" s="96">
        <v>1046.0315999999996</v>
      </c>
      <c r="X56" s="146">
        <v>34.247500000000002</v>
      </c>
      <c r="Y56" s="145">
        <v>155.96279999999999</v>
      </c>
      <c r="Z56" s="146">
        <v>11.124000000000001</v>
      </c>
      <c r="AA56" s="145">
        <v>0</v>
      </c>
      <c r="AB56" s="145">
        <v>-7.2100000000000011E-2</v>
      </c>
      <c r="AC56" s="146">
        <v>24.369800000000001</v>
      </c>
      <c r="AD56" s="145">
        <v>58.9572</v>
      </c>
      <c r="AE56" s="145">
        <v>283.96070000000003</v>
      </c>
      <c r="AF56" s="145">
        <v>105.27629999999999</v>
      </c>
      <c r="AG56" s="145">
        <v>58.802700000000002</v>
      </c>
      <c r="AH56" s="145">
        <v>0</v>
      </c>
      <c r="AI56" s="145">
        <v>74.468999999999994</v>
      </c>
      <c r="AJ56" s="145">
        <v>74.015799999999999</v>
      </c>
      <c r="AK56" s="145">
        <v>0</v>
      </c>
      <c r="AL56" s="145">
        <v>34.4741</v>
      </c>
      <c r="AM56" s="381">
        <v>1.8643000000000001</v>
      </c>
      <c r="AN56" s="145">
        <v>7.8279999999999994</v>
      </c>
      <c r="AO56" s="145">
        <v>0</v>
      </c>
      <c r="AP56" s="145">
        <v>11.680200000000001</v>
      </c>
      <c r="AQ56" s="145">
        <v>0</v>
      </c>
      <c r="AR56" s="145">
        <v>4.1612</v>
      </c>
      <c r="AS56" s="145">
        <v>0</v>
      </c>
      <c r="AT56" s="146">
        <v>1.2463</v>
      </c>
      <c r="AU56" s="97">
        <v>26.780000000000005</v>
      </c>
      <c r="AV56" s="152">
        <v>716.73580000000004</v>
      </c>
      <c r="AW56" s="145">
        <v>38.048200000000001</v>
      </c>
      <c r="AX56" s="152">
        <v>114.2109999999995</v>
      </c>
      <c r="AY56" s="145">
        <v>0</v>
      </c>
      <c r="AZ56" s="145">
        <v>0</v>
      </c>
      <c r="BA56" s="146">
        <v>43.610200000000006</v>
      </c>
      <c r="BB56" s="96">
        <v>70.600799999999495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0.14875687210967511</v>
      </c>
      <c r="N57" s="400" t="s">
        <v>52</v>
      </c>
      <c r="O57" s="151">
        <v>2018</v>
      </c>
      <c r="P57" s="394">
        <v>2</v>
      </c>
      <c r="Q57" s="145">
        <v>2446.2647999999999</v>
      </c>
      <c r="R57" s="145">
        <v>33.9465</v>
      </c>
      <c r="S57" s="152">
        <v>2412.3182999999999</v>
      </c>
      <c r="T57" s="145">
        <v>949.41719999999998</v>
      </c>
      <c r="U57" s="145"/>
      <c r="V57" s="145"/>
      <c r="W57" s="96">
        <v>1462.9011</v>
      </c>
      <c r="X57" s="146">
        <v>52.416699999999999</v>
      </c>
      <c r="Y57" s="145">
        <v>204.96239999999997</v>
      </c>
      <c r="Z57" s="146">
        <v>41.055799999999998</v>
      </c>
      <c r="AA57" s="145">
        <v>0</v>
      </c>
      <c r="AB57" s="145">
        <v>59.647300000000001</v>
      </c>
      <c r="AC57" s="146">
        <v>15.0792</v>
      </c>
      <c r="AD57" s="145">
        <v>90.485500000000002</v>
      </c>
      <c r="AE57" s="145">
        <v>249.3218</v>
      </c>
      <c r="AF57" s="145">
        <v>136.5368</v>
      </c>
      <c r="AG57" s="145">
        <v>176.02700000000002</v>
      </c>
      <c r="AH57" s="145">
        <v>0</v>
      </c>
      <c r="AI57" s="145">
        <v>76.384799999999998</v>
      </c>
      <c r="AJ57" s="145">
        <v>30.488000000000003</v>
      </c>
      <c r="AK57" s="145">
        <v>1.8437000000000001</v>
      </c>
      <c r="AL57" s="145">
        <v>53.364300000000007</v>
      </c>
      <c r="AM57" s="381">
        <v>0.19570000000000001</v>
      </c>
      <c r="AN57" s="145">
        <v>2.3277999999999999</v>
      </c>
      <c r="AO57" s="145">
        <v>0.1648</v>
      </c>
      <c r="AP57" s="145">
        <v>5.6856</v>
      </c>
      <c r="AQ57" s="145">
        <v>0</v>
      </c>
      <c r="AR57" s="145">
        <v>4.5114000000000001</v>
      </c>
      <c r="AS57" s="145">
        <v>0</v>
      </c>
      <c r="AT57" s="146">
        <v>1.2978000000000001</v>
      </c>
      <c r="AU57" s="97">
        <v>14.1831</v>
      </c>
      <c r="AV57" s="152">
        <v>828.6350000000001</v>
      </c>
      <c r="AW57" s="145">
        <v>46.658999999999999</v>
      </c>
      <c r="AX57" s="152">
        <v>363.89869999999996</v>
      </c>
      <c r="AY57" s="145">
        <v>0</v>
      </c>
      <c r="AZ57" s="145">
        <v>0</v>
      </c>
      <c r="BA57" s="146">
        <v>201.04570000000001</v>
      </c>
      <c r="BB57" s="96">
        <v>162.85299999999995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0.15054053139274592</v>
      </c>
      <c r="N58" s="400" t="s">
        <v>52</v>
      </c>
      <c r="O58" s="151">
        <v>2018</v>
      </c>
      <c r="P58" s="394">
        <v>2</v>
      </c>
      <c r="Q58" s="145">
        <v>3025.3932</v>
      </c>
      <c r="R58" s="145">
        <v>45.9375</v>
      </c>
      <c r="S58" s="152">
        <v>2979.4557</v>
      </c>
      <c r="T58" s="145">
        <v>1211.4792</v>
      </c>
      <c r="U58" s="145"/>
      <c r="V58" s="145"/>
      <c r="W58" s="96">
        <v>1767.9765</v>
      </c>
      <c r="X58" s="146">
        <v>34.226900000000001</v>
      </c>
      <c r="Y58" s="145">
        <v>357.37200000000001</v>
      </c>
      <c r="Z58" s="146">
        <v>18.055900000000001</v>
      </c>
      <c r="AA58" s="145">
        <v>0</v>
      </c>
      <c r="AB58" s="145">
        <v>-6.9319000000000006</v>
      </c>
      <c r="AC58" s="146">
        <v>16.026800000000001</v>
      </c>
      <c r="AD58" s="145">
        <v>110.41600000000001</v>
      </c>
      <c r="AE58" s="145">
        <v>282.34360000000004</v>
      </c>
      <c r="AF58" s="145">
        <v>150.483</v>
      </c>
      <c r="AG58" s="145">
        <v>135.02270000000001</v>
      </c>
      <c r="AH58" s="145">
        <v>0</v>
      </c>
      <c r="AI58" s="145">
        <v>70.246000000000009</v>
      </c>
      <c r="AJ58" s="145">
        <v>33.505900000000004</v>
      </c>
      <c r="AK58" s="145">
        <v>2.06</v>
      </c>
      <c r="AL58" s="145">
        <v>38.099700000000006</v>
      </c>
      <c r="AM58" s="381">
        <v>4.3363000000000005</v>
      </c>
      <c r="AN58" s="145">
        <v>3.9758</v>
      </c>
      <c r="AO58" s="145">
        <v>3.0488</v>
      </c>
      <c r="AP58" s="145">
        <v>10.557500000000001</v>
      </c>
      <c r="AQ58" s="145">
        <v>0</v>
      </c>
      <c r="AR58" s="145">
        <v>12.5351</v>
      </c>
      <c r="AS58" s="145">
        <v>0</v>
      </c>
      <c r="AT58" s="146">
        <v>4.8513000000000002</v>
      </c>
      <c r="AU58" s="97">
        <v>39.304800000000007</v>
      </c>
      <c r="AV58" s="152">
        <v>861.48169999999993</v>
      </c>
      <c r="AW58" s="145">
        <v>50.490600000000008</v>
      </c>
      <c r="AX58" s="152">
        <v>455.44430000000006</v>
      </c>
      <c r="AY58" s="145">
        <v>0</v>
      </c>
      <c r="AZ58" s="145">
        <v>0</v>
      </c>
      <c r="BA58" s="146">
        <v>397.45640000000003</v>
      </c>
      <c r="BB58" s="96">
        <v>57.987900000000025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8.9865332309010254E-2</v>
      </c>
      <c r="N59" s="400" t="s">
        <v>52</v>
      </c>
      <c r="O59" s="151">
        <v>2018</v>
      </c>
      <c r="P59" s="394">
        <v>2</v>
      </c>
      <c r="Q59" s="145">
        <v>3506.7060000000001</v>
      </c>
      <c r="R59" s="145">
        <v>106.66950000000001</v>
      </c>
      <c r="S59" s="152">
        <v>3400.0365000000002</v>
      </c>
      <c r="T59" s="145">
        <v>1357.3116</v>
      </c>
      <c r="U59" s="145"/>
      <c r="V59" s="145"/>
      <c r="W59" s="96">
        <v>2042.7249000000002</v>
      </c>
      <c r="X59" s="146">
        <v>57.607900000000001</v>
      </c>
      <c r="Y59" s="145">
        <v>322.71480000000003</v>
      </c>
      <c r="Z59" s="146">
        <v>8.4459999999999997</v>
      </c>
      <c r="AA59" s="145">
        <v>0</v>
      </c>
      <c r="AB59" s="145">
        <v>-7.8898000000000001</v>
      </c>
      <c r="AC59" s="146">
        <v>19.600900000000003</v>
      </c>
      <c r="AD59" s="145">
        <v>84.810200000000009</v>
      </c>
      <c r="AE59" s="145">
        <v>444.12569999999999</v>
      </c>
      <c r="AF59" s="145">
        <v>185.3794</v>
      </c>
      <c r="AG59" s="145">
        <v>232.15170000000001</v>
      </c>
      <c r="AH59" s="145">
        <v>0</v>
      </c>
      <c r="AI59" s="145">
        <v>183.21639999999999</v>
      </c>
      <c r="AJ59" s="145">
        <v>54.868100000000005</v>
      </c>
      <c r="AK59" s="145">
        <v>4.5937999999999999</v>
      </c>
      <c r="AL59" s="145">
        <v>59.822400000000002</v>
      </c>
      <c r="AM59" s="381">
        <v>3.1208999999999998</v>
      </c>
      <c r="AN59" s="145">
        <v>12.576300000000002</v>
      </c>
      <c r="AO59" s="145">
        <v>0.42230000000000001</v>
      </c>
      <c r="AP59" s="145">
        <v>8.291500000000001</v>
      </c>
      <c r="AQ59" s="145">
        <v>0</v>
      </c>
      <c r="AR59" s="145">
        <v>5.5104999999999995</v>
      </c>
      <c r="AS59" s="145">
        <v>0</v>
      </c>
      <c r="AT59" s="146">
        <v>4.7586000000000004</v>
      </c>
      <c r="AU59" s="97">
        <v>34.680100000000003</v>
      </c>
      <c r="AV59" s="152">
        <v>1283.6478</v>
      </c>
      <c r="AW59" s="145">
        <v>66.888199999999998</v>
      </c>
      <c r="AX59" s="152">
        <v>315.13130000000012</v>
      </c>
      <c r="AY59" s="145">
        <v>0</v>
      </c>
      <c r="AZ59" s="145">
        <v>0</v>
      </c>
      <c r="BA59" s="146">
        <v>291.55180000000001</v>
      </c>
      <c r="BB59" s="96">
        <v>23.57950000000011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0.14934249860670759</v>
      </c>
      <c r="N60" s="400" t="s">
        <v>52</v>
      </c>
      <c r="O60" s="151">
        <v>2018</v>
      </c>
      <c r="P60" s="394">
        <v>2</v>
      </c>
      <c r="Q60" s="145">
        <v>6153.0516000000007</v>
      </c>
      <c r="R60" s="145">
        <v>57.204000000000001</v>
      </c>
      <c r="S60" s="152">
        <v>6095.847600000001</v>
      </c>
      <c r="T60" s="145">
        <v>2650.4172000000003</v>
      </c>
      <c r="U60" s="145"/>
      <c r="V60" s="145"/>
      <c r="W60" s="96">
        <v>3445.4304000000006</v>
      </c>
      <c r="X60" s="146">
        <v>59.533999999999999</v>
      </c>
      <c r="Y60" s="145">
        <v>731.30040000000008</v>
      </c>
      <c r="Z60" s="146">
        <v>23.916599999999999</v>
      </c>
      <c r="AA60" s="145">
        <v>0</v>
      </c>
      <c r="AB60" s="145">
        <v>-5.6238000000000001</v>
      </c>
      <c r="AC60" s="146">
        <v>13.359100000000002</v>
      </c>
      <c r="AD60" s="145">
        <v>112.93950000000001</v>
      </c>
      <c r="AE60" s="145">
        <v>455.82650000000001</v>
      </c>
      <c r="AF60" s="145">
        <v>379.41080000000005</v>
      </c>
      <c r="AG60" s="145">
        <v>138.49380000000002</v>
      </c>
      <c r="AH60" s="145">
        <v>0</v>
      </c>
      <c r="AI60" s="145">
        <v>279.84070000000003</v>
      </c>
      <c r="AJ60" s="145">
        <v>50.892299999999999</v>
      </c>
      <c r="AK60" s="145">
        <v>0</v>
      </c>
      <c r="AL60" s="145">
        <v>52.457900000000002</v>
      </c>
      <c r="AM60" s="381">
        <v>4.3980999999999995</v>
      </c>
      <c r="AN60" s="145">
        <v>14.2346</v>
      </c>
      <c r="AO60" s="145">
        <v>1.0403</v>
      </c>
      <c r="AP60" s="145">
        <v>45.938000000000002</v>
      </c>
      <c r="AQ60" s="145">
        <v>0</v>
      </c>
      <c r="AR60" s="145">
        <v>5.1603000000000003</v>
      </c>
      <c r="AS60" s="145">
        <v>0</v>
      </c>
      <c r="AT60" s="146">
        <v>76.178799999999995</v>
      </c>
      <c r="AU60" s="97">
        <v>146.95010000000002</v>
      </c>
      <c r="AV60" s="152">
        <v>1616.8116000000002</v>
      </c>
      <c r="AW60" s="145">
        <v>102.691</v>
      </c>
      <c r="AX60" s="152">
        <v>918.91210000000001</v>
      </c>
      <c r="AY60" s="145">
        <v>0</v>
      </c>
      <c r="AZ60" s="145">
        <v>0</v>
      </c>
      <c r="BA60" s="146">
        <v>295.32160000000005</v>
      </c>
      <c r="BB60" s="96">
        <v>623.59050000000002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0.12576681208053372</v>
      </c>
      <c r="N61" s="400" t="s">
        <v>52</v>
      </c>
      <c r="O61" s="151">
        <v>2018</v>
      </c>
      <c r="P61" s="394">
        <v>2</v>
      </c>
      <c r="Q61" s="145">
        <v>4059.8604000000005</v>
      </c>
      <c r="R61" s="145">
        <v>44.887500000000003</v>
      </c>
      <c r="S61" s="152">
        <v>4014.9729000000007</v>
      </c>
      <c r="T61" s="145">
        <v>1613.4120000000003</v>
      </c>
      <c r="U61" s="145"/>
      <c r="V61" s="145"/>
      <c r="W61" s="96">
        <v>2401.5609000000004</v>
      </c>
      <c r="X61" s="146">
        <v>88.765400000000014</v>
      </c>
      <c r="Y61" s="145">
        <v>481.63679999999999</v>
      </c>
      <c r="Z61" s="146">
        <v>23.9269</v>
      </c>
      <c r="AA61" s="145">
        <v>0</v>
      </c>
      <c r="AB61" s="145">
        <v>-5.665</v>
      </c>
      <c r="AC61" s="146">
        <v>15.5633</v>
      </c>
      <c r="AD61" s="145">
        <v>84.882300000000001</v>
      </c>
      <c r="AE61" s="145">
        <v>392.35790000000003</v>
      </c>
      <c r="AF61" s="145">
        <v>315.7774</v>
      </c>
      <c r="AG61" s="145">
        <v>124.24889999999999</v>
      </c>
      <c r="AH61" s="145">
        <v>0</v>
      </c>
      <c r="AI61" s="145">
        <v>99.683400000000006</v>
      </c>
      <c r="AJ61" s="145">
        <v>44.9801</v>
      </c>
      <c r="AK61" s="145">
        <v>0</v>
      </c>
      <c r="AL61" s="145">
        <v>73.737700000000004</v>
      </c>
      <c r="AM61" s="381">
        <v>5.4796000000000005</v>
      </c>
      <c r="AN61" s="145">
        <v>10.3309</v>
      </c>
      <c r="AO61" s="145">
        <v>0.54590000000000005</v>
      </c>
      <c r="AP61" s="145">
        <v>29.674299999999999</v>
      </c>
      <c r="AQ61" s="145">
        <v>0</v>
      </c>
      <c r="AR61" s="145">
        <v>3.2342000000000004</v>
      </c>
      <c r="AS61" s="145">
        <v>0</v>
      </c>
      <c r="AT61" s="146">
        <v>53.848400000000005</v>
      </c>
      <c r="AU61" s="97">
        <v>103.11330000000001</v>
      </c>
      <c r="AV61" s="152">
        <v>1238.7809999999999</v>
      </c>
      <c r="AW61" s="145">
        <v>67.753399999999999</v>
      </c>
      <c r="AX61" s="152">
        <v>510.59570000000059</v>
      </c>
      <c r="AY61" s="145">
        <v>0</v>
      </c>
      <c r="AZ61" s="145">
        <v>0</v>
      </c>
      <c r="BA61" s="146">
        <v>327.51940000000002</v>
      </c>
      <c r="BB61" s="96">
        <v>183.07630000000057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2.6156023140586744E-2</v>
      </c>
      <c r="N62" s="400" t="s">
        <v>51</v>
      </c>
      <c r="O62" s="151">
        <v>2018</v>
      </c>
      <c r="P62" s="394">
        <v>2</v>
      </c>
      <c r="Q62" s="145">
        <v>1699.4556</v>
      </c>
      <c r="R62" s="145">
        <v>64.134</v>
      </c>
      <c r="S62" s="152">
        <v>1635.3216</v>
      </c>
      <c r="T62" s="145">
        <v>691.67520000000013</v>
      </c>
      <c r="U62" s="145"/>
      <c r="V62" s="145"/>
      <c r="W62" s="96">
        <v>943.64639999999986</v>
      </c>
      <c r="X62" s="146">
        <v>24.122600000000002</v>
      </c>
      <c r="Y62" s="145">
        <v>155.18520000000001</v>
      </c>
      <c r="Z62" s="146">
        <v>4.7071000000000005</v>
      </c>
      <c r="AA62" s="145">
        <v>0</v>
      </c>
      <c r="AB62" s="145">
        <v>-0.59739999999999993</v>
      </c>
      <c r="AC62" s="146">
        <v>25.9148</v>
      </c>
      <c r="AD62" s="145">
        <v>78.413899999999998</v>
      </c>
      <c r="AE62" s="145">
        <v>238.2287</v>
      </c>
      <c r="AF62" s="145">
        <v>145.61110000000002</v>
      </c>
      <c r="AG62" s="145">
        <v>96.037199999999999</v>
      </c>
      <c r="AH62" s="145">
        <v>0</v>
      </c>
      <c r="AI62" s="145">
        <v>96.7376</v>
      </c>
      <c r="AJ62" s="145">
        <v>19.703900000000001</v>
      </c>
      <c r="AK62" s="145">
        <v>0</v>
      </c>
      <c r="AL62" s="145">
        <v>23.051400000000001</v>
      </c>
      <c r="AM62" s="381">
        <v>3.6874000000000002</v>
      </c>
      <c r="AN62" s="145">
        <v>0.57680000000000009</v>
      </c>
      <c r="AO62" s="145">
        <v>0</v>
      </c>
      <c r="AP62" s="145">
        <v>2.3689999999999998</v>
      </c>
      <c r="AQ62" s="145">
        <v>0</v>
      </c>
      <c r="AR62" s="145">
        <v>3.09</v>
      </c>
      <c r="AS62" s="145">
        <v>0</v>
      </c>
      <c r="AT62" s="146">
        <v>4.6247000000000007</v>
      </c>
      <c r="AU62" s="97">
        <v>14.347900000000001</v>
      </c>
      <c r="AV62" s="152">
        <v>712.13170000000014</v>
      </c>
      <c r="AW62" s="145">
        <v>28.366199999999999</v>
      </c>
      <c r="AX62" s="152">
        <v>44.450999999999731</v>
      </c>
      <c r="AY62" s="145">
        <v>0</v>
      </c>
      <c r="AZ62" s="145">
        <v>0</v>
      </c>
      <c r="BA62" s="146">
        <v>195.4425</v>
      </c>
      <c r="BB62" s="96">
        <v>-150.99150000000026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8.6393908767730898E-2</v>
      </c>
      <c r="N63" s="400" t="s">
        <v>52</v>
      </c>
      <c r="O63" s="151">
        <v>2018</v>
      </c>
      <c r="P63" s="394">
        <v>2</v>
      </c>
      <c r="Q63" s="145">
        <v>986.67720000000008</v>
      </c>
      <c r="R63" s="145">
        <v>24.958500000000001</v>
      </c>
      <c r="S63" s="152">
        <v>961.71870000000013</v>
      </c>
      <c r="T63" s="145">
        <v>554.37479999999994</v>
      </c>
      <c r="U63" s="145"/>
      <c r="V63" s="145"/>
      <c r="W63" s="96">
        <v>407.34390000000019</v>
      </c>
      <c r="X63" s="146">
        <v>22.938099999999999</v>
      </c>
      <c r="Y63" s="145">
        <v>96.098399999999998</v>
      </c>
      <c r="Z63" s="146">
        <v>9.434800000000001</v>
      </c>
      <c r="AA63" s="145">
        <v>0</v>
      </c>
      <c r="AB63" s="145">
        <v>-0.18540000000000001</v>
      </c>
      <c r="AC63" s="146">
        <v>4.0273000000000003</v>
      </c>
      <c r="AD63" s="145">
        <v>40.17</v>
      </c>
      <c r="AE63" s="145">
        <v>41.2515</v>
      </c>
      <c r="AF63" s="145">
        <v>44.908000000000001</v>
      </c>
      <c r="AG63" s="145">
        <v>10.1043</v>
      </c>
      <c r="AH63" s="145">
        <v>0</v>
      </c>
      <c r="AI63" s="145">
        <v>2.8736999999999999</v>
      </c>
      <c r="AJ63" s="145">
        <v>4.9542999999999999</v>
      </c>
      <c r="AK63" s="145">
        <v>0</v>
      </c>
      <c r="AL63" s="145">
        <v>17.304000000000002</v>
      </c>
      <c r="AM63" s="381">
        <v>3.3887</v>
      </c>
      <c r="AN63" s="145">
        <v>0.50470000000000004</v>
      </c>
      <c r="AO63" s="145">
        <v>0</v>
      </c>
      <c r="AP63" s="145">
        <v>14.729000000000001</v>
      </c>
      <c r="AQ63" s="145">
        <v>0</v>
      </c>
      <c r="AR63" s="145">
        <v>1.236</v>
      </c>
      <c r="AS63" s="145">
        <v>0</v>
      </c>
      <c r="AT63" s="146">
        <v>-0.42230000000000001</v>
      </c>
      <c r="AU63" s="97">
        <v>19.436100000000003</v>
      </c>
      <c r="AV63" s="152">
        <v>181.00190000000003</v>
      </c>
      <c r="AW63" s="145">
        <v>16.4697</v>
      </c>
      <c r="AX63" s="152">
        <v>85.242900000000176</v>
      </c>
      <c r="AY63" s="145">
        <v>0</v>
      </c>
      <c r="AZ63" s="145">
        <v>0</v>
      </c>
      <c r="BA63" s="146">
        <v>25.842700000000001</v>
      </c>
      <c r="BB63" s="96">
        <v>59.400200000000176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-0.18520236041958185</v>
      </c>
      <c r="N64" s="400" t="s">
        <v>56</v>
      </c>
      <c r="O64" s="151">
        <v>2018</v>
      </c>
      <c r="P64" s="394">
        <v>2</v>
      </c>
      <c r="Q64" s="145">
        <v>774.37080000000003</v>
      </c>
      <c r="R64" s="145">
        <v>31.437000000000001</v>
      </c>
      <c r="S64" s="152">
        <v>742.93380000000002</v>
      </c>
      <c r="T64" s="145">
        <v>433.33920000000001</v>
      </c>
      <c r="U64" s="145"/>
      <c r="V64" s="145"/>
      <c r="W64" s="96">
        <v>309.59460000000001</v>
      </c>
      <c r="X64" s="146">
        <v>18.612100000000002</v>
      </c>
      <c r="Y64" s="145">
        <v>74.206799999999987</v>
      </c>
      <c r="Z64" s="146">
        <v>15.089500000000001</v>
      </c>
      <c r="AA64" s="145">
        <v>0</v>
      </c>
      <c r="AB64" s="145">
        <v>-0.1648</v>
      </c>
      <c r="AC64" s="146">
        <v>4.6967999999999996</v>
      </c>
      <c r="AD64" s="145">
        <v>66.259900000000002</v>
      </c>
      <c r="AE64" s="145">
        <v>33.639799999999994</v>
      </c>
      <c r="AF64" s="145">
        <v>65.817000000000007</v>
      </c>
      <c r="AG64" s="145">
        <v>11.1858</v>
      </c>
      <c r="AH64" s="145">
        <v>0</v>
      </c>
      <c r="AI64" s="145">
        <v>1.1638999999999999</v>
      </c>
      <c r="AJ64" s="145">
        <v>5.2221000000000002</v>
      </c>
      <c r="AK64" s="145">
        <v>0</v>
      </c>
      <c r="AL64" s="145">
        <v>137.43290000000002</v>
      </c>
      <c r="AM64" s="381">
        <v>1.03</v>
      </c>
      <c r="AN64" s="145">
        <v>6.2727000000000004</v>
      </c>
      <c r="AO64" s="145">
        <v>0</v>
      </c>
      <c r="AP64" s="145">
        <v>6.5301999999999998</v>
      </c>
      <c r="AQ64" s="145">
        <v>0</v>
      </c>
      <c r="AR64" s="145">
        <v>1.0918000000000001</v>
      </c>
      <c r="AS64" s="145">
        <v>0</v>
      </c>
      <c r="AT64" s="146">
        <v>1.0609</v>
      </c>
      <c r="AU64" s="97">
        <v>15.985600000000002</v>
      </c>
      <c r="AV64" s="152">
        <v>336.70699999999999</v>
      </c>
      <c r="AW64" s="145">
        <v>12.926500000000001</v>
      </c>
      <c r="AX64" s="152">
        <v>-143.41529999999995</v>
      </c>
      <c r="AY64" s="145">
        <v>0</v>
      </c>
      <c r="AZ64" s="145">
        <v>0</v>
      </c>
      <c r="BA64" s="146">
        <v>25.894200000000001</v>
      </c>
      <c r="BB64" s="96">
        <v>-169.30949999999996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3.8083255611265729E-2</v>
      </c>
      <c r="N65" s="400" t="s">
        <v>51</v>
      </c>
      <c r="O65" s="151">
        <v>2018</v>
      </c>
      <c r="P65" s="394">
        <v>2</v>
      </c>
      <c r="Q65" s="145">
        <v>2690.3556000000003</v>
      </c>
      <c r="R65" s="145">
        <v>17.671499999999998</v>
      </c>
      <c r="S65" s="152">
        <v>2672.6841000000004</v>
      </c>
      <c r="T65" s="145">
        <v>1077.5268000000001</v>
      </c>
      <c r="U65" s="145"/>
      <c r="V65" s="145"/>
      <c r="W65" s="96">
        <v>1595.1573000000003</v>
      </c>
      <c r="X65" s="146">
        <v>59.080800000000004</v>
      </c>
      <c r="Y65" s="145">
        <v>320.6628</v>
      </c>
      <c r="Z65" s="146">
        <v>17.901399999999999</v>
      </c>
      <c r="AA65" s="145">
        <v>0</v>
      </c>
      <c r="AB65" s="145">
        <v>-6.3036000000000003</v>
      </c>
      <c r="AC65" s="146">
        <v>9.2184999999999988</v>
      </c>
      <c r="AD65" s="145">
        <v>106.9449</v>
      </c>
      <c r="AE65" s="145">
        <v>248.19910000000002</v>
      </c>
      <c r="AF65" s="145">
        <v>158.46549999999999</v>
      </c>
      <c r="AG65" s="145">
        <v>264.93660000000006</v>
      </c>
      <c r="AH65" s="145">
        <v>0</v>
      </c>
      <c r="AI65" s="145">
        <v>86.932000000000002</v>
      </c>
      <c r="AJ65" s="145">
        <v>44.186999999999998</v>
      </c>
      <c r="AK65" s="145">
        <v>0</v>
      </c>
      <c r="AL65" s="145">
        <v>65.50800000000001</v>
      </c>
      <c r="AM65" s="381">
        <v>3.9449000000000001</v>
      </c>
      <c r="AN65" s="145">
        <v>9.1052</v>
      </c>
      <c r="AO65" s="145">
        <v>1.6892</v>
      </c>
      <c r="AP65" s="145">
        <v>33.093900000000005</v>
      </c>
      <c r="AQ65" s="145">
        <v>0</v>
      </c>
      <c r="AR65" s="145">
        <v>6.1078999999999999</v>
      </c>
      <c r="AS65" s="145">
        <v>0</v>
      </c>
      <c r="AT65" s="146">
        <v>23.957800000000002</v>
      </c>
      <c r="AU65" s="97">
        <v>77.898900000000012</v>
      </c>
      <c r="AV65" s="152">
        <v>1053.0720000000001</v>
      </c>
      <c r="AW65" s="145">
        <v>44.897700000000007</v>
      </c>
      <c r="AX65" s="152">
        <v>102.45750000000018</v>
      </c>
      <c r="AY65" s="145">
        <v>0</v>
      </c>
      <c r="AZ65" s="145">
        <v>0</v>
      </c>
      <c r="BA65" s="146">
        <v>308.42320000000001</v>
      </c>
      <c r="BB65" s="96">
        <v>-205.96569999999983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0.15646820508609127</v>
      </c>
      <c r="N66" s="400" t="s">
        <v>52</v>
      </c>
      <c r="O66" s="151">
        <v>2018</v>
      </c>
      <c r="P66" s="394">
        <v>2</v>
      </c>
      <c r="Q66" s="145">
        <v>1826.5500000000002</v>
      </c>
      <c r="R66" s="145">
        <v>25.809000000000001</v>
      </c>
      <c r="S66" s="152">
        <v>1800.7410000000002</v>
      </c>
      <c r="T66" s="145">
        <v>1029.6072000000001</v>
      </c>
      <c r="U66" s="145"/>
      <c r="V66" s="145"/>
      <c r="W66" s="96">
        <v>771.13380000000006</v>
      </c>
      <c r="X66" s="146">
        <v>43.280600000000007</v>
      </c>
      <c r="Y66" s="145">
        <v>180.00360000000001</v>
      </c>
      <c r="Z66" s="146">
        <v>13.2149</v>
      </c>
      <c r="AA66" s="145">
        <v>0</v>
      </c>
      <c r="AB66" s="145">
        <v>-1.3905000000000001</v>
      </c>
      <c r="AC66" s="146">
        <v>4.6144000000000007</v>
      </c>
      <c r="AD66" s="145">
        <v>51.808999999999997</v>
      </c>
      <c r="AE66" s="145">
        <v>40.932200000000002</v>
      </c>
      <c r="AF66" s="145">
        <v>61.388000000000005</v>
      </c>
      <c r="AG66" s="145">
        <v>13.6372</v>
      </c>
      <c r="AH66" s="145">
        <v>0</v>
      </c>
      <c r="AI66" s="145">
        <v>5.3045000000000009</v>
      </c>
      <c r="AJ66" s="145">
        <v>3.3475000000000001</v>
      </c>
      <c r="AK66" s="145">
        <v>0</v>
      </c>
      <c r="AL66" s="145">
        <v>22.495200000000001</v>
      </c>
      <c r="AM66" s="381">
        <v>2.9149000000000003</v>
      </c>
      <c r="AN66" s="145">
        <v>7.2717999999999998</v>
      </c>
      <c r="AO66" s="145">
        <v>0</v>
      </c>
      <c r="AP66" s="145">
        <v>8.4459999999999997</v>
      </c>
      <c r="AQ66" s="145">
        <v>1.8437000000000001</v>
      </c>
      <c r="AR66" s="145">
        <v>1.9055000000000002</v>
      </c>
      <c r="AS66" s="145">
        <v>0</v>
      </c>
      <c r="AT66" s="146">
        <v>0.27810000000000001</v>
      </c>
      <c r="AU66" s="97">
        <v>22.659999999999997</v>
      </c>
      <c r="AV66" s="152">
        <v>221.5736</v>
      </c>
      <c r="AW66" s="145">
        <v>30.488000000000003</v>
      </c>
      <c r="AX66" s="152">
        <v>285.79700000000003</v>
      </c>
      <c r="AY66" s="145">
        <v>0</v>
      </c>
      <c r="AZ66" s="145">
        <v>0</v>
      </c>
      <c r="BA66" s="146">
        <v>75.014899999999997</v>
      </c>
      <c r="BB66" s="96">
        <v>210.78210000000001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0.12026036067818598</v>
      </c>
      <c r="N67" s="400" t="s">
        <v>52</v>
      </c>
      <c r="O67" s="151">
        <v>2018</v>
      </c>
      <c r="P67" s="394">
        <v>2</v>
      </c>
      <c r="Q67" s="145">
        <v>3176.9928</v>
      </c>
      <c r="R67" s="145">
        <v>72.239999999999995</v>
      </c>
      <c r="S67" s="152">
        <v>3104.7528000000002</v>
      </c>
      <c r="T67" s="145">
        <v>1305.6552000000001</v>
      </c>
      <c r="U67" s="145"/>
      <c r="V67" s="145"/>
      <c r="W67" s="96">
        <v>1799.0976000000001</v>
      </c>
      <c r="X67" s="146">
        <v>31.311999999999998</v>
      </c>
      <c r="Y67" s="145">
        <v>294.75360000000006</v>
      </c>
      <c r="Z67" s="146">
        <v>3.6976999999999998</v>
      </c>
      <c r="AA67" s="145">
        <v>0</v>
      </c>
      <c r="AB67" s="145">
        <v>-0.72099999999999997</v>
      </c>
      <c r="AC67" s="146">
        <v>25.2041</v>
      </c>
      <c r="AD67" s="145">
        <v>112.72320000000001</v>
      </c>
      <c r="AE67" s="145">
        <v>338.7876</v>
      </c>
      <c r="AF67" s="145">
        <v>212.1079</v>
      </c>
      <c r="AG67" s="145">
        <v>160.70060000000001</v>
      </c>
      <c r="AH67" s="145">
        <v>0</v>
      </c>
      <c r="AI67" s="145">
        <v>141.48080000000002</v>
      </c>
      <c r="AJ67" s="145">
        <v>25.544</v>
      </c>
      <c r="AK67" s="145">
        <v>0</v>
      </c>
      <c r="AL67" s="145">
        <v>35.8337</v>
      </c>
      <c r="AM67" s="381">
        <v>3.3269000000000002</v>
      </c>
      <c r="AN67" s="145">
        <v>7.0761000000000003</v>
      </c>
      <c r="AO67" s="145">
        <v>0</v>
      </c>
      <c r="AP67" s="145">
        <v>10.454500000000001</v>
      </c>
      <c r="AQ67" s="145">
        <v>0</v>
      </c>
      <c r="AR67" s="145">
        <v>4.3672000000000004</v>
      </c>
      <c r="AS67" s="145">
        <v>0</v>
      </c>
      <c r="AT67" s="146">
        <v>6.3242000000000003</v>
      </c>
      <c r="AU67" s="97">
        <v>31.548900000000003</v>
      </c>
      <c r="AV67" s="152">
        <v>1058.7266999999999</v>
      </c>
      <c r="AW67" s="145">
        <v>53.0244</v>
      </c>
      <c r="AX67" s="152">
        <v>382.06629999999996</v>
      </c>
      <c r="AY67" s="145">
        <v>0</v>
      </c>
      <c r="AZ67" s="145">
        <v>0</v>
      </c>
      <c r="BA67" s="146">
        <v>276.82279999999997</v>
      </c>
      <c r="BB67" s="96">
        <v>105.24349999999998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0.15453929325981328</v>
      </c>
      <c r="N68" s="400" t="s">
        <v>52</v>
      </c>
      <c r="O68" s="151">
        <v>2018</v>
      </c>
      <c r="P68" s="394">
        <v>2</v>
      </c>
      <c r="Q68" s="145">
        <v>4687.9236000000001</v>
      </c>
      <c r="R68" s="145">
        <v>63.210000000000008</v>
      </c>
      <c r="S68" s="152">
        <v>4624.7136</v>
      </c>
      <c r="T68" s="145">
        <v>1920.4668000000001</v>
      </c>
      <c r="U68" s="145"/>
      <c r="V68" s="145"/>
      <c r="W68" s="96">
        <v>2704.2467999999999</v>
      </c>
      <c r="X68" s="146">
        <v>98.447400000000002</v>
      </c>
      <c r="Y68" s="145">
        <v>554.75279999999998</v>
      </c>
      <c r="Z68" s="146">
        <v>22.876300000000001</v>
      </c>
      <c r="AA68" s="145">
        <v>0</v>
      </c>
      <c r="AB68" s="145">
        <v>-5.4280999999999997</v>
      </c>
      <c r="AC68" s="146">
        <v>21.7742</v>
      </c>
      <c r="AD68" s="145">
        <v>142.40779999999998</v>
      </c>
      <c r="AE68" s="145">
        <v>408.18900000000002</v>
      </c>
      <c r="AF68" s="145">
        <v>294.31220000000002</v>
      </c>
      <c r="AG68" s="145">
        <v>146.22910000000002</v>
      </c>
      <c r="AH68" s="145">
        <v>0</v>
      </c>
      <c r="AI68" s="145">
        <v>75.869799999999998</v>
      </c>
      <c r="AJ68" s="145">
        <v>30.055399999999999</v>
      </c>
      <c r="AK68" s="145">
        <v>0</v>
      </c>
      <c r="AL68" s="145">
        <v>58.236200000000004</v>
      </c>
      <c r="AM68" s="381">
        <v>3.0179</v>
      </c>
      <c r="AN68" s="145">
        <v>8.1678999999999995</v>
      </c>
      <c r="AO68" s="145">
        <v>9.6614000000000004</v>
      </c>
      <c r="AP68" s="145">
        <v>50.253700000000002</v>
      </c>
      <c r="AQ68" s="145">
        <v>0</v>
      </c>
      <c r="AR68" s="145">
        <v>5.6238000000000001</v>
      </c>
      <c r="AS68" s="145">
        <v>0</v>
      </c>
      <c r="AT68" s="146">
        <v>9.7850000000000001</v>
      </c>
      <c r="AU68" s="97">
        <v>86.509699999999995</v>
      </c>
      <c r="AV68" s="152">
        <v>1241.8092000000001</v>
      </c>
      <c r="AW68" s="145">
        <v>78.238799999999998</v>
      </c>
      <c r="AX68" s="152">
        <v>724.46839999999963</v>
      </c>
      <c r="AY68" s="145">
        <v>0</v>
      </c>
      <c r="AZ68" s="145">
        <v>0</v>
      </c>
      <c r="BA68" s="146">
        <v>312.56380000000001</v>
      </c>
      <c r="BB68" s="96">
        <v>411.90459999999962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0.17032617894972787</v>
      </c>
      <c r="N69" s="400" t="s">
        <v>52</v>
      </c>
      <c r="O69" s="151">
        <v>2018</v>
      </c>
      <c r="P69" s="394">
        <v>2</v>
      </c>
      <c r="Q69" s="145">
        <v>2507.2740000000003</v>
      </c>
      <c r="R69" s="145">
        <v>26.659500000000001</v>
      </c>
      <c r="S69" s="152">
        <v>2480.6145000000001</v>
      </c>
      <c r="T69" s="145">
        <v>995.67360000000008</v>
      </c>
      <c r="U69" s="145"/>
      <c r="V69" s="145"/>
      <c r="W69" s="96">
        <v>1484.9409000000001</v>
      </c>
      <c r="X69" s="146">
        <v>57.000200000000007</v>
      </c>
      <c r="Y69" s="145">
        <v>210.78359999999998</v>
      </c>
      <c r="Z69" s="146">
        <v>45.175800000000002</v>
      </c>
      <c r="AA69" s="145">
        <v>0</v>
      </c>
      <c r="AB69" s="145">
        <v>47.616900000000001</v>
      </c>
      <c r="AC69" s="146">
        <v>9.4966000000000008</v>
      </c>
      <c r="AD69" s="145">
        <v>95.161699999999996</v>
      </c>
      <c r="AE69" s="145">
        <v>210.3775</v>
      </c>
      <c r="AF69" s="145">
        <v>180.6414</v>
      </c>
      <c r="AG69" s="145">
        <v>72.697400000000002</v>
      </c>
      <c r="AH69" s="145">
        <v>0</v>
      </c>
      <c r="AI69" s="145">
        <v>74.798600000000008</v>
      </c>
      <c r="AJ69" s="145">
        <v>60.924500000000002</v>
      </c>
      <c r="AK69" s="145">
        <v>0</v>
      </c>
      <c r="AL69" s="145">
        <v>33.866400000000006</v>
      </c>
      <c r="AM69" s="381">
        <v>4.6452999999999998</v>
      </c>
      <c r="AN69" s="145">
        <v>6.3654000000000002</v>
      </c>
      <c r="AO69" s="145">
        <v>1.5141</v>
      </c>
      <c r="AP69" s="145">
        <v>7.4880999999999993</v>
      </c>
      <c r="AQ69" s="145">
        <v>0</v>
      </c>
      <c r="AR69" s="145">
        <v>4.3569000000000004</v>
      </c>
      <c r="AS69" s="145">
        <v>0</v>
      </c>
      <c r="AT69" s="146">
        <v>7.3541999999999996</v>
      </c>
      <c r="AU69" s="97">
        <v>31.723999999999997</v>
      </c>
      <c r="AV69" s="152">
        <v>760.19150000000002</v>
      </c>
      <c r="AW69" s="145">
        <v>41.8489</v>
      </c>
      <c r="AX69" s="152">
        <v>427.05440000000004</v>
      </c>
      <c r="AY69" s="145">
        <v>0</v>
      </c>
      <c r="AZ69" s="145">
        <v>0</v>
      </c>
      <c r="BA69" s="146">
        <v>288.30730000000005</v>
      </c>
      <c r="BB69" s="96">
        <v>138.74709999999999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0.12967501979473323</v>
      </c>
      <c r="N70" s="400" t="s">
        <v>52</v>
      </c>
      <c r="O70" s="151">
        <v>2018</v>
      </c>
      <c r="P70" s="394">
        <v>2</v>
      </c>
      <c r="Q70" s="145">
        <v>3289.2588000000005</v>
      </c>
      <c r="R70" s="145">
        <v>66.601500000000001</v>
      </c>
      <c r="S70" s="152">
        <v>3222.6573000000003</v>
      </c>
      <c r="T70" s="145">
        <v>1321.7364</v>
      </c>
      <c r="U70" s="145"/>
      <c r="V70" s="145"/>
      <c r="W70" s="96">
        <v>1900.9209000000003</v>
      </c>
      <c r="X70" s="146">
        <v>52.591800000000006</v>
      </c>
      <c r="Y70" s="145">
        <v>305.97480000000002</v>
      </c>
      <c r="Z70" s="146">
        <v>10.4442</v>
      </c>
      <c r="AA70" s="145">
        <v>0</v>
      </c>
      <c r="AB70" s="145">
        <v>-6.0667</v>
      </c>
      <c r="AC70" s="146">
        <v>25.564600000000002</v>
      </c>
      <c r="AD70" s="145">
        <v>105.5338</v>
      </c>
      <c r="AE70" s="145">
        <v>370.74849999999998</v>
      </c>
      <c r="AF70" s="145">
        <v>221.42939999999999</v>
      </c>
      <c r="AG70" s="145">
        <v>109.83920000000001</v>
      </c>
      <c r="AH70" s="145">
        <v>0</v>
      </c>
      <c r="AI70" s="145">
        <v>132.00479999999999</v>
      </c>
      <c r="AJ70" s="145">
        <v>33.238100000000003</v>
      </c>
      <c r="AK70" s="145">
        <v>0</v>
      </c>
      <c r="AL70" s="145">
        <v>41.045500000000004</v>
      </c>
      <c r="AM70" s="381">
        <v>4.8616000000000001</v>
      </c>
      <c r="AN70" s="145">
        <v>7.0349000000000004</v>
      </c>
      <c r="AO70" s="145">
        <v>0</v>
      </c>
      <c r="AP70" s="145">
        <v>9.2184999999999988</v>
      </c>
      <c r="AQ70" s="145">
        <v>0</v>
      </c>
      <c r="AR70" s="145">
        <v>3.4298999999999999</v>
      </c>
      <c r="AS70" s="145">
        <v>0</v>
      </c>
      <c r="AT70" s="146">
        <v>31.590100000000003</v>
      </c>
      <c r="AU70" s="97">
        <v>56.135000000000005</v>
      </c>
      <c r="AV70" s="152">
        <v>1069.9742999999999</v>
      </c>
      <c r="AW70" s="145">
        <v>54.899000000000001</v>
      </c>
      <c r="AX70" s="152">
        <v>426.5347000000005</v>
      </c>
      <c r="AY70" s="145">
        <v>0</v>
      </c>
      <c r="AZ70" s="145">
        <v>0</v>
      </c>
      <c r="BA70" s="146">
        <v>251.19640000000001</v>
      </c>
      <c r="BB70" s="96">
        <v>175.33830000000049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0.16638265887789172</v>
      </c>
      <c r="N71" s="400" t="s">
        <v>52</v>
      </c>
      <c r="O71" s="151">
        <v>2018</v>
      </c>
      <c r="P71" s="394">
        <v>2</v>
      </c>
      <c r="Q71" s="145">
        <v>4162.9140000000007</v>
      </c>
      <c r="R71" s="145">
        <v>42.073500000000003</v>
      </c>
      <c r="S71" s="152">
        <v>4120.8405000000002</v>
      </c>
      <c r="T71" s="145">
        <v>1980.7740000000001</v>
      </c>
      <c r="U71" s="145"/>
      <c r="V71" s="145"/>
      <c r="W71" s="96">
        <v>2140.0664999999999</v>
      </c>
      <c r="X71" s="146">
        <v>57.649099999999997</v>
      </c>
      <c r="Y71" s="145">
        <v>288.37080000000003</v>
      </c>
      <c r="Z71" s="146">
        <v>0.18540000000000001</v>
      </c>
      <c r="AA71" s="145">
        <v>0</v>
      </c>
      <c r="AB71" s="145">
        <v>-1.5965</v>
      </c>
      <c r="AC71" s="146">
        <v>13.8432</v>
      </c>
      <c r="AD71" s="145">
        <v>94.131700000000009</v>
      </c>
      <c r="AE71" s="145">
        <v>322.42089999999996</v>
      </c>
      <c r="AF71" s="145">
        <v>250.66080000000002</v>
      </c>
      <c r="AG71" s="145">
        <v>91.618500000000012</v>
      </c>
      <c r="AH71" s="145">
        <v>0</v>
      </c>
      <c r="AI71" s="145">
        <v>108.18090000000001</v>
      </c>
      <c r="AJ71" s="145">
        <v>89.9602</v>
      </c>
      <c r="AK71" s="145">
        <v>0</v>
      </c>
      <c r="AL71" s="145">
        <v>47.359400000000001</v>
      </c>
      <c r="AM71" s="381">
        <v>2.4102000000000001</v>
      </c>
      <c r="AN71" s="145">
        <v>10.773800000000001</v>
      </c>
      <c r="AO71" s="145">
        <v>0</v>
      </c>
      <c r="AP71" s="145">
        <v>10.423599999999999</v>
      </c>
      <c r="AQ71" s="145">
        <v>0</v>
      </c>
      <c r="AR71" s="145">
        <v>3.5123000000000002</v>
      </c>
      <c r="AS71" s="145">
        <v>0</v>
      </c>
      <c r="AT71" s="146">
        <v>12.545400000000001</v>
      </c>
      <c r="AU71" s="97">
        <v>39.665300000000002</v>
      </c>
      <c r="AV71" s="152">
        <v>1043.9976999999999</v>
      </c>
      <c r="AW71" s="145">
        <v>69.473500000000001</v>
      </c>
      <c r="AX71" s="152">
        <v>692.63669999999979</v>
      </c>
      <c r="AY71" s="145">
        <v>0</v>
      </c>
      <c r="AZ71" s="145">
        <v>0</v>
      </c>
      <c r="BA71" s="146">
        <v>196.5446</v>
      </c>
      <c r="BB71" s="96">
        <v>496.09209999999979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0.24684166893933535</v>
      </c>
      <c r="N72" s="400" t="s">
        <v>52</v>
      </c>
      <c r="O72" s="151">
        <v>2018</v>
      </c>
      <c r="P72" s="394">
        <v>2</v>
      </c>
      <c r="Q72" s="145">
        <v>9433.8432000000012</v>
      </c>
      <c r="R72" s="145">
        <v>25.357499999999998</v>
      </c>
      <c r="S72" s="152">
        <v>9408.4857000000011</v>
      </c>
      <c r="T72" s="145">
        <v>3027.9204</v>
      </c>
      <c r="U72" s="145"/>
      <c r="V72" s="145"/>
      <c r="W72" s="96">
        <v>6380.5653000000011</v>
      </c>
      <c r="X72" s="146">
        <v>255.4812</v>
      </c>
      <c r="Y72" s="145">
        <v>1128.9348</v>
      </c>
      <c r="Z72" s="146">
        <v>59.008699999999997</v>
      </c>
      <c r="AA72" s="145">
        <v>0</v>
      </c>
      <c r="AB72" s="145">
        <v>-26.955100000000002</v>
      </c>
      <c r="AC72" s="146">
        <v>6.8907000000000007</v>
      </c>
      <c r="AD72" s="145">
        <v>238.4862</v>
      </c>
      <c r="AE72" s="145">
        <v>562.94650000000001</v>
      </c>
      <c r="AF72" s="145">
        <v>448.60620000000006</v>
      </c>
      <c r="AG72" s="145">
        <v>352.65140000000002</v>
      </c>
      <c r="AH72" s="145">
        <v>0</v>
      </c>
      <c r="AI72" s="145">
        <v>302.96420000000001</v>
      </c>
      <c r="AJ72" s="145">
        <v>33.526499999999999</v>
      </c>
      <c r="AK72" s="145">
        <v>40.643799999999999</v>
      </c>
      <c r="AL72" s="145">
        <v>146.7338</v>
      </c>
      <c r="AM72" s="381">
        <v>26.491599999999998</v>
      </c>
      <c r="AN72" s="145">
        <v>16.243099999999998</v>
      </c>
      <c r="AO72" s="145">
        <v>34.783100000000005</v>
      </c>
      <c r="AP72" s="145">
        <v>117.15219999999999</v>
      </c>
      <c r="AQ72" s="145">
        <v>0</v>
      </c>
      <c r="AR72" s="145">
        <v>20.291</v>
      </c>
      <c r="AS72" s="145">
        <v>0</v>
      </c>
      <c r="AT72" s="146">
        <v>66.95</v>
      </c>
      <c r="AU72" s="97">
        <v>281.911</v>
      </c>
      <c r="AV72" s="152">
        <v>2408.4696000000004</v>
      </c>
      <c r="AW72" s="145">
        <v>179.941</v>
      </c>
      <c r="AX72" s="152">
        <v>2328.6656000000003</v>
      </c>
      <c r="AY72" s="145">
        <v>0</v>
      </c>
      <c r="AZ72" s="145">
        <v>0</v>
      </c>
      <c r="BA72" s="146">
        <v>680.72699999999998</v>
      </c>
      <c r="BB72" s="96">
        <v>1647.9386000000004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-5.8657599805640011E-2</v>
      </c>
      <c r="N73" s="400" t="s">
        <v>56</v>
      </c>
      <c r="O73" s="151">
        <v>2018</v>
      </c>
      <c r="P73" s="394">
        <v>2</v>
      </c>
      <c r="Q73" s="145">
        <v>1060.3008</v>
      </c>
      <c r="R73" s="145">
        <v>18.291000000000004</v>
      </c>
      <c r="S73" s="152">
        <v>1042.0098</v>
      </c>
      <c r="T73" s="145">
        <v>636.56279999999992</v>
      </c>
      <c r="U73" s="145"/>
      <c r="V73" s="145"/>
      <c r="W73" s="96">
        <v>405.44700000000012</v>
      </c>
      <c r="X73" s="146">
        <v>3.6564999999999999</v>
      </c>
      <c r="Y73" s="145">
        <v>104.1444</v>
      </c>
      <c r="Z73" s="146">
        <v>15.3058</v>
      </c>
      <c r="AA73" s="145">
        <v>0</v>
      </c>
      <c r="AB73" s="145">
        <v>-0.29869999999999997</v>
      </c>
      <c r="AC73" s="146">
        <v>2.7088999999999999</v>
      </c>
      <c r="AD73" s="145">
        <v>54.219200000000001</v>
      </c>
      <c r="AE73" s="145">
        <v>88.672700000000006</v>
      </c>
      <c r="AF73" s="145">
        <v>84.727800000000002</v>
      </c>
      <c r="AG73" s="145">
        <v>20.342500000000001</v>
      </c>
      <c r="AH73" s="145">
        <v>0</v>
      </c>
      <c r="AI73" s="145">
        <v>5.5104999999999995</v>
      </c>
      <c r="AJ73" s="145">
        <v>5.9019000000000004</v>
      </c>
      <c r="AK73" s="145">
        <v>0</v>
      </c>
      <c r="AL73" s="145">
        <v>12.524800000000001</v>
      </c>
      <c r="AM73" s="381">
        <v>4.6659000000000006</v>
      </c>
      <c r="AN73" s="145">
        <v>1.7098</v>
      </c>
      <c r="AO73" s="145">
        <v>0</v>
      </c>
      <c r="AP73" s="145">
        <v>43.342399999999998</v>
      </c>
      <c r="AQ73" s="145">
        <v>0</v>
      </c>
      <c r="AR73" s="145">
        <v>7.2821000000000007</v>
      </c>
      <c r="AS73" s="145">
        <v>0</v>
      </c>
      <c r="AT73" s="146">
        <v>0.35020000000000001</v>
      </c>
      <c r="AU73" s="97">
        <v>57.3504</v>
      </c>
      <c r="AV73" s="152">
        <v>329.24980000000005</v>
      </c>
      <c r="AW73" s="145">
        <v>17.695399999999999</v>
      </c>
      <c r="AX73" s="152">
        <v>-62.194699999999948</v>
      </c>
      <c r="AY73" s="145">
        <v>0</v>
      </c>
      <c r="AZ73" s="145">
        <v>0</v>
      </c>
      <c r="BA73" s="146">
        <v>96.335900000000009</v>
      </c>
      <c r="BB73" s="96">
        <v>-158.53059999999996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7.0550383302180691E-2</v>
      </c>
      <c r="N74" s="400" t="s">
        <v>52</v>
      </c>
      <c r="O74" s="151">
        <v>2018</v>
      </c>
      <c r="P74" s="394">
        <v>2</v>
      </c>
      <c r="Q74" s="145">
        <v>2549.3724000000002</v>
      </c>
      <c r="R74" s="145">
        <v>47.365500000000004</v>
      </c>
      <c r="S74" s="152">
        <v>2502.0069000000003</v>
      </c>
      <c r="T74" s="145">
        <v>978.78239999999994</v>
      </c>
      <c r="U74" s="145"/>
      <c r="V74" s="145"/>
      <c r="W74" s="96">
        <v>1523.2245000000003</v>
      </c>
      <c r="X74" s="146">
        <v>48.420299999999997</v>
      </c>
      <c r="Y74" s="145">
        <v>237.5676</v>
      </c>
      <c r="Z74" s="146">
        <v>29.880300000000002</v>
      </c>
      <c r="AA74" s="145">
        <v>0</v>
      </c>
      <c r="AB74" s="145">
        <v>-0.79310000000000003</v>
      </c>
      <c r="AC74" s="146">
        <v>16.4697</v>
      </c>
      <c r="AD74" s="145">
        <v>136.75310000000002</v>
      </c>
      <c r="AE74" s="145">
        <v>310.51410000000004</v>
      </c>
      <c r="AF74" s="145">
        <v>185.3897</v>
      </c>
      <c r="AG74" s="145">
        <v>128.0805</v>
      </c>
      <c r="AH74" s="145">
        <v>0</v>
      </c>
      <c r="AI74" s="145">
        <v>148.4436</v>
      </c>
      <c r="AJ74" s="145">
        <v>30.045100000000001</v>
      </c>
      <c r="AK74" s="145">
        <v>0</v>
      </c>
      <c r="AL74" s="145">
        <v>19.1374</v>
      </c>
      <c r="AM74" s="381">
        <v>4.5011000000000001</v>
      </c>
      <c r="AN74" s="145">
        <v>11.886199999999999</v>
      </c>
      <c r="AO74" s="145">
        <v>0</v>
      </c>
      <c r="AP74" s="145">
        <v>20.363099999999999</v>
      </c>
      <c r="AQ74" s="145">
        <v>0</v>
      </c>
      <c r="AR74" s="145">
        <v>2.7398000000000002</v>
      </c>
      <c r="AS74" s="145">
        <v>0</v>
      </c>
      <c r="AT74" s="146">
        <v>2.7707000000000002</v>
      </c>
      <c r="AU74" s="97">
        <v>42.260899999999999</v>
      </c>
      <c r="AV74" s="152">
        <v>1000.6244</v>
      </c>
      <c r="AW74" s="145">
        <v>42.549300000000002</v>
      </c>
      <c r="AX74" s="152">
        <v>179.85920000000033</v>
      </c>
      <c r="AY74" s="145">
        <v>0</v>
      </c>
      <c r="AZ74" s="145">
        <v>0</v>
      </c>
      <c r="BA74" s="146">
        <v>296.70179999999999</v>
      </c>
      <c r="BB74" s="96">
        <v>-116.84259999999966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0.10542327656832376</v>
      </c>
      <c r="N75" s="400" t="s">
        <v>52</v>
      </c>
      <c r="O75" s="151">
        <v>2018</v>
      </c>
      <c r="P75" s="394">
        <v>2</v>
      </c>
      <c r="Q75" s="145">
        <v>2223.4824000000003</v>
      </c>
      <c r="R75" s="145">
        <v>23.4465</v>
      </c>
      <c r="S75" s="152">
        <v>2200.0359000000003</v>
      </c>
      <c r="T75" s="145">
        <v>876.67920000000004</v>
      </c>
      <c r="U75" s="145"/>
      <c r="V75" s="145"/>
      <c r="W75" s="96">
        <v>1323.3567000000003</v>
      </c>
      <c r="X75" s="146">
        <v>62.325299999999999</v>
      </c>
      <c r="Y75" s="145">
        <v>186.94800000000001</v>
      </c>
      <c r="Z75" s="146">
        <v>3.3887</v>
      </c>
      <c r="AA75" s="145">
        <v>0</v>
      </c>
      <c r="AB75" s="145">
        <v>-1.2978000000000001</v>
      </c>
      <c r="AC75" s="146">
        <v>8.7858999999999998</v>
      </c>
      <c r="AD75" s="145">
        <v>116.83290000000001</v>
      </c>
      <c r="AE75" s="145">
        <v>236.91030000000001</v>
      </c>
      <c r="AF75" s="145">
        <v>171.1036</v>
      </c>
      <c r="AG75" s="145">
        <v>102.9691</v>
      </c>
      <c r="AH75" s="145">
        <v>0</v>
      </c>
      <c r="AI75" s="145">
        <v>87.076200000000014</v>
      </c>
      <c r="AJ75" s="145">
        <v>29.664000000000001</v>
      </c>
      <c r="AK75" s="145">
        <v>0</v>
      </c>
      <c r="AL75" s="145">
        <v>20.064400000000003</v>
      </c>
      <c r="AM75" s="381">
        <v>2.0188000000000001</v>
      </c>
      <c r="AN75" s="145">
        <v>8.7550000000000008</v>
      </c>
      <c r="AO75" s="145">
        <v>0</v>
      </c>
      <c r="AP75" s="145">
        <v>22.052300000000002</v>
      </c>
      <c r="AQ75" s="145">
        <v>0</v>
      </c>
      <c r="AR75" s="145">
        <v>4.0994000000000002</v>
      </c>
      <c r="AS75" s="145">
        <v>0</v>
      </c>
      <c r="AT75" s="146">
        <v>5.1190999999999995</v>
      </c>
      <c r="AU75" s="97">
        <v>42.044600000000003</v>
      </c>
      <c r="AV75" s="152">
        <v>806.66509999999994</v>
      </c>
      <c r="AW75" s="145">
        <v>37.110900000000001</v>
      </c>
      <c r="AX75" s="152">
        <v>234.40680000000032</v>
      </c>
      <c r="AY75" s="145">
        <v>0</v>
      </c>
      <c r="AZ75" s="145">
        <v>0</v>
      </c>
      <c r="BA75" s="146">
        <v>287.48330000000004</v>
      </c>
      <c r="BB75" s="96">
        <v>-53.076499999999726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0.18191009061181992</v>
      </c>
      <c r="N76" s="400" t="s">
        <v>52</v>
      </c>
      <c r="O76" s="151">
        <v>2018</v>
      </c>
      <c r="P76" s="394">
        <v>2</v>
      </c>
      <c r="Q76" s="145">
        <v>5594.2812000000004</v>
      </c>
      <c r="R76" s="145">
        <v>56.153999999999996</v>
      </c>
      <c r="S76" s="152">
        <v>5538.1272000000008</v>
      </c>
      <c r="T76" s="145">
        <v>2117.88</v>
      </c>
      <c r="U76" s="145"/>
      <c r="V76" s="145"/>
      <c r="W76" s="96">
        <v>3420.2472000000007</v>
      </c>
      <c r="X76" s="146">
        <v>118.54270000000001</v>
      </c>
      <c r="Y76" s="145">
        <v>664.38359999999989</v>
      </c>
      <c r="Z76" s="146">
        <v>28.561900000000001</v>
      </c>
      <c r="AA76" s="145">
        <v>0</v>
      </c>
      <c r="AB76" s="145">
        <v>-4.3260000000000005</v>
      </c>
      <c r="AC76" s="146">
        <v>21.712399999999999</v>
      </c>
      <c r="AD76" s="145">
        <v>204.49619999999999</v>
      </c>
      <c r="AE76" s="145">
        <v>542.8306</v>
      </c>
      <c r="AF76" s="145">
        <v>299.17379999999997</v>
      </c>
      <c r="AG76" s="145">
        <v>176.9025</v>
      </c>
      <c r="AH76" s="145">
        <v>0</v>
      </c>
      <c r="AI76" s="145">
        <v>138.71009999999998</v>
      </c>
      <c r="AJ76" s="145">
        <v>34.680100000000003</v>
      </c>
      <c r="AK76" s="145">
        <v>1.6995</v>
      </c>
      <c r="AL76" s="145">
        <v>32.887900000000002</v>
      </c>
      <c r="AM76" s="381">
        <v>4.5526</v>
      </c>
      <c r="AN76" s="145">
        <v>11.6081</v>
      </c>
      <c r="AO76" s="145">
        <v>0.46350000000000002</v>
      </c>
      <c r="AP76" s="145">
        <v>49.481200000000001</v>
      </c>
      <c r="AQ76" s="145">
        <v>0</v>
      </c>
      <c r="AR76" s="145">
        <v>9.7850000000000001</v>
      </c>
      <c r="AS76" s="145">
        <v>0</v>
      </c>
      <c r="AT76" s="146">
        <v>7.8486000000000002</v>
      </c>
      <c r="AU76" s="97">
        <v>83.739000000000004</v>
      </c>
      <c r="AV76" s="152">
        <v>1515.1197</v>
      </c>
      <c r="AW76" s="145">
        <v>93.369500000000002</v>
      </c>
      <c r="AX76" s="152">
        <v>1017.6562000000008</v>
      </c>
      <c r="AY76" s="145">
        <v>0</v>
      </c>
      <c r="AZ76" s="145">
        <v>0</v>
      </c>
      <c r="BA76" s="146">
        <v>413.7201</v>
      </c>
      <c r="BB76" s="96">
        <v>603.93610000000081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-3.9425999914921642E-2</v>
      </c>
      <c r="N77" s="400" t="s">
        <v>56</v>
      </c>
      <c r="O77" s="151">
        <v>2018</v>
      </c>
      <c r="P77" s="394">
        <v>2</v>
      </c>
      <c r="Q77" s="145">
        <v>2200.3272000000002</v>
      </c>
      <c r="R77" s="145">
        <v>31.899000000000001</v>
      </c>
      <c r="S77" s="152">
        <v>2168.4282000000003</v>
      </c>
      <c r="T77" s="145">
        <v>1122.7139999999999</v>
      </c>
      <c r="U77" s="145"/>
      <c r="V77" s="145"/>
      <c r="W77" s="96">
        <v>1045.7142000000003</v>
      </c>
      <c r="X77" s="146">
        <v>36.204500000000003</v>
      </c>
      <c r="Y77" s="145">
        <v>151.72920000000002</v>
      </c>
      <c r="Z77" s="146">
        <v>15.5633</v>
      </c>
      <c r="AA77" s="145">
        <v>0</v>
      </c>
      <c r="AB77" s="145">
        <v>-0.60770000000000002</v>
      </c>
      <c r="AC77" s="146">
        <v>9.6408000000000005</v>
      </c>
      <c r="AD77" s="145">
        <v>90.516400000000004</v>
      </c>
      <c r="AE77" s="145">
        <v>284.06370000000004</v>
      </c>
      <c r="AF77" s="145">
        <v>173.7816</v>
      </c>
      <c r="AG77" s="145">
        <v>152.0692</v>
      </c>
      <c r="AH77" s="145">
        <v>0</v>
      </c>
      <c r="AI77" s="145">
        <v>106.79040000000001</v>
      </c>
      <c r="AJ77" s="145">
        <v>16.9435</v>
      </c>
      <c r="AK77" s="145">
        <v>0</v>
      </c>
      <c r="AL77" s="145">
        <v>22.000800000000002</v>
      </c>
      <c r="AM77" s="381">
        <v>1.8334000000000001</v>
      </c>
      <c r="AN77" s="145">
        <v>1.5656000000000001</v>
      </c>
      <c r="AO77" s="145">
        <v>0</v>
      </c>
      <c r="AP77" s="145">
        <v>7.2305999999999999</v>
      </c>
      <c r="AQ77" s="145">
        <v>2.0188000000000001</v>
      </c>
      <c r="AR77" s="145">
        <v>1.2257</v>
      </c>
      <c r="AS77" s="145">
        <v>0</v>
      </c>
      <c r="AT77" s="146">
        <v>35.988199999999999</v>
      </c>
      <c r="AU77" s="97">
        <v>49.862299999999998</v>
      </c>
      <c r="AV77" s="152">
        <v>896.02790000000005</v>
      </c>
      <c r="AW77" s="145">
        <v>41.972500000000004</v>
      </c>
      <c r="AX77" s="152">
        <v>-86.750099999999776</v>
      </c>
      <c r="AY77" s="145">
        <v>0</v>
      </c>
      <c r="AZ77" s="145">
        <v>0</v>
      </c>
      <c r="BA77" s="146">
        <v>185.297</v>
      </c>
      <c r="BB77" s="96">
        <v>-272.04709999999977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0.12327231508361304</v>
      </c>
      <c r="N78" s="400" t="s">
        <v>52</v>
      </c>
      <c r="O78" s="151">
        <v>2018</v>
      </c>
      <c r="P78" s="394">
        <v>2</v>
      </c>
      <c r="Q78" s="145">
        <v>3809.5488000000005</v>
      </c>
      <c r="R78" s="145">
        <v>51.355499999999999</v>
      </c>
      <c r="S78" s="152">
        <v>3758.1933000000004</v>
      </c>
      <c r="T78" s="145">
        <v>1454.0148000000002</v>
      </c>
      <c r="U78" s="145"/>
      <c r="V78" s="145"/>
      <c r="W78" s="96">
        <v>2304.1785</v>
      </c>
      <c r="X78" s="146">
        <v>87.591200000000015</v>
      </c>
      <c r="Y78" s="145">
        <v>450.8028000000001</v>
      </c>
      <c r="Z78" s="146">
        <v>19.827500000000001</v>
      </c>
      <c r="AA78" s="145">
        <v>0</v>
      </c>
      <c r="AB78" s="145">
        <v>-3.3577999999999997</v>
      </c>
      <c r="AC78" s="146">
        <v>21.382800000000003</v>
      </c>
      <c r="AD78" s="145">
        <v>244.00700000000001</v>
      </c>
      <c r="AE78" s="145">
        <v>322.45179999999999</v>
      </c>
      <c r="AF78" s="145">
        <v>254.1422</v>
      </c>
      <c r="AG78" s="145">
        <v>189.59209999999999</v>
      </c>
      <c r="AH78" s="145">
        <v>0</v>
      </c>
      <c r="AI78" s="145">
        <v>91.268299999999996</v>
      </c>
      <c r="AJ78" s="145">
        <v>11.680200000000001</v>
      </c>
      <c r="AK78" s="145">
        <v>0</v>
      </c>
      <c r="AL78" s="145">
        <v>69.370499999999993</v>
      </c>
      <c r="AM78" s="381">
        <v>4.6555999999999997</v>
      </c>
      <c r="AN78" s="145">
        <v>7.7971000000000004</v>
      </c>
      <c r="AO78" s="145">
        <v>6.3757000000000001</v>
      </c>
      <c r="AP78" s="145">
        <v>21.547600000000003</v>
      </c>
      <c r="AQ78" s="145">
        <v>0.36049999999999999</v>
      </c>
      <c r="AR78" s="145">
        <v>3.6153</v>
      </c>
      <c r="AS78" s="145">
        <v>0</v>
      </c>
      <c r="AT78" s="146">
        <v>3.9243000000000001</v>
      </c>
      <c r="AU78" s="97">
        <v>48.276100000000007</v>
      </c>
      <c r="AV78" s="152">
        <v>1230.7882</v>
      </c>
      <c r="AW78" s="145">
        <v>63.581899999999997</v>
      </c>
      <c r="AX78" s="152">
        <v>469.61189999999999</v>
      </c>
      <c r="AY78" s="145">
        <v>0</v>
      </c>
      <c r="AZ78" s="145">
        <v>0</v>
      </c>
      <c r="BA78" s="146">
        <v>371.32530000000003</v>
      </c>
      <c r="BB78" s="96">
        <v>98.286599999999964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9.7520429230275166E-2</v>
      </c>
      <c r="N79" s="400" t="s">
        <v>52</v>
      </c>
      <c r="O79" s="151">
        <v>2018</v>
      </c>
      <c r="P79" s="394">
        <v>2</v>
      </c>
      <c r="Q79" s="145">
        <v>3109.4172000000003</v>
      </c>
      <c r="R79" s="145">
        <v>29.704499999999999</v>
      </c>
      <c r="S79" s="152">
        <v>3079.7127000000005</v>
      </c>
      <c r="T79" s="145">
        <v>1531.2240000000002</v>
      </c>
      <c r="U79" s="145"/>
      <c r="V79" s="145"/>
      <c r="W79" s="96">
        <v>1548.4887000000003</v>
      </c>
      <c r="X79" s="146">
        <v>54.105900000000005</v>
      </c>
      <c r="Y79" s="145">
        <v>215.5248</v>
      </c>
      <c r="Z79" s="146">
        <v>0.1545</v>
      </c>
      <c r="AA79" s="145">
        <v>0</v>
      </c>
      <c r="AB79" s="145">
        <v>-0.37080000000000002</v>
      </c>
      <c r="AC79" s="146">
        <v>12.154000000000002</v>
      </c>
      <c r="AD79" s="145">
        <v>122.1271</v>
      </c>
      <c r="AE79" s="145">
        <v>305.43620000000004</v>
      </c>
      <c r="AF79" s="145">
        <v>202.43619999999999</v>
      </c>
      <c r="AG79" s="145">
        <v>101.8052</v>
      </c>
      <c r="AH79" s="145">
        <v>0</v>
      </c>
      <c r="AI79" s="145">
        <v>96.583100000000002</v>
      </c>
      <c r="AJ79" s="145">
        <v>34.690400000000004</v>
      </c>
      <c r="AK79" s="145">
        <v>0</v>
      </c>
      <c r="AL79" s="145">
        <v>46.360300000000002</v>
      </c>
      <c r="AM79" s="381">
        <v>4.3260000000000005</v>
      </c>
      <c r="AN79" s="145">
        <v>7.6013999999999999</v>
      </c>
      <c r="AO79" s="145">
        <v>0</v>
      </c>
      <c r="AP79" s="145">
        <v>7.3541999999999996</v>
      </c>
      <c r="AQ79" s="145">
        <v>0</v>
      </c>
      <c r="AR79" s="145">
        <v>3.605</v>
      </c>
      <c r="AS79" s="145">
        <v>0</v>
      </c>
      <c r="AT79" s="146">
        <v>3.0385000000000004</v>
      </c>
      <c r="AU79" s="97">
        <v>25.9251</v>
      </c>
      <c r="AV79" s="152">
        <v>935.36360000000002</v>
      </c>
      <c r="AW79" s="145">
        <v>51.891400000000004</v>
      </c>
      <c r="AX79" s="152">
        <v>303.23170000000039</v>
      </c>
      <c r="AY79" s="145">
        <v>0</v>
      </c>
      <c r="AZ79" s="145">
        <v>0</v>
      </c>
      <c r="BA79" s="146">
        <v>211.97400000000002</v>
      </c>
      <c r="BB79" s="96">
        <v>91.257700000000369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3.168055148512116E-2</v>
      </c>
      <c r="N80" s="400" t="s">
        <v>51</v>
      </c>
      <c r="O80" s="151">
        <v>2018</v>
      </c>
      <c r="P80" s="394">
        <v>2</v>
      </c>
      <c r="Q80" s="145">
        <v>3881.6496000000002</v>
      </c>
      <c r="R80" s="145">
        <v>27.405000000000001</v>
      </c>
      <c r="S80" s="152">
        <v>3854.2446</v>
      </c>
      <c r="T80" s="145">
        <v>1991.8116</v>
      </c>
      <c r="U80" s="145"/>
      <c r="V80" s="145"/>
      <c r="W80" s="96">
        <v>1862.433</v>
      </c>
      <c r="X80" s="146">
        <v>65.50800000000001</v>
      </c>
      <c r="Y80" s="145">
        <v>308.27520000000004</v>
      </c>
      <c r="Z80" s="146">
        <v>15.676600000000001</v>
      </c>
      <c r="AA80" s="145">
        <v>0</v>
      </c>
      <c r="AB80" s="145">
        <v>-1.0712000000000002</v>
      </c>
      <c r="AC80" s="146">
        <v>20.280700000000003</v>
      </c>
      <c r="AD80" s="145">
        <v>122.80690000000001</v>
      </c>
      <c r="AE80" s="145">
        <v>439.26410000000004</v>
      </c>
      <c r="AF80" s="145">
        <v>295.73360000000002</v>
      </c>
      <c r="AG80" s="145">
        <v>168.26080000000002</v>
      </c>
      <c r="AH80" s="145">
        <v>0</v>
      </c>
      <c r="AI80" s="145">
        <v>156.61150000000001</v>
      </c>
      <c r="AJ80" s="145">
        <v>77.095500000000001</v>
      </c>
      <c r="AK80" s="145">
        <v>0</v>
      </c>
      <c r="AL80" s="145">
        <v>8.7344000000000008</v>
      </c>
      <c r="AM80" s="381">
        <v>3.1208999999999998</v>
      </c>
      <c r="AN80" s="145">
        <v>3.4917000000000002</v>
      </c>
      <c r="AO80" s="145">
        <v>0</v>
      </c>
      <c r="AP80" s="145">
        <v>4.2745000000000006</v>
      </c>
      <c r="AQ80" s="145">
        <v>11.6287</v>
      </c>
      <c r="AR80" s="145">
        <v>1.6274000000000002</v>
      </c>
      <c r="AS80" s="145">
        <v>0</v>
      </c>
      <c r="AT80" s="146">
        <v>2.5235000000000003</v>
      </c>
      <c r="AU80" s="97">
        <v>26.666699999999999</v>
      </c>
      <c r="AV80" s="152">
        <v>1295.1734999999999</v>
      </c>
      <c r="AW80" s="145">
        <v>74.0364</v>
      </c>
      <c r="AX80" s="152">
        <v>122.97279999999996</v>
      </c>
      <c r="AY80" s="145">
        <v>0</v>
      </c>
      <c r="AZ80" s="145">
        <v>0</v>
      </c>
      <c r="BA80" s="146">
        <v>296.02199999999999</v>
      </c>
      <c r="BB80" s="96">
        <v>-173.04920000000004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8.4548823428140102E-2</v>
      </c>
      <c r="N81" s="400" t="s">
        <v>52</v>
      </c>
      <c r="O81" s="151">
        <v>2018</v>
      </c>
      <c r="P81" s="394">
        <v>2</v>
      </c>
      <c r="Q81" s="145">
        <v>4895.3916000000008</v>
      </c>
      <c r="R81" s="145">
        <v>53.676000000000002</v>
      </c>
      <c r="S81" s="152">
        <v>4841.7156000000004</v>
      </c>
      <c r="T81" s="145">
        <v>2437.7436000000002</v>
      </c>
      <c r="U81" s="145"/>
      <c r="V81" s="145"/>
      <c r="W81" s="96">
        <v>2403.9720000000002</v>
      </c>
      <c r="X81" s="146">
        <v>82.925300000000007</v>
      </c>
      <c r="Y81" s="145">
        <v>338.81760000000003</v>
      </c>
      <c r="Z81" s="146">
        <v>0.52529999999999999</v>
      </c>
      <c r="AA81" s="145">
        <v>0</v>
      </c>
      <c r="AB81" s="145">
        <v>-1.3493000000000002</v>
      </c>
      <c r="AC81" s="146">
        <v>29.1387</v>
      </c>
      <c r="AD81" s="145">
        <v>95.862099999999998</v>
      </c>
      <c r="AE81" s="145">
        <v>494.45150000000001</v>
      </c>
      <c r="AF81" s="145">
        <v>557.30210000000011</v>
      </c>
      <c r="AG81" s="145">
        <v>119.71690000000001</v>
      </c>
      <c r="AH81" s="145">
        <v>0</v>
      </c>
      <c r="AI81" s="145">
        <v>133.92060000000001</v>
      </c>
      <c r="AJ81" s="145">
        <v>30.055399999999999</v>
      </c>
      <c r="AK81" s="145">
        <v>0</v>
      </c>
      <c r="AL81" s="145">
        <v>20.682399999999998</v>
      </c>
      <c r="AM81" s="381">
        <v>3.5741000000000005</v>
      </c>
      <c r="AN81" s="145">
        <v>10.9077</v>
      </c>
      <c r="AO81" s="145">
        <v>0</v>
      </c>
      <c r="AP81" s="145">
        <v>11.9068</v>
      </c>
      <c r="AQ81" s="145">
        <v>5.3353999999999999</v>
      </c>
      <c r="AR81" s="145">
        <v>1.6892</v>
      </c>
      <c r="AS81" s="145">
        <v>0</v>
      </c>
      <c r="AT81" s="146">
        <v>16.8096</v>
      </c>
      <c r="AU81" s="97">
        <v>50.222800000000007</v>
      </c>
      <c r="AV81" s="152">
        <v>1502.2138</v>
      </c>
      <c r="AW81" s="145">
        <v>93.379800000000003</v>
      </c>
      <c r="AX81" s="152">
        <v>413.89960000000036</v>
      </c>
      <c r="AY81" s="145">
        <v>0</v>
      </c>
      <c r="AZ81" s="145">
        <v>0</v>
      </c>
      <c r="BA81" s="146">
        <v>281.82859999999999</v>
      </c>
      <c r="BB81" s="96">
        <v>132.07100000000037</v>
      </c>
      <c r="BC81" s="406"/>
    </row>
    <row r="82" spans="2:55">
      <c r="F82" s="144" t="s">
        <v>206</v>
      </c>
      <c r="G82" s="395" t="s">
        <v>207</v>
      </c>
      <c r="H82" s="467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0.14441013714103804</v>
      </c>
      <c r="N82" s="400" t="s">
        <v>52</v>
      </c>
      <c r="O82" s="151">
        <v>2018</v>
      </c>
      <c r="P82" s="394">
        <v>2</v>
      </c>
      <c r="Q82" s="145">
        <v>5171.4936000000007</v>
      </c>
      <c r="R82" s="145">
        <v>65.772000000000006</v>
      </c>
      <c r="S82" s="152">
        <v>5105.7216000000008</v>
      </c>
      <c r="T82" s="145">
        <v>2085.0480000000002</v>
      </c>
      <c r="U82" s="145"/>
      <c r="V82" s="145"/>
      <c r="W82" s="96">
        <v>3020.6736000000005</v>
      </c>
      <c r="X82" s="146">
        <v>111.13700000000001</v>
      </c>
      <c r="Y82" s="145">
        <v>612.45720000000006</v>
      </c>
      <c r="Z82" s="146">
        <v>21.331300000000002</v>
      </c>
      <c r="AA82" s="145">
        <v>0</v>
      </c>
      <c r="AB82" s="145">
        <v>6.5198999999999998</v>
      </c>
      <c r="AC82" s="146">
        <v>26.0487</v>
      </c>
      <c r="AD82" s="145">
        <v>247.90040000000002</v>
      </c>
      <c r="AE82" s="145">
        <v>322.81230000000005</v>
      </c>
      <c r="AF82" s="145">
        <v>386.25</v>
      </c>
      <c r="AG82" s="145">
        <v>249.90889999999999</v>
      </c>
      <c r="AH82" s="145">
        <v>0</v>
      </c>
      <c r="AI82" s="145">
        <v>150.00919999999999</v>
      </c>
      <c r="AJ82" s="145">
        <v>26.316500000000001</v>
      </c>
      <c r="AK82" s="145">
        <v>0</v>
      </c>
      <c r="AL82" s="145">
        <v>28.510400000000001</v>
      </c>
      <c r="AM82" s="381">
        <v>9.0125000000000011</v>
      </c>
      <c r="AN82" s="145">
        <v>8.3327000000000009</v>
      </c>
      <c r="AO82" s="145">
        <v>1.6686000000000001</v>
      </c>
      <c r="AP82" s="145">
        <v>21.650600000000001</v>
      </c>
      <c r="AQ82" s="145">
        <v>0</v>
      </c>
      <c r="AR82" s="145">
        <v>12.936800000000002</v>
      </c>
      <c r="AS82" s="145">
        <v>0</v>
      </c>
      <c r="AT82" s="146">
        <v>9.8777000000000008</v>
      </c>
      <c r="AU82" s="97">
        <v>63.47890000000001</v>
      </c>
      <c r="AV82" s="152">
        <v>1475.1865999999998</v>
      </c>
      <c r="AW82" s="145">
        <v>86.313999999999993</v>
      </c>
      <c r="AX82" s="152">
        <v>746.81610000000057</v>
      </c>
      <c r="AY82" s="145">
        <v>0</v>
      </c>
      <c r="AZ82" s="145">
        <v>0</v>
      </c>
      <c r="BA82" s="146">
        <v>312.16210000000001</v>
      </c>
      <c r="BB82" s="96">
        <v>434.65400000000056</v>
      </c>
      <c r="BC82" s="406"/>
    </row>
    <row r="83" spans="2:55">
      <c r="F83" s="144" t="s">
        <v>339</v>
      </c>
      <c r="G83" s="395" t="s">
        <v>209</v>
      </c>
      <c r="H83" s="467">
        <v>43105</v>
      </c>
      <c r="I83" s="397" t="s">
        <v>61</v>
      </c>
      <c r="J83" s="397" t="s">
        <v>62</v>
      </c>
      <c r="K83" s="398" t="s">
        <v>95</v>
      </c>
      <c r="L83" s="395" t="s">
        <v>64</v>
      </c>
      <c r="M83" s="399">
        <v>0.10613055165727688</v>
      </c>
      <c r="N83" s="400" t="s">
        <v>52</v>
      </c>
      <c r="O83" s="151">
        <v>2018</v>
      </c>
      <c r="P83" s="394">
        <v>2</v>
      </c>
      <c r="Q83" s="145">
        <v>3540.0240000000003</v>
      </c>
      <c r="R83" s="145">
        <v>127.34400000000001</v>
      </c>
      <c r="S83" s="152">
        <v>3412.6800000000003</v>
      </c>
      <c r="T83" s="145">
        <v>1470.6576</v>
      </c>
      <c r="U83" s="145"/>
      <c r="V83" s="145"/>
      <c r="W83" s="96">
        <v>1942.0224000000003</v>
      </c>
      <c r="X83" s="146">
        <v>54.868100000000005</v>
      </c>
      <c r="Y83" s="145">
        <v>323.85960000000006</v>
      </c>
      <c r="Z83" s="146">
        <v>8.3739000000000008</v>
      </c>
      <c r="AA83" s="145">
        <v>0</v>
      </c>
      <c r="AB83" s="145">
        <v>-7.3851000000000004</v>
      </c>
      <c r="AC83" s="146">
        <v>50.408200000000001</v>
      </c>
      <c r="AD83" s="145">
        <v>125.76299999999999</v>
      </c>
      <c r="AE83" s="145">
        <v>372.97330000000005</v>
      </c>
      <c r="AF83" s="145">
        <v>312.05910000000006</v>
      </c>
      <c r="AG83" s="145">
        <v>110.54990000000001</v>
      </c>
      <c r="AH83" s="145">
        <v>0</v>
      </c>
      <c r="AI83" s="145">
        <v>144.80770000000001</v>
      </c>
      <c r="AJ83" s="145">
        <v>44.496000000000002</v>
      </c>
      <c r="AK83" s="145">
        <v>0</v>
      </c>
      <c r="AL83" s="145">
        <v>31.703400000000002</v>
      </c>
      <c r="AM83" s="381">
        <v>2.5131999999999999</v>
      </c>
      <c r="AN83" s="145">
        <v>1.5553000000000001</v>
      </c>
      <c r="AO83" s="145">
        <v>0</v>
      </c>
      <c r="AP83" s="145">
        <v>5.644400000000001</v>
      </c>
      <c r="AQ83" s="145">
        <v>0</v>
      </c>
      <c r="AR83" s="145">
        <v>7.8589000000000002</v>
      </c>
      <c r="AS83" s="145">
        <v>0</v>
      </c>
      <c r="AT83" s="146">
        <v>3.2342000000000004</v>
      </c>
      <c r="AU83" s="97">
        <v>20.806000000000004</v>
      </c>
      <c r="AV83" s="152">
        <v>1163.1584000000003</v>
      </c>
      <c r="AW83" s="145">
        <v>59.080800000000004</v>
      </c>
      <c r="AX83" s="152">
        <v>375.70469999999995</v>
      </c>
      <c r="AY83" s="145">
        <v>0</v>
      </c>
      <c r="AZ83" s="145">
        <v>0</v>
      </c>
      <c r="BA83" s="146">
        <v>155.8493</v>
      </c>
      <c r="BB83" s="96">
        <v>219.85539999999995</v>
      </c>
      <c r="BC83" s="406"/>
    </row>
    <row r="84" spans="2:55">
      <c r="F84" s="531" t="s">
        <v>340</v>
      </c>
      <c r="G84" s="532" t="s">
        <v>343</v>
      </c>
      <c r="H84" s="533">
        <v>43108</v>
      </c>
      <c r="I84" s="397" t="s">
        <v>55</v>
      </c>
      <c r="J84" s="397" t="s">
        <v>116</v>
      </c>
      <c r="K84" s="398" t="s">
        <v>63</v>
      </c>
      <c r="L84" s="395" t="s">
        <v>77</v>
      </c>
      <c r="M84" s="399">
        <v>0.13248450425496533</v>
      </c>
      <c r="N84" s="400" t="s">
        <v>52</v>
      </c>
      <c r="O84" s="151">
        <v>2018</v>
      </c>
      <c r="P84" s="394">
        <v>2</v>
      </c>
      <c r="Q84" s="145">
        <v>2356.7759999999998</v>
      </c>
      <c r="R84" s="145">
        <v>54.0015</v>
      </c>
      <c r="S84" s="152">
        <v>2302.7745</v>
      </c>
      <c r="T84" s="145">
        <v>837.17279999999994</v>
      </c>
      <c r="U84" s="145"/>
      <c r="V84" s="145"/>
      <c r="W84" s="96">
        <v>1465.6017000000002</v>
      </c>
      <c r="X84" s="146">
        <v>34.196000000000005</v>
      </c>
      <c r="Y84" s="145">
        <v>195.60960000000003</v>
      </c>
      <c r="Z84" s="146">
        <v>42.425699999999999</v>
      </c>
      <c r="AA84" s="145">
        <v>0</v>
      </c>
      <c r="AB84" s="145">
        <v>-2.2454000000000001</v>
      </c>
      <c r="AC84" s="146">
        <v>18.457600000000003</v>
      </c>
      <c r="AD84" s="145">
        <v>110.65290000000002</v>
      </c>
      <c r="AE84" s="145">
        <v>244.86189999999999</v>
      </c>
      <c r="AF84" s="145">
        <v>222.6448</v>
      </c>
      <c r="AG84" s="145">
        <v>84.820499999999996</v>
      </c>
      <c r="AH84" s="145">
        <v>0</v>
      </c>
      <c r="AI84" s="145">
        <v>97.499799999999993</v>
      </c>
      <c r="AJ84" s="145">
        <v>46.216099999999997</v>
      </c>
      <c r="AK84" s="145">
        <v>0</v>
      </c>
      <c r="AL84" s="145">
        <v>24.235900000000001</v>
      </c>
      <c r="AM84" s="381">
        <v>2.6368</v>
      </c>
      <c r="AN84" s="145">
        <v>7.6323000000000008</v>
      </c>
      <c r="AO84" s="145">
        <v>1.5862000000000001</v>
      </c>
      <c r="AP84" s="145">
        <v>6.9834000000000005</v>
      </c>
      <c r="AQ84" s="145">
        <v>0</v>
      </c>
      <c r="AR84" s="145">
        <v>5.3765999999999998</v>
      </c>
      <c r="AS84" s="145">
        <v>0</v>
      </c>
      <c r="AT84" s="146">
        <v>2.8633999999999999</v>
      </c>
      <c r="AU84" s="97">
        <v>27.078700000000001</v>
      </c>
      <c r="AV84" s="152">
        <v>858.01060000000007</v>
      </c>
      <c r="AW84" s="145">
        <v>39.335699999999996</v>
      </c>
      <c r="AX84" s="152">
        <v>312.23630000000014</v>
      </c>
      <c r="AY84" s="145">
        <v>0</v>
      </c>
      <c r="AZ84" s="145">
        <v>0</v>
      </c>
      <c r="BA84" s="146">
        <v>130.02719999999999</v>
      </c>
      <c r="BB84" s="96">
        <v>182.20910000000015</v>
      </c>
      <c r="BC84" s="406"/>
    </row>
    <row r="85" spans="2:55">
      <c r="B85" s="92"/>
      <c r="E85" s="91"/>
      <c r="F85" s="531" t="s">
        <v>341</v>
      </c>
      <c r="G85" s="532" t="s">
        <v>342</v>
      </c>
      <c r="H85" s="533">
        <v>43110</v>
      </c>
      <c r="I85" s="397" t="s">
        <v>55</v>
      </c>
      <c r="J85" s="397" t="s">
        <v>126</v>
      </c>
      <c r="K85" s="398" t="s">
        <v>117</v>
      </c>
      <c r="L85" s="395" t="s">
        <v>77</v>
      </c>
      <c r="M85" s="399">
        <v>0.19911529253039426</v>
      </c>
      <c r="N85" s="400" t="s">
        <v>52</v>
      </c>
      <c r="O85" s="151">
        <v>2018</v>
      </c>
      <c r="P85" s="394">
        <v>2</v>
      </c>
      <c r="Q85" s="145">
        <v>3870.8388000000004</v>
      </c>
      <c r="R85" s="145">
        <v>52.542000000000002</v>
      </c>
      <c r="S85" s="152">
        <v>3818.2968000000005</v>
      </c>
      <c r="T85" s="145">
        <v>1409.13</v>
      </c>
      <c r="U85" s="145"/>
      <c r="V85" s="145"/>
      <c r="W85" s="96">
        <v>2409.1668000000004</v>
      </c>
      <c r="X85" s="146">
        <v>93.184100000000001</v>
      </c>
      <c r="Y85" s="145">
        <v>324.43199999999996</v>
      </c>
      <c r="Z85" s="146">
        <v>20.569099999999999</v>
      </c>
      <c r="AA85" s="145">
        <v>0</v>
      </c>
      <c r="AB85" s="145">
        <v>-1.5449999999999999</v>
      </c>
      <c r="AC85" s="146">
        <v>16.593299999999999</v>
      </c>
      <c r="AD85" s="145">
        <v>115.8647</v>
      </c>
      <c r="AE85" s="145">
        <v>345.59589999999997</v>
      </c>
      <c r="AF85" s="145">
        <v>302.08870000000002</v>
      </c>
      <c r="AG85" s="145">
        <v>93.544599999999988</v>
      </c>
      <c r="AH85" s="145">
        <v>0</v>
      </c>
      <c r="AI85" s="145">
        <v>108.6444</v>
      </c>
      <c r="AJ85" s="145">
        <v>42.034300000000002</v>
      </c>
      <c r="AK85" s="145">
        <v>1.1536000000000002</v>
      </c>
      <c r="AL85" s="145">
        <v>86.499400000000009</v>
      </c>
      <c r="AM85" s="381">
        <v>3.1414999999999997</v>
      </c>
      <c r="AN85" s="145">
        <v>5.8091999999999997</v>
      </c>
      <c r="AO85" s="145">
        <v>0.33990000000000004</v>
      </c>
      <c r="AP85" s="145">
        <v>8.2194000000000003</v>
      </c>
      <c r="AQ85" s="145">
        <v>0</v>
      </c>
      <c r="AR85" s="145">
        <v>5.3045000000000009</v>
      </c>
      <c r="AS85" s="145">
        <v>0</v>
      </c>
      <c r="AT85" s="146">
        <v>32.445</v>
      </c>
      <c r="AU85" s="97">
        <v>55.259500000000003</v>
      </c>
      <c r="AV85" s="152">
        <v>1150.6851000000001</v>
      </c>
      <c r="AW85" s="145">
        <v>64.601600000000005</v>
      </c>
      <c r="AX85" s="152">
        <v>770.74320000000034</v>
      </c>
      <c r="AY85" s="145">
        <v>0</v>
      </c>
      <c r="AZ85" s="145">
        <v>0</v>
      </c>
      <c r="BA85" s="146">
        <v>126.7518</v>
      </c>
      <c r="BB85" s="96">
        <v>643.99140000000034</v>
      </c>
      <c r="BC85" s="406"/>
    </row>
    <row r="86" spans="2:55">
      <c r="B86" s="92"/>
      <c r="E86" s="91"/>
      <c r="F86" s="164"/>
      <c r="G86" s="164"/>
      <c r="H86" s="166"/>
      <c r="M86" s="216"/>
      <c r="R86" s="145"/>
      <c r="T86" s="145"/>
      <c r="U86" s="145"/>
      <c r="V86" s="145"/>
      <c r="X86" s="146"/>
      <c r="Y86" s="145"/>
      <c r="Z86" s="146"/>
      <c r="AA86" s="145"/>
      <c r="AB86" s="145"/>
      <c r="AC86" s="146"/>
      <c r="AD86" s="145"/>
      <c r="AE86" s="145"/>
      <c r="AF86" s="145"/>
      <c r="AG86" s="145"/>
      <c r="AH86" s="145"/>
      <c r="AI86" s="145"/>
      <c r="AJ86" s="145"/>
      <c r="AK86" s="145"/>
      <c r="AL86" s="145"/>
      <c r="AM86" s="381"/>
      <c r="AN86" s="145"/>
      <c r="AO86" s="145"/>
      <c r="AP86" s="145"/>
      <c r="AQ86" s="145"/>
      <c r="AR86" s="145"/>
      <c r="AS86" s="145"/>
      <c r="AT86" s="146"/>
      <c r="AU86" s="145"/>
      <c r="AV86" s="152"/>
      <c r="AW86" s="145"/>
      <c r="AX86" s="152"/>
      <c r="AY86" s="145"/>
      <c r="AZ86" s="145"/>
      <c r="BA86" s="146"/>
      <c r="BB86" s="96"/>
    </row>
    <row r="87" spans="2:55">
      <c r="B87" s="92"/>
      <c r="E87" s="91"/>
      <c r="M87" s="216"/>
      <c r="R87" s="145"/>
    </row>
    <row r="88" spans="2:55">
      <c r="B88" s="92"/>
      <c r="E88" s="91"/>
      <c r="M88" s="216"/>
    </row>
    <row r="89" spans="2:55">
      <c r="B89" s="92"/>
      <c r="E89" s="91"/>
      <c r="M89" s="216"/>
    </row>
    <row r="90" spans="2:55">
      <c r="B90" s="92"/>
      <c r="E90" s="91"/>
      <c r="M90" s="216"/>
    </row>
    <row r="91" spans="2:55">
      <c r="M91" s="216"/>
    </row>
    <row r="92" spans="2:55">
      <c r="B92" s="92"/>
      <c r="E92" s="91"/>
      <c r="M92" s="216"/>
    </row>
    <row r="93" spans="2:55">
      <c r="B93" s="92"/>
      <c r="E93" s="91"/>
      <c r="M93" s="216"/>
    </row>
    <row r="94" spans="2:55">
      <c r="B94" s="92"/>
      <c r="E94" s="91"/>
      <c r="M94" s="216"/>
    </row>
    <row r="95" spans="2:55">
      <c r="B95" s="92"/>
      <c r="E95" s="91"/>
      <c r="M95" s="216"/>
    </row>
    <row r="96" spans="2:55">
      <c r="B96" s="92"/>
      <c r="E96" s="91"/>
      <c r="M96" s="216"/>
    </row>
    <row r="97" spans="2:13">
      <c r="B97" s="92"/>
      <c r="E97" s="91"/>
      <c r="M97" s="216"/>
    </row>
    <row r="98" spans="2:13">
      <c r="M98" s="216"/>
    </row>
    <row r="99" spans="2:13">
      <c r="B99" s="92"/>
      <c r="E99" s="91"/>
      <c r="M99" s="216"/>
    </row>
    <row r="100" spans="2:13">
      <c r="B100" s="92"/>
      <c r="E100" s="91"/>
      <c r="M100" s="216"/>
    </row>
    <row r="101" spans="2:13">
      <c r="B101" s="92"/>
      <c r="E101" s="91"/>
      <c r="M101" s="216"/>
    </row>
    <row r="102" spans="2:13">
      <c r="B102" s="92"/>
      <c r="E102" s="91"/>
      <c r="M102" s="216"/>
    </row>
    <row r="103" spans="2:13">
      <c r="B103" s="92"/>
      <c r="E103" s="91"/>
      <c r="M103" s="216"/>
    </row>
    <row r="104" spans="2:13">
      <c r="B104" s="92"/>
      <c r="E104" s="91"/>
      <c r="M104" s="216"/>
    </row>
    <row r="105" spans="2:13">
      <c r="M105" s="216"/>
    </row>
    <row r="106" spans="2:13">
      <c r="M106" s="216"/>
    </row>
    <row r="107" spans="2:13">
      <c r="M107" s="216"/>
    </row>
    <row r="108" spans="2:13">
      <c r="M108" s="216"/>
    </row>
    <row r="109" spans="2:13">
      <c r="M109" s="216"/>
    </row>
    <row r="110" spans="2:13">
      <c r="M110" s="216"/>
    </row>
    <row r="111" spans="2:13">
      <c r="M111" s="216"/>
    </row>
    <row r="112" spans="2:13">
      <c r="M112" s="216"/>
    </row>
    <row r="113" spans="13:13">
      <c r="M113" s="216"/>
    </row>
    <row r="114" spans="13:13">
      <c r="M114" s="216"/>
    </row>
    <row r="115" spans="13:13">
      <c r="M115" s="216"/>
    </row>
    <row r="116" spans="13:13">
      <c r="M116" s="216"/>
    </row>
    <row r="117" spans="13:13">
      <c r="M117" s="216"/>
    </row>
    <row r="118" spans="13:13">
      <c r="M118" s="216"/>
    </row>
    <row r="119" spans="13:13">
      <c r="M119" s="216"/>
    </row>
    <row r="120" spans="13:13">
      <c r="M120" s="216"/>
    </row>
    <row r="121" spans="13:13">
      <c r="M121" s="216"/>
    </row>
    <row r="122" spans="13:13">
      <c r="M122" s="216"/>
    </row>
    <row r="123" spans="13:13">
      <c r="M123" s="216"/>
    </row>
    <row r="124" spans="13:13">
      <c r="M124" s="216"/>
    </row>
    <row r="125" spans="13:13">
      <c r="M125" s="216"/>
    </row>
    <row r="126" spans="13:13">
      <c r="M126" s="216"/>
    </row>
    <row r="127" spans="13:13">
      <c r="M127" s="216"/>
    </row>
    <row r="128" spans="13:13">
      <c r="M128" s="216"/>
    </row>
    <row r="129" spans="13:13">
      <c r="M129" s="216"/>
    </row>
    <row r="130" spans="13:13">
      <c r="M130" s="216"/>
    </row>
    <row r="131" spans="13:13">
      <c r="M131" s="216"/>
    </row>
    <row r="132" spans="13:13">
      <c r="M132" s="216"/>
    </row>
    <row r="133" spans="13:13">
      <c r="M133" s="216"/>
    </row>
    <row r="134" spans="13:13">
      <c r="M134" s="216"/>
    </row>
    <row r="135" spans="13:13">
      <c r="M135" s="216"/>
    </row>
    <row r="136" spans="13:13">
      <c r="M136" s="216"/>
    </row>
    <row r="137" spans="13:13">
      <c r="M137" s="216"/>
    </row>
    <row r="138" spans="13:13">
      <c r="M138" s="216"/>
    </row>
    <row r="139" spans="13:13">
      <c r="M139" s="216"/>
    </row>
    <row r="140" spans="13:13">
      <c r="M140" s="216"/>
    </row>
    <row r="141" spans="13:13">
      <c r="M141" s="216"/>
    </row>
    <row r="142" spans="13:13">
      <c r="M142" s="216"/>
    </row>
    <row r="143" spans="13:13">
      <c r="M143" s="216"/>
    </row>
    <row r="144" spans="13:13">
      <c r="M144" s="216"/>
    </row>
    <row r="145" spans="13:13">
      <c r="M145" s="216"/>
    </row>
    <row r="146" spans="13:13">
      <c r="M146" s="216"/>
    </row>
    <row r="147" spans="13:13">
      <c r="M147" s="216"/>
    </row>
    <row r="148" spans="13:13">
      <c r="M148" s="216"/>
    </row>
    <row r="149" spans="13:13">
      <c r="M149" s="216"/>
    </row>
    <row r="150" spans="13:13">
      <c r="M150" s="216"/>
    </row>
  </sheetData>
  <sheetProtection selectLockedCells="1"/>
  <pageMargins left="0.7" right="0.7" top="0.75" bottom="0.75" header="0.3" footer="0.3"/>
  <pageSetup orientation="portrait" horizontalDpi="0" verticalDpi="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5954B-2BD7-4E27-9448-EF4D24C6C5F6}">
  <sheetPr codeName="Sheet28">
    <tabColor theme="7" tint="0.79998168889431442"/>
  </sheetPr>
  <dimension ref="A1:DO150"/>
  <sheetViews>
    <sheetView showRowColHeaders="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9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60</v>
      </c>
      <c r="P2" s="425">
        <f>COUNTIF($N$18:$N$4000,"M")</f>
        <v>3</v>
      </c>
      <c r="Q2" s="425">
        <f>COUNTIF($N$18:$N$4000,"L")</f>
        <v>2</v>
      </c>
      <c r="R2" s="462">
        <f>COUNTA(F18:F500)</f>
        <v>65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0"/>
      <c r="B4" s="90"/>
      <c r="C4" s="90"/>
      <c r="D4" s="90"/>
      <c r="E4" s="90"/>
      <c r="F4" s="108"/>
      <c r="G4" s="93"/>
      <c r="H4" s="93"/>
      <c r="I4" s="93"/>
      <c r="J4" s="93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99" customFormat="1" ht="16.149999999999999" customHeight="1">
      <c r="A5" s="90"/>
      <c r="B5" s="90"/>
      <c r="C5" s="90"/>
      <c r="D5" s="90"/>
      <c r="E5" s="90"/>
      <c r="F5" s="108"/>
      <c r="G5" s="90"/>
      <c r="H5" s="93"/>
      <c r="I5" s="93"/>
      <c r="J5" s="93"/>
      <c r="K5" s="93"/>
      <c r="L5" s="93"/>
      <c r="Q5" s="214"/>
      <c r="R5" s="101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1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0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0" t="s">
        <v>320</v>
      </c>
      <c r="AV14" s="420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331</v>
      </c>
      <c r="H15" s="104"/>
      <c r="I15" s="93"/>
      <c r="J15" s="93"/>
      <c r="K15" s="93"/>
      <c r="L15" s="93"/>
      <c r="M15" s="209">
        <f>IF(Q15=0,0,AX15/Q15)</f>
        <v>0.17641300082604752</v>
      </c>
      <c r="Q15" s="206">
        <f>SUM(Q18:Q4000)</f>
        <v>295859.16565200005</v>
      </c>
      <c r="R15" s="206">
        <f t="shared" ref="R15:BA15" si="0">SUM(R18:R4000)</f>
        <v>4476.9585000000006</v>
      </c>
      <c r="S15" s="206">
        <f t="shared" si="0"/>
        <v>291382.20715200005</v>
      </c>
      <c r="T15" s="206">
        <f t="shared" ref="T15:AC15" si="1">SUM(T18:T4000)</f>
        <v>115755.6096</v>
      </c>
      <c r="U15" s="206">
        <f t="shared" si="1"/>
        <v>0</v>
      </c>
      <c r="V15" s="206">
        <f t="shared" si="1"/>
        <v>0</v>
      </c>
      <c r="W15" s="206">
        <f t="shared" si="1"/>
        <v>175626.59755200002</v>
      </c>
      <c r="X15" s="206">
        <f t="shared" si="1"/>
        <v>4250.6566824400015</v>
      </c>
      <c r="Y15" s="515">
        <f t="shared" si="1"/>
        <v>30068.162820000005</v>
      </c>
      <c r="Z15" s="515">
        <f t="shared" si="1"/>
        <v>1646.7565839999997</v>
      </c>
      <c r="AA15" s="515">
        <f t="shared" si="1"/>
        <v>0</v>
      </c>
      <c r="AB15" s="515">
        <f t="shared" si="1"/>
        <v>533.65927399999964</v>
      </c>
      <c r="AC15" s="515">
        <f t="shared" si="1"/>
        <v>1414.295987</v>
      </c>
      <c r="AD15" s="515">
        <f t="shared" si="0"/>
        <v>9575.4942919999958</v>
      </c>
      <c r="AE15" s="515">
        <f t="shared" si="0"/>
        <v>26227.543947000002</v>
      </c>
      <c r="AF15" s="515">
        <f t="shared" si="0"/>
        <v>19716.249390999998</v>
      </c>
      <c r="AG15" s="515">
        <f t="shared" si="0"/>
        <v>9956.2013469999983</v>
      </c>
      <c r="AH15" s="515">
        <f t="shared" si="0"/>
        <v>0</v>
      </c>
      <c r="AI15" s="515">
        <f t="shared" si="0"/>
        <v>7456.7928409999995</v>
      </c>
      <c r="AJ15" s="515">
        <f t="shared" si="0"/>
        <v>2995.4616560000009</v>
      </c>
      <c r="AK15" s="515">
        <f>SUM(AK18:AK4000)</f>
        <v>672.65406600000028</v>
      </c>
      <c r="AL15" s="516">
        <f>SUM(AL18:AL4000)</f>
        <v>4189.9856160000018</v>
      </c>
      <c r="AM15" s="515">
        <f t="shared" si="0"/>
        <v>284.89336500000002</v>
      </c>
      <c r="AN15" s="515">
        <f t="shared" si="0"/>
        <v>418.07339500000012</v>
      </c>
      <c r="AO15" s="515">
        <f t="shared" si="0"/>
        <v>146.79776299999995</v>
      </c>
      <c r="AP15" s="515">
        <f t="shared" si="0"/>
        <v>1239.4534870000005</v>
      </c>
      <c r="AQ15" s="515">
        <f t="shared" si="0"/>
        <v>77.460222999999999</v>
      </c>
      <c r="AR15" s="515">
        <f t="shared" si="0"/>
        <v>397.83162900000002</v>
      </c>
      <c r="AS15" s="515">
        <f t="shared" si="0"/>
        <v>0</v>
      </c>
      <c r="AT15" s="515">
        <f t="shared" si="0"/>
        <v>1051.5927139999997</v>
      </c>
      <c r="AU15" s="517">
        <f>SUM(AU18:AU4000)</f>
        <v>3616.1025759999993</v>
      </c>
      <c r="AV15" s="518">
        <f t="shared" si="0"/>
        <v>84406.485731999972</v>
      </c>
      <c r="AW15" s="206">
        <f t="shared" si="0"/>
        <v>5009.0877599999976</v>
      </c>
      <c r="AX15" s="206">
        <f t="shared" si="0"/>
        <v>52193.403234560014</v>
      </c>
      <c r="AY15" s="206">
        <f t="shared" si="0"/>
        <v>0</v>
      </c>
      <c r="AZ15" s="206">
        <f t="shared" si="0"/>
        <v>0</v>
      </c>
      <c r="BA15" s="206">
        <f t="shared" si="0"/>
        <v>13062.862833000001</v>
      </c>
      <c r="BB15" s="206">
        <f>SUM(BB18:BB4000)</f>
        <v>39130.540401560022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419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/>
      <c r="C18" s="123"/>
      <c r="D18" s="123"/>
      <c r="E18" s="123"/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0.23356408786363636</v>
      </c>
      <c r="N18" s="400" t="s">
        <v>52</v>
      </c>
      <c r="O18" s="151">
        <v>2018</v>
      </c>
      <c r="P18" s="401">
        <v>2</v>
      </c>
      <c r="Q18" s="141">
        <v>7506.2193480000005</v>
      </c>
      <c r="R18" s="141">
        <v>77.679000000000002</v>
      </c>
      <c r="S18" s="402">
        <v>7428.5403480000004</v>
      </c>
      <c r="T18" s="141">
        <v>2884.8075480000002</v>
      </c>
      <c r="U18" s="141"/>
      <c r="V18" s="141"/>
      <c r="W18" s="403">
        <v>4543.7327999999998</v>
      </c>
      <c r="X18" s="142">
        <v>79.785196679999999</v>
      </c>
      <c r="Y18" s="141">
        <v>838.97046000000012</v>
      </c>
      <c r="Z18" s="142">
        <v>54.830607999999998</v>
      </c>
      <c r="AA18" s="141">
        <v>0</v>
      </c>
      <c r="AB18" s="141">
        <v>208.662035</v>
      </c>
      <c r="AC18" s="142">
        <v>23.069219</v>
      </c>
      <c r="AD18" s="141">
        <v>310.839992</v>
      </c>
      <c r="AE18" s="141">
        <v>717.22391700000003</v>
      </c>
      <c r="AF18" s="141">
        <v>211.369596</v>
      </c>
      <c r="AG18" s="141">
        <v>302.30767800000001</v>
      </c>
      <c r="AH18" s="141">
        <v>0</v>
      </c>
      <c r="AI18" s="141">
        <v>133.96931900000001</v>
      </c>
      <c r="AJ18" s="141">
        <v>49.175702000000001</v>
      </c>
      <c r="AK18" s="141">
        <v>49.225657000000005</v>
      </c>
      <c r="AL18" s="141">
        <v>85.07336500000001</v>
      </c>
      <c r="AM18" s="380">
        <v>8.0327640000000002</v>
      </c>
      <c r="AN18" s="141">
        <v>4.2961299999999998</v>
      </c>
      <c r="AO18" s="141">
        <v>8.1426650000000009</v>
      </c>
      <c r="AP18" s="141">
        <v>18.123674000000001</v>
      </c>
      <c r="AQ18" s="141">
        <v>3.4069310000000002</v>
      </c>
      <c r="AR18" s="141">
        <v>9.1217830000000024</v>
      </c>
      <c r="AS18" s="141">
        <v>0</v>
      </c>
      <c r="AT18" s="142">
        <v>3.546805</v>
      </c>
      <c r="AU18" s="466">
        <v>54.670752</v>
      </c>
      <c r="AV18" s="402">
        <v>1913.8559780000001</v>
      </c>
      <c r="AW18" s="141">
        <v>134.838536</v>
      </c>
      <c r="AX18" s="402">
        <v>1753.1832753199994</v>
      </c>
      <c r="AY18" s="141">
        <v>0</v>
      </c>
      <c r="AZ18" s="141">
        <v>0</v>
      </c>
      <c r="BA18" s="142">
        <v>246.83764600000001</v>
      </c>
      <c r="BB18" s="403">
        <v>1506.3456293199995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0.18983201289777088</v>
      </c>
      <c r="N19" s="400" t="s">
        <v>52</v>
      </c>
      <c r="O19" s="151">
        <v>2018</v>
      </c>
      <c r="P19" s="394">
        <v>2</v>
      </c>
      <c r="Q19" s="145">
        <v>6009.8744880000004</v>
      </c>
      <c r="R19" s="145">
        <v>105.8925</v>
      </c>
      <c r="S19" s="152">
        <v>5903.9819880000005</v>
      </c>
      <c r="T19" s="145">
        <v>2305.6733159999999</v>
      </c>
      <c r="U19" s="145"/>
      <c r="V19" s="145"/>
      <c r="W19" s="96">
        <v>3598.3086720000006</v>
      </c>
      <c r="X19" s="146">
        <v>70.947899679999992</v>
      </c>
      <c r="Y19" s="145">
        <v>666.49359600000003</v>
      </c>
      <c r="Z19" s="146">
        <v>27.764989</v>
      </c>
      <c r="AA19" s="145">
        <v>0</v>
      </c>
      <c r="AB19" s="145">
        <v>82.046092000000002</v>
      </c>
      <c r="AC19" s="146">
        <v>40.293702999999994</v>
      </c>
      <c r="AD19" s="145">
        <v>185.153212</v>
      </c>
      <c r="AE19" s="145">
        <v>558.48690900000008</v>
      </c>
      <c r="AF19" s="145">
        <v>306.23414100000002</v>
      </c>
      <c r="AG19" s="145">
        <v>244.73953600000002</v>
      </c>
      <c r="AH19" s="145">
        <v>0</v>
      </c>
      <c r="AI19" s="145">
        <v>119.62224300000001</v>
      </c>
      <c r="AJ19" s="145">
        <v>78.289476000000008</v>
      </c>
      <c r="AK19" s="145">
        <v>54.970482000000004</v>
      </c>
      <c r="AL19" s="145">
        <v>94.964455000000001</v>
      </c>
      <c r="AM19" s="381">
        <v>2.6276329999999999</v>
      </c>
      <c r="AN19" s="145">
        <v>3.7765979999999995</v>
      </c>
      <c r="AO19" s="145">
        <v>0.83924399999999999</v>
      </c>
      <c r="AP19" s="145">
        <v>20.391631</v>
      </c>
      <c r="AQ19" s="145">
        <v>0.77929799999999994</v>
      </c>
      <c r="AR19" s="145">
        <v>8.3424849999999999</v>
      </c>
      <c r="AS19" s="145">
        <v>0</v>
      </c>
      <c r="AT19" s="146">
        <v>27.405313</v>
      </c>
      <c r="AU19" s="97">
        <v>64.162202000000008</v>
      </c>
      <c r="AV19" s="152">
        <v>1706.6226560000002</v>
      </c>
      <c r="AW19" s="145">
        <v>107.952755</v>
      </c>
      <c r="AX19" s="152">
        <v>1140.8665713200003</v>
      </c>
      <c r="AY19" s="145">
        <v>0</v>
      </c>
      <c r="AZ19" s="145">
        <v>0</v>
      </c>
      <c r="BA19" s="146">
        <v>340.21353199999999</v>
      </c>
      <c r="BB19" s="96">
        <v>800.65303932000029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0.22510798627903078</v>
      </c>
      <c r="N20" s="400" t="s">
        <v>52</v>
      </c>
      <c r="O20" s="151">
        <v>2018</v>
      </c>
      <c r="P20" s="394">
        <v>2</v>
      </c>
      <c r="Q20" s="145">
        <v>7098.9363360000007</v>
      </c>
      <c r="R20" s="145">
        <v>73.384500000000003</v>
      </c>
      <c r="S20" s="152">
        <v>7025.5518360000005</v>
      </c>
      <c r="T20" s="145">
        <v>2656.6297919999997</v>
      </c>
      <c r="U20" s="145"/>
      <c r="V20" s="145"/>
      <c r="W20" s="96">
        <v>4368.9220440000008</v>
      </c>
      <c r="X20" s="146">
        <v>73.547104680000004</v>
      </c>
      <c r="Y20" s="145">
        <v>793.462716</v>
      </c>
      <c r="Z20" s="146">
        <v>58.617197000000004</v>
      </c>
      <c r="AA20" s="145">
        <v>0</v>
      </c>
      <c r="AB20" s="145">
        <v>79.698206999999996</v>
      </c>
      <c r="AC20" s="146">
        <v>22.010173000000002</v>
      </c>
      <c r="AD20" s="145">
        <v>233.29984099999999</v>
      </c>
      <c r="AE20" s="145">
        <v>772.41420100000005</v>
      </c>
      <c r="AF20" s="145">
        <v>185.093266</v>
      </c>
      <c r="AG20" s="145">
        <v>209.970856</v>
      </c>
      <c r="AH20" s="145">
        <v>0</v>
      </c>
      <c r="AI20" s="145">
        <v>151.59344300000001</v>
      </c>
      <c r="AJ20" s="145">
        <v>69.257611999999995</v>
      </c>
      <c r="AK20" s="145">
        <v>49.225657000000005</v>
      </c>
      <c r="AL20" s="145">
        <v>85.023409999999984</v>
      </c>
      <c r="AM20" s="381">
        <v>6.9337540000000004</v>
      </c>
      <c r="AN20" s="145">
        <v>7.8529260000000001</v>
      </c>
      <c r="AO20" s="145">
        <v>14.696761</v>
      </c>
      <c r="AP20" s="145">
        <v>16.345275999999998</v>
      </c>
      <c r="AQ20" s="145">
        <v>9.4115219999999997</v>
      </c>
      <c r="AR20" s="145">
        <v>6.19442</v>
      </c>
      <c r="AS20" s="145">
        <v>0</v>
      </c>
      <c r="AT20" s="146">
        <v>2.1480649999999999</v>
      </c>
      <c r="AU20" s="97">
        <v>63.582723999999999</v>
      </c>
      <c r="AV20" s="152">
        <v>1819.46101</v>
      </c>
      <c r="AW20" s="145">
        <v>127.51513299999999</v>
      </c>
      <c r="AX20" s="152">
        <v>1598.0272633200011</v>
      </c>
      <c r="AY20" s="145">
        <v>0</v>
      </c>
      <c r="AZ20" s="145">
        <v>0</v>
      </c>
      <c r="BA20" s="146">
        <v>73.034209999999987</v>
      </c>
      <c r="BB20" s="96">
        <v>1524.9930533200011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0.12907557840166864</v>
      </c>
      <c r="N21" s="400" t="s">
        <v>52</v>
      </c>
      <c r="O21" s="151">
        <v>2018</v>
      </c>
      <c r="P21" s="394">
        <v>2</v>
      </c>
      <c r="Q21" s="145">
        <v>4780.5278760000001</v>
      </c>
      <c r="R21" s="145">
        <v>80.944500000000005</v>
      </c>
      <c r="S21" s="152">
        <v>4699.5833760000005</v>
      </c>
      <c r="T21" s="145">
        <v>1839.8265480000002</v>
      </c>
      <c r="U21" s="145"/>
      <c r="V21" s="145"/>
      <c r="W21" s="96">
        <v>2859.7568280000005</v>
      </c>
      <c r="X21" s="146">
        <v>46.130690340000001</v>
      </c>
      <c r="Y21" s="145">
        <v>530.56749600000001</v>
      </c>
      <c r="Z21" s="146">
        <v>31.561568999999999</v>
      </c>
      <c r="AA21" s="145">
        <v>0</v>
      </c>
      <c r="AB21" s="145">
        <v>-13.457877</v>
      </c>
      <c r="AC21" s="146">
        <v>43.011254999999998</v>
      </c>
      <c r="AD21" s="145">
        <v>179.99785599999998</v>
      </c>
      <c r="AE21" s="145">
        <v>419.58203599999996</v>
      </c>
      <c r="AF21" s="145">
        <v>492.96593100000001</v>
      </c>
      <c r="AG21" s="145">
        <v>160.945019</v>
      </c>
      <c r="AH21" s="145">
        <v>0</v>
      </c>
      <c r="AI21" s="145">
        <v>110.840154</v>
      </c>
      <c r="AJ21" s="145">
        <v>68.088665000000006</v>
      </c>
      <c r="AK21" s="145">
        <v>27.485241000000002</v>
      </c>
      <c r="AL21" s="145">
        <v>76.561032999999995</v>
      </c>
      <c r="AM21" s="381">
        <v>2.9773179999999999</v>
      </c>
      <c r="AN21" s="145">
        <v>2.9573359999999997</v>
      </c>
      <c r="AO21" s="145">
        <v>0.32970300000000002</v>
      </c>
      <c r="AP21" s="145">
        <v>18.493341000000001</v>
      </c>
      <c r="AQ21" s="145">
        <v>4.9455450000000001</v>
      </c>
      <c r="AR21" s="145">
        <v>8.2825389999999981</v>
      </c>
      <c r="AS21" s="145">
        <v>0</v>
      </c>
      <c r="AT21" s="146">
        <v>3.6766880000000004</v>
      </c>
      <c r="AU21" s="97">
        <v>41.662469999999999</v>
      </c>
      <c r="AV21" s="152">
        <v>1578.1284049999999</v>
      </c>
      <c r="AW21" s="145">
        <v>85.872645000000006</v>
      </c>
      <c r="AX21" s="152">
        <v>617.04940066000052</v>
      </c>
      <c r="AY21" s="145">
        <v>0</v>
      </c>
      <c r="AZ21" s="145">
        <v>0</v>
      </c>
      <c r="BA21" s="146">
        <v>301.05880299999995</v>
      </c>
      <c r="BB21" s="96">
        <v>315.99059766000056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0.18511508194608528</v>
      </c>
      <c r="N22" s="400" t="s">
        <v>52</v>
      </c>
      <c r="O22" s="151">
        <v>2018</v>
      </c>
      <c r="P22" s="394">
        <v>2</v>
      </c>
      <c r="Q22" s="145">
        <v>4350.5741520000001</v>
      </c>
      <c r="R22" s="145">
        <v>112.84350000000001</v>
      </c>
      <c r="S22" s="152">
        <v>4237.7306520000002</v>
      </c>
      <c r="T22" s="145">
        <v>1593.2529360000001</v>
      </c>
      <c r="U22" s="145"/>
      <c r="V22" s="145"/>
      <c r="W22" s="96">
        <v>2644.4777160000003</v>
      </c>
      <c r="X22" s="146">
        <v>61.206079339999995</v>
      </c>
      <c r="Y22" s="145">
        <v>478.14559200000002</v>
      </c>
      <c r="Z22" s="146">
        <v>29.823135000000004</v>
      </c>
      <c r="AA22" s="145">
        <v>0</v>
      </c>
      <c r="AB22" s="145">
        <v>-14.48695</v>
      </c>
      <c r="AC22" s="146">
        <v>22.789470999999999</v>
      </c>
      <c r="AD22" s="145">
        <v>151.13385700000001</v>
      </c>
      <c r="AE22" s="145">
        <v>404.25584199999997</v>
      </c>
      <c r="AF22" s="145">
        <v>297.092376</v>
      </c>
      <c r="AG22" s="145">
        <v>143.80046300000001</v>
      </c>
      <c r="AH22" s="145">
        <v>0</v>
      </c>
      <c r="AI22" s="145">
        <v>80.197756999999996</v>
      </c>
      <c r="AJ22" s="145">
        <v>29.783170999999999</v>
      </c>
      <c r="AK22" s="145">
        <v>1.2089109999999998</v>
      </c>
      <c r="AL22" s="145">
        <v>54.750679999999996</v>
      </c>
      <c r="AM22" s="381">
        <v>5.525023</v>
      </c>
      <c r="AN22" s="145">
        <v>4.7057609999999999</v>
      </c>
      <c r="AO22" s="145">
        <v>3.5368140000000001</v>
      </c>
      <c r="AP22" s="145">
        <v>10.820252999999999</v>
      </c>
      <c r="AQ22" s="145">
        <v>0</v>
      </c>
      <c r="AR22" s="145">
        <v>8.9719180000000005</v>
      </c>
      <c r="AS22" s="145">
        <v>0</v>
      </c>
      <c r="AT22" s="146">
        <v>4.3161120000000004</v>
      </c>
      <c r="AU22" s="97">
        <v>37.875881000000007</v>
      </c>
      <c r="AV22" s="152">
        <v>1200.0989379999999</v>
      </c>
      <c r="AW22" s="145">
        <v>78.149601999999987</v>
      </c>
      <c r="AX22" s="152">
        <v>805.35689066000054</v>
      </c>
      <c r="AY22" s="145">
        <v>0</v>
      </c>
      <c r="AZ22" s="145">
        <v>0</v>
      </c>
      <c r="BA22" s="146">
        <v>105.32512199999999</v>
      </c>
      <c r="BB22" s="96">
        <v>700.03176866000058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0.24095724068212201</v>
      </c>
      <c r="N23" s="400" t="s">
        <v>52</v>
      </c>
      <c r="O23" s="151">
        <v>2018</v>
      </c>
      <c r="P23" s="394">
        <v>2</v>
      </c>
      <c r="Q23" s="145">
        <v>7942.4581320000007</v>
      </c>
      <c r="R23" s="145">
        <v>213.35999999999999</v>
      </c>
      <c r="S23" s="152">
        <v>7729.098132000001</v>
      </c>
      <c r="T23" s="145">
        <v>2996.7017040000001</v>
      </c>
      <c r="U23" s="145"/>
      <c r="V23" s="145"/>
      <c r="W23" s="96">
        <v>4732.3964280000009</v>
      </c>
      <c r="X23" s="146">
        <v>105.56931028</v>
      </c>
      <c r="Y23" s="145">
        <v>872.03271599999994</v>
      </c>
      <c r="Z23" s="146">
        <v>44.170211000000002</v>
      </c>
      <c r="AA23" s="145">
        <v>0</v>
      </c>
      <c r="AB23" s="145">
        <v>133.150057</v>
      </c>
      <c r="AC23" s="146">
        <v>23.628715</v>
      </c>
      <c r="AD23" s="145">
        <v>247.15735799999999</v>
      </c>
      <c r="AE23" s="145">
        <v>713.49727400000006</v>
      </c>
      <c r="AF23" s="145">
        <v>228.88381900000002</v>
      </c>
      <c r="AG23" s="145">
        <v>246.50794299999998</v>
      </c>
      <c r="AH23" s="145">
        <v>0</v>
      </c>
      <c r="AI23" s="145">
        <v>152.80235400000001</v>
      </c>
      <c r="AJ23" s="145">
        <v>79.298567000000006</v>
      </c>
      <c r="AK23" s="145">
        <v>53.611705999999998</v>
      </c>
      <c r="AL23" s="145">
        <v>25.417104000000002</v>
      </c>
      <c r="AM23" s="381">
        <v>9.2516660000000002</v>
      </c>
      <c r="AN23" s="145">
        <v>10.310712000000001</v>
      </c>
      <c r="AO23" s="145">
        <v>8.7321340000000003</v>
      </c>
      <c r="AP23" s="145">
        <v>25.437086000000001</v>
      </c>
      <c r="AQ23" s="145">
        <v>0</v>
      </c>
      <c r="AR23" s="145">
        <v>2.5776780000000001</v>
      </c>
      <c r="AS23" s="145">
        <v>0</v>
      </c>
      <c r="AT23" s="146">
        <v>7.4532859999999994</v>
      </c>
      <c r="AU23" s="97">
        <v>63.762562000000003</v>
      </c>
      <c r="AV23" s="152">
        <v>1810.9386869999998</v>
      </c>
      <c r="AW23" s="145">
        <v>142.67148</v>
      </c>
      <c r="AX23" s="152">
        <v>1913.7927957200013</v>
      </c>
      <c r="AY23" s="145">
        <v>0</v>
      </c>
      <c r="AZ23" s="145">
        <v>0</v>
      </c>
      <c r="BA23" s="146">
        <v>120.90109100000001</v>
      </c>
      <c r="BB23" s="96">
        <v>1792.8917047200014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0.22130514051408329</v>
      </c>
      <c r="N24" s="400" t="s">
        <v>52</v>
      </c>
      <c r="O24" s="151">
        <v>2018</v>
      </c>
      <c r="P24" s="394">
        <v>2</v>
      </c>
      <c r="Q24" s="145">
        <v>6877.4018760000008</v>
      </c>
      <c r="R24" s="145">
        <v>117.92550000000001</v>
      </c>
      <c r="S24" s="152">
        <v>6759.4763760000005</v>
      </c>
      <c r="T24" s="145">
        <v>2647.3271040000004</v>
      </c>
      <c r="U24" s="145"/>
      <c r="V24" s="145"/>
      <c r="W24" s="96">
        <v>4112.1492720000006</v>
      </c>
      <c r="X24" s="146">
        <v>78.527181460000008</v>
      </c>
      <c r="Y24" s="145">
        <v>763.09279199999992</v>
      </c>
      <c r="Z24" s="146">
        <v>42.162019999999998</v>
      </c>
      <c r="AA24" s="145">
        <v>0</v>
      </c>
      <c r="AB24" s="145">
        <v>10.860216999999999</v>
      </c>
      <c r="AC24" s="146">
        <v>53.511796000000004</v>
      </c>
      <c r="AD24" s="145">
        <v>207.37319600000001</v>
      </c>
      <c r="AE24" s="145">
        <v>631.31130800000005</v>
      </c>
      <c r="AF24" s="145">
        <v>124.8875</v>
      </c>
      <c r="AG24" s="145">
        <v>225.96644699999999</v>
      </c>
      <c r="AH24" s="145">
        <v>0</v>
      </c>
      <c r="AI24" s="145">
        <v>122.83934500000001</v>
      </c>
      <c r="AJ24" s="145">
        <v>100.31963099999999</v>
      </c>
      <c r="AK24" s="145">
        <v>52.672551999999996</v>
      </c>
      <c r="AL24" s="145">
        <v>94.31504000000001</v>
      </c>
      <c r="AM24" s="381">
        <v>9.6612970000000011</v>
      </c>
      <c r="AN24" s="145">
        <v>8.1027009999999997</v>
      </c>
      <c r="AO24" s="145">
        <v>4.6657970000000004</v>
      </c>
      <c r="AP24" s="145">
        <v>19.372549000000003</v>
      </c>
      <c r="AQ24" s="145">
        <v>0</v>
      </c>
      <c r="AR24" s="145">
        <v>8.2525659999999998</v>
      </c>
      <c r="AS24" s="145">
        <v>0</v>
      </c>
      <c r="AT24" s="146">
        <v>24.977499999999999</v>
      </c>
      <c r="AU24" s="97">
        <v>75.032409999999999</v>
      </c>
      <c r="AV24" s="152">
        <v>1634.7174290000003</v>
      </c>
      <c r="AW24" s="145">
        <v>136.01747399999999</v>
      </c>
      <c r="AX24" s="152">
        <v>1522.0043885400003</v>
      </c>
      <c r="AY24" s="145">
        <v>0</v>
      </c>
      <c r="AZ24" s="145">
        <v>0</v>
      </c>
      <c r="BA24" s="146">
        <v>114.886509</v>
      </c>
      <c r="BB24" s="96">
        <v>1407.1178795400003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0.18827798492984152</v>
      </c>
      <c r="N25" s="400" t="s">
        <v>52</v>
      </c>
      <c r="O25" s="151">
        <v>2018</v>
      </c>
      <c r="P25" s="394">
        <v>2</v>
      </c>
      <c r="Q25" s="145">
        <v>12204.985824000001</v>
      </c>
      <c r="R25" s="145">
        <v>186.79500000000002</v>
      </c>
      <c r="S25" s="152">
        <v>12018.190824000001</v>
      </c>
      <c r="T25" s="145">
        <v>4573.2558960000006</v>
      </c>
      <c r="U25" s="145"/>
      <c r="V25" s="145"/>
      <c r="W25" s="96">
        <v>7444.9349280000006</v>
      </c>
      <c r="X25" s="146">
        <v>140.12833996000001</v>
      </c>
      <c r="Y25" s="145">
        <v>1356.9143760000002</v>
      </c>
      <c r="Z25" s="146">
        <v>75.452032000000003</v>
      </c>
      <c r="AA25" s="145">
        <v>0</v>
      </c>
      <c r="AB25" s="145">
        <v>-104.186148</v>
      </c>
      <c r="AC25" s="146">
        <v>93.805498999999998</v>
      </c>
      <c r="AD25" s="145">
        <v>336.12721299999998</v>
      </c>
      <c r="AE25" s="145">
        <v>1038.7243060000001</v>
      </c>
      <c r="AF25" s="145">
        <v>823.95776999999998</v>
      </c>
      <c r="AG25" s="145">
        <v>404.96520299999997</v>
      </c>
      <c r="AH25" s="145">
        <v>0</v>
      </c>
      <c r="AI25" s="145">
        <v>233.11001200000001</v>
      </c>
      <c r="AJ25" s="145">
        <v>114.31702200000001</v>
      </c>
      <c r="AK25" s="145">
        <v>52.672551999999996</v>
      </c>
      <c r="AL25" s="145">
        <v>139.144657</v>
      </c>
      <c r="AM25" s="381">
        <v>16.305312000000001</v>
      </c>
      <c r="AN25" s="145">
        <v>4.1162919999999996</v>
      </c>
      <c r="AO25" s="145">
        <v>2.8374439999999996</v>
      </c>
      <c r="AP25" s="145">
        <v>33.539787000000004</v>
      </c>
      <c r="AQ25" s="145">
        <v>4.9455450000000001</v>
      </c>
      <c r="AR25" s="145">
        <v>10.030963999999999</v>
      </c>
      <c r="AS25" s="145">
        <v>0</v>
      </c>
      <c r="AT25" s="146">
        <v>130.09281100000001</v>
      </c>
      <c r="AU25" s="97">
        <v>201.868155</v>
      </c>
      <c r="AV25" s="152">
        <v>3344.8868899999998</v>
      </c>
      <c r="AW25" s="145">
        <v>219.242504</v>
      </c>
      <c r="AX25" s="152">
        <v>2297.9301370400017</v>
      </c>
      <c r="AY25" s="145">
        <v>0</v>
      </c>
      <c r="AZ25" s="145">
        <v>0</v>
      </c>
      <c r="BA25" s="146">
        <v>261.85411899999997</v>
      </c>
      <c r="BB25" s="96">
        <v>2036.0760180400016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0.21772090856583237</v>
      </c>
      <c r="N26" s="400" t="s">
        <v>52</v>
      </c>
      <c r="O26" s="151">
        <v>2018</v>
      </c>
      <c r="P26" s="394">
        <v>2</v>
      </c>
      <c r="Q26" s="145">
        <v>11884.3254</v>
      </c>
      <c r="R26" s="145">
        <v>180.726</v>
      </c>
      <c r="S26" s="152">
        <v>11703.599399999999</v>
      </c>
      <c r="T26" s="145">
        <v>4472.6967720000002</v>
      </c>
      <c r="U26" s="145"/>
      <c r="V26" s="145"/>
      <c r="W26" s="96">
        <v>7230.9026279999989</v>
      </c>
      <c r="X26" s="146">
        <v>116.66271722</v>
      </c>
      <c r="Y26" s="145">
        <v>1321.4112119999998</v>
      </c>
      <c r="Z26" s="146">
        <v>58.177593000000002</v>
      </c>
      <c r="AA26" s="145">
        <v>0</v>
      </c>
      <c r="AB26" s="145">
        <v>272.08490299999994</v>
      </c>
      <c r="AC26" s="146">
        <v>-25.676870000000001</v>
      </c>
      <c r="AD26" s="145">
        <v>318.55304399999994</v>
      </c>
      <c r="AE26" s="145">
        <v>1113.816662</v>
      </c>
      <c r="AF26" s="145">
        <v>644.32958099999996</v>
      </c>
      <c r="AG26" s="145">
        <v>370.46628000000004</v>
      </c>
      <c r="AH26" s="145">
        <v>0</v>
      </c>
      <c r="AI26" s="145">
        <v>245.249077</v>
      </c>
      <c r="AJ26" s="145">
        <v>127.914773</v>
      </c>
      <c r="AK26" s="145">
        <v>49.225657000000005</v>
      </c>
      <c r="AL26" s="145">
        <v>137.54609699999997</v>
      </c>
      <c r="AM26" s="381">
        <v>5.874708</v>
      </c>
      <c r="AN26" s="145">
        <v>12.119083000000002</v>
      </c>
      <c r="AO26" s="145">
        <v>3.2570659999999996</v>
      </c>
      <c r="AP26" s="145">
        <v>24.937535999999998</v>
      </c>
      <c r="AQ26" s="145">
        <v>1.5585959999999999</v>
      </c>
      <c r="AR26" s="145">
        <v>12.698561</v>
      </c>
      <c r="AS26" s="145">
        <v>0</v>
      </c>
      <c r="AT26" s="146">
        <v>112.568597</v>
      </c>
      <c r="AU26" s="97">
        <v>173.01414699999998</v>
      </c>
      <c r="AV26" s="152">
        <v>3180.1153179999997</v>
      </c>
      <c r="AW26" s="145">
        <v>213.47769699999998</v>
      </c>
      <c r="AX26" s="152">
        <v>2587.4661237799992</v>
      </c>
      <c r="AY26" s="145">
        <v>0</v>
      </c>
      <c r="AZ26" s="145">
        <v>0</v>
      </c>
      <c r="BA26" s="146">
        <v>148.336377</v>
      </c>
      <c r="BB26" s="96">
        <v>2439.1297467799991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0.23489621065936189</v>
      </c>
      <c r="N27" s="400" t="s">
        <v>52</v>
      </c>
      <c r="O27" s="151">
        <v>2018</v>
      </c>
      <c r="P27" s="394">
        <v>2</v>
      </c>
      <c r="Q27" s="145">
        <v>5973.9550920000001</v>
      </c>
      <c r="R27" s="145">
        <v>96.295500000000004</v>
      </c>
      <c r="S27" s="152">
        <v>5877.659592</v>
      </c>
      <c r="T27" s="145">
        <v>2254.5294840000006</v>
      </c>
      <c r="U27" s="145"/>
      <c r="V27" s="145"/>
      <c r="W27" s="96">
        <v>3623.1301079999994</v>
      </c>
      <c r="X27" s="146">
        <v>64.792982240000001</v>
      </c>
      <c r="Y27" s="145">
        <v>663.58126799999991</v>
      </c>
      <c r="Z27" s="146">
        <v>44.469940999999999</v>
      </c>
      <c r="AA27" s="145">
        <v>0</v>
      </c>
      <c r="AB27" s="145">
        <v>87.051582999999994</v>
      </c>
      <c r="AC27" s="146">
        <v>31.361748999999996</v>
      </c>
      <c r="AD27" s="145">
        <v>144.67967100000001</v>
      </c>
      <c r="AE27" s="145">
        <v>510.92974900000002</v>
      </c>
      <c r="AF27" s="145">
        <v>202.33773200000002</v>
      </c>
      <c r="AG27" s="145">
        <v>208.12252100000001</v>
      </c>
      <c r="AH27" s="145">
        <v>0</v>
      </c>
      <c r="AI27" s="145">
        <v>104.236103</v>
      </c>
      <c r="AJ27" s="145">
        <v>118.82296300000002</v>
      </c>
      <c r="AK27" s="145">
        <v>27.045636999999999</v>
      </c>
      <c r="AL27" s="145">
        <v>106.94366400000001</v>
      </c>
      <c r="AM27" s="381">
        <v>5.554996</v>
      </c>
      <c r="AN27" s="145">
        <v>3.6167419999999999</v>
      </c>
      <c r="AO27" s="145">
        <v>4.3760579999999996</v>
      </c>
      <c r="AP27" s="145">
        <v>9.7612070000000006</v>
      </c>
      <c r="AQ27" s="145">
        <v>0</v>
      </c>
      <c r="AR27" s="145">
        <v>6.6540059999999999</v>
      </c>
      <c r="AS27" s="145">
        <v>0</v>
      </c>
      <c r="AT27" s="146">
        <v>5.0454550000000005</v>
      </c>
      <c r="AU27" s="97">
        <v>35.008463999999996</v>
      </c>
      <c r="AV27" s="152">
        <v>1458.1265039999998</v>
      </c>
      <c r="AW27" s="145">
        <v>107.31333099999999</v>
      </c>
      <c r="AX27" s="152">
        <v>1403.2594137599997</v>
      </c>
      <c r="AY27" s="145">
        <v>0</v>
      </c>
      <c r="AZ27" s="145">
        <v>0</v>
      </c>
      <c r="BA27" s="146">
        <v>227.31523200000001</v>
      </c>
      <c r="BB27" s="96">
        <v>1175.9441817599998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0.14899961629319955</v>
      </c>
      <c r="N28" s="400" t="s">
        <v>52</v>
      </c>
      <c r="O28" s="151">
        <v>2018</v>
      </c>
      <c r="P28" s="394">
        <v>2</v>
      </c>
      <c r="Q28" s="145">
        <v>2824.4169720000004</v>
      </c>
      <c r="R28" s="145">
        <v>74.70750000000001</v>
      </c>
      <c r="S28" s="152">
        <v>2749.7094720000005</v>
      </c>
      <c r="T28" s="145">
        <v>1538.526312</v>
      </c>
      <c r="U28" s="145"/>
      <c r="V28" s="145"/>
      <c r="W28" s="96">
        <v>1211.1831600000005</v>
      </c>
      <c r="X28" s="146">
        <v>86.875827919999992</v>
      </c>
      <c r="Y28" s="145">
        <v>206.82766800000002</v>
      </c>
      <c r="Z28" s="146">
        <v>37.376331</v>
      </c>
      <c r="AA28" s="145">
        <v>0</v>
      </c>
      <c r="AB28" s="145">
        <v>28.084700999999999</v>
      </c>
      <c r="AC28" s="146">
        <v>8.2825389999999981</v>
      </c>
      <c r="AD28" s="145">
        <v>84.723679999999987</v>
      </c>
      <c r="AE28" s="145">
        <v>97.332322000000005</v>
      </c>
      <c r="AF28" s="145">
        <v>118.99280999999999</v>
      </c>
      <c r="AG28" s="145">
        <v>35.038437000000002</v>
      </c>
      <c r="AH28" s="145">
        <v>0</v>
      </c>
      <c r="AI28" s="145">
        <v>12.089109999999998</v>
      </c>
      <c r="AJ28" s="145">
        <v>7.79298</v>
      </c>
      <c r="AK28" s="145">
        <v>29.373539999999998</v>
      </c>
      <c r="AL28" s="145">
        <v>40.563460000000006</v>
      </c>
      <c r="AM28" s="381">
        <v>3.3769579999999997</v>
      </c>
      <c r="AN28" s="145">
        <v>1.6385240000000001</v>
      </c>
      <c r="AO28" s="145">
        <v>0</v>
      </c>
      <c r="AP28" s="145">
        <v>4.6458149999999998</v>
      </c>
      <c r="AQ28" s="145">
        <v>0</v>
      </c>
      <c r="AR28" s="145">
        <v>2.8574259999999998</v>
      </c>
      <c r="AS28" s="145">
        <v>0</v>
      </c>
      <c r="AT28" s="146">
        <v>6.4741680000000006</v>
      </c>
      <c r="AU28" s="97">
        <v>18.992891</v>
      </c>
      <c r="AV28" s="152">
        <v>444.89922999999999</v>
      </c>
      <c r="AW28" s="145">
        <v>50.734298000000003</v>
      </c>
      <c r="AX28" s="152">
        <v>420.83704508000056</v>
      </c>
      <c r="AY28" s="145">
        <v>0</v>
      </c>
      <c r="AZ28" s="145">
        <v>0</v>
      </c>
      <c r="BA28" s="146">
        <v>52.692534000000002</v>
      </c>
      <c r="BB28" s="96">
        <v>368.14451108000054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0.16684069105682442</v>
      </c>
      <c r="N29" s="400" t="s">
        <v>52</v>
      </c>
      <c r="O29" s="151">
        <v>2018</v>
      </c>
      <c r="P29" s="394">
        <v>2</v>
      </c>
      <c r="Q29" s="145">
        <v>7447.6737360000006</v>
      </c>
      <c r="R29" s="145">
        <v>121.065</v>
      </c>
      <c r="S29" s="152">
        <v>7326.608736000001</v>
      </c>
      <c r="T29" s="145">
        <v>2909.6775720000001</v>
      </c>
      <c r="U29" s="145"/>
      <c r="V29" s="145"/>
      <c r="W29" s="96">
        <v>4416.9311640000014</v>
      </c>
      <c r="X29" s="146">
        <v>101.01550312000001</v>
      </c>
      <c r="Y29" s="145">
        <v>827.16400800000008</v>
      </c>
      <c r="Z29" s="146">
        <v>47.097574000000002</v>
      </c>
      <c r="AA29" s="145">
        <v>0</v>
      </c>
      <c r="AB29" s="145">
        <v>-21.110982999999997</v>
      </c>
      <c r="AC29" s="146">
        <v>41.542577999999999</v>
      </c>
      <c r="AD29" s="145">
        <v>232.09092999999999</v>
      </c>
      <c r="AE29" s="145">
        <v>633.99888700000008</v>
      </c>
      <c r="AF29" s="145">
        <v>297.86168299999997</v>
      </c>
      <c r="AG29" s="145">
        <v>359.92577499999999</v>
      </c>
      <c r="AH29" s="145">
        <v>0</v>
      </c>
      <c r="AI29" s="145">
        <v>181.756272</v>
      </c>
      <c r="AJ29" s="145">
        <v>138.77499</v>
      </c>
      <c r="AK29" s="145">
        <v>54.970482000000004</v>
      </c>
      <c r="AL29" s="145">
        <v>117.064547</v>
      </c>
      <c r="AM29" s="381">
        <v>4.535914</v>
      </c>
      <c r="AN29" s="145">
        <v>14.766698</v>
      </c>
      <c r="AO29" s="145">
        <v>4.3161120000000004</v>
      </c>
      <c r="AP29" s="145">
        <v>28.804053</v>
      </c>
      <c r="AQ29" s="145">
        <v>0</v>
      </c>
      <c r="AR29" s="145">
        <v>12.049146</v>
      </c>
      <c r="AS29" s="145">
        <v>0</v>
      </c>
      <c r="AT29" s="146">
        <v>4.8156620000000006</v>
      </c>
      <c r="AU29" s="97">
        <v>69.287585000000007</v>
      </c>
      <c r="AV29" s="152">
        <v>2085.731151</v>
      </c>
      <c r="AW29" s="145">
        <v>133.77949000000001</v>
      </c>
      <c r="AX29" s="152">
        <v>1242.5750328800013</v>
      </c>
      <c r="AY29" s="145">
        <v>0</v>
      </c>
      <c r="AZ29" s="145">
        <v>0</v>
      </c>
      <c r="BA29" s="146">
        <v>157.777872</v>
      </c>
      <c r="BB29" s="96">
        <v>1084.7971608800012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0.12721557145454812</v>
      </c>
      <c r="N30" s="400" t="s">
        <v>52</v>
      </c>
      <c r="O30" s="151">
        <v>2018</v>
      </c>
      <c r="P30" s="394">
        <v>2</v>
      </c>
      <c r="Q30" s="145">
        <v>4758.2687519999999</v>
      </c>
      <c r="R30" s="145">
        <v>35.374499999999998</v>
      </c>
      <c r="S30" s="152">
        <v>4722.8942520000001</v>
      </c>
      <c r="T30" s="145">
        <v>1815.3231840000001</v>
      </c>
      <c r="U30" s="145"/>
      <c r="V30" s="145"/>
      <c r="W30" s="96">
        <v>2907.5710680000002</v>
      </c>
      <c r="X30" s="146">
        <v>50.622116580000004</v>
      </c>
      <c r="Y30" s="145">
        <v>533.50077599999997</v>
      </c>
      <c r="Z30" s="146">
        <v>24.278130000000001</v>
      </c>
      <c r="AA30" s="145">
        <v>0</v>
      </c>
      <c r="AB30" s="145">
        <v>-12.278938999999999</v>
      </c>
      <c r="AC30" s="146">
        <v>23.049236999999998</v>
      </c>
      <c r="AD30" s="145">
        <v>191.53746100000001</v>
      </c>
      <c r="AE30" s="145">
        <v>517.32398899999998</v>
      </c>
      <c r="AF30" s="145">
        <v>273.24385899999999</v>
      </c>
      <c r="AG30" s="145">
        <v>295.99336600000004</v>
      </c>
      <c r="AH30" s="145">
        <v>0</v>
      </c>
      <c r="AI30" s="145">
        <v>118.78299899999999</v>
      </c>
      <c r="AJ30" s="145">
        <v>51.303785000000005</v>
      </c>
      <c r="AK30" s="145">
        <v>0</v>
      </c>
      <c r="AL30" s="145">
        <v>103.12710200000001</v>
      </c>
      <c r="AM30" s="381">
        <v>5.2552659999999998</v>
      </c>
      <c r="AN30" s="145">
        <v>0.98910900000000002</v>
      </c>
      <c r="AO30" s="145">
        <v>4.0663370000000008</v>
      </c>
      <c r="AP30" s="145">
        <v>12.598651</v>
      </c>
      <c r="AQ30" s="145">
        <v>0</v>
      </c>
      <c r="AR30" s="145">
        <v>9.3915400000000009</v>
      </c>
      <c r="AS30" s="145">
        <v>0</v>
      </c>
      <c r="AT30" s="146">
        <v>35.527996000000002</v>
      </c>
      <c r="AU30" s="97">
        <v>67.828899000000007</v>
      </c>
      <c r="AV30" s="152">
        <v>1619.1414600000003</v>
      </c>
      <c r="AW30" s="145">
        <v>85.473005000000001</v>
      </c>
      <c r="AX30" s="152">
        <v>605.32587841999953</v>
      </c>
      <c r="AY30" s="145">
        <v>0</v>
      </c>
      <c r="AZ30" s="145">
        <v>0</v>
      </c>
      <c r="BA30" s="146">
        <v>67.918818000000002</v>
      </c>
      <c r="BB30" s="96">
        <v>537.40706041999954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8.0566848978520317E-2</v>
      </c>
      <c r="N31" s="400" t="s">
        <v>52</v>
      </c>
      <c r="O31" s="151">
        <v>2018</v>
      </c>
      <c r="P31" s="394">
        <v>2</v>
      </c>
      <c r="Q31" s="145">
        <v>5166.7754040000009</v>
      </c>
      <c r="R31" s="145">
        <v>36.917999999999999</v>
      </c>
      <c r="S31" s="152">
        <v>5129.8574040000012</v>
      </c>
      <c r="T31" s="145">
        <v>1992.8809080000003</v>
      </c>
      <c r="U31" s="145"/>
      <c r="V31" s="145"/>
      <c r="W31" s="96">
        <v>3136.9764960000011</v>
      </c>
      <c r="X31" s="146">
        <v>57.452827320000004</v>
      </c>
      <c r="Y31" s="145">
        <v>579.47994000000006</v>
      </c>
      <c r="Z31" s="146">
        <v>23.758597999999999</v>
      </c>
      <c r="AA31" s="145">
        <v>0</v>
      </c>
      <c r="AB31" s="145">
        <v>-67.818907999999993</v>
      </c>
      <c r="AC31" s="146">
        <v>26.116474</v>
      </c>
      <c r="AD31" s="145">
        <v>261.04484799999994</v>
      </c>
      <c r="AE31" s="145">
        <v>543.85009400000001</v>
      </c>
      <c r="AF31" s="145">
        <v>401.76808299999999</v>
      </c>
      <c r="AG31" s="145">
        <v>293.86528299999998</v>
      </c>
      <c r="AH31" s="145">
        <v>0</v>
      </c>
      <c r="AI31" s="145">
        <v>120.301631</v>
      </c>
      <c r="AJ31" s="145">
        <v>62.034119000000004</v>
      </c>
      <c r="AK31" s="145">
        <v>24.607832999999999</v>
      </c>
      <c r="AL31" s="145">
        <v>117.75392600000001</v>
      </c>
      <c r="AM31" s="381">
        <v>6.7838890000000003</v>
      </c>
      <c r="AN31" s="145">
        <v>3.037264</v>
      </c>
      <c r="AO31" s="145">
        <v>3.6567059999999998</v>
      </c>
      <c r="AP31" s="145">
        <v>13.427904</v>
      </c>
      <c r="AQ31" s="145">
        <v>0</v>
      </c>
      <c r="AR31" s="145">
        <v>5.9746180000000004</v>
      </c>
      <c r="AS31" s="145">
        <v>0</v>
      </c>
      <c r="AT31" s="146">
        <v>67.399286000000004</v>
      </c>
      <c r="AU31" s="97">
        <v>100.279667</v>
      </c>
      <c r="AV31" s="152">
        <v>1925.505484</v>
      </c>
      <c r="AW31" s="145">
        <v>92.806398999999999</v>
      </c>
      <c r="AX31" s="152">
        <v>416.27081368000137</v>
      </c>
      <c r="AY31" s="145">
        <v>0</v>
      </c>
      <c r="AZ31" s="145">
        <v>0</v>
      </c>
      <c r="BA31" s="146">
        <v>65.261211999999986</v>
      </c>
      <c r="BB31" s="96">
        <v>351.00960168000137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8.4437181246216603E-2</v>
      </c>
      <c r="N32" s="400" t="s">
        <v>52</v>
      </c>
      <c r="O32" s="151">
        <v>2018</v>
      </c>
      <c r="P32" s="394">
        <v>2</v>
      </c>
      <c r="Q32" s="145">
        <v>2259.4178880000004</v>
      </c>
      <c r="R32" s="145">
        <v>27.226500000000001</v>
      </c>
      <c r="S32" s="152">
        <v>2232.1913880000002</v>
      </c>
      <c r="T32" s="145">
        <v>815.44136400000014</v>
      </c>
      <c r="U32" s="145"/>
      <c r="V32" s="145"/>
      <c r="W32" s="96">
        <v>1416.7500239999999</v>
      </c>
      <c r="X32" s="146">
        <v>33.831252279999994</v>
      </c>
      <c r="Y32" s="145">
        <v>178.55294400000002</v>
      </c>
      <c r="Z32" s="146">
        <v>26.855808</v>
      </c>
      <c r="AA32" s="145">
        <v>0</v>
      </c>
      <c r="AB32" s="145">
        <v>-6.8937900000000001</v>
      </c>
      <c r="AC32" s="146">
        <v>10.900181000000002</v>
      </c>
      <c r="AD32" s="145">
        <v>88.430340999999999</v>
      </c>
      <c r="AE32" s="145">
        <v>323.04899399999994</v>
      </c>
      <c r="AF32" s="145">
        <v>240.51334299999999</v>
      </c>
      <c r="AG32" s="145">
        <v>77.899827000000002</v>
      </c>
      <c r="AH32" s="145">
        <v>0</v>
      </c>
      <c r="AI32" s="145">
        <v>110.92008199999999</v>
      </c>
      <c r="AJ32" s="145">
        <v>22.809452999999998</v>
      </c>
      <c r="AK32" s="145">
        <v>11.599551</v>
      </c>
      <c r="AL32" s="145">
        <v>57.598115</v>
      </c>
      <c r="AM32" s="381">
        <v>2.5976600000000003</v>
      </c>
      <c r="AN32" s="145">
        <v>0.93915399999999993</v>
      </c>
      <c r="AO32" s="145">
        <v>0</v>
      </c>
      <c r="AP32" s="145">
        <v>8.3424849999999999</v>
      </c>
      <c r="AQ32" s="145">
        <v>0</v>
      </c>
      <c r="AR32" s="145">
        <v>4.3760579999999996</v>
      </c>
      <c r="AS32" s="145">
        <v>0</v>
      </c>
      <c r="AT32" s="146">
        <v>1.0790280000000001</v>
      </c>
      <c r="AU32" s="97">
        <v>17.334385000000001</v>
      </c>
      <c r="AV32" s="152">
        <v>950.15409099999988</v>
      </c>
      <c r="AW32" s="145">
        <v>40.583441999999998</v>
      </c>
      <c r="AX32" s="152">
        <v>190.77887771999997</v>
      </c>
      <c r="AY32" s="145">
        <v>0</v>
      </c>
      <c r="AZ32" s="145">
        <v>0</v>
      </c>
      <c r="BA32" s="146">
        <v>57.538169000000003</v>
      </c>
      <c r="BB32" s="96">
        <v>133.24070871999996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4.0571660933702E-2</v>
      </c>
      <c r="N33" s="400" t="s">
        <v>51</v>
      </c>
      <c r="O33" s="151">
        <v>2018</v>
      </c>
      <c r="P33" s="394">
        <v>2</v>
      </c>
      <c r="Q33" s="145">
        <v>4349.0167920000004</v>
      </c>
      <c r="R33" s="145">
        <v>98.973000000000013</v>
      </c>
      <c r="S33" s="152">
        <v>4250.0437920000004</v>
      </c>
      <c r="T33" s="145">
        <v>1639.5568560000002</v>
      </c>
      <c r="U33" s="145"/>
      <c r="V33" s="145"/>
      <c r="W33" s="96">
        <v>2610.4869360000002</v>
      </c>
      <c r="X33" s="146">
        <v>45.49648432</v>
      </c>
      <c r="Y33" s="145">
        <v>479.63318399999997</v>
      </c>
      <c r="Z33" s="146">
        <v>26.146447000000002</v>
      </c>
      <c r="AA33" s="145">
        <v>0</v>
      </c>
      <c r="AB33" s="145">
        <v>-5.6449150000000001</v>
      </c>
      <c r="AC33" s="146">
        <v>25.427094999999998</v>
      </c>
      <c r="AD33" s="145">
        <v>172.57454300000001</v>
      </c>
      <c r="AE33" s="145">
        <v>501.78798399999994</v>
      </c>
      <c r="AF33" s="145">
        <v>651.31328999999994</v>
      </c>
      <c r="AG33" s="145">
        <v>142.23187600000003</v>
      </c>
      <c r="AH33" s="145">
        <v>0</v>
      </c>
      <c r="AI33" s="145">
        <v>144.18012100000001</v>
      </c>
      <c r="AJ33" s="145">
        <v>30.022955000000003</v>
      </c>
      <c r="AK33" s="145">
        <v>9.101801</v>
      </c>
      <c r="AL33" s="145">
        <v>129.24357599999999</v>
      </c>
      <c r="AM33" s="381">
        <v>5.525023</v>
      </c>
      <c r="AN33" s="145">
        <v>1.1090010000000001</v>
      </c>
      <c r="AO33" s="145">
        <v>6.2343839999999995</v>
      </c>
      <c r="AP33" s="145">
        <v>17.344376</v>
      </c>
      <c r="AQ33" s="145">
        <v>0</v>
      </c>
      <c r="AR33" s="145">
        <v>10.810262</v>
      </c>
      <c r="AS33" s="145">
        <v>0</v>
      </c>
      <c r="AT33" s="146">
        <v>2.9473450000000003</v>
      </c>
      <c r="AU33" s="97">
        <v>43.970390999999999</v>
      </c>
      <c r="AV33" s="152">
        <v>1824.4265370000001</v>
      </c>
      <c r="AW33" s="145">
        <v>78.119629000000003</v>
      </c>
      <c r="AX33" s="152">
        <v>176.44683468000042</v>
      </c>
      <c r="AY33" s="145">
        <v>0</v>
      </c>
      <c r="AZ33" s="145">
        <v>0</v>
      </c>
      <c r="BA33" s="146">
        <v>155.63979800000001</v>
      </c>
      <c r="BB33" s="96">
        <v>20.807036680000408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0.25661155225091892</v>
      </c>
      <c r="N34" s="400" t="s">
        <v>52</v>
      </c>
      <c r="O34" s="151">
        <v>2018</v>
      </c>
      <c r="P34" s="394">
        <v>2</v>
      </c>
      <c r="Q34" s="145">
        <v>8124.3132840000007</v>
      </c>
      <c r="R34" s="145">
        <v>106.554</v>
      </c>
      <c r="S34" s="152">
        <v>8017.7592840000007</v>
      </c>
      <c r="T34" s="145">
        <v>3053.8692360000005</v>
      </c>
      <c r="U34" s="145"/>
      <c r="V34" s="145"/>
      <c r="W34" s="96">
        <v>4963.8900480000002</v>
      </c>
      <c r="X34" s="146">
        <v>83.392893219999991</v>
      </c>
      <c r="Y34" s="145">
        <v>905.36734799999999</v>
      </c>
      <c r="Z34" s="146">
        <v>40.473540999999997</v>
      </c>
      <c r="AA34" s="145">
        <v>0</v>
      </c>
      <c r="AB34" s="145">
        <v>-29.063819000000002</v>
      </c>
      <c r="AC34" s="146">
        <v>35.597932999999998</v>
      </c>
      <c r="AD34" s="145">
        <v>220.28156799999999</v>
      </c>
      <c r="AE34" s="145">
        <v>600.94865900000002</v>
      </c>
      <c r="AF34" s="145">
        <v>122.299831</v>
      </c>
      <c r="AG34" s="145">
        <v>325.52676200000002</v>
      </c>
      <c r="AH34" s="145">
        <v>0</v>
      </c>
      <c r="AI34" s="145">
        <v>167.28930399999999</v>
      </c>
      <c r="AJ34" s="145">
        <v>70.206756999999996</v>
      </c>
      <c r="AK34" s="145">
        <v>29.273630000000001</v>
      </c>
      <c r="AL34" s="145">
        <v>121.940155</v>
      </c>
      <c r="AM34" s="381">
        <v>3.1771380000000002</v>
      </c>
      <c r="AN34" s="145">
        <v>1.7684070000000001</v>
      </c>
      <c r="AO34" s="145">
        <v>1.2189019999999999</v>
      </c>
      <c r="AP34" s="145">
        <v>26.476150000000001</v>
      </c>
      <c r="AQ34" s="145">
        <v>4.9455450000000001</v>
      </c>
      <c r="AR34" s="145">
        <v>7.9927999999999999</v>
      </c>
      <c r="AS34" s="145">
        <v>0</v>
      </c>
      <c r="AT34" s="146">
        <v>7.1135920000000006</v>
      </c>
      <c r="AU34" s="97">
        <v>52.692534000000009</v>
      </c>
      <c r="AV34" s="152">
        <v>1710.4591999999998</v>
      </c>
      <c r="AW34" s="145">
        <v>145.938537</v>
      </c>
      <c r="AX34" s="152">
        <v>2084.7926427800007</v>
      </c>
      <c r="AY34" s="145">
        <v>0</v>
      </c>
      <c r="AZ34" s="145">
        <v>0</v>
      </c>
      <c r="BA34" s="146">
        <v>137.586061</v>
      </c>
      <c r="BB34" s="96">
        <v>1947.2065817800008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0.15698746012482648</v>
      </c>
      <c r="N35" s="400" t="s">
        <v>52</v>
      </c>
      <c r="O35" s="151">
        <v>2018</v>
      </c>
      <c r="P35" s="394">
        <v>2</v>
      </c>
      <c r="Q35" s="145">
        <v>4037.8896359999999</v>
      </c>
      <c r="R35" s="145">
        <v>82.624499999999998</v>
      </c>
      <c r="S35" s="152">
        <v>3955.265136</v>
      </c>
      <c r="T35" s="145">
        <v>1491.3214559999999</v>
      </c>
      <c r="U35" s="145"/>
      <c r="V35" s="145"/>
      <c r="W35" s="96">
        <v>2463.9436800000003</v>
      </c>
      <c r="X35" s="146">
        <v>43.968151779999999</v>
      </c>
      <c r="Y35" s="145">
        <v>446.42426399999999</v>
      </c>
      <c r="Z35" s="146">
        <v>22.849416999999999</v>
      </c>
      <c r="AA35" s="145">
        <v>0</v>
      </c>
      <c r="AB35" s="145">
        <v>-12.798470999999999</v>
      </c>
      <c r="AC35" s="146">
        <v>30.262738999999996</v>
      </c>
      <c r="AD35" s="145">
        <v>157.108475</v>
      </c>
      <c r="AE35" s="145">
        <v>441.072677</v>
      </c>
      <c r="AF35" s="145">
        <v>316.74467299999998</v>
      </c>
      <c r="AG35" s="145">
        <v>103.227012</v>
      </c>
      <c r="AH35" s="145">
        <v>0</v>
      </c>
      <c r="AI35" s="145">
        <v>68.887945000000002</v>
      </c>
      <c r="AJ35" s="145">
        <v>57.807926000000002</v>
      </c>
      <c r="AK35" s="145">
        <v>0</v>
      </c>
      <c r="AL35" s="145">
        <v>95.344113000000007</v>
      </c>
      <c r="AM35" s="381">
        <v>2.8474349999999999</v>
      </c>
      <c r="AN35" s="145">
        <v>1.5585959999999999</v>
      </c>
      <c r="AO35" s="145">
        <v>1.9982</v>
      </c>
      <c r="AP35" s="145">
        <v>9.3415850000000002</v>
      </c>
      <c r="AQ35" s="145">
        <v>6.044554999999999</v>
      </c>
      <c r="AR35" s="145">
        <v>5.0054910000000001</v>
      </c>
      <c r="AS35" s="145">
        <v>0</v>
      </c>
      <c r="AT35" s="146">
        <v>3.8165619999999998</v>
      </c>
      <c r="AU35" s="97">
        <v>30.612424000000001</v>
      </c>
      <c r="AV35" s="152">
        <v>1270.805245</v>
      </c>
      <c r="AW35" s="145">
        <v>63.462831999999999</v>
      </c>
      <c r="AX35" s="152">
        <v>633.8980382200001</v>
      </c>
      <c r="AY35" s="145">
        <v>0</v>
      </c>
      <c r="AZ35" s="145">
        <v>0</v>
      </c>
      <c r="BA35" s="146">
        <v>79.178674999999998</v>
      </c>
      <c r="BB35" s="96">
        <v>554.7193632200001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0.14684469965880156</v>
      </c>
      <c r="N36" s="400" t="s">
        <v>52</v>
      </c>
      <c r="O36" s="151">
        <v>2018</v>
      </c>
      <c r="P36" s="394">
        <v>2</v>
      </c>
      <c r="Q36" s="145">
        <v>4639.5979200000011</v>
      </c>
      <c r="R36" s="145">
        <v>24.769500000000001</v>
      </c>
      <c r="S36" s="152">
        <v>4614.8284200000007</v>
      </c>
      <c r="T36" s="145">
        <v>2316.4635960000005</v>
      </c>
      <c r="U36" s="145"/>
      <c r="V36" s="145"/>
      <c r="W36" s="96">
        <v>2298.3648240000002</v>
      </c>
      <c r="X36" s="146">
        <v>51.932115900000007</v>
      </c>
      <c r="Y36" s="145">
        <v>304.11828000000003</v>
      </c>
      <c r="Z36" s="146">
        <v>35.787762000000001</v>
      </c>
      <c r="AA36" s="145">
        <v>0</v>
      </c>
      <c r="AB36" s="145">
        <v>192.00703799999999</v>
      </c>
      <c r="AC36" s="146">
        <v>4.4759680000000008</v>
      </c>
      <c r="AD36" s="145">
        <v>87.421250000000001</v>
      </c>
      <c r="AE36" s="145">
        <v>436.66664600000001</v>
      </c>
      <c r="AF36" s="145">
        <v>427.27510600000005</v>
      </c>
      <c r="AG36" s="145">
        <v>103.936373</v>
      </c>
      <c r="AH36" s="145">
        <v>0</v>
      </c>
      <c r="AI36" s="145">
        <v>114.83655399999999</v>
      </c>
      <c r="AJ36" s="145">
        <v>54.430967999999993</v>
      </c>
      <c r="AK36" s="145">
        <v>0</v>
      </c>
      <c r="AL36" s="145">
        <v>82.006128000000004</v>
      </c>
      <c r="AM36" s="381">
        <v>2.5177320000000001</v>
      </c>
      <c r="AN36" s="145">
        <v>5.3851489999999993</v>
      </c>
      <c r="AO36" s="145">
        <v>0</v>
      </c>
      <c r="AP36" s="145">
        <v>12.398831000000001</v>
      </c>
      <c r="AQ36" s="145">
        <v>0</v>
      </c>
      <c r="AR36" s="145">
        <v>6.5441050000000001</v>
      </c>
      <c r="AS36" s="145">
        <v>0</v>
      </c>
      <c r="AT36" s="146">
        <v>4.9455450000000001</v>
      </c>
      <c r="AU36" s="97">
        <v>31.791362000000003</v>
      </c>
      <c r="AV36" s="152">
        <v>1338.3643869999999</v>
      </c>
      <c r="AW36" s="145">
        <v>83.344921999999997</v>
      </c>
      <c r="AX36" s="152">
        <v>681.3003631000006</v>
      </c>
      <c r="AY36" s="145">
        <v>0</v>
      </c>
      <c r="AZ36" s="145">
        <v>0</v>
      </c>
      <c r="BA36" s="146">
        <v>46.647978999999999</v>
      </c>
      <c r="BB36" s="96">
        <v>634.65238410000063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0.14082398033490892</v>
      </c>
      <c r="N37" s="400" t="s">
        <v>52</v>
      </c>
      <c r="O37" s="151">
        <v>2018</v>
      </c>
      <c r="P37" s="394">
        <v>2</v>
      </c>
      <c r="Q37" s="145">
        <v>8136.972396000001</v>
      </c>
      <c r="R37" s="145">
        <v>121.7475</v>
      </c>
      <c r="S37" s="152">
        <v>8015.2248960000006</v>
      </c>
      <c r="T37" s="145">
        <v>3067.9908840000003</v>
      </c>
      <c r="U37" s="145"/>
      <c r="V37" s="145"/>
      <c r="W37" s="96">
        <v>4947.2340120000008</v>
      </c>
      <c r="X37" s="146">
        <v>87.60360532</v>
      </c>
      <c r="Y37" s="145">
        <v>904.979736</v>
      </c>
      <c r="Z37" s="146">
        <v>54.770662000000002</v>
      </c>
      <c r="AA37" s="145">
        <v>0</v>
      </c>
      <c r="AB37" s="145">
        <v>-186.15231199999999</v>
      </c>
      <c r="AC37" s="146">
        <v>37.126556000000001</v>
      </c>
      <c r="AD37" s="145">
        <v>340.83297399999998</v>
      </c>
      <c r="AE37" s="145">
        <v>711.948669</v>
      </c>
      <c r="AF37" s="145">
        <v>631.85082199999999</v>
      </c>
      <c r="AG37" s="145">
        <v>253.541607</v>
      </c>
      <c r="AH37" s="145">
        <v>0</v>
      </c>
      <c r="AI37" s="145">
        <v>141.482551</v>
      </c>
      <c r="AJ37" s="145">
        <v>104.25608499999998</v>
      </c>
      <c r="AK37" s="145">
        <v>0</v>
      </c>
      <c r="AL37" s="145">
        <v>116.724853</v>
      </c>
      <c r="AM37" s="381">
        <v>3.6167419999999999</v>
      </c>
      <c r="AN37" s="145">
        <v>8.262557000000001</v>
      </c>
      <c r="AO37" s="145">
        <v>0.50954100000000002</v>
      </c>
      <c r="AP37" s="145">
        <v>30.852207999999997</v>
      </c>
      <c r="AQ37" s="145">
        <v>4.9455450000000001</v>
      </c>
      <c r="AR37" s="145">
        <v>10.870208</v>
      </c>
      <c r="AS37" s="145">
        <v>0</v>
      </c>
      <c r="AT37" s="146">
        <v>99.110720000000001</v>
      </c>
      <c r="AU37" s="97">
        <v>158.16752099999999</v>
      </c>
      <c r="AV37" s="152">
        <v>2458.8050820000003</v>
      </c>
      <c r="AW37" s="145">
        <v>146.16833000000003</v>
      </c>
      <c r="AX37" s="152">
        <v>1145.8808406800008</v>
      </c>
      <c r="AY37" s="145">
        <v>0</v>
      </c>
      <c r="AZ37" s="145">
        <v>0</v>
      </c>
      <c r="BA37" s="146">
        <v>271.31559599999997</v>
      </c>
      <c r="BB37" s="96">
        <v>874.56524468000089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9.5630015589370274E-2</v>
      </c>
      <c r="N38" s="400" t="s">
        <v>52</v>
      </c>
      <c r="O38" s="151">
        <v>2018</v>
      </c>
      <c r="P38" s="394">
        <v>2</v>
      </c>
      <c r="Q38" s="145">
        <v>1117.494792</v>
      </c>
      <c r="R38" s="145">
        <v>29.767500000000002</v>
      </c>
      <c r="S38" s="152">
        <v>1087.727292</v>
      </c>
      <c r="T38" s="145">
        <v>609.47272799999996</v>
      </c>
      <c r="U38" s="145"/>
      <c r="V38" s="145"/>
      <c r="W38" s="96">
        <v>478.25456400000007</v>
      </c>
      <c r="X38" s="146">
        <v>25.898478620000002</v>
      </c>
      <c r="Y38" s="145">
        <v>81.817559999999986</v>
      </c>
      <c r="Z38" s="146">
        <v>5.9046810000000001</v>
      </c>
      <c r="AA38" s="145">
        <v>0</v>
      </c>
      <c r="AB38" s="145">
        <v>-0.119892</v>
      </c>
      <c r="AC38" s="146">
        <v>6.2044110000000003</v>
      </c>
      <c r="AD38" s="145">
        <v>55.100364999999996</v>
      </c>
      <c r="AE38" s="145">
        <v>33.629705999999992</v>
      </c>
      <c r="AF38" s="145">
        <v>93.665624999999991</v>
      </c>
      <c r="AG38" s="145">
        <v>9.4215129999999991</v>
      </c>
      <c r="AH38" s="145">
        <v>0</v>
      </c>
      <c r="AI38" s="145">
        <v>2.3678669999999999</v>
      </c>
      <c r="AJ38" s="145">
        <v>9.0518460000000012</v>
      </c>
      <c r="AK38" s="145">
        <v>0</v>
      </c>
      <c r="AL38" s="145">
        <v>20.251756999999998</v>
      </c>
      <c r="AM38" s="381">
        <v>1.978218</v>
      </c>
      <c r="AN38" s="145">
        <v>1.4786679999999999</v>
      </c>
      <c r="AO38" s="145">
        <v>0</v>
      </c>
      <c r="AP38" s="145">
        <v>3.416922</v>
      </c>
      <c r="AQ38" s="145">
        <v>0</v>
      </c>
      <c r="AR38" s="145">
        <v>1.868317</v>
      </c>
      <c r="AS38" s="145">
        <v>0</v>
      </c>
      <c r="AT38" s="146">
        <v>14.057337</v>
      </c>
      <c r="AU38" s="97">
        <v>22.799461999999998</v>
      </c>
      <c r="AV38" s="152">
        <v>246.288141</v>
      </c>
      <c r="AW38" s="145">
        <v>17.564177999999998</v>
      </c>
      <c r="AX38" s="152">
        <v>106.86604438000009</v>
      </c>
      <c r="AY38" s="145">
        <v>0</v>
      </c>
      <c r="AZ38" s="145">
        <v>0</v>
      </c>
      <c r="BA38" s="146">
        <v>25.107382999999999</v>
      </c>
      <c r="BB38" s="96">
        <v>81.758661380000092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0.16741397711322681</v>
      </c>
      <c r="N39" s="400" t="s">
        <v>52</v>
      </c>
      <c r="O39" s="151">
        <v>2018</v>
      </c>
      <c r="P39" s="394">
        <v>2</v>
      </c>
      <c r="Q39" s="145">
        <v>1433.0048040000001</v>
      </c>
      <c r="R39" s="145">
        <v>17.891999999999999</v>
      </c>
      <c r="S39" s="152">
        <v>1415.1128040000001</v>
      </c>
      <c r="T39" s="145">
        <v>762.42232799999999</v>
      </c>
      <c r="U39" s="145"/>
      <c r="V39" s="145"/>
      <c r="W39" s="96">
        <v>652.6904760000001</v>
      </c>
      <c r="X39" s="146">
        <v>29.599746539999998</v>
      </c>
      <c r="Y39" s="145">
        <v>133.17091200000002</v>
      </c>
      <c r="Z39" s="146">
        <v>1.818362</v>
      </c>
      <c r="AA39" s="145">
        <v>0</v>
      </c>
      <c r="AB39" s="145">
        <v>-7.9927999999999999E-2</v>
      </c>
      <c r="AC39" s="146">
        <v>0</v>
      </c>
      <c r="AD39" s="145">
        <v>85.582905999999994</v>
      </c>
      <c r="AE39" s="145">
        <v>42.162019999999998</v>
      </c>
      <c r="AF39" s="145">
        <v>30.362649000000001</v>
      </c>
      <c r="AG39" s="145">
        <v>17.594151</v>
      </c>
      <c r="AH39" s="145">
        <v>0</v>
      </c>
      <c r="AI39" s="145">
        <v>2.8973900000000001</v>
      </c>
      <c r="AJ39" s="145">
        <v>5.9146719999999995</v>
      </c>
      <c r="AK39" s="145">
        <v>0</v>
      </c>
      <c r="AL39" s="145">
        <v>27.874889999999997</v>
      </c>
      <c r="AM39" s="381">
        <v>2.6875789999999999</v>
      </c>
      <c r="AN39" s="145">
        <v>0.66939700000000002</v>
      </c>
      <c r="AO39" s="145">
        <v>0</v>
      </c>
      <c r="AP39" s="145">
        <v>5.175338</v>
      </c>
      <c r="AQ39" s="145">
        <v>0</v>
      </c>
      <c r="AR39" s="145">
        <v>0.94914499999999991</v>
      </c>
      <c r="AS39" s="145">
        <v>0</v>
      </c>
      <c r="AT39" s="146">
        <v>0.50954100000000002</v>
      </c>
      <c r="AU39" s="97">
        <v>9.9909999999999997</v>
      </c>
      <c r="AV39" s="152">
        <v>222.37967800000001</v>
      </c>
      <c r="AW39" s="145">
        <v>25.736816000000001</v>
      </c>
      <c r="AX39" s="152">
        <v>239.90503346000011</v>
      </c>
      <c r="AY39" s="145">
        <v>0</v>
      </c>
      <c r="AZ39" s="145">
        <v>0</v>
      </c>
      <c r="BA39" s="146">
        <v>29.493431999999999</v>
      </c>
      <c r="BB39" s="96">
        <v>210.4116014600001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0.2234986542994897</v>
      </c>
      <c r="N40" s="400" t="s">
        <v>52</v>
      </c>
      <c r="O40" s="151">
        <v>2018</v>
      </c>
      <c r="P40" s="394">
        <v>2</v>
      </c>
      <c r="Q40" s="145">
        <v>7115.8448160000007</v>
      </c>
      <c r="R40" s="145">
        <v>73.6785</v>
      </c>
      <c r="S40" s="152">
        <v>7042.1663160000007</v>
      </c>
      <c r="T40" s="145">
        <v>2658.2640480000005</v>
      </c>
      <c r="U40" s="145"/>
      <c r="V40" s="145"/>
      <c r="W40" s="96">
        <v>4383.9022679999998</v>
      </c>
      <c r="X40" s="146">
        <v>101.17145542</v>
      </c>
      <c r="Y40" s="145">
        <v>795.33792000000017</v>
      </c>
      <c r="Z40" s="146">
        <v>26.396222000000002</v>
      </c>
      <c r="AA40" s="145">
        <v>0</v>
      </c>
      <c r="AB40" s="145">
        <v>-9.3216029999999996</v>
      </c>
      <c r="AC40" s="146">
        <v>24.467958999999997</v>
      </c>
      <c r="AD40" s="145">
        <v>165.16122100000001</v>
      </c>
      <c r="AE40" s="145">
        <v>470.67601000000002</v>
      </c>
      <c r="AF40" s="145">
        <v>491.48726299999998</v>
      </c>
      <c r="AG40" s="145">
        <v>195.92350999999999</v>
      </c>
      <c r="AH40" s="145">
        <v>0</v>
      </c>
      <c r="AI40" s="145">
        <v>247.06743899999998</v>
      </c>
      <c r="AJ40" s="145">
        <v>40.423586</v>
      </c>
      <c r="AK40" s="145">
        <v>16.844826000000001</v>
      </c>
      <c r="AL40" s="145">
        <v>52.173001999999997</v>
      </c>
      <c r="AM40" s="381">
        <v>5.9246629999999998</v>
      </c>
      <c r="AN40" s="145">
        <v>9.8711080000000013</v>
      </c>
      <c r="AO40" s="145">
        <v>0.26975700000000002</v>
      </c>
      <c r="AP40" s="145">
        <v>62.533669000000003</v>
      </c>
      <c r="AQ40" s="145">
        <v>0</v>
      </c>
      <c r="AR40" s="145">
        <v>6.9137719999999998</v>
      </c>
      <c r="AS40" s="145">
        <v>0</v>
      </c>
      <c r="AT40" s="146">
        <v>8.6522059999999996</v>
      </c>
      <c r="AU40" s="97">
        <v>94.165175000000005</v>
      </c>
      <c r="AV40" s="152">
        <v>1773.9220319999999</v>
      </c>
      <c r="AW40" s="145">
        <v>111.839254</v>
      </c>
      <c r="AX40" s="152">
        <v>1590.38174058</v>
      </c>
      <c r="AY40" s="145">
        <v>0</v>
      </c>
      <c r="AZ40" s="145">
        <v>0</v>
      </c>
      <c r="BA40" s="146">
        <v>191.697317</v>
      </c>
      <c r="BB40" s="96">
        <v>1398.6844235799999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0.15435861545967386</v>
      </c>
      <c r="N41" s="400" t="s">
        <v>52</v>
      </c>
      <c r="O41" s="151">
        <v>2018</v>
      </c>
      <c r="P41" s="394">
        <v>2</v>
      </c>
      <c r="Q41" s="145">
        <v>2113.7491080000004</v>
      </c>
      <c r="R41" s="145">
        <v>38.786999999999999</v>
      </c>
      <c r="S41" s="152">
        <v>2074.9621080000006</v>
      </c>
      <c r="T41" s="145">
        <v>1115.7463799999998</v>
      </c>
      <c r="U41" s="145"/>
      <c r="V41" s="145"/>
      <c r="W41" s="96">
        <v>959.21572800000081</v>
      </c>
      <c r="X41" s="146">
        <v>62.827983259999996</v>
      </c>
      <c r="Y41" s="145">
        <v>156.15525600000001</v>
      </c>
      <c r="Z41" s="146">
        <v>10.020973</v>
      </c>
      <c r="AA41" s="145">
        <v>0</v>
      </c>
      <c r="AB41" s="145">
        <v>-0.319712</v>
      </c>
      <c r="AC41" s="146">
        <v>7.5032409999999992</v>
      </c>
      <c r="AD41" s="145">
        <v>69.357522000000003</v>
      </c>
      <c r="AE41" s="145">
        <v>59.216657000000005</v>
      </c>
      <c r="AF41" s="145">
        <v>132.74042600000001</v>
      </c>
      <c r="AG41" s="145">
        <v>13.048246000000001</v>
      </c>
      <c r="AH41" s="145">
        <v>0</v>
      </c>
      <c r="AI41" s="145">
        <v>8.8120619999999992</v>
      </c>
      <c r="AJ41" s="145">
        <v>4.8056709999999994</v>
      </c>
      <c r="AK41" s="145">
        <v>0</v>
      </c>
      <c r="AL41" s="145">
        <v>35.138347000000003</v>
      </c>
      <c r="AM41" s="381">
        <v>2.1780379999999999</v>
      </c>
      <c r="AN41" s="145">
        <v>7.6630969999999996</v>
      </c>
      <c r="AO41" s="145">
        <v>0</v>
      </c>
      <c r="AP41" s="145">
        <v>37.716025000000002</v>
      </c>
      <c r="AQ41" s="145">
        <v>0</v>
      </c>
      <c r="AR41" s="145">
        <v>3.1671469999999999</v>
      </c>
      <c r="AS41" s="145">
        <v>0</v>
      </c>
      <c r="AT41" s="146">
        <v>4.0563459999999996</v>
      </c>
      <c r="AU41" s="97">
        <v>54.780653000000001</v>
      </c>
      <c r="AV41" s="152">
        <v>377.89958400000012</v>
      </c>
      <c r="AW41" s="145">
        <v>33.220075000000001</v>
      </c>
      <c r="AX41" s="152">
        <v>326.27538574000067</v>
      </c>
      <c r="AY41" s="145">
        <v>0</v>
      </c>
      <c r="AZ41" s="145">
        <v>0</v>
      </c>
      <c r="BA41" s="146">
        <v>32.310893999999998</v>
      </c>
      <c r="BB41" s="96">
        <v>293.96449174000065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0.17850033447407657</v>
      </c>
      <c r="N42" s="400" t="s">
        <v>52</v>
      </c>
      <c r="O42" s="151">
        <v>2018</v>
      </c>
      <c r="P42" s="394">
        <v>2</v>
      </c>
      <c r="Q42" s="145">
        <v>5517.9044640000002</v>
      </c>
      <c r="R42" s="145">
        <v>80.377499999999998</v>
      </c>
      <c r="S42" s="152">
        <v>5437.5269640000006</v>
      </c>
      <c r="T42" s="145">
        <v>2555.5154400000001</v>
      </c>
      <c r="U42" s="145"/>
      <c r="V42" s="145"/>
      <c r="W42" s="96">
        <v>2882.0115240000005</v>
      </c>
      <c r="X42" s="146">
        <v>66.217346580000012</v>
      </c>
      <c r="Y42" s="145">
        <v>358.14301200000006</v>
      </c>
      <c r="Z42" s="146">
        <v>6.2543660000000001</v>
      </c>
      <c r="AA42" s="145">
        <v>0</v>
      </c>
      <c r="AB42" s="145">
        <v>-0.44959500000000002</v>
      </c>
      <c r="AC42" s="146">
        <v>24.867599000000002</v>
      </c>
      <c r="AD42" s="145">
        <v>116.39515</v>
      </c>
      <c r="AE42" s="145">
        <v>520.57106399999998</v>
      </c>
      <c r="AF42" s="145">
        <v>375.45178900000002</v>
      </c>
      <c r="AG42" s="145">
        <v>78.089656000000005</v>
      </c>
      <c r="AH42" s="145">
        <v>0</v>
      </c>
      <c r="AI42" s="145">
        <v>112.81837200000001</v>
      </c>
      <c r="AJ42" s="145">
        <v>51.373722000000001</v>
      </c>
      <c r="AK42" s="145">
        <v>0.83924399999999999</v>
      </c>
      <c r="AL42" s="145">
        <v>105.62485199999999</v>
      </c>
      <c r="AM42" s="381">
        <v>3.09721</v>
      </c>
      <c r="AN42" s="145">
        <v>9.3715580000000003</v>
      </c>
      <c r="AO42" s="145">
        <v>0</v>
      </c>
      <c r="AP42" s="145">
        <v>13.817553</v>
      </c>
      <c r="AQ42" s="145">
        <v>9.8910900000000002</v>
      </c>
      <c r="AR42" s="145">
        <v>5.4351039999999999</v>
      </c>
      <c r="AS42" s="145">
        <v>0</v>
      </c>
      <c r="AT42" s="146">
        <v>1.358776</v>
      </c>
      <c r="AU42" s="97">
        <v>42.971291000000001</v>
      </c>
      <c r="AV42" s="152">
        <v>1404.1351400000001</v>
      </c>
      <c r="AW42" s="145">
        <v>86.731871000000012</v>
      </c>
      <c r="AX42" s="152">
        <v>984.94779242000027</v>
      </c>
      <c r="AY42" s="145">
        <v>0</v>
      </c>
      <c r="AZ42" s="145">
        <v>0</v>
      </c>
      <c r="BA42" s="146">
        <v>188.550152</v>
      </c>
      <c r="BB42" s="96">
        <v>796.39764042000024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0.15655998181593164</v>
      </c>
      <c r="N43" s="400" t="s">
        <v>52</v>
      </c>
      <c r="O43" s="151">
        <v>2018</v>
      </c>
      <c r="P43" s="394">
        <v>2</v>
      </c>
      <c r="Q43" s="145">
        <v>3646.2247200000006</v>
      </c>
      <c r="R43" s="145">
        <v>127.34400000000001</v>
      </c>
      <c r="S43" s="152">
        <v>3518.8807200000006</v>
      </c>
      <c r="T43" s="145">
        <v>1426.5378719999999</v>
      </c>
      <c r="U43" s="145"/>
      <c r="V43" s="145"/>
      <c r="W43" s="96">
        <v>2092.3428480000007</v>
      </c>
      <c r="X43" s="146">
        <v>55.383860140000003</v>
      </c>
      <c r="Y43" s="145">
        <v>314.14381200000003</v>
      </c>
      <c r="Z43" s="146">
        <v>8.1226830000000003</v>
      </c>
      <c r="AA43" s="145">
        <v>0</v>
      </c>
      <c r="AB43" s="145">
        <v>-7.1635470000000003</v>
      </c>
      <c r="AC43" s="146">
        <v>48.895953999999996</v>
      </c>
      <c r="AD43" s="145">
        <v>121.99010999999999</v>
      </c>
      <c r="AE43" s="145">
        <v>361.78410100000002</v>
      </c>
      <c r="AF43" s="145">
        <v>302.69732700000003</v>
      </c>
      <c r="AG43" s="145">
        <v>107.23340300000001</v>
      </c>
      <c r="AH43" s="145">
        <v>0</v>
      </c>
      <c r="AI43" s="145">
        <v>140.463469</v>
      </c>
      <c r="AJ43" s="145">
        <v>43.161120000000004</v>
      </c>
      <c r="AK43" s="145">
        <v>0</v>
      </c>
      <c r="AL43" s="145">
        <v>30.752298</v>
      </c>
      <c r="AM43" s="381">
        <v>2.4378039999999999</v>
      </c>
      <c r="AN43" s="145">
        <v>1.5086410000000001</v>
      </c>
      <c r="AO43" s="145">
        <v>0</v>
      </c>
      <c r="AP43" s="145">
        <v>5.4750680000000012</v>
      </c>
      <c r="AQ43" s="145">
        <v>0</v>
      </c>
      <c r="AR43" s="145">
        <v>7.6231330000000002</v>
      </c>
      <c r="AS43" s="145">
        <v>0</v>
      </c>
      <c r="AT43" s="146">
        <v>3.1371740000000004</v>
      </c>
      <c r="AU43" s="97">
        <v>20.181820000000002</v>
      </c>
      <c r="AV43" s="152">
        <v>1128.2636480000001</v>
      </c>
      <c r="AW43" s="145">
        <v>57.308376000000003</v>
      </c>
      <c r="AX43" s="152">
        <v>570.85287586000049</v>
      </c>
      <c r="AY43" s="145">
        <v>0</v>
      </c>
      <c r="AZ43" s="145">
        <v>0</v>
      </c>
      <c r="BA43" s="146">
        <v>151.173821</v>
      </c>
      <c r="BB43" s="96">
        <v>419.67905486000052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0.18179698061109717</v>
      </c>
      <c r="N44" s="400" t="s">
        <v>52</v>
      </c>
      <c r="O44" s="151">
        <v>2018</v>
      </c>
      <c r="P44" s="394">
        <v>2</v>
      </c>
      <c r="Q44" s="145">
        <v>2427.47928</v>
      </c>
      <c r="R44" s="145">
        <v>54.0015</v>
      </c>
      <c r="S44" s="152">
        <v>2373.4777800000002</v>
      </c>
      <c r="T44" s="145">
        <v>812.05761599999994</v>
      </c>
      <c r="U44" s="145"/>
      <c r="V44" s="145"/>
      <c r="W44" s="96">
        <v>1561.4201640000001</v>
      </c>
      <c r="X44" s="146">
        <v>34.517442400000007</v>
      </c>
      <c r="Y44" s="145">
        <v>189.74131200000002</v>
      </c>
      <c r="Z44" s="146">
        <v>41.152929</v>
      </c>
      <c r="AA44" s="145">
        <v>0</v>
      </c>
      <c r="AB44" s="145">
        <v>-2.1780379999999999</v>
      </c>
      <c r="AC44" s="146">
        <v>17.903872000000003</v>
      </c>
      <c r="AD44" s="145">
        <v>107.33331300000002</v>
      </c>
      <c r="AE44" s="145">
        <v>237.516043</v>
      </c>
      <c r="AF44" s="145">
        <v>215.96545599999999</v>
      </c>
      <c r="AG44" s="145">
        <v>82.275884999999988</v>
      </c>
      <c r="AH44" s="145">
        <v>0</v>
      </c>
      <c r="AI44" s="145">
        <v>94.574805999999995</v>
      </c>
      <c r="AJ44" s="145">
        <v>44.829616999999999</v>
      </c>
      <c r="AK44" s="145">
        <v>0</v>
      </c>
      <c r="AL44" s="145">
        <v>23.508823</v>
      </c>
      <c r="AM44" s="381">
        <v>2.557696</v>
      </c>
      <c r="AN44" s="145">
        <v>7.4033310000000006</v>
      </c>
      <c r="AO44" s="145">
        <v>1.5386139999999999</v>
      </c>
      <c r="AP44" s="145">
        <v>6.773898</v>
      </c>
      <c r="AQ44" s="145">
        <v>0</v>
      </c>
      <c r="AR44" s="145">
        <v>5.2153019999999994</v>
      </c>
      <c r="AS44" s="145">
        <v>0</v>
      </c>
      <c r="AT44" s="146">
        <v>2.777498</v>
      </c>
      <c r="AU44" s="97">
        <v>26.266339000000002</v>
      </c>
      <c r="AV44" s="152">
        <v>832.27028199999995</v>
      </c>
      <c r="AW44" s="145">
        <v>38.155628999999998</v>
      </c>
      <c r="AX44" s="152">
        <v>441.30840360000013</v>
      </c>
      <c r="AY44" s="145">
        <v>0</v>
      </c>
      <c r="AZ44" s="145">
        <v>0</v>
      </c>
      <c r="BA44" s="146">
        <v>126.12638399999999</v>
      </c>
      <c r="BB44" s="96">
        <v>315.18201960000016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0.24445255268427105</v>
      </c>
      <c r="N45" s="400" t="s">
        <v>52</v>
      </c>
      <c r="O45" s="151">
        <v>2018</v>
      </c>
      <c r="P45" s="394">
        <v>2</v>
      </c>
      <c r="Q45" s="145">
        <v>3986.9639640000005</v>
      </c>
      <c r="R45" s="145">
        <v>52.542000000000002</v>
      </c>
      <c r="S45" s="152">
        <v>3934.4219640000006</v>
      </c>
      <c r="T45" s="145">
        <v>1366.8561</v>
      </c>
      <c r="U45" s="145"/>
      <c r="V45" s="145"/>
      <c r="W45" s="96">
        <v>2567.5658640000006</v>
      </c>
      <c r="X45" s="146">
        <v>94.06003054</v>
      </c>
      <c r="Y45" s="145">
        <v>314.69903999999997</v>
      </c>
      <c r="Z45" s="146">
        <v>19.952026999999998</v>
      </c>
      <c r="AA45" s="145">
        <v>0</v>
      </c>
      <c r="AB45" s="145">
        <v>-1.4986499999999998</v>
      </c>
      <c r="AC45" s="146">
        <v>16.095500999999999</v>
      </c>
      <c r="AD45" s="145">
        <v>112.38875899999999</v>
      </c>
      <c r="AE45" s="145">
        <v>335.22802299999995</v>
      </c>
      <c r="AF45" s="145">
        <v>293.02603900000003</v>
      </c>
      <c r="AG45" s="145">
        <v>90.738261999999992</v>
      </c>
      <c r="AH45" s="145">
        <v>0</v>
      </c>
      <c r="AI45" s="145">
        <v>105.385068</v>
      </c>
      <c r="AJ45" s="145">
        <v>40.773271000000001</v>
      </c>
      <c r="AK45" s="145">
        <v>1.1189920000000002</v>
      </c>
      <c r="AL45" s="145">
        <v>83.904418000000007</v>
      </c>
      <c r="AM45" s="381">
        <v>3.0472549999999998</v>
      </c>
      <c r="AN45" s="145">
        <v>5.6349239999999998</v>
      </c>
      <c r="AO45" s="145">
        <v>0.32970300000000002</v>
      </c>
      <c r="AP45" s="145">
        <v>7.9728180000000002</v>
      </c>
      <c r="AQ45" s="145">
        <v>0</v>
      </c>
      <c r="AR45" s="145">
        <v>5.1453650000000009</v>
      </c>
      <c r="AS45" s="145">
        <v>0</v>
      </c>
      <c r="AT45" s="146">
        <v>31.47165</v>
      </c>
      <c r="AU45" s="97">
        <v>53.601714999999999</v>
      </c>
      <c r="AV45" s="152">
        <v>1116.1645470000001</v>
      </c>
      <c r="AW45" s="145">
        <v>62.663552000000003</v>
      </c>
      <c r="AX45" s="152">
        <v>974.62351846000024</v>
      </c>
      <c r="AY45" s="145">
        <v>0</v>
      </c>
      <c r="AZ45" s="145">
        <v>0</v>
      </c>
      <c r="BA45" s="146">
        <v>122.949246</v>
      </c>
      <c r="BB45" s="96">
        <v>851.67427246000022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0.23818018854701647</v>
      </c>
      <c r="N46" s="400" t="s">
        <v>52</v>
      </c>
      <c r="O46" s="151">
        <v>2018</v>
      </c>
      <c r="P46" s="394">
        <v>2</v>
      </c>
      <c r="Q46" s="145">
        <v>8543.4211080000005</v>
      </c>
      <c r="R46" s="145">
        <v>111.79350000000001</v>
      </c>
      <c r="S46" s="152">
        <v>8431.6276080000007</v>
      </c>
      <c r="T46" s="145">
        <v>3217.5462600000001</v>
      </c>
      <c r="U46" s="145"/>
      <c r="V46" s="145"/>
      <c r="W46" s="96">
        <v>5214.0813480000006</v>
      </c>
      <c r="X46" s="146">
        <v>97.345425660000004</v>
      </c>
      <c r="Y46" s="145">
        <v>952.10078399999998</v>
      </c>
      <c r="Z46" s="146">
        <v>38.335466999999994</v>
      </c>
      <c r="AA46" s="145">
        <v>0</v>
      </c>
      <c r="AB46" s="145">
        <v>-18.153647000000003</v>
      </c>
      <c r="AC46" s="146">
        <v>41.982182000000009</v>
      </c>
      <c r="AD46" s="145">
        <v>200.62927100000002</v>
      </c>
      <c r="AE46" s="145">
        <v>643.35046299999999</v>
      </c>
      <c r="AF46" s="145">
        <v>536.836412</v>
      </c>
      <c r="AG46" s="145">
        <v>124.45788699999999</v>
      </c>
      <c r="AH46" s="145">
        <v>0</v>
      </c>
      <c r="AI46" s="145">
        <v>138.105593</v>
      </c>
      <c r="AJ46" s="145">
        <v>106.713871</v>
      </c>
      <c r="AK46" s="145">
        <v>17.414313</v>
      </c>
      <c r="AL46" s="145">
        <v>164.65168000000003</v>
      </c>
      <c r="AM46" s="381">
        <v>2.7974799999999997</v>
      </c>
      <c r="AN46" s="145">
        <v>8.0727279999999997</v>
      </c>
      <c r="AO46" s="145">
        <v>1.8783079999999999</v>
      </c>
      <c r="AP46" s="145">
        <v>19.462468000000001</v>
      </c>
      <c r="AQ46" s="145">
        <v>0</v>
      </c>
      <c r="AR46" s="145">
        <v>9.1817289999999989</v>
      </c>
      <c r="AS46" s="145">
        <v>0</v>
      </c>
      <c r="AT46" s="146">
        <v>7.4233129999999994</v>
      </c>
      <c r="AU46" s="97">
        <v>48.816026000000001</v>
      </c>
      <c r="AV46" s="152">
        <v>1980.975516</v>
      </c>
      <c r="AW46" s="145">
        <v>134.27904000000001</v>
      </c>
      <c r="AX46" s="152">
        <v>2034.8736503400005</v>
      </c>
      <c r="AY46" s="145">
        <v>0</v>
      </c>
      <c r="AZ46" s="145">
        <v>0</v>
      </c>
      <c r="BA46" s="146">
        <v>265.91046499999999</v>
      </c>
      <c r="BB46" s="96">
        <v>1768.9631853400006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0.10193306536989788</v>
      </c>
      <c r="N47" s="400" t="s">
        <v>52</v>
      </c>
      <c r="O47" s="151">
        <v>2018</v>
      </c>
      <c r="P47" s="394">
        <v>2</v>
      </c>
      <c r="Q47" s="145">
        <v>3359.3478840000002</v>
      </c>
      <c r="R47" s="145">
        <v>117.28500000000001</v>
      </c>
      <c r="S47" s="152">
        <v>3242.0628840000004</v>
      </c>
      <c r="T47" s="145">
        <v>1200.9686400000003</v>
      </c>
      <c r="U47" s="145"/>
      <c r="V47" s="145"/>
      <c r="W47" s="96">
        <v>2041.0942440000001</v>
      </c>
      <c r="X47" s="146">
        <v>42.595771540000001</v>
      </c>
      <c r="Y47" s="145">
        <v>289.43092799999999</v>
      </c>
      <c r="Z47" s="146">
        <v>8.6222330000000014</v>
      </c>
      <c r="AA47" s="145">
        <v>0</v>
      </c>
      <c r="AB47" s="145">
        <v>-2.2379840000000004</v>
      </c>
      <c r="AC47" s="146">
        <v>17.644106000000001</v>
      </c>
      <c r="AD47" s="145">
        <v>114.84654500000001</v>
      </c>
      <c r="AE47" s="145">
        <v>410.73001000000005</v>
      </c>
      <c r="AF47" s="145">
        <v>411.61920900000001</v>
      </c>
      <c r="AG47" s="145">
        <v>100.65932500000001</v>
      </c>
      <c r="AH47" s="145">
        <v>0</v>
      </c>
      <c r="AI47" s="145">
        <v>131.731335</v>
      </c>
      <c r="AJ47" s="145">
        <v>30.372639999999997</v>
      </c>
      <c r="AK47" s="145">
        <v>0</v>
      </c>
      <c r="AL47" s="145">
        <v>91.207839000000007</v>
      </c>
      <c r="AM47" s="381">
        <v>2.7974799999999997</v>
      </c>
      <c r="AN47" s="145">
        <v>2.1081009999999996</v>
      </c>
      <c r="AO47" s="145">
        <v>0.54950500000000013</v>
      </c>
      <c r="AP47" s="145">
        <v>6.8538259999999998</v>
      </c>
      <c r="AQ47" s="145">
        <v>0</v>
      </c>
      <c r="AR47" s="145">
        <v>5.1353739999999997</v>
      </c>
      <c r="AS47" s="145">
        <v>0</v>
      </c>
      <c r="AT47" s="146">
        <v>4.4659769999999996</v>
      </c>
      <c r="AU47" s="97">
        <v>21.910262999999997</v>
      </c>
      <c r="AV47" s="152">
        <v>1313.077166</v>
      </c>
      <c r="AW47" s="145">
        <v>60.345640000000003</v>
      </c>
      <c r="AX47" s="152">
        <v>342.42862746000014</v>
      </c>
      <c r="AY47" s="145">
        <v>0</v>
      </c>
      <c r="AZ47" s="145">
        <v>0</v>
      </c>
      <c r="BA47" s="146">
        <v>209.64115300000003</v>
      </c>
      <c r="BB47" s="96">
        <v>132.78747446000011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0.10270571272058571</v>
      </c>
      <c r="N48" s="400" t="s">
        <v>52</v>
      </c>
      <c r="O48" s="151">
        <v>2018</v>
      </c>
      <c r="P48" s="394">
        <v>2</v>
      </c>
      <c r="Q48" s="145">
        <v>8577.4271760000011</v>
      </c>
      <c r="R48" s="145">
        <v>105.42000000000002</v>
      </c>
      <c r="S48" s="152">
        <v>8472.007176000001</v>
      </c>
      <c r="T48" s="145">
        <v>3261.4302240000002</v>
      </c>
      <c r="U48" s="145"/>
      <c r="V48" s="145"/>
      <c r="W48" s="96">
        <v>5210.5769520000013</v>
      </c>
      <c r="X48" s="146">
        <v>95.328442580000015</v>
      </c>
      <c r="Y48" s="145">
        <v>956.71022400000004</v>
      </c>
      <c r="Z48" s="146">
        <v>49.355539999999998</v>
      </c>
      <c r="AA48" s="145">
        <v>0</v>
      </c>
      <c r="AB48" s="145">
        <v>-12.238975</v>
      </c>
      <c r="AC48" s="146">
        <v>35.677861</v>
      </c>
      <c r="AD48" s="145">
        <v>299.28040500000003</v>
      </c>
      <c r="AE48" s="145">
        <v>802.97667000000001</v>
      </c>
      <c r="AF48" s="145">
        <v>1432.3497239999999</v>
      </c>
      <c r="AG48" s="145">
        <v>169.45735100000002</v>
      </c>
      <c r="AH48" s="145">
        <v>0</v>
      </c>
      <c r="AI48" s="145">
        <v>200.199658</v>
      </c>
      <c r="AJ48" s="145">
        <v>57.34834</v>
      </c>
      <c r="AK48" s="145">
        <v>0</v>
      </c>
      <c r="AL48" s="145">
        <v>115.465987</v>
      </c>
      <c r="AM48" s="381">
        <v>3.0172820000000002</v>
      </c>
      <c r="AN48" s="145">
        <v>1.978218</v>
      </c>
      <c r="AO48" s="145">
        <v>2.7275429999999998</v>
      </c>
      <c r="AP48" s="145">
        <v>10.360666999999999</v>
      </c>
      <c r="AQ48" s="145">
        <v>0</v>
      </c>
      <c r="AR48" s="145">
        <v>11.489650000000001</v>
      </c>
      <c r="AS48" s="145">
        <v>0</v>
      </c>
      <c r="AT48" s="146">
        <v>10.200811000000002</v>
      </c>
      <c r="AU48" s="97">
        <v>39.774171000000003</v>
      </c>
      <c r="AV48" s="152">
        <v>3116.8523060000002</v>
      </c>
      <c r="AW48" s="145">
        <v>134.81855400000001</v>
      </c>
      <c r="AX48" s="152">
        <v>880.95077142000082</v>
      </c>
      <c r="AY48" s="145">
        <v>0</v>
      </c>
      <c r="AZ48" s="145">
        <v>0</v>
      </c>
      <c r="BA48" s="146">
        <v>469.44711700000005</v>
      </c>
      <c r="BB48" s="96">
        <v>411.50365442000077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-2.3452212507657284E-2</v>
      </c>
      <c r="N49" s="400" t="s">
        <v>56</v>
      </c>
      <c r="O49" s="151">
        <v>2018</v>
      </c>
      <c r="P49" s="394">
        <v>2</v>
      </c>
      <c r="Q49" s="145">
        <v>2752.1109720000009</v>
      </c>
      <c r="R49" s="145">
        <v>42.294000000000004</v>
      </c>
      <c r="S49" s="152">
        <v>2709.816972000001</v>
      </c>
      <c r="T49" s="145">
        <v>1105.867512</v>
      </c>
      <c r="U49" s="145"/>
      <c r="V49" s="145"/>
      <c r="W49" s="96">
        <v>1603.949460000001</v>
      </c>
      <c r="X49" s="146">
        <v>32.209348360000007</v>
      </c>
      <c r="Y49" s="145">
        <v>305.95158000000004</v>
      </c>
      <c r="Z49" s="146">
        <v>13.337985</v>
      </c>
      <c r="AA49" s="145">
        <v>0</v>
      </c>
      <c r="AB49" s="145">
        <v>-5.3351940000000004</v>
      </c>
      <c r="AC49" s="146">
        <v>13.058237</v>
      </c>
      <c r="AD49" s="145">
        <v>104.56580599999999</v>
      </c>
      <c r="AE49" s="145">
        <v>337.49598000000003</v>
      </c>
      <c r="AF49" s="145">
        <v>562.03371400000003</v>
      </c>
      <c r="AG49" s="145">
        <v>89.099738000000002</v>
      </c>
      <c r="AH49" s="145">
        <v>0</v>
      </c>
      <c r="AI49" s="145">
        <v>88.48029600000001</v>
      </c>
      <c r="AJ49" s="145">
        <v>25.696851999999996</v>
      </c>
      <c r="AK49" s="145">
        <v>0</v>
      </c>
      <c r="AL49" s="145">
        <v>42.701534000000002</v>
      </c>
      <c r="AM49" s="381">
        <v>6.1144920000000003</v>
      </c>
      <c r="AN49" s="145">
        <v>10.340685000000001</v>
      </c>
      <c r="AO49" s="145">
        <v>0.48955900000000002</v>
      </c>
      <c r="AP49" s="145">
        <v>6.0045909999999996</v>
      </c>
      <c r="AQ49" s="145">
        <v>0</v>
      </c>
      <c r="AR49" s="145">
        <v>4.2661569999999998</v>
      </c>
      <c r="AS49" s="145">
        <v>0</v>
      </c>
      <c r="AT49" s="146">
        <v>4.1662469999999994</v>
      </c>
      <c r="AU49" s="97">
        <v>31.381730999999995</v>
      </c>
      <c r="AV49" s="152">
        <v>1281.4556510000002</v>
      </c>
      <c r="AW49" s="145">
        <v>43.261029999999998</v>
      </c>
      <c r="AX49" s="152">
        <v>-64.543091359999266</v>
      </c>
      <c r="AY49" s="145">
        <v>0</v>
      </c>
      <c r="AZ49" s="145">
        <v>0</v>
      </c>
      <c r="BA49" s="146">
        <v>98.741052999999994</v>
      </c>
      <c r="BB49" s="96">
        <v>-163.28414435999926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0.13216246984872165</v>
      </c>
      <c r="N50" s="400" t="s">
        <v>52</v>
      </c>
      <c r="O50" s="151">
        <v>2018</v>
      </c>
      <c r="P50" s="394">
        <v>2</v>
      </c>
      <c r="Q50" s="145">
        <v>6469.5515400000004</v>
      </c>
      <c r="R50" s="145">
        <v>69.709500000000006</v>
      </c>
      <c r="S50" s="152">
        <v>6399.8420400000005</v>
      </c>
      <c r="T50" s="145">
        <v>2402.1363239999996</v>
      </c>
      <c r="U50" s="145"/>
      <c r="V50" s="145"/>
      <c r="W50" s="96">
        <v>3997.7057160000008</v>
      </c>
      <c r="X50" s="146">
        <v>63.555760659999997</v>
      </c>
      <c r="Y50" s="145">
        <v>722.77066799999989</v>
      </c>
      <c r="Z50" s="146">
        <v>40.303694</v>
      </c>
      <c r="AA50" s="145">
        <v>0</v>
      </c>
      <c r="AB50" s="145">
        <v>-14.197211000000001</v>
      </c>
      <c r="AC50" s="146">
        <v>22.519714</v>
      </c>
      <c r="AD50" s="145">
        <v>203.636562</v>
      </c>
      <c r="AE50" s="145">
        <v>605.44460900000001</v>
      </c>
      <c r="AF50" s="145">
        <v>898.53059400000006</v>
      </c>
      <c r="AG50" s="145">
        <v>171.24573999999998</v>
      </c>
      <c r="AH50" s="145">
        <v>0</v>
      </c>
      <c r="AI50" s="145">
        <v>131.961128</v>
      </c>
      <c r="AJ50" s="145">
        <v>29.183710999999999</v>
      </c>
      <c r="AK50" s="145">
        <v>10.850225999999999</v>
      </c>
      <c r="AL50" s="145">
        <v>124.56778799999999</v>
      </c>
      <c r="AM50" s="381">
        <v>3.3669670000000003</v>
      </c>
      <c r="AN50" s="145">
        <v>8.602250999999999</v>
      </c>
      <c r="AO50" s="145">
        <v>1.578578</v>
      </c>
      <c r="AP50" s="145">
        <v>13.218093</v>
      </c>
      <c r="AQ50" s="145">
        <v>2.6276329999999999</v>
      </c>
      <c r="AR50" s="145">
        <v>9.5713779999999993</v>
      </c>
      <c r="AS50" s="145">
        <v>0</v>
      </c>
      <c r="AT50" s="146">
        <v>8.2925300000000011</v>
      </c>
      <c r="AU50" s="97">
        <v>47.257429999999999</v>
      </c>
      <c r="AV50" s="152">
        <v>2222.677788</v>
      </c>
      <c r="AW50" s="145">
        <v>101.68839799999999</v>
      </c>
      <c r="AX50" s="152">
        <v>855.03191034000088</v>
      </c>
      <c r="AY50" s="145">
        <v>0</v>
      </c>
      <c r="AZ50" s="145">
        <v>0</v>
      </c>
      <c r="BA50" s="146">
        <v>266.35006899999996</v>
      </c>
      <c r="BB50" s="96">
        <v>588.68184134000091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0.13512335600351633</v>
      </c>
      <c r="N51" s="400" t="s">
        <v>52</v>
      </c>
      <c r="O51" s="151">
        <v>2018</v>
      </c>
      <c r="P51" s="394">
        <v>2</v>
      </c>
      <c r="Q51" s="145">
        <v>3436.2369720000006</v>
      </c>
      <c r="R51" s="145">
        <v>59.388000000000005</v>
      </c>
      <c r="S51" s="152">
        <v>3376.8489720000007</v>
      </c>
      <c r="T51" s="145">
        <v>1286.7775559999998</v>
      </c>
      <c r="U51" s="145"/>
      <c r="V51" s="145"/>
      <c r="W51" s="96">
        <v>2090.0714160000007</v>
      </c>
      <c r="X51" s="146">
        <v>41.337756319999997</v>
      </c>
      <c r="Y51" s="145">
        <v>381.22163999999998</v>
      </c>
      <c r="Z51" s="146">
        <v>21.660488000000001</v>
      </c>
      <c r="AA51" s="145">
        <v>0</v>
      </c>
      <c r="AB51" s="145">
        <v>-5.465077</v>
      </c>
      <c r="AC51" s="146">
        <v>18.763098000000003</v>
      </c>
      <c r="AD51" s="145">
        <v>121.500551</v>
      </c>
      <c r="AE51" s="145">
        <v>288.550071</v>
      </c>
      <c r="AF51" s="145">
        <v>428.99355799999995</v>
      </c>
      <c r="AG51" s="145">
        <v>99.110720000000001</v>
      </c>
      <c r="AH51" s="145">
        <v>0</v>
      </c>
      <c r="AI51" s="145">
        <v>109.56130599999999</v>
      </c>
      <c r="AJ51" s="145">
        <v>37.296402999999998</v>
      </c>
      <c r="AK51" s="145">
        <v>0</v>
      </c>
      <c r="AL51" s="145">
        <v>29.083800999999998</v>
      </c>
      <c r="AM51" s="381">
        <v>0.79927999999999999</v>
      </c>
      <c r="AN51" s="145">
        <v>7.4333040000000006</v>
      </c>
      <c r="AO51" s="145">
        <v>0.249775</v>
      </c>
      <c r="AP51" s="145">
        <v>10.980109000000001</v>
      </c>
      <c r="AQ51" s="145">
        <v>0</v>
      </c>
      <c r="AR51" s="145">
        <v>5.0654370000000002</v>
      </c>
      <c r="AS51" s="145">
        <v>0</v>
      </c>
      <c r="AT51" s="146">
        <v>2.1980200000000005</v>
      </c>
      <c r="AU51" s="97">
        <v>26.725925</v>
      </c>
      <c r="AV51" s="152">
        <v>1140.8223349999998</v>
      </c>
      <c r="AW51" s="145">
        <v>54.011346000000003</v>
      </c>
      <c r="AX51" s="152">
        <v>464.31587168000101</v>
      </c>
      <c r="AY51" s="145">
        <v>0</v>
      </c>
      <c r="AZ51" s="145">
        <v>0</v>
      </c>
      <c r="BA51" s="146">
        <v>271.92504700000001</v>
      </c>
      <c r="BB51" s="96">
        <v>192.390824680001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0.18816017114491437</v>
      </c>
      <c r="N52" s="400" t="s">
        <v>52</v>
      </c>
      <c r="O52" s="151">
        <v>2018</v>
      </c>
      <c r="P52" s="394">
        <v>2</v>
      </c>
      <c r="Q52" s="145">
        <v>3453.7795200000005</v>
      </c>
      <c r="R52" s="145">
        <v>75.579000000000008</v>
      </c>
      <c r="S52" s="152">
        <v>3378.2005200000003</v>
      </c>
      <c r="T52" s="145">
        <v>1306.1057759999999</v>
      </c>
      <c r="U52" s="145"/>
      <c r="V52" s="145"/>
      <c r="W52" s="96">
        <v>2072.0947440000004</v>
      </c>
      <c r="X52" s="146">
        <v>38.270694420000005</v>
      </c>
      <c r="Y52" s="145">
        <v>381.26354400000002</v>
      </c>
      <c r="Z52" s="146">
        <v>18.233574999999998</v>
      </c>
      <c r="AA52" s="145">
        <v>0</v>
      </c>
      <c r="AB52" s="145">
        <v>-6.5141319999999991</v>
      </c>
      <c r="AC52" s="146">
        <v>30.532495999999998</v>
      </c>
      <c r="AD52" s="145">
        <v>128.19452100000001</v>
      </c>
      <c r="AE52" s="145">
        <v>354.66051800000002</v>
      </c>
      <c r="AF52" s="145">
        <v>154.02125599999999</v>
      </c>
      <c r="AG52" s="145">
        <v>139.53430599999999</v>
      </c>
      <c r="AH52" s="145">
        <v>0</v>
      </c>
      <c r="AI52" s="145">
        <v>92.176966000000007</v>
      </c>
      <c r="AJ52" s="145">
        <v>20.981099999999998</v>
      </c>
      <c r="AK52" s="145">
        <v>0</v>
      </c>
      <c r="AL52" s="145">
        <v>40.943117999999991</v>
      </c>
      <c r="AM52" s="381">
        <v>2.877408</v>
      </c>
      <c r="AN52" s="145">
        <v>8.7521159999999991</v>
      </c>
      <c r="AO52" s="145">
        <v>0.75931599999999999</v>
      </c>
      <c r="AP52" s="145">
        <v>6.5041409999999997</v>
      </c>
      <c r="AQ52" s="145">
        <v>0</v>
      </c>
      <c r="AR52" s="145">
        <v>2.6675970000000002</v>
      </c>
      <c r="AS52" s="145">
        <v>0</v>
      </c>
      <c r="AT52" s="146">
        <v>2.1280829999999997</v>
      </c>
      <c r="AU52" s="97">
        <v>23.688661</v>
      </c>
      <c r="AV52" s="152">
        <v>954.20044600000006</v>
      </c>
      <c r="AW52" s="145">
        <v>54.281102999999995</v>
      </c>
      <c r="AX52" s="152">
        <v>649.86374558000034</v>
      </c>
      <c r="AY52" s="145">
        <v>0</v>
      </c>
      <c r="AZ52" s="145">
        <v>0</v>
      </c>
      <c r="BA52" s="146">
        <v>278.86879199999998</v>
      </c>
      <c r="BB52" s="96">
        <v>370.99495358000036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0.1120491751234151</v>
      </c>
      <c r="N53" s="400" t="s">
        <v>52</v>
      </c>
      <c r="O53" s="151">
        <v>2018</v>
      </c>
      <c r="P53" s="394">
        <v>2</v>
      </c>
      <c r="Q53" s="145">
        <v>1795.24674</v>
      </c>
      <c r="R53" s="145">
        <v>55.786500000000004</v>
      </c>
      <c r="S53" s="152">
        <v>1739.4602400000001</v>
      </c>
      <c r="T53" s="145">
        <v>657.65185200000008</v>
      </c>
      <c r="U53" s="145"/>
      <c r="V53" s="145"/>
      <c r="W53" s="96">
        <v>1081.8083879999999</v>
      </c>
      <c r="X53" s="146">
        <v>25.493002640000004</v>
      </c>
      <c r="Y53" s="145">
        <v>138.97461600000003</v>
      </c>
      <c r="Z53" s="146">
        <v>21.930244999999999</v>
      </c>
      <c r="AA53" s="145">
        <v>0</v>
      </c>
      <c r="AB53" s="145">
        <v>-0.50954100000000002</v>
      </c>
      <c r="AC53" s="146">
        <v>24.797662000000003</v>
      </c>
      <c r="AD53" s="145">
        <v>92.756444000000002</v>
      </c>
      <c r="AE53" s="145">
        <v>228.75393599999998</v>
      </c>
      <c r="AF53" s="145">
        <v>130.46247800000003</v>
      </c>
      <c r="AG53" s="145">
        <v>92.656533999999994</v>
      </c>
      <c r="AH53" s="145">
        <v>0</v>
      </c>
      <c r="AI53" s="145">
        <v>76.021519000000012</v>
      </c>
      <c r="AJ53" s="145">
        <v>23.488841000000001</v>
      </c>
      <c r="AK53" s="145">
        <v>0</v>
      </c>
      <c r="AL53" s="145">
        <v>23.718633999999998</v>
      </c>
      <c r="AM53" s="381">
        <v>0.84923499999999996</v>
      </c>
      <c r="AN53" s="145">
        <v>2.7075610000000001</v>
      </c>
      <c r="AO53" s="145">
        <v>1.818362</v>
      </c>
      <c r="AP53" s="145">
        <v>12.119083000000002</v>
      </c>
      <c r="AQ53" s="145">
        <v>0</v>
      </c>
      <c r="AR53" s="145">
        <v>4.4759680000000008</v>
      </c>
      <c r="AS53" s="145">
        <v>0</v>
      </c>
      <c r="AT53" s="146">
        <v>0.49954999999999999</v>
      </c>
      <c r="AU53" s="97">
        <v>22.469759000000003</v>
      </c>
      <c r="AV53" s="152">
        <v>690.32814499999995</v>
      </c>
      <c r="AW53" s="145">
        <v>28.214583999999999</v>
      </c>
      <c r="AX53" s="152">
        <v>201.15591636000005</v>
      </c>
      <c r="AY53" s="145">
        <v>0</v>
      </c>
      <c r="AZ53" s="145">
        <v>0</v>
      </c>
      <c r="BA53" s="146">
        <v>206.533952</v>
      </c>
      <c r="BB53" s="96">
        <v>-5.3780356399999505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0.2182051156597892</v>
      </c>
      <c r="N54" s="400" t="s">
        <v>52</v>
      </c>
      <c r="O54" s="151">
        <v>2018</v>
      </c>
      <c r="P54" s="394">
        <v>2</v>
      </c>
      <c r="Q54" s="145">
        <v>6756.6619799999999</v>
      </c>
      <c r="R54" s="145">
        <v>140.25900000000001</v>
      </c>
      <c r="S54" s="152">
        <v>6616.4029799999998</v>
      </c>
      <c r="T54" s="145">
        <v>2620.0056959999997</v>
      </c>
      <c r="U54" s="145"/>
      <c r="V54" s="145"/>
      <c r="W54" s="96">
        <v>3996.3972840000001</v>
      </c>
      <c r="X54" s="146">
        <v>79.005435179999992</v>
      </c>
      <c r="Y54" s="145">
        <v>746.78165999999999</v>
      </c>
      <c r="Z54" s="146">
        <v>33.449868000000002</v>
      </c>
      <c r="AA54" s="145">
        <v>0</v>
      </c>
      <c r="AB54" s="145">
        <v>-16.645005999999999</v>
      </c>
      <c r="AC54" s="146">
        <v>53.082183000000008</v>
      </c>
      <c r="AD54" s="145">
        <v>172.64448000000002</v>
      </c>
      <c r="AE54" s="145">
        <v>553.79113899999993</v>
      </c>
      <c r="AF54" s="145">
        <v>329.56312600000001</v>
      </c>
      <c r="AG54" s="145">
        <v>212.928192</v>
      </c>
      <c r="AH54" s="145">
        <v>0</v>
      </c>
      <c r="AI54" s="145">
        <v>162.503615</v>
      </c>
      <c r="AJ54" s="145">
        <v>42.132047000000007</v>
      </c>
      <c r="AK54" s="145">
        <v>0</v>
      </c>
      <c r="AL54" s="145">
        <v>70.276694000000006</v>
      </c>
      <c r="AM54" s="381">
        <v>4.2062110000000006</v>
      </c>
      <c r="AN54" s="145">
        <v>9.2516660000000002</v>
      </c>
      <c r="AO54" s="145">
        <v>1.488659</v>
      </c>
      <c r="AP54" s="145">
        <v>21.220883999999998</v>
      </c>
      <c r="AQ54" s="145">
        <v>3.4069310000000002</v>
      </c>
      <c r="AR54" s="145">
        <v>4.7457250000000002</v>
      </c>
      <c r="AS54" s="145">
        <v>0</v>
      </c>
      <c r="AT54" s="146">
        <v>4.9055810000000006</v>
      </c>
      <c r="AU54" s="97">
        <v>49.225656999999998</v>
      </c>
      <c r="AV54" s="152">
        <v>1593.06495</v>
      </c>
      <c r="AW54" s="145">
        <v>106.194339</v>
      </c>
      <c r="AX54" s="152">
        <v>1474.3382088200003</v>
      </c>
      <c r="AY54" s="145">
        <v>0</v>
      </c>
      <c r="AZ54" s="145">
        <v>0</v>
      </c>
      <c r="BA54" s="146">
        <v>276.08130299999999</v>
      </c>
      <c r="BB54" s="96">
        <v>1198.2569058200004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0.15830363919239046</v>
      </c>
      <c r="N55" s="400" t="s">
        <v>52</v>
      </c>
      <c r="O55" s="151">
        <v>2018</v>
      </c>
      <c r="P55" s="394">
        <v>2</v>
      </c>
      <c r="Q55" s="145">
        <v>3044.8612800000001</v>
      </c>
      <c r="R55" s="145">
        <v>44.814</v>
      </c>
      <c r="S55" s="152">
        <v>3000.0472800000002</v>
      </c>
      <c r="T55" s="145">
        <v>1143.916344</v>
      </c>
      <c r="U55" s="145"/>
      <c r="V55" s="145"/>
      <c r="W55" s="96">
        <v>1856.1309360000002</v>
      </c>
      <c r="X55" s="146">
        <v>52.472750539999993</v>
      </c>
      <c r="Y55" s="145">
        <v>338.73098399999998</v>
      </c>
      <c r="Z55" s="146">
        <v>11.359767</v>
      </c>
      <c r="AA55" s="145">
        <v>0</v>
      </c>
      <c r="AB55" s="145">
        <v>-7.6431149999999999</v>
      </c>
      <c r="AC55" s="146">
        <v>28.854008</v>
      </c>
      <c r="AD55" s="145">
        <v>137.01657399999999</v>
      </c>
      <c r="AE55" s="145">
        <v>229.852946</v>
      </c>
      <c r="AF55" s="145">
        <v>109.58128800000001</v>
      </c>
      <c r="AG55" s="145">
        <v>157.837818</v>
      </c>
      <c r="AH55" s="145">
        <v>0</v>
      </c>
      <c r="AI55" s="145">
        <v>137.416214</v>
      </c>
      <c r="AJ55" s="145">
        <v>38.815035000000002</v>
      </c>
      <c r="AK55" s="145">
        <v>0</v>
      </c>
      <c r="AL55" s="145">
        <v>42.571651000000003</v>
      </c>
      <c r="AM55" s="381">
        <v>3.446895</v>
      </c>
      <c r="AN55" s="145">
        <v>15.725833999999999</v>
      </c>
      <c r="AO55" s="145">
        <v>0.169847</v>
      </c>
      <c r="AP55" s="145">
        <v>54.940509000000006</v>
      </c>
      <c r="AQ55" s="145">
        <v>0</v>
      </c>
      <c r="AR55" s="145">
        <v>13.347975999999999</v>
      </c>
      <c r="AS55" s="145">
        <v>0</v>
      </c>
      <c r="AT55" s="146">
        <v>4.186229</v>
      </c>
      <c r="AU55" s="97">
        <v>91.81729</v>
      </c>
      <c r="AV55" s="152">
        <v>944.90881599999989</v>
      </c>
      <c r="AW55" s="145">
        <v>47.85689</v>
      </c>
      <c r="AX55" s="152">
        <v>482.01262146000022</v>
      </c>
      <c r="AY55" s="145">
        <v>0</v>
      </c>
      <c r="AZ55" s="145">
        <v>0</v>
      </c>
      <c r="BA55" s="146">
        <v>82.885335999999995</v>
      </c>
      <c r="BB55" s="96">
        <v>399.12728546000022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0.10420575785375795</v>
      </c>
      <c r="N56" s="400" t="s">
        <v>52</v>
      </c>
      <c r="O56" s="151">
        <v>2018</v>
      </c>
      <c r="P56" s="394">
        <v>2</v>
      </c>
      <c r="Q56" s="145">
        <v>2348.4321359999999</v>
      </c>
      <c r="R56" s="145">
        <v>50.567999999999998</v>
      </c>
      <c r="S56" s="152">
        <v>2297.8641359999997</v>
      </c>
      <c r="T56" s="145">
        <v>1147.9286520000001</v>
      </c>
      <c r="U56" s="145"/>
      <c r="V56" s="145"/>
      <c r="W56" s="96">
        <v>1149.9354839999996</v>
      </c>
      <c r="X56" s="146">
        <v>34.569426500000006</v>
      </c>
      <c r="Y56" s="145">
        <v>151.28391599999998</v>
      </c>
      <c r="Z56" s="146">
        <v>10.790280000000001</v>
      </c>
      <c r="AA56" s="145">
        <v>0</v>
      </c>
      <c r="AB56" s="145">
        <v>-6.9937000000000013E-2</v>
      </c>
      <c r="AC56" s="146">
        <v>23.638705999999999</v>
      </c>
      <c r="AD56" s="145">
        <v>57.188483999999995</v>
      </c>
      <c r="AE56" s="145">
        <v>275.44187900000003</v>
      </c>
      <c r="AF56" s="145">
        <v>102.118011</v>
      </c>
      <c r="AG56" s="145">
        <v>57.038618999999997</v>
      </c>
      <c r="AH56" s="145">
        <v>0</v>
      </c>
      <c r="AI56" s="145">
        <v>72.234929999999991</v>
      </c>
      <c r="AJ56" s="145">
        <v>71.795326000000003</v>
      </c>
      <c r="AK56" s="145">
        <v>0</v>
      </c>
      <c r="AL56" s="145">
        <v>33.439876999999996</v>
      </c>
      <c r="AM56" s="381">
        <v>1.808371</v>
      </c>
      <c r="AN56" s="145">
        <v>7.5931599999999992</v>
      </c>
      <c r="AO56" s="145">
        <v>0</v>
      </c>
      <c r="AP56" s="145">
        <v>11.329794000000001</v>
      </c>
      <c r="AQ56" s="145">
        <v>0</v>
      </c>
      <c r="AR56" s="145">
        <v>4.0363639999999998</v>
      </c>
      <c r="AS56" s="145">
        <v>0</v>
      </c>
      <c r="AT56" s="146">
        <v>1.2089109999999998</v>
      </c>
      <c r="AU56" s="97">
        <v>25.976599999999998</v>
      </c>
      <c r="AV56" s="152">
        <v>695.23372600000005</v>
      </c>
      <c r="AW56" s="145">
        <v>36.906753999999999</v>
      </c>
      <c r="AX56" s="152">
        <v>244.72015049999956</v>
      </c>
      <c r="AY56" s="145">
        <v>0</v>
      </c>
      <c r="AZ56" s="145">
        <v>0</v>
      </c>
      <c r="BA56" s="146">
        <v>42.301894000000004</v>
      </c>
      <c r="BB56" s="96">
        <v>202.41825649999956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0.1971200258459109</v>
      </c>
      <c r="N57" s="400" t="s">
        <v>52</v>
      </c>
      <c r="O57" s="151">
        <v>2018</v>
      </c>
      <c r="P57" s="394">
        <v>2</v>
      </c>
      <c r="Q57" s="145">
        <v>2519.652744</v>
      </c>
      <c r="R57" s="145">
        <v>33.9465</v>
      </c>
      <c r="S57" s="152">
        <v>2485.706244</v>
      </c>
      <c r="T57" s="145">
        <v>920.93468399999995</v>
      </c>
      <c r="U57" s="145"/>
      <c r="V57" s="145"/>
      <c r="W57" s="96">
        <v>1564.7715600000001</v>
      </c>
      <c r="X57" s="146">
        <v>52.909416980000003</v>
      </c>
      <c r="Y57" s="145">
        <v>198.81352799999996</v>
      </c>
      <c r="Z57" s="146">
        <v>39.824126</v>
      </c>
      <c r="AA57" s="145">
        <v>0</v>
      </c>
      <c r="AB57" s="145">
        <v>57.857880999999999</v>
      </c>
      <c r="AC57" s="146">
        <v>14.626823999999999</v>
      </c>
      <c r="AD57" s="145">
        <v>87.770934999999994</v>
      </c>
      <c r="AE57" s="145">
        <v>241.84214599999999</v>
      </c>
      <c r="AF57" s="145">
        <v>132.440696</v>
      </c>
      <c r="AG57" s="145">
        <v>170.74619000000001</v>
      </c>
      <c r="AH57" s="145">
        <v>0</v>
      </c>
      <c r="AI57" s="145">
        <v>74.093255999999997</v>
      </c>
      <c r="AJ57" s="145">
        <v>29.573360000000001</v>
      </c>
      <c r="AK57" s="145">
        <v>1.788389</v>
      </c>
      <c r="AL57" s="145">
        <v>51.763371000000006</v>
      </c>
      <c r="AM57" s="381">
        <v>0.189829</v>
      </c>
      <c r="AN57" s="145">
        <v>2.2579659999999997</v>
      </c>
      <c r="AO57" s="145">
        <v>0.159856</v>
      </c>
      <c r="AP57" s="145">
        <v>5.5150319999999997</v>
      </c>
      <c r="AQ57" s="145">
        <v>0</v>
      </c>
      <c r="AR57" s="145">
        <v>4.3760579999999996</v>
      </c>
      <c r="AS57" s="145">
        <v>0</v>
      </c>
      <c r="AT57" s="146">
        <v>1.258866</v>
      </c>
      <c r="AU57" s="97">
        <v>13.757606999999998</v>
      </c>
      <c r="AV57" s="152">
        <v>803.77594999999997</v>
      </c>
      <c r="AW57" s="145">
        <v>45.259229999999995</v>
      </c>
      <c r="AX57" s="152">
        <v>496.6740140200003</v>
      </c>
      <c r="AY57" s="145">
        <v>0</v>
      </c>
      <c r="AZ57" s="145">
        <v>0</v>
      </c>
      <c r="BA57" s="146">
        <v>195.014329</v>
      </c>
      <c r="BB57" s="96">
        <v>301.65968502000032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0.19914859785106789</v>
      </c>
      <c r="N58" s="400" t="s">
        <v>52</v>
      </c>
      <c r="O58" s="151">
        <v>2018</v>
      </c>
      <c r="P58" s="394">
        <v>2</v>
      </c>
      <c r="Q58" s="145">
        <v>3116.1549960000002</v>
      </c>
      <c r="R58" s="145">
        <v>45.9375</v>
      </c>
      <c r="S58" s="152">
        <v>3070.2174960000002</v>
      </c>
      <c r="T58" s="145">
        <v>1175.134824</v>
      </c>
      <c r="U58" s="145"/>
      <c r="V58" s="145"/>
      <c r="W58" s="96">
        <v>1895.0826720000002</v>
      </c>
      <c r="X58" s="146">
        <v>34.548632859999998</v>
      </c>
      <c r="Y58" s="145">
        <v>346.65084000000002</v>
      </c>
      <c r="Z58" s="146">
        <v>17.514223000000001</v>
      </c>
      <c r="AA58" s="145">
        <v>0</v>
      </c>
      <c r="AB58" s="145">
        <v>-6.7239430000000002</v>
      </c>
      <c r="AC58" s="146">
        <v>15.545996000000001</v>
      </c>
      <c r="AD58" s="145">
        <v>107.10352</v>
      </c>
      <c r="AE58" s="145">
        <v>273.87329200000005</v>
      </c>
      <c r="AF58" s="145">
        <v>145.96851000000001</v>
      </c>
      <c r="AG58" s="145">
        <v>130.97201900000002</v>
      </c>
      <c r="AH58" s="145">
        <v>0</v>
      </c>
      <c r="AI58" s="145">
        <v>68.138620000000003</v>
      </c>
      <c r="AJ58" s="145">
        <v>32.500723000000001</v>
      </c>
      <c r="AK58" s="145">
        <v>1.9982</v>
      </c>
      <c r="AL58" s="145">
        <v>36.956709000000004</v>
      </c>
      <c r="AM58" s="381">
        <v>4.2062110000000006</v>
      </c>
      <c r="AN58" s="145">
        <v>3.8565259999999997</v>
      </c>
      <c r="AO58" s="145">
        <v>2.9573359999999997</v>
      </c>
      <c r="AP58" s="145">
        <v>10.240775000000001</v>
      </c>
      <c r="AQ58" s="145">
        <v>0</v>
      </c>
      <c r="AR58" s="145">
        <v>12.159046999999999</v>
      </c>
      <c r="AS58" s="145">
        <v>0</v>
      </c>
      <c r="AT58" s="146">
        <v>4.7057609999999999</v>
      </c>
      <c r="AU58" s="97">
        <v>38.125656000000006</v>
      </c>
      <c r="AV58" s="152">
        <v>835.63724900000011</v>
      </c>
      <c r="AW58" s="145">
        <v>48.975882000000006</v>
      </c>
      <c r="AX58" s="152">
        <v>620.57789814000012</v>
      </c>
      <c r="AY58" s="145">
        <v>0</v>
      </c>
      <c r="AZ58" s="145">
        <v>0</v>
      </c>
      <c r="BA58" s="146">
        <v>385.53270800000001</v>
      </c>
      <c r="BB58" s="96">
        <v>235.0451901400001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0.14136849572640461</v>
      </c>
      <c r="N59" s="400" t="s">
        <v>52</v>
      </c>
      <c r="O59" s="151">
        <v>2018</v>
      </c>
      <c r="P59" s="394">
        <v>2</v>
      </c>
      <c r="Q59" s="145">
        <v>3611.9071800000002</v>
      </c>
      <c r="R59" s="145">
        <v>106.66950000000001</v>
      </c>
      <c r="S59" s="152">
        <v>3505.2376800000002</v>
      </c>
      <c r="T59" s="145">
        <v>1316.5922519999999</v>
      </c>
      <c r="U59" s="145"/>
      <c r="V59" s="145"/>
      <c r="W59" s="96">
        <v>2188.6454280000003</v>
      </c>
      <c r="X59" s="146">
        <v>58.14941426</v>
      </c>
      <c r="Y59" s="145">
        <v>313.03335600000003</v>
      </c>
      <c r="Z59" s="146">
        <v>8.1926199999999998</v>
      </c>
      <c r="AA59" s="145">
        <v>0</v>
      </c>
      <c r="AB59" s="145">
        <v>-7.6531060000000002</v>
      </c>
      <c r="AC59" s="146">
        <v>19.012873000000003</v>
      </c>
      <c r="AD59" s="145">
        <v>82.265894000000003</v>
      </c>
      <c r="AE59" s="145">
        <v>430.80192899999997</v>
      </c>
      <c r="AF59" s="145">
        <v>179.818018</v>
      </c>
      <c r="AG59" s="145">
        <v>225.18714900000001</v>
      </c>
      <c r="AH59" s="145">
        <v>0</v>
      </c>
      <c r="AI59" s="145">
        <v>177.71990799999998</v>
      </c>
      <c r="AJ59" s="145">
        <v>53.222057000000007</v>
      </c>
      <c r="AK59" s="145">
        <v>4.4559859999999993</v>
      </c>
      <c r="AL59" s="145">
        <v>58.027728000000003</v>
      </c>
      <c r="AM59" s="381">
        <v>3.0272729999999997</v>
      </c>
      <c r="AN59" s="145">
        <v>12.199011</v>
      </c>
      <c r="AO59" s="145">
        <v>0.40963100000000002</v>
      </c>
      <c r="AP59" s="145">
        <v>8.0427550000000014</v>
      </c>
      <c r="AQ59" s="145">
        <v>0</v>
      </c>
      <c r="AR59" s="145">
        <v>5.345184999999999</v>
      </c>
      <c r="AS59" s="145">
        <v>0</v>
      </c>
      <c r="AT59" s="146">
        <v>4.6158420000000007</v>
      </c>
      <c r="AU59" s="97">
        <v>33.639696999999998</v>
      </c>
      <c r="AV59" s="152">
        <v>1245.1383659999999</v>
      </c>
      <c r="AW59" s="145">
        <v>64.881553999999994</v>
      </c>
      <c r="AX59" s="152">
        <v>510.60988474000015</v>
      </c>
      <c r="AY59" s="145">
        <v>0</v>
      </c>
      <c r="AZ59" s="145">
        <v>0</v>
      </c>
      <c r="BA59" s="146">
        <v>282.80524600000001</v>
      </c>
      <c r="BB59" s="96">
        <v>227.80463874000014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0.19825446842908945</v>
      </c>
      <c r="N60" s="400" t="s">
        <v>52</v>
      </c>
      <c r="O60" s="151">
        <v>2018</v>
      </c>
      <c r="P60" s="394">
        <v>2</v>
      </c>
      <c r="Q60" s="145">
        <v>6337.643148000001</v>
      </c>
      <c r="R60" s="145">
        <v>57.204000000000001</v>
      </c>
      <c r="S60" s="152">
        <v>6280.4391480000013</v>
      </c>
      <c r="T60" s="145">
        <v>2570.9046840000001</v>
      </c>
      <c r="U60" s="145"/>
      <c r="V60" s="145"/>
      <c r="W60" s="96">
        <v>3709.5344640000012</v>
      </c>
      <c r="X60" s="146">
        <v>60.093619599999997</v>
      </c>
      <c r="Y60" s="145">
        <v>709.36138800000003</v>
      </c>
      <c r="Z60" s="146">
        <v>23.199102</v>
      </c>
      <c r="AA60" s="145">
        <v>0</v>
      </c>
      <c r="AB60" s="145">
        <v>-5.4550859999999997</v>
      </c>
      <c r="AC60" s="146">
        <v>12.958327000000001</v>
      </c>
      <c r="AD60" s="145">
        <v>109.551315</v>
      </c>
      <c r="AE60" s="145">
        <v>442.15170499999999</v>
      </c>
      <c r="AF60" s="145">
        <v>368.02847600000001</v>
      </c>
      <c r="AG60" s="145">
        <v>134.33898600000001</v>
      </c>
      <c r="AH60" s="145">
        <v>0</v>
      </c>
      <c r="AI60" s="145">
        <v>271.44547900000003</v>
      </c>
      <c r="AJ60" s="145">
        <v>49.365530999999997</v>
      </c>
      <c r="AK60" s="145">
        <v>0</v>
      </c>
      <c r="AL60" s="145">
        <v>50.884163000000001</v>
      </c>
      <c r="AM60" s="381">
        <v>4.2661569999999998</v>
      </c>
      <c r="AN60" s="145">
        <v>13.807562000000001</v>
      </c>
      <c r="AO60" s="145">
        <v>1.009091</v>
      </c>
      <c r="AP60" s="145">
        <v>44.55986</v>
      </c>
      <c r="AQ60" s="145">
        <v>0</v>
      </c>
      <c r="AR60" s="145">
        <v>5.0054910000000001</v>
      </c>
      <c r="AS60" s="145">
        <v>0</v>
      </c>
      <c r="AT60" s="146">
        <v>73.893435999999994</v>
      </c>
      <c r="AU60" s="97">
        <v>142.541597</v>
      </c>
      <c r="AV60" s="152">
        <v>1568.3072519999998</v>
      </c>
      <c r="AW60" s="145">
        <v>99.61027</v>
      </c>
      <c r="AX60" s="152">
        <v>1256.4660734000013</v>
      </c>
      <c r="AY60" s="145">
        <v>0</v>
      </c>
      <c r="AZ60" s="145">
        <v>0</v>
      </c>
      <c r="BA60" s="146">
        <v>286.46195200000005</v>
      </c>
      <c r="BB60" s="96">
        <v>970.00412140000117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0.17553462887111215</v>
      </c>
      <c r="N61" s="400" t="s">
        <v>52</v>
      </c>
      <c r="O61" s="151">
        <v>2018</v>
      </c>
      <c r="P61" s="394">
        <v>2</v>
      </c>
      <c r="Q61" s="145">
        <v>4181.6562120000008</v>
      </c>
      <c r="R61" s="145">
        <v>44.887500000000003</v>
      </c>
      <c r="S61" s="152">
        <v>4136.768712000001</v>
      </c>
      <c r="T61" s="145">
        <v>1565.0096400000002</v>
      </c>
      <c r="U61" s="145"/>
      <c r="V61" s="145"/>
      <c r="W61" s="96">
        <v>2571.7590720000007</v>
      </c>
      <c r="X61" s="146">
        <v>89.599794760000023</v>
      </c>
      <c r="Y61" s="145">
        <v>467.18769599999996</v>
      </c>
      <c r="Z61" s="146">
        <v>23.209092999999999</v>
      </c>
      <c r="AA61" s="145">
        <v>0</v>
      </c>
      <c r="AB61" s="145">
        <v>-5.49505</v>
      </c>
      <c r="AC61" s="146">
        <v>15.096401</v>
      </c>
      <c r="AD61" s="145">
        <v>82.335830999999999</v>
      </c>
      <c r="AE61" s="145">
        <v>380.58716300000003</v>
      </c>
      <c r="AF61" s="145">
        <v>306.304078</v>
      </c>
      <c r="AG61" s="145">
        <v>120.52143299999999</v>
      </c>
      <c r="AH61" s="145">
        <v>0</v>
      </c>
      <c r="AI61" s="145">
        <v>96.692898</v>
      </c>
      <c r="AJ61" s="145">
        <v>43.630696999999998</v>
      </c>
      <c r="AK61" s="145">
        <v>0</v>
      </c>
      <c r="AL61" s="145">
        <v>71.525569000000004</v>
      </c>
      <c r="AM61" s="381">
        <v>5.3152120000000007</v>
      </c>
      <c r="AN61" s="145">
        <v>10.020973</v>
      </c>
      <c r="AO61" s="145">
        <v>0.52952300000000008</v>
      </c>
      <c r="AP61" s="145">
        <v>28.784070999999997</v>
      </c>
      <c r="AQ61" s="145">
        <v>0</v>
      </c>
      <c r="AR61" s="145">
        <v>3.1371740000000004</v>
      </c>
      <c r="AS61" s="145">
        <v>0</v>
      </c>
      <c r="AT61" s="146">
        <v>52.232948</v>
      </c>
      <c r="AU61" s="97">
        <v>100.019901</v>
      </c>
      <c r="AV61" s="152">
        <v>1201.6175699999999</v>
      </c>
      <c r="AW61" s="145">
        <v>65.720798000000002</v>
      </c>
      <c r="AX61" s="152">
        <v>734.0254712400008</v>
      </c>
      <c r="AY61" s="145">
        <v>0</v>
      </c>
      <c r="AZ61" s="145">
        <v>0</v>
      </c>
      <c r="BA61" s="146">
        <v>317.69381800000002</v>
      </c>
      <c r="BB61" s="96">
        <v>416.33165324000078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8.1242667574799768E-2</v>
      </c>
      <c r="N62" s="400" t="s">
        <v>52</v>
      </c>
      <c r="O62" s="151">
        <v>2018</v>
      </c>
      <c r="P62" s="394">
        <v>2</v>
      </c>
      <c r="Q62" s="145">
        <v>1750.4392680000001</v>
      </c>
      <c r="R62" s="145">
        <v>64.134</v>
      </c>
      <c r="S62" s="152">
        <v>1686.3052680000001</v>
      </c>
      <c r="T62" s="145">
        <v>670.9249440000001</v>
      </c>
      <c r="U62" s="145"/>
      <c r="V62" s="145"/>
      <c r="W62" s="96">
        <v>1015.380324</v>
      </c>
      <c r="X62" s="146">
        <v>24.349352440000001</v>
      </c>
      <c r="Y62" s="145">
        <v>150.52964399999999</v>
      </c>
      <c r="Z62" s="146">
        <v>4.565887</v>
      </c>
      <c r="AA62" s="145">
        <v>0</v>
      </c>
      <c r="AB62" s="145">
        <v>-0.57947799999999994</v>
      </c>
      <c r="AC62" s="146">
        <v>25.137356</v>
      </c>
      <c r="AD62" s="145">
        <v>76.061482999999996</v>
      </c>
      <c r="AE62" s="145">
        <v>231.081839</v>
      </c>
      <c r="AF62" s="145">
        <v>141.24276700000001</v>
      </c>
      <c r="AG62" s="145">
        <v>93.156083999999993</v>
      </c>
      <c r="AH62" s="145">
        <v>0</v>
      </c>
      <c r="AI62" s="145">
        <v>93.835471999999996</v>
      </c>
      <c r="AJ62" s="145">
        <v>19.112783</v>
      </c>
      <c r="AK62" s="145">
        <v>0</v>
      </c>
      <c r="AL62" s="145">
        <v>22.359857999999999</v>
      </c>
      <c r="AM62" s="381">
        <v>3.576778</v>
      </c>
      <c r="AN62" s="145">
        <v>0.5594960000000001</v>
      </c>
      <c r="AO62" s="145">
        <v>0</v>
      </c>
      <c r="AP62" s="145">
        <v>2.2979299999999996</v>
      </c>
      <c r="AQ62" s="145">
        <v>0</v>
      </c>
      <c r="AR62" s="145">
        <v>2.9972999999999996</v>
      </c>
      <c r="AS62" s="145">
        <v>0</v>
      </c>
      <c r="AT62" s="146">
        <v>4.4859590000000003</v>
      </c>
      <c r="AU62" s="97">
        <v>13.917462999999998</v>
      </c>
      <c r="AV62" s="152">
        <v>690.76774900000009</v>
      </c>
      <c r="AW62" s="145">
        <v>27.515213999999997</v>
      </c>
      <c r="AX62" s="152">
        <v>142.21035555999984</v>
      </c>
      <c r="AY62" s="145">
        <v>0</v>
      </c>
      <c r="AZ62" s="145">
        <v>0</v>
      </c>
      <c r="BA62" s="146">
        <v>189.57922499999998</v>
      </c>
      <c r="BB62" s="96">
        <v>-47.36886944000014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0.13798763295674477</v>
      </c>
      <c r="N63" s="400" t="s">
        <v>52</v>
      </c>
      <c r="O63" s="151">
        <v>2018</v>
      </c>
      <c r="P63" s="394">
        <v>2</v>
      </c>
      <c r="Q63" s="145">
        <v>1016.2775160000001</v>
      </c>
      <c r="R63" s="145">
        <v>24.958500000000001</v>
      </c>
      <c r="S63" s="152">
        <v>991.31901600000015</v>
      </c>
      <c r="T63" s="145">
        <v>537.7435559999999</v>
      </c>
      <c r="U63" s="145"/>
      <c r="V63" s="145"/>
      <c r="W63" s="96">
        <v>453.57546000000025</v>
      </c>
      <c r="X63" s="146">
        <v>23.153718139999999</v>
      </c>
      <c r="Y63" s="145">
        <v>93.215447999999995</v>
      </c>
      <c r="Z63" s="146">
        <v>9.1517560000000007</v>
      </c>
      <c r="AA63" s="145">
        <v>0</v>
      </c>
      <c r="AB63" s="145">
        <v>-0.179838</v>
      </c>
      <c r="AC63" s="146">
        <v>3.9064810000000003</v>
      </c>
      <c r="AD63" s="145">
        <v>38.9649</v>
      </c>
      <c r="AE63" s="145">
        <v>40.013954999999996</v>
      </c>
      <c r="AF63" s="145">
        <v>43.560760000000002</v>
      </c>
      <c r="AG63" s="145">
        <v>9.8011710000000001</v>
      </c>
      <c r="AH63" s="145">
        <v>0</v>
      </c>
      <c r="AI63" s="145">
        <v>2.7874889999999999</v>
      </c>
      <c r="AJ63" s="145">
        <v>4.8056709999999994</v>
      </c>
      <c r="AK63" s="145">
        <v>0</v>
      </c>
      <c r="AL63" s="145">
        <v>16.784880000000001</v>
      </c>
      <c r="AM63" s="381">
        <v>3.287039</v>
      </c>
      <c r="AN63" s="145">
        <v>0.48955900000000002</v>
      </c>
      <c r="AO63" s="145">
        <v>0</v>
      </c>
      <c r="AP63" s="145">
        <v>14.287130000000001</v>
      </c>
      <c r="AQ63" s="145">
        <v>0</v>
      </c>
      <c r="AR63" s="145">
        <v>1.19892</v>
      </c>
      <c r="AS63" s="145">
        <v>0</v>
      </c>
      <c r="AT63" s="146">
        <v>-0.40963100000000002</v>
      </c>
      <c r="AU63" s="97">
        <v>18.853017000000001</v>
      </c>
      <c r="AV63" s="152">
        <v>175.57184299999997</v>
      </c>
      <c r="AW63" s="145">
        <v>15.975608999999999</v>
      </c>
      <c r="AX63" s="152">
        <v>140.23372886000033</v>
      </c>
      <c r="AY63" s="145">
        <v>0</v>
      </c>
      <c r="AZ63" s="145">
        <v>0</v>
      </c>
      <c r="BA63" s="146">
        <v>25.067419000000001</v>
      </c>
      <c r="BB63" s="96">
        <v>115.16630986000033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-0.11826328009208756</v>
      </c>
      <c r="N64" s="400" t="s">
        <v>56</v>
      </c>
      <c r="O64" s="151">
        <v>2018</v>
      </c>
      <c r="P64" s="394">
        <v>2</v>
      </c>
      <c r="Q64" s="145">
        <v>797.60192400000005</v>
      </c>
      <c r="R64" s="145">
        <v>31.437000000000001</v>
      </c>
      <c r="S64" s="152">
        <v>766.16492400000004</v>
      </c>
      <c r="T64" s="145">
        <v>420.33902399999999</v>
      </c>
      <c r="U64" s="145"/>
      <c r="V64" s="145"/>
      <c r="W64" s="96">
        <v>345.82590000000005</v>
      </c>
      <c r="X64" s="146">
        <v>18.787053740000001</v>
      </c>
      <c r="Y64" s="145">
        <v>71.980595999999991</v>
      </c>
      <c r="Z64" s="146">
        <v>14.636815</v>
      </c>
      <c r="AA64" s="145">
        <v>0</v>
      </c>
      <c r="AB64" s="145">
        <v>-0.159856</v>
      </c>
      <c r="AC64" s="146">
        <v>4.5558959999999997</v>
      </c>
      <c r="AD64" s="145">
        <v>64.272103000000001</v>
      </c>
      <c r="AE64" s="145">
        <v>32.630605999999993</v>
      </c>
      <c r="AF64" s="145">
        <v>63.842490000000005</v>
      </c>
      <c r="AG64" s="145">
        <v>10.850225999999999</v>
      </c>
      <c r="AH64" s="145">
        <v>0</v>
      </c>
      <c r="AI64" s="145">
        <v>1.1289829999999998</v>
      </c>
      <c r="AJ64" s="145">
        <v>5.0654370000000002</v>
      </c>
      <c r="AK64" s="145">
        <v>0</v>
      </c>
      <c r="AL64" s="145">
        <v>133.30991300000002</v>
      </c>
      <c r="AM64" s="381">
        <v>0.99909999999999999</v>
      </c>
      <c r="AN64" s="145">
        <v>6.0845190000000002</v>
      </c>
      <c r="AO64" s="145">
        <v>0</v>
      </c>
      <c r="AP64" s="145">
        <v>6.3342939999999999</v>
      </c>
      <c r="AQ64" s="145">
        <v>0</v>
      </c>
      <c r="AR64" s="145">
        <v>1.0590460000000002</v>
      </c>
      <c r="AS64" s="145">
        <v>0</v>
      </c>
      <c r="AT64" s="146">
        <v>1.0290729999999999</v>
      </c>
      <c r="AU64" s="97">
        <v>15.506032000000001</v>
      </c>
      <c r="AV64" s="152">
        <v>326.60579000000001</v>
      </c>
      <c r="AW64" s="145">
        <v>12.538705</v>
      </c>
      <c r="AX64" s="152">
        <v>-94.32701973999994</v>
      </c>
      <c r="AY64" s="145">
        <v>0</v>
      </c>
      <c r="AZ64" s="145">
        <v>0</v>
      </c>
      <c r="BA64" s="146">
        <v>25.117374000000002</v>
      </c>
      <c r="BB64" s="96">
        <v>-119.44439373999994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9.3085894573777972E-2</v>
      </c>
      <c r="N65" s="400" t="s">
        <v>52</v>
      </c>
      <c r="O65" s="151">
        <v>2018</v>
      </c>
      <c r="P65" s="394">
        <v>2</v>
      </c>
      <c r="Q65" s="145">
        <v>2771.0662680000005</v>
      </c>
      <c r="R65" s="145">
        <v>17.671499999999998</v>
      </c>
      <c r="S65" s="152">
        <v>2753.3947680000006</v>
      </c>
      <c r="T65" s="145">
        <v>1045.200996</v>
      </c>
      <c r="U65" s="145"/>
      <c r="V65" s="145"/>
      <c r="W65" s="96">
        <v>1708.1937720000005</v>
      </c>
      <c r="X65" s="146">
        <v>59.636159520000007</v>
      </c>
      <c r="Y65" s="145">
        <v>311.04291599999999</v>
      </c>
      <c r="Z65" s="146">
        <v>17.364357999999999</v>
      </c>
      <c r="AA65" s="145">
        <v>0</v>
      </c>
      <c r="AB65" s="145">
        <v>-6.1144920000000003</v>
      </c>
      <c r="AC65" s="146">
        <v>8.9419449999999987</v>
      </c>
      <c r="AD65" s="145">
        <v>103.736553</v>
      </c>
      <c r="AE65" s="145">
        <v>240.75312700000001</v>
      </c>
      <c r="AF65" s="145">
        <v>153.711535</v>
      </c>
      <c r="AG65" s="145">
        <v>256.98850200000004</v>
      </c>
      <c r="AH65" s="145">
        <v>0</v>
      </c>
      <c r="AI65" s="145">
        <v>84.324039999999997</v>
      </c>
      <c r="AJ65" s="145">
        <v>42.861389999999993</v>
      </c>
      <c r="AK65" s="145">
        <v>0</v>
      </c>
      <c r="AL65" s="145">
        <v>63.542760000000008</v>
      </c>
      <c r="AM65" s="381">
        <v>3.8265530000000001</v>
      </c>
      <c r="AN65" s="145">
        <v>8.8320439999999998</v>
      </c>
      <c r="AO65" s="145">
        <v>1.6385240000000001</v>
      </c>
      <c r="AP65" s="145">
        <v>32.101083000000003</v>
      </c>
      <c r="AQ65" s="145">
        <v>0</v>
      </c>
      <c r="AR65" s="145">
        <v>5.9246629999999998</v>
      </c>
      <c r="AS65" s="145">
        <v>0</v>
      </c>
      <c r="AT65" s="146">
        <v>23.239066000000001</v>
      </c>
      <c r="AU65" s="97">
        <v>75.56193300000001</v>
      </c>
      <c r="AV65" s="152">
        <v>1021.4798400000002</v>
      </c>
      <c r="AW65" s="145">
        <v>43.55076900000001</v>
      </c>
      <c r="AX65" s="152">
        <v>257.94718248000044</v>
      </c>
      <c r="AY65" s="145">
        <v>0</v>
      </c>
      <c r="AZ65" s="145">
        <v>0</v>
      </c>
      <c r="BA65" s="146">
        <v>299.17050399999999</v>
      </c>
      <c r="BB65" s="96">
        <v>-41.223321519999558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0.20428802687862133</v>
      </c>
      <c r="N66" s="400" t="s">
        <v>52</v>
      </c>
      <c r="O66" s="151">
        <v>2018</v>
      </c>
      <c r="P66" s="394">
        <v>2</v>
      </c>
      <c r="Q66" s="145">
        <v>1881.3465000000003</v>
      </c>
      <c r="R66" s="145">
        <v>25.809000000000001</v>
      </c>
      <c r="S66" s="152">
        <v>1855.5375000000004</v>
      </c>
      <c r="T66" s="145">
        <v>998.71898400000009</v>
      </c>
      <c r="U66" s="145"/>
      <c r="V66" s="145"/>
      <c r="W66" s="96">
        <v>856.81851600000027</v>
      </c>
      <c r="X66" s="146">
        <v>43.687437640000006</v>
      </c>
      <c r="Y66" s="145">
        <v>174.60349199999999</v>
      </c>
      <c r="Z66" s="146">
        <v>12.818453</v>
      </c>
      <c r="AA66" s="145">
        <v>0</v>
      </c>
      <c r="AB66" s="145">
        <v>-1.3487850000000001</v>
      </c>
      <c r="AC66" s="146">
        <v>4.4759680000000008</v>
      </c>
      <c r="AD66" s="145">
        <v>50.254729999999995</v>
      </c>
      <c r="AE66" s="145">
        <v>39.704234</v>
      </c>
      <c r="AF66" s="145">
        <v>59.54636</v>
      </c>
      <c r="AG66" s="145">
        <v>13.228083999999999</v>
      </c>
      <c r="AH66" s="145">
        <v>0</v>
      </c>
      <c r="AI66" s="145">
        <v>5.1453650000000009</v>
      </c>
      <c r="AJ66" s="145">
        <v>3.2470750000000002</v>
      </c>
      <c r="AK66" s="145">
        <v>0</v>
      </c>
      <c r="AL66" s="145">
        <v>21.820343999999999</v>
      </c>
      <c r="AM66" s="381">
        <v>2.8274530000000002</v>
      </c>
      <c r="AN66" s="145">
        <v>7.0536459999999996</v>
      </c>
      <c r="AO66" s="145">
        <v>0</v>
      </c>
      <c r="AP66" s="145">
        <v>8.1926199999999998</v>
      </c>
      <c r="AQ66" s="145">
        <v>1.788389</v>
      </c>
      <c r="AR66" s="145">
        <v>1.8483350000000001</v>
      </c>
      <c r="AS66" s="145">
        <v>0</v>
      </c>
      <c r="AT66" s="146">
        <v>0.26975700000000002</v>
      </c>
      <c r="AU66" s="97">
        <v>21.980199999999993</v>
      </c>
      <c r="AV66" s="152">
        <v>214.92639199999999</v>
      </c>
      <c r="AW66" s="145">
        <v>29.573360000000001</v>
      </c>
      <c r="AX66" s="152">
        <v>384.33656436000024</v>
      </c>
      <c r="AY66" s="145">
        <v>0</v>
      </c>
      <c r="AZ66" s="145">
        <v>0</v>
      </c>
      <c r="BA66" s="146">
        <v>72.764452999999989</v>
      </c>
      <c r="BB66" s="96">
        <v>311.57211136000024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0.17046803340482281</v>
      </c>
      <c r="N67" s="400" t="s">
        <v>52</v>
      </c>
      <c r="O67" s="151">
        <v>2018</v>
      </c>
      <c r="P67" s="394">
        <v>2</v>
      </c>
      <c r="Q67" s="145">
        <v>3272.302584</v>
      </c>
      <c r="R67" s="145">
        <v>72.239999999999995</v>
      </c>
      <c r="S67" s="152">
        <v>3200.0625840000002</v>
      </c>
      <c r="T67" s="145">
        <v>1266.4855440000001</v>
      </c>
      <c r="U67" s="145"/>
      <c r="V67" s="145"/>
      <c r="W67" s="96">
        <v>1933.5770400000001</v>
      </c>
      <c r="X67" s="146">
        <v>31.606332799999997</v>
      </c>
      <c r="Y67" s="145">
        <v>285.91099200000008</v>
      </c>
      <c r="Z67" s="146">
        <v>3.5867689999999999</v>
      </c>
      <c r="AA67" s="145">
        <v>0</v>
      </c>
      <c r="AB67" s="145">
        <v>-0.69936999999999994</v>
      </c>
      <c r="AC67" s="146">
        <v>24.447976999999998</v>
      </c>
      <c r="AD67" s="145">
        <v>109.341504</v>
      </c>
      <c r="AE67" s="145">
        <v>328.62397199999998</v>
      </c>
      <c r="AF67" s="145">
        <v>205.744663</v>
      </c>
      <c r="AG67" s="145">
        <v>155.879582</v>
      </c>
      <c r="AH67" s="145">
        <v>0</v>
      </c>
      <c r="AI67" s="145">
        <v>137.23637600000001</v>
      </c>
      <c r="AJ67" s="145">
        <v>24.77768</v>
      </c>
      <c r="AK67" s="145">
        <v>0</v>
      </c>
      <c r="AL67" s="145">
        <v>34.758688999999997</v>
      </c>
      <c r="AM67" s="381">
        <v>3.227093</v>
      </c>
      <c r="AN67" s="145">
        <v>6.8638170000000001</v>
      </c>
      <c r="AO67" s="145">
        <v>0</v>
      </c>
      <c r="AP67" s="145">
        <v>10.140865000000002</v>
      </c>
      <c r="AQ67" s="145">
        <v>0</v>
      </c>
      <c r="AR67" s="145">
        <v>4.2361840000000006</v>
      </c>
      <c r="AS67" s="145">
        <v>0</v>
      </c>
      <c r="AT67" s="146">
        <v>6.134474</v>
      </c>
      <c r="AU67" s="97">
        <v>30.602433000000005</v>
      </c>
      <c r="AV67" s="152">
        <v>1026.9648990000001</v>
      </c>
      <c r="AW67" s="145">
        <v>51.433667999999997</v>
      </c>
      <c r="AX67" s="152">
        <v>557.82298619999995</v>
      </c>
      <c r="AY67" s="145">
        <v>0</v>
      </c>
      <c r="AZ67" s="145">
        <v>0</v>
      </c>
      <c r="BA67" s="146">
        <v>268.51811599999996</v>
      </c>
      <c r="BB67" s="96">
        <v>289.30487019999998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0.20259339667475126</v>
      </c>
      <c r="N68" s="400" t="s">
        <v>52</v>
      </c>
      <c r="O68" s="151">
        <v>2018</v>
      </c>
      <c r="P68" s="394">
        <v>2</v>
      </c>
      <c r="Q68" s="145">
        <v>4828.5613080000003</v>
      </c>
      <c r="R68" s="145">
        <v>63.210000000000008</v>
      </c>
      <c r="S68" s="152">
        <v>4765.3513080000002</v>
      </c>
      <c r="T68" s="145">
        <v>1862.8527960000001</v>
      </c>
      <c r="U68" s="145"/>
      <c r="V68" s="145"/>
      <c r="W68" s="96">
        <v>2902.4985120000001</v>
      </c>
      <c r="X68" s="146">
        <v>99.372805560000003</v>
      </c>
      <c r="Y68" s="145">
        <v>538.11021599999992</v>
      </c>
      <c r="Z68" s="146">
        <v>22.190010999999998</v>
      </c>
      <c r="AA68" s="145">
        <v>0</v>
      </c>
      <c r="AB68" s="145">
        <v>-5.2652569999999992</v>
      </c>
      <c r="AC68" s="146">
        <v>21.120974</v>
      </c>
      <c r="AD68" s="145">
        <v>138.13556599999998</v>
      </c>
      <c r="AE68" s="145">
        <v>395.94333</v>
      </c>
      <c r="AF68" s="145">
        <v>285.48283400000003</v>
      </c>
      <c r="AG68" s="145">
        <v>141.84222700000001</v>
      </c>
      <c r="AH68" s="145">
        <v>0</v>
      </c>
      <c r="AI68" s="145">
        <v>73.593705999999997</v>
      </c>
      <c r="AJ68" s="145">
        <v>29.153737999999997</v>
      </c>
      <c r="AK68" s="145">
        <v>0</v>
      </c>
      <c r="AL68" s="145">
        <v>56.489114000000001</v>
      </c>
      <c r="AM68" s="381">
        <v>2.9273630000000002</v>
      </c>
      <c r="AN68" s="145">
        <v>7.9228629999999995</v>
      </c>
      <c r="AO68" s="145">
        <v>9.3715580000000003</v>
      </c>
      <c r="AP68" s="145">
        <v>48.746088999999998</v>
      </c>
      <c r="AQ68" s="145">
        <v>0</v>
      </c>
      <c r="AR68" s="145">
        <v>5.4550859999999997</v>
      </c>
      <c r="AS68" s="145">
        <v>0</v>
      </c>
      <c r="AT68" s="146">
        <v>9.4914500000000004</v>
      </c>
      <c r="AU68" s="97">
        <v>83.914408999999992</v>
      </c>
      <c r="AV68" s="152">
        <v>1204.554924</v>
      </c>
      <c r="AW68" s="145">
        <v>75.891635999999991</v>
      </c>
      <c r="AX68" s="152">
        <v>978.23463643999992</v>
      </c>
      <c r="AY68" s="145">
        <v>0</v>
      </c>
      <c r="AZ68" s="145">
        <v>0</v>
      </c>
      <c r="BA68" s="146">
        <v>303.18688600000002</v>
      </c>
      <c r="BB68" s="96">
        <v>675.04775043999985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0.21747736963947178</v>
      </c>
      <c r="N69" s="400" t="s">
        <v>52</v>
      </c>
      <c r="O69" s="151">
        <v>2018</v>
      </c>
      <c r="P69" s="394">
        <v>2</v>
      </c>
      <c r="Q69" s="145">
        <v>2582.4922200000005</v>
      </c>
      <c r="R69" s="145">
        <v>26.659500000000001</v>
      </c>
      <c r="S69" s="152">
        <v>2555.8327200000003</v>
      </c>
      <c r="T69" s="145">
        <v>965.80339200000003</v>
      </c>
      <c r="U69" s="145"/>
      <c r="V69" s="145"/>
      <c r="W69" s="96">
        <v>1590.0293280000003</v>
      </c>
      <c r="X69" s="146">
        <v>57.536001880000008</v>
      </c>
      <c r="Y69" s="145">
        <v>204.46009199999997</v>
      </c>
      <c r="Z69" s="146">
        <v>43.820526000000001</v>
      </c>
      <c r="AA69" s="145">
        <v>0</v>
      </c>
      <c r="AB69" s="145">
        <v>46.188392999999998</v>
      </c>
      <c r="AC69" s="146">
        <v>9.2117020000000007</v>
      </c>
      <c r="AD69" s="145">
        <v>92.306849</v>
      </c>
      <c r="AE69" s="145">
        <v>204.06617499999999</v>
      </c>
      <c r="AF69" s="145">
        <v>175.22215800000001</v>
      </c>
      <c r="AG69" s="145">
        <v>70.516478000000006</v>
      </c>
      <c r="AH69" s="145">
        <v>0</v>
      </c>
      <c r="AI69" s="145">
        <v>72.554642000000001</v>
      </c>
      <c r="AJ69" s="145">
        <v>59.096764999999998</v>
      </c>
      <c r="AK69" s="145">
        <v>0</v>
      </c>
      <c r="AL69" s="145">
        <v>32.850408000000002</v>
      </c>
      <c r="AM69" s="381">
        <v>4.505941</v>
      </c>
      <c r="AN69" s="145">
        <v>6.1744380000000003</v>
      </c>
      <c r="AO69" s="145">
        <v>1.468677</v>
      </c>
      <c r="AP69" s="145">
        <v>7.2634569999999989</v>
      </c>
      <c r="AQ69" s="145">
        <v>0</v>
      </c>
      <c r="AR69" s="145">
        <v>4.2261930000000003</v>
      </c>
      <c r="AS69" s="145">
        <v>0</v>
      </c>
      <c r="AT69" s="146">
        <v>7.1335739999999994</v>
      </c>
      <c r="AU69" s="97">
        <v>30.772279999999999</v>
      </c>
      <c r="AV69" s="152">
        <v>737.38575500000013</v>
      </c>
      <c r="AW69" s="145">
        <v>40.593432999999997</v>
      </c>
      <c r="AX69" s="152">
        <v>561.63361512000017</v>
      </c>
      <c r="AY69" s="145">
        <v>0</v>
      </c>
      <c r="AZ69" s="145">
        <v>0</v>
      </c>
      <c r="BA69" s="146">
        <v>279.65808100000004</v>
      </c>
      <c r="BB69" s="96">
        <v>281.97553412000013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0.17917219334334628</v>
      </c>
      <c r="N70" s="400" t="s">
        <v>52</v>
      </c>
      <c r="O70" s="151">
        <v>2018</v>
      </c>
      <c r="P70" s="394">
        <v>2</v>
      </c>
      <c r="Q70" s="145">
        <v>3387.9365640000005</v>
      </c>
      <c r="R70" s="145">
        <v>66.601500000000001</v>
      </c>
      <c r="S70" s="152">
        <v>3321.3350640000003</v>
      </c>
      <c r="T70" s="145">
        <v>1282.084308</v>
      </c>
      <c r="U70" s="145"/>
      <c r="V70" s="145"/>
      <c r="W70" s="96">
        <v>2039.2507560000004</v>
      </c>
      <c r="X70" s="146">
        <v>53.086162920000007</v>
      </c>
      <c r="Y70" s="145">
        <v>296.79555600000003</v>
      </c>
      <c r="Z70" s="146">
        <v>10.130874</v>
      </c>
      <c r="AA70" s="145">
        <v>0</v>
      </c>
      <c r="AB70" s="145">
        <v>-5.8846989999999995</v>
      </c>
      <c r="AC70" s="146">
        <v>24.797662000000003</v>
      </c>
      <c r="AD70" s="145">
        <v>102.367786</v>
      </c>
      <c r="AE70" s="145">
        <v>359.62604499999998</v>
      </c>
      <c r="AF70" s="145">
        <v>214.78651799999997</v>
      </c>
      <c r="AG70" s="145">
        <v>106.54402400000001</v>
      </c>
      <c r="AH70" s="145">
        <v>0</v>
      </c>
      <c r="AI70" s="145">
        <v>128.04465599999997</v>
      </c>
      <c r="AJ70" s="145">
        <v>32.240957000000002</v>
      </c>
      <c r="AK70" s="145">
        <v>0</v>
      </c>
      <c r="AL70" s="145">
        <v>39.814135</v>
      </c>
      <c r="AM70" s="381">
        <v>4.7157520000000002</v>
      </c>
      <c r="AN70" s="145">
        <v>6.8238530000000006</v>
      </c>
      <c r="AO70" s="145">
        <v>0</v>
      </c>
      <c r="AP70" s="145">
        <v>8.9419449999999987</v>
      </c>
      <c r="AQ70" s="145">
        <v>0</v>
      </c>
      <c r="AR70" s="145">
        <v>3.3270029999999999</v>
      </c>
      <c r="AS70" s="145">
        <v>0</v>
      </c>
      <c r="AT70" s="146">
        <v>30.642397000000003</v>
      </c>
      <c r="AU70" s="97">
        <v>54.450950000000006</v>
      </c>
      <c r="AV70" s="152">
        <v>1037.8750709999999</v>
      </c>
      <c r="AW70" s="145">
        <v>53.252029999999998</v>
      </c>
      <c r="AX70" s="152">
        <v>607.02402508000034</v>
      </c>
      <c r="AY70" s="145">
        <v>0</v>
      </c>
      <c r="AZ70" s="145">
        <v>0</v>
      </c>
      <c r="BA70" s="146">
        <v>243.66050799999999</v>
      </c>
      <c r="BB70" s="96">
        <v>363.36351708000035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0.21411879178397222</v>
      </c>
      <c r="N71" s="400" t="s">
        <v>52</v>
      </c>
      <c r="O71" s="151">
        <v>2018</v>
      </c>
      <c r="P71" s="394">
        <v>2</v>
      </c>
      <c r="Q71" s="145">
        <v>4287.8014200000007</v>
      </c>
      <c r="R71" s="145">
        <v>42.073500000000003</v>
      </c>
      <c r="S71" s="152">
        <v>4245.7279200000003</v>
      </c>
      <c r="T71" s="145">
        <v>1921.35078</v>
      </c>
      <c r="U71" s="145"/>
      <c r="V71" s="145"/>
      <c r="W71" s="96">
        <v>2324.3771400000005</v>
      </c>
      <c r="X71" s="146">
        <v>58.191001539999995</v>
      </c>
      <c r="Y71" s="145">
        <v>279.71967600000005</v>
      </c>
      <c r="Z71" s="146">
        <v>0.179838</v>
      </c>
      <c r="AA71" s="145">
        <v>0</v>
      </c>
      <c r="AB71" s="145">
        <v>-1.548605</v>
      </c>
      <c r="AC71" s="146">
        <v>13.427904</v>
      </c>
      <c r="AD71" s="145">
        <v>91.307749000000001</v>
      </c>
      <c r="AE71" s="145">
        <v>312.74827299999993</v>
      </c>
      <c r="AF71" s="145">
        <v>243.14097600000002</v>
      </c>
      <c r="AG71" s="145">
        <v>88.869945000000016</v>
      </c>
      <c r="AH71" s="145">
        <v>0</v>
      </c>
      <c r="AI71" s="145">
        <v>104.935473</v>
      </c>
      <c r="AJ71" s="145">
        <v>87.261393999999996</v>
      </c>
      <c r="AK71" s="145">
        <v>0</v>
      </c>
      <c r="AL71" s="145">
        <v>45.938617999999998</v>
      </c>
      <c r="AM71" s="381">
        <v>2.3378939999999999</v>
      </c>
      <c r="AN71" s="145">
        <v>10.450586000000001</v>
      </c>
      <c r="AO71" s="145">
        <v>0</v>
      </c>
      <c r="AP71" s="145">
        <v>10.110891999999998</v>
      </c>
      <c r="AQ71" s="145">
        <v>0</v>
      </c>
      <c r="AR71" s="145">
        <v>3.4069310000000002</v>
      </c>
      <c r="AS71" s="145">
        <v>0</v>
      </c>
      <c r="AT71" s="146">
        <v>12.169038</v>
      </c>
      <c r="AU71" s="97">
        <v>38.475341</v>
      </c>
      <c r="AV71" s="152">
        <v>1012.6777689999999</v>
      </c>
      <c r="AW71" s="145">
        <v>67.389295000000004</v>
      </c>
      <c r="AX71" s="152">
        <v>918.09885946000054</v>
      </c>
      <c r="AY71" s="145">
        <v>0</v>
      </c>
      <c r="AZ71" s="145">
        <v>0</v>
      </c>
      <c r="BA71" s="146">
        <v>190.64826199999999</v>
      </c>
      <c r="BB71" s="96">
        <v>727.45059746000061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0.28960075325563339</v>
      </c>
      <c r="N72" s="400" t="s">
        <v>52</v>
      </c>
      <c r="O72" s="151">
        <v>2018</v>
      </c>
      <c r="P72" s="394">
        <v>2</v>
      </c>
      <c r="Q72" s="145">
        <v>9716.8584960000007</v>
      </c>
      <c r="R72" s="145">
        <v>25.357499999999998</v>
      </c>
      <c r="S72" s="152">
        <v>9691.5009960000007</v>
      </c>
      <c r="T72" s="145">
        <v>2937.0827879999997</v>
      </c>
      <c r="U72" s="145"/>
      <c r="V72" s="145"/>
      <c r="W72" s="96">
        <v>6754.418208000001</v>
      </c>
      <c r="X72" s="146">
        <v>257.88272327999999</v>
      </c>
      <c r="Y72" s="145">
        <v>1095.0667559999999</v>
      </c>
      <c r="Z72" s="146">
        <v>57.238438999999993</v>
      </c>
      <c r="AA72" s="145">
        <v>0</v>
      </c>
      <c r="AB72" s="145">
        <v>-26.146447000000002</v>
      </c>
      <c r="AC72" s="146">
        <v>6.6839790000000008</v>
      </c>
      <c r="AD72" s="145">
        <v>231.331614</v>
      </c>
      <c r="AE72" s="145">
        <v>546.05810499999995</v>
      </c>
      <c r="AF72" s="145">
        <v>435.14801400000005</v>
      </c>
      <c r="AG72" s="145">
        <v>342.07185800000002</v>
      </c>
      <c r="AH72" s="145">
        <v>0</v>
      </c>
      <c r="AI72" s="145">
        <v>293.87527399999999</v>
      </c>
      <c r="AJ72" s="145">
        <v>32.520705</v>
      </c>
      <c r="AK72" s="145">
        <v>39.424485999999995</v>
      </c>
      <c r="AL72" s="145">
        <v>142.33178599999999</v>
      </c>
      <c r="AM72" s="381">
        <v>25.696851999999996</v>
      </c>
      <c r="AN72" s="145">
        <v>15.755806999999997</v>
      </c>
      <c r="AO72" s="145">
        <v>33.739607000000007</v>
      </c>
      <c r="AP72" s="145">
        <v>113.63763399999999</v>
      </c>
      <c r="AQ72" s="145">
        <v>0</v>
      </c>
      <c r="AR72" s="145">
        <v>19.682269999999999</v>
      </c>
      <c r="AS72" s="145">
        <v>0</v>
      </c>
      <c r="AT72" s="146">
        <v>64.941500000000005</v>
      </c>
      <c r="AU72" s="97">
        <v>273.45366999999999</v>
      </c>
      <c r="AV72" s="152">
        <v>2336.2155119999998</v>
      </c>
      <c r="AW72" s="145">
        <v>174.54276999999999</v>
      </c>
      <c r="AX72" s="152">
        <v>2814.0095397200012</v>
      </c>
      <c r="AY72" s="145">
        <v>0</v>
      </c>
      <c r="AZ72" s="145">
        <v>0</v>
      </c>
      <c r="BA72" s="146">
        <v>660.30518999999993</v>
      </c>
      <c r="BB72" s="96">
        <v>2153.7043497200011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2.3774100762968191E-3</v>
      </c>
      <c r="N73" s="400" t="s">
        <v>51</v>
      </c>
      <c r="O73" s="151">
        <v>2018</v>
      </c>
      <c r="P73" s="394">
        <v>2</v>
      </c>
      <c r="Q73" s="145">
        <v>1092.1098240000001</v>
      </c>
      <c r="R73" s="145">
        <v>18.291000000000004</v>
      </c>
      <c r="S73" s="152">
        <v>1073.8188240000002</v>
      </c>
      <c r="T73" s="145">
        <v>617.46591599999988</v>
      </c>
      <c r="U73" s="145"/>
      <c r="V73" s="145"/>
      <c r="W73" s="96">
        <v>456.3529080000003</v>
      </c>
      <c r="X73" s="146">
        <v>3.6908710999999998</v>
      </c>
      <c r="Y73" s="145">
        <v>101.02006799999999</v>
      </c>
      <c r="Z73" s="146">
        <v>14.846625999999999</v>
      </c>
      <c r="AA73" s="145">
        <v>0</v>
      </c>
      <c r="AB73" s="145">
        <v>-0.28973899999999997</v>
      </c>
      <c r="AC73" s="146">
        <v>2.6276329999999999</v>
      </c>
      <c r="AD73" s="145">
        <v>52.592624000000001</v>
      </c>
      <c r="AE73" s="145">
        <v>86.012518999999998</v>
      </c>
      <c r="AF73" s="145">
        <v>82.185965999999993</v>
      </c>
      <c r="AG73" s="145">
        <v>19.732225</v>
      </c>
      <c r="AH73" s="145">
        <v>0</v>
      </c>
      <c r="AI73" s="145">
        <v>5.345184999999999</v>
      </c>
      <c r="AJ73" s="145">
        <v>5.7248429999999999</v>
      </c>
      <c r="AK73" s="145">
        <v>0</v>
      </c>
      <c r="AL73" s="145">
        <v>12.149056</v>
      </c>
      <c r="AM73" s="381">
        <v>4.5259230000000006</v>
      </c>
      <c r="AN73" s="145">
        <v>1.658506</v>
      </c>
      <c r="AO73" s="145">
        <v>0</v>
      </c>
      <c r="AP73" s="145">
        <v>42.042127999999998</v>
      </c>
      <c r="AQ73" s="145">
        <v>0</v>
      </c>
      <c r="AR73" s="145">
        <v>7.0636370000000008</v>
      </c>
      <c r="AS73" s="145">
        <v>0</v>
      </c>
      <c r="AT73" s="146">
        <v>0.339694</v>
      </c>
      <c r="AU73" s="97">
        <v>55.629888000000001</v>
      </c>
      <c r="AV73" s="152">
        <v>319.37230599999998</v>
      </c>
      <c r="AW73" s="145">
        <v>17.164538</v>
      </c>
      <c r="AX73" s="152">
        <v>2.5963929000003461</v>
      </c>
      <c r="AY73" s="145">
        <v>0</v>
      </c>
      <c r="AZ73" s="145">
        <v>0</v>
      </c>
      <c r="BA73" s="146">
        <v>93.445823000000004</v>
      </c>
      <c r="BB73" s="96">
        <v>-90.849430099999665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0.12342540598451948</v>
      </c>
      <c r="N74" s="400" t="s">
        <v>52</v>
      </c>
      <c r="O74" s="151">
        <v>2018</v>
      </c>
      <c r="P74" s="394">
        <v>2</v>
      </c>
      <c r="Q74" s="145">
        <v>2625.8535720000004</v>
      </c>
      <c r="R74" s="145">
        <v>47.365500000000004</v>
      </c>
      <c r="S74" s="152">
        <v>2578.4880720000006</v>
      </c>
      <c r="T74" s="145">
        <v>949.41892799999994</v>
      </c>
      <c r="U74" s="145"/>
      <c r="V74" s="145"/>
      <c r="W74" s="96">
        <v>1629.0691440000005</v>
      </c>
      <c r="X74" s="146">
        <v>48.875450819999998</v>
      </c>
      <c r="Y74" s="145">
        <v>230.440572</v>
      </c>
      <c r="Z74" s="146">
        <v>28.983891</v>
      </c>
      <c r="AA74" s="145">
        <v>0</v>
      </c>
      <c r="AB74" s="145">
        <v>-0.76930699999999996</v>
      </c>
      <c r="AC74" s="146">
        <v>15.975608999999999</v>
      </c>
      <c r="AD74" s="145">
        <v>132.650507</v>
      </c>
      <c r="AE74" s="145">
        <v>301.19867700000003</v>
      </c>
      <c r="AF74" s="145">
        <v>179.82800900000001</v>
      </c>
      <c r="AG74" s="145">
        <v>124.238085</v>
      </c>
      <c r="AH74" s="145">
        <v>0</v>
      </c>
      <c r="AI74" s="145">
        <v>143.99029200000001</v>
      </c>
      <c r="AJ74" s="145">
        <v>29.143747000000001</v>
      </c>
      <c r="AK74" s="145">
        <v>0</v>
      </c>
      <c r="AL74" s="145">
        <v>18.563278</v>
      </c>
      <c r="AM74" s="381">
        <v>4.3660670000000001</v>
      </c>
      <c r="AN74" s="145">
        <v>11.529613999999999</v>
      </c>
      <c r="AO74" s="145">
        <v>0</v>
      </c>
      <c r="AP74" s="145">
        <v>19.752206999999999</v>
      </c>
      <c r="AQ74" s="145">
        <v>0</v>
      </c>
      <c r="AR74" s="145">
        <v>2.6576060000000004</v>
      </c>
      <c r="AS74" s="145">
        <v>0</v>
      </c>
      <c r="AT74" s="146">
        <v>2.6875789999999999</v>
      </c>
      <c r="AU74" s="97">
        <v>40.993072999999995</v>
      </c>
      <c r="AV74" s="152">
        <v>970.60566799999981</v>
      </c>
      <c r="AW74" s="145">
        <v>41.272821</v>
      </c>
      <c r="AX74" s="152">
        <v>324.0970431800007</v>
      </c>
      <c r="AY74" s="145">
        <v>0</v>
      </c>
      <c r="AZ74" s="145">
        <v>0</v>
      </c>
      <c r="BA74" s="146">
        <v>287.800746</v>
      </c>
      <c r="BB74" s="96">
        <v>36.296297180000693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0.15615517342813595</v>
      </c>
      <c r="N75" s="400" t="s">
        <v>52</v>
      </c>
      <c r="O75" s="151">
        <v>2018</v>
      </c>
      <c r="P75" s="394">
        <v>2</v>
      </c>
      <c r="Q75" s="145">
        <v>2290.1868720000002</v>
      </c>
      <c r="R75" s="145">
        <v>23.4465</v>
      </c>
      <c r="S75" s="152">
        <v>2266.7403720000002</v>
      </c>
      <c r="T75" s="145">
        <v>850.37882400000001</v>
      </c>
      <c r="U75" s="145"/>
      <c r="V75" s="145"/>
      <c r="W75" s="96">
        <v>1416.3615480000003</v>
      </c>
      <c r="X75" s="146">
        <v>62.91115782</v>
      </c>
      <c r="Y75" s="145">
        <v>181.33956000000001</v>
      </c>
      <c r="Z75" s="146">
        <v>3.287039</v>
      </c>
      <c r="AA75" s="145">
        <v>0</v>
      </c>
      <c r="AB75" s="145">
        <v>-1.258866</v>
      </c>
      <c r="AC75" s="146">
        <v>8.5223230000000001</v>
      </c>
      <c r="AD75" s="145">
        <v>113.32791300000001</v>
      </c>
      <c r="AE75" s="145">
        <v>229.80299099999999</v>
      </c>
      <c r="AF75" s="145">
        <v>165.97049200000001</v>
      </c>
      <c r="AG75" s="145">
        <v>99.880026999999998</v>
      </c>
      <c r="AH75" s="145">
        <v>0</v>
      </c>
      <c r="AI75" s="145">
        <v>84.463914000000017</v>
      </c>
      <c r="AJ75" s="145">
        <v>28.774080000000001</v>
      </c>
      <c r="AK75" s="145">
        <v>0</v>
      </c>
      <c r="AL75" s="145">
        <v>19.462468000000001</v>
      </c>
      <c r="AM75" s="381">
        <v>1.9582360000000001</v>
      </c>
      <c r="AN75" s="145">
        <v>8.4923500000000001</v>
      </c>
      <c r="AO75" s="145">
        <v>0</v>
      </c>
      <c r="AP75" s="145">
        <v>21.390731000000002</v>
      </c>
      <c r="AQ75" s="145">
        <v>0</v>
      </c>
      <c r="AR75" s="145">
        <v>3.9764180000000002</v>
      </c>
      <c r="AS75" s="145">
        <v>0</v>
      </c>
      <c r="AT75" s="146">
        <v>4.9655269999999998</v>
      </c>
      <c r="AU75" s="97">
        <v>40.783262000000008</v>
      </c>
      <c r="AV75" s="152">
        <v>782.46514700000023</v>
      </c>
      <c r="AW75" s="145">
        <v>35.997573000000003</v>
      </c>
      <c r="AX75" s="152">
        <v>357.6245281800002</v>
      </c>
      <c r="AY75" s="145">
        <v>0</v>
      </c>
      <c r="AZ75" s="145">
        <v>0</v>
      </c>
      <c r="BA75" s="146">
        <v>278.85880100000003</v>
      </c>
      <c r="BB75" s="96">
        <v>78.765727180000169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0.22846288369720291</v>
      </c>
      <c r="N76" s="400" t="s">
        <v>52</v>
      </c>
      <c r="O76" s="151">
        <v>2018</v>
      </c>
      <c r="P76" s="394">
        <v>2</v>
      </c>
      <c r="Q76" s="145">
        <v>5762.1096360000001</v>
      </c>
      <c r="R76" s="145">
        <v>56.153999999999996</v>
      </c>
      <c r="S76" s="152">
        <v>5705.9556360000006</v>
      </c>
      <c r="T76" s="145">
        <v>2054.3436000000002</v>
      </c>
      <c r="U76" s="145"/>
      <c r="V76" s="145"/>
      <c r="W76" s="96">
        <v>3651.6120360000004</v>
      </c>
      <c r="X76" s="146">
        <v>119.65700138000001</v>
      </c>
      <c r="Y76" s="145">
        <v>644.45209199999988</v>
      </c>
      <c r="Z76" s="146">
        <v>27.705043</v>
      </c>
      <c r="AA76" s="145">
        <v>0</v>
      </c>
      <c r="AB76" s="145">
        <v>-4.1962200000000003</v>
      </c>
      <c r="AC76" s="146">
        <v>21.061027999999997</v>
      </c>
      <c r="AD76" s="145">
        <v>198.36131399999999</v>
      </c>
      <c r="AE76" s="145">
        <v>526.54568199999994</v>
      </c>
      <c r="AF76" s="145">
        <v>290.19858599999998</v>
      </c>
      <c r="AG76" s="145">
        <v>171.59542500000001</v>
      </c>
      <c r="AH76" s="145">
        <v>0</v>
      </c>
      <c r="AI76" s="145">
        <v>134.54879699999998</v>
      </c>
      <c r="AJ76" s="145">
        <v>33.639697000000005</v>
      </c>
      <c r="AK76" s="145">
        <v>1.648515</v>
      </c>
      <c r="AL76" s="145">
        <v>31.901263</v>
      </c>
      <c r="AM76" s="381">
        <v>4.4160219999999999</v>
      </c>
      <c r="AN76" s="145">
        <v>11.259857</v>
      </c>
      <c r="AO76" s="145">
        <v>0.44959500000000002</v>
      </c>
      <c r="AP76" s="145">
        <v>47.996763999999999</v>
      </c>
      <c r="AQ76" s="145">
        <v>0</v>
      </c>
      <c r="AR76" s="145">
        <v>9.4914500000000004</v>
      </c>
      <c r="AS76" s="145">
        <v>0</v>
      </c>
      <c r="AT76" s="146">
        <v>7.6131419999999999</v>
      </c>
      <c r="AU76" s="97">
        <v>81.226829999999993</v>
      </c>
      <c r="AV76" s="152">
        <v>1469.666109</v>
      </c>
      <c r="AW76" s="145">
        <v>90.568415000000002</v>
      </c>
      <c r="AX76" s="152">
        <v>1316.4281836200003</v>
      </c>
      <c r="AY76" s="145">
        <v>0</v>
      </c>
      <c r="AZ76" s="145">
        <v>0</v>
      </c>
      <c r="BA76" s="146">
        <v>401.30849699999999</v>
      </c>
      <c r="BB76" s="96">
        <v>915.11968662000027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2.0071422466675398E-2</v>
      </c>
      <c r="N77" s="400" t="s">
        <v>51</v>
      </c>
      <c r="O77" s="151">
        <v>2018</v>
      </c>
      <c r="P77" s="394">
        <v>2</v>
      </c>
      <c r="Q77" s="145">
        <v>2266.3370160000004</v>
      </c>
      <c r="R77" s="145">
        <v>31.899000000000001</v>
      </c>
      <c r="S77" s="152">
        <v>2234.4380160000005</v>
      </c>
      <c r="T77" s="145">
        <v>1089.0325799999998</v>
      </c>
      <c r="U77" s="145"/>
      <c r="V77" s="145"/>
      <c r="W77" s="96">
        <v>1145.4054360000007</v>
      </c>
      <c r="X77" s="146">
        <v>36.5448223</v>
      </c>
      <c r="Y77" s="145">
        <v>147.17732400000003</v>
      </c>
      <c r="Z77" s="146">
        <v>15.096401</v>
      </c>
      <c r="AA77" s="145">
        <v>0</v>
      </c>
      <c r="AB77" s="145">
        <v>-0.58946900000000002</v>
      </c>
      <c r="AC77" s="146">
        <v>9.3515759999999997</v>
      </c>
      <c r="AD77" s="145">
        <v>87.800908000000007</v>
      </c>
      <c r="AE77" s="145">
        <v>275.54178900000005</v>
      </c>
      <c r="AF77" s="145">
        <v>168.568152</v>
      </c>
      <c r="AG77" s="145">
        <v>147.507124</v>
      </c>
      <c r="AH77" s="145">
        <v>0</v>
      </c>
      <c r="AI77" s="145">
        <v>103.58668800000001</v>
      </c>
      <c r="AJ77" s="145">
        <v>16.435195</v>
      </c>
      <c r="AK77" s="145">
        <v>0</v>
      </c>
      <c r="AL77" s="145">
        <v>21.340776000000002</v>
      </c>
      <c r="AM77" s="381">
        <v>1.7783980000000001</v>
      </c>
      <c r="AN77" s="145">
        <v>1.518632</v>
      </c>
      <c r="AO77" s="145">
        <v>0</v>
      </c>
      <c r="AP77" s="145">
        <v>7.0136819999999993</v>
      </c>
      <c r="AQ77" s="145">
        <v>1.9582360000000001</v>
      </c>
      <c r="AR77" s="145">
        <v>1.1889289999999999</v>
      </c>
      <c r="AS77" s="145">
        <v>0</v>
      </c>
      <c r="AT77" s="146">
        <v>34.908553999999995</v>
      </c>
      <c r="AU77" s="97">
        <v>48.366430999999992</v>
      </c>
      <c r="AV77" s="152">
        <v>869.14706300000012</v>
      </c>
      <c r="AW77" s="145">
        <v>40.713325000000005</v>
      </c>
      <c r="AX77" s="152">
        <v>45.488607700000493</v>
      </c>
      <c r="AY77" s="145">
        <v>0</v>
      </c>
      <c r="AZ77" s="145">
        <v>0</v>
      </c>
      <c r="BA77" s="146">
        <v>179.73809</v>
      </c>
      <c r="BB77" s="96">
        <v>-134.2494822999995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0.17307166764888951</v>
      </c>
      <c r="N78" s="400" t="s">
        <v>52</v>
      </c>
      <c r="O78" s="151">
        <v>2018</v>
      </c>
      <c r="P78" s="394">
        <v>2</v>
      </c>
      <c r="Q78" s="145">
        <v>3923.8352640000007</v>
      </c>
      <c r="R78" s="145">
        <v>51.355499999999999</v>
      </c>
      <c r="S78" s="152">
        <v>3872.4797640000006</v>
      </c>
      <c r="T78" s="145">
        <v>1410.394356</v>
      </c>
      <c r="U78" s="145"/>
      <c r="V78" s="145"/>
      <c r="W78" s="96">
        <v>2462.0854080000008</v>
      </c>
      <c r="X78" s="146">
        <v>88.414557280000011</v>
      </c>
      <c r="Y78" s="145">
        <v>437.27871600000009</v>
      </c>
      <c r="Z78" s="146">
        <v>19.232675</v>
      </c>
      <c r="AA78" s="145">
        <v>0</v>
      </c>
      <c r="AB78" s="145">
        <v>-3.2570659999999996</v>
      </c>
      <c r="AC78" s="146">
        <v>20.741316000000001</v>
      </c>
      <c r="AD78" s="145">
        <v>236.68679</v>
      </c>
      <c r="AE78" s="145">
        <v>312.77824599999997</v>
      </c>
      <c r="AF78" s="145">
        <v>246.517934</v>
      </c>
      <c r="AG78" s="145">
        <v>183.90433699999997</v>
      </c>
      <c r="AH78" s="145">
        <v>0</v>
      </c>
      <c r="AI78" s="145">
        <v>88.530250999999993</v>
      </c>
      <c r="AJ78" s="145">
        <v>11.329794000000001</v>
      </c>
      <c r="AK78" s="145">
        <v>0</v>
      </c>
      <c r="AL78" s="145">
        <v>67.289384999999996</v>
      </c>
      <c r="AM78" s="381">
        <v>4.5159319999999994</v>
      </c>
      <c r="AN78" s="145">
        <v>7.5631870000000001</v>
      </c>
      <c r="AO78" s="145">
        <v>6.1844289999999997</v>
      </c>
      <c r="AP78" s="145">
        <v>20.901172000000003</v>
      </c>
      <c r="AQ78" s="145">
        <v>0.34968499999999997</v>
      </c>
      <c r="AR78" s="145">
        <v>3.5068409999999997</v>
      </c>
      <c r="AS78" s="145">
        <v>0</v>
      </c>
      <c r="AT78" s="146">
        <v>3.8065709999999999</v>
      </c>
      <c r="AU78" s="97">
        <v>46.827817000000003</v>
      </c>
      <c r="AV78" s="152">
        <v>1193.864554</v>
      </c>
      <c r="AW78" s="145">
        <v>61.674442999999997</v>
      </c>
      <c r="AX78" s="152">
        <v>679.10471272000075</v>
      </c>
      <c r="AY78" s="145">
        <v>0</v>
      </c>
      <c r="AZ78" s="145">
        <v>0</v>
      </c>
      <c r="BA78" s="146">
        <v>360.185541</v>
      </c>
      <c r="BB78" s="96">
        <v>318.91917172000075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0.14914819243078886</v>
      </c>
      <c r="N79" s="400" t="s">
        <v>52</v>
      </c>
      <c r="O79" s="151">
        <v>2018</v>
      </c>
      <c r="P79" s="394">
        <v>2</v>
      </c>
      <c r="Q79" s="145">
        <v>3202.6997160000005</v>
      </c>
      <c r="R79" s="145">
        <v>29.704499999999999</v>
      </c>
      <c r="S79" s="152">
        <v>3172.9952160000007</v>
      </c>
      <c r="T79" s="145">
        <v>1485.28728</v>
      </c>
      <c r="U79" s="145"/>
      <c r="V79" s="145"/>
      <c r="W79" s="96">
        <v>1687.7079360000007</v>
      </c>
      <c r="X79" s="146">
        <v>54.614495460000001</v>
      </c>
      <c r="Y79" s="145">
        <v>209.059056</v>
      </c>
      <c r="Z79" s="146">
        <v>0.149865</v>
      </c>
      <c r="AA79" s="145">
        <v>0</v>
      </c>
      <c r="AB79" s="145">
        <v>-0.359676</v>
      </c>
      <c r="AC79" s="146">
        <v>11.789380000000001</v>
      </c>
      <c r="AD79" s="145">
        <v>118.46328699999999</v>
      </c>
      <c r="AE79" s="145">
        <v>296.27311400000002</v>
      </c>
      <c r="AF79" s="145">
        <v>196.36311399999997</v>
      </c>
      <c r="AG79" s="145">
        <v>98.751043999999993</v>
      </c>
      <c r="AH79" s="145">
        <v>0</v>
      </c>
      <c r="AI79" s="145">
        <v>93.685607000000005</v>
      </c>
      <c r="AJ79" s="145">
        <v>33.649688000000005</v>
      </c>
      <c r="AK79" s="145">
        <v>0</v>
      </c>
      <c r="AL79" s="145">
        <v>44.969490999999998</v>
      </c>
      <c r="AM79" s="381">
        <v>4.1962200000000003</v>
      </c>
      <c r="AN79" s="145">
        <v>7.3733579999999996</v>
      </c>
      <c r="AO79" s="145">
        <v>0</v>
      </c>
      <c r="AP79" s="145">
        <v>7.1335739999999994</v>
      </c>
      <c r="AQ79" s="145">
        <v>0</v>
      </c>
      <c r="AR79" s="145">
        <v>3.4968499999999998</v>
      </c>
      <c r="AS79" s="145">
        <v>0</v>
      </c>
      <c r="AT79" s="146">
        <v>2.9473450000000003</v>
      </c>
      <c r="AU79" s="97">
        <v>25.147346999999996</v>
      </c>
      <c r="AV79" s="152">
        <v>907.30269199999987</v>
      </c>
      <c r="AW79" s="145">
        <v>50.334658000000005</v>
      </c>
      <c r="AX79" s="152">
        <v>477.67687354000088</v>
      </c>
      <c r="AY79" s="145">
        <v>0</v>
      </c>
      <c r="AZ79" s="145">
        <v>0</v>
      </c>
      <c r="BA79" s="146">
        <v>205.61478000000002</v>
      </c>
      <c r="BB79" s="96">
        <v>272.06209354000089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8.7236313838953153E-2</v>
      </c>
      <c r="N80" s="400" t="s">
        <v>52</v>
      </c>
      <c r="O80" s="151">
        <v>2018</v>
      </c>
      <c r="P80" s="394">
        <v>2</v>
      </c>
      <c r="Q80" s="145">
        <v>3998.0990880000004</v>
      </c>
      <c r="R80" s="145">
        <v>27.405000000000001</v>
      </c>
      <c r="S80" s="152">
        <v>3970.6940880000002</v>
      </c>
      <c r="T80" s="145">
        <v>1932.0572519999998</v>
      </c>
      <c r="U80" s="145"/>
      <c r="V80" s="145"/>
      <c r="W80" s="96">
        <v>2038.6368360000004</v>
      </c>
      <c r="X80" s="146">
        <v>66.123775200000011</v>
      </c>
      <c r="Y80" s="145">
        <v>299.02694400000001</v>
      </c>
      <c r="Z80" s="146">
        <v>15.206302000000001</v>
      </c>
      <c r="AA80" s="145">
        <v>0</v>
      </c>
      <c r="AB80" s="145">
        <v>-1.0390640000000002</v>
      </c>
      <c r="AC80" s="146">
        <v>19.672279000000003</v>
      </c>
      <c r="AD80" s="145">
        <v>119.12269300000001</v>
      </c>
      <c r="AE80" s="145">
        <v>426.08617700000002</v>
      </c>
      <c r="AF80" s="145">
        <v>286.86159200000003</v>
      </c>
      <c r="AG80" s="145">
        <v>163.21297600000003</v>
      </c>
      <c r="AH80" s="145">
        <v>0</v>
      </c>
      <c r="AI80" s="145">
        <v>151.91315499999999</v>
      </c>
      <c r="AJ80" s="145">
        <v>74.782634999999999</v>
      </c>
      <c r="AK80" s="145">
        <v>0</v>
      </c>
      <c r="AL80" s="145">
        <v>8.4723680000000012</v>
      </c>
      <c r="AM80" s="381">
        <v>3.0272729999999997</v>
      </c>
      <c r="AN80" s="145">
        <v>3.386949</v>
      </c>
      <c r="AO80" s="145">
        <v>0</v>
      </c>
      <c r="AP80" s="145">
        <v>4.1462650000000005</v>
      </c>
      <c r="AQ80" s="145">
        <v>11.279838999999999</v>
      </c>
      <c r="AR80" s="145">
        <v>1.578578</v>
      </c>
      <c r="AS80" s="145">
        <v>0</v>
      </c>
      <c r="AT80" s="146">
        <v>2.4477950000000002</v>
      </c>
      <c r="AU80" s="97">
        <v>25.866698999999997</v>
      </c>
      <c r="AV80" s="152">
        <v>1256.318295</v>
      </c>
      <c r="AW80" s="145">
        <v>71.815308000000002</v>
      </c>
      <c r="AX80" s="152">
        <v>348.77942680000041</v>
      </c>
      <c r="AY80" s="145">
        <v>0</v>
      </c>
      <c r="AZ80" s="145">
        <v>0</v>
      </c>
      <c r="BA80" s="146">
        <v>287.14133999999996</v>
      </c>
      <c r="BB80" s="96">
        <v>61.638086800000451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0.13690874367782771</v>
      </c>
      <c r="N81" s="400" t="s">
        <v>52</v>
      </c>
      <c r="O81" s="151">
        <v>2018</v>
      </c>
      <c r="P81" s="394">
        <v>2</v>
      </c>
      <c r="Q81" s="145">
        <v>5042.2533480000011</v>
      </c>
      <c r="R81" s="145">
        <v>53.676000000000002</v>
      </c>
      <c r="S81" s="152">
        <v>4988.5773480000007</v>
      </c>
      <c r="T81" s="145">
        <v>2364.611292</v>
      </c>
      <c r="U81" s="145"/>
      <c r="V81" s="145"/>
      <c r="W81" s="96">
        <v>2623.9660560000007</v>
      </c>
      <c r="X81" s="146">
        <v>83.704797819999996</v>
      </c>
      <c r="Y81" s="145">
        <v>328.65307200000001</v>
      </c>
      <c r="Z81" s="146">
        <v>0.50954100000000002</v>
      </c>
      <c r="AA81" s="145">
        <v>0</v>
      </c>
      <c r="AB81" s="145">
        <v>-1.3088210000000002</v>
      </c>
      <c r="AC81" s="146">
        <v>28.264538999999999</v>
      </c>
      <c r="AD81" s="145">
        <v>92.986237000000003</v>
      </c>
      <c r="AE81" s="145">
        <v>479.61795499999999</v>
      </c>
      <c r="AF81" s="145">
        <v>540.5830370000001</v>
      </c>
      <c r="AG81" s="145">
        <v>116.125393</v>
      </c>
      <c r="AH81" s="145">
        <v>0</v>
      </c>
      <c r="AI81" s="145">
        <v>129.90298200000001</v>
      </c>
      <c r="AJ81" s="145">
        <v>29.153737999999997</v>
      </c>
      <c r="AK81" s="145">
        <v>0</v>
      </c>
      <c r="AL81" s="145">
        <v>20.061927999999998</v>
      </c>
      <c r="AM81" s="381">
        <v>3.4668770000000002</v>
      </c>
      <c r="AN81" s="145">
        <v>10.580468999999999</v>
      </c>
      <c r="AO81" s="145">
        <v>0</v>
      </c>
      <c r="AP81" s="145">
        <v>11.549595999999999</v>
      </c>
      <c r="AQ81" s="145">
        <v>5.175338</v>
      </c>
      <c r="AR81" s="145">
        <v>1.6385240000000001</v>
      </c>
      <c r="AS81" s="145">
        <v>0</v>
      </c>
      <c r="AT81" s="146">
        <v>16.305312000000001</v>
      </c>
      <c r="AU81" s="97">
        <v>48.716116</v>
      </c>
      <c r="AV81" s="152">
        <v>1457.1473860000003</v>
      </c>
      <c r="AW81" s="145">
        <v>90.578406000000001</v>
      </c>
      <c r="AX81" s="152">
        <v>690.32857118000072</v>
      </c>
      <c r="AY81" s="145">
        <v>0</v>
      </c>
      <c r="AZ81" s="145">
        <v>0</v>
      </c>
      <c r="BA81" s="146">
        <v>273.37374199999999</v>
      </c>
      <c r="BB81" s="96">
        <v>416.95482918000073</v>
      </c>
      <c r="BC81" s="406"/>
    </row>
    <row r="82" spans="2:55">
      <c r="F82" s="144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0.19305783430982246</v>
      </c>
      <c r="N82" s="400" t="s">
        <v>52</v>
      </c>
      <c r="O82" s="151">
        <v>2018</v>
      </c>
      <c r="P82" s="394">
        <v>2</v>
      </c>
      <c r="Q82" s="145">
        <v>5326.6384080000007</v>
      </c>
      <c r="R82" s="145">
        <v>65.772000000000006</v>
      </c>
      <c r="S82" s="152">
        <v>5260.8664080000008</v>
      </c>
      <c r="T82" s="145">
        <v>2022.4965600000003</v>
      </c>
      <c r="U82" s="145"/>
      <c r="V82" s="145"/>
      <c r="W82" s="96">
        <v>3238.3698480000003</v>
      </c>
      <c r="X82" s="146">
        <v>112.18168780000002</v>
      </c>
      <c r="Y82" s="145">
        <v>594.083484</v>
      </c>
      <c r="Z82" s="146">
        <v>20.691361000000001</v>
      </c>
      <c r="AA82" s="145">
        <v>0</v>
      </c>
      <c r="AB82" s="145">
        <v>6.3243029999999996</v>
      </c>
      <c r="AC82" s="146">
        <v>25.267239</v>
      </c>
      <c r="AD82" s="145">
        <v>240.46338800000001</v>
      </c>
      <c r="AE82" s="145">
        <v>313.12793100000005</v>
      </c>
      <c r="AF82" s="145">
        <v>374.66249999999997</v>
      </c>
      <c r="AG82" s="145">
        <v>242.41163299999999</v>
      </c>
      <c r="AH82" s="145">
        <v>0</v>
      </c>
      <c r="AI82" s="145">
        <v>145.50892399999998</v>
      </c>
      <c r="AJ82" s="145">
        <v>25.527004999999999</v>
      </c>
      <c r="AK82" s="145">
        <v>0</v>
      </c>
      <c r="AL82" s="145">
        <v>27.655087999999999</v>
      </c>
      <c r="AM82" s="381">
        <v>8.7421250000000015</v>
      </c>
      <c r="AN82" s="145">
        <v>8.0827190000000009</v>
      </c>
      <c r="AO82" s="145">
        <v>1.6185420000000001</v>
      </c>
      <c r="AP82" s="145">
        <v>21.001082</v>
      </c>
      <c r="AQ82" s="145">
        <v>0</v>
      </c>
      <c r="AR82" s="145">
        <v>12.548696000000001</v>
      </c>
      <c r="AS82" s="145">
        <v>0</v>
      </c>
      <c r="AT82" s="146">
        <v>9.5813690000000005</v>
      </c>
      <c r="AU82" s="97">
        <v>61.574533000000002</v>
      </c>
      <c r="AV82" s="152">
        <v>1430.9310019999998</v>
      </c>
      <c r="AW82" s="145">
        <v>83.724579999999989</v>
      </c>
      <c r="AX82" s="152">
        <v>1028.3492752000006</v>
      </c>
      <c r="AY82" s="145">
        <v>0</v>
      </c>
      <c r="AZ82" s="145">
        <v>0</v>
      </c>
      <c r="BA82" s="146">
        <v>302.797237</v>
      </c>
      <c r="BB82" s="96">
        <v>725.55203820000065</v>
      </c>
      <c r="BC82" s="406"/>
    </row>
    <row r="83" spans="2:55">
      <c r="F83" s="144"/>
      <c r="H83" s="138"/>
      <c r="M83" s="139"/>
      <c r="O83" s="100"/>
      <c r="P83" s="100"/>
      <c r="Q83" s="145"/>
      <c r="R83" s="145"/>
      <c r="S83" s="146"/>
      <c r="T83" s="145"/>
      <c r="U83" s="145"/>
      <c r="V83" s="244"/>
      <c r="W83" s="145"/>
      <c r="X83" s="146"/>
      <c r="Y83" s="145"/>
      <c r="Z83" s="146"/>
      <c r="AA83" s="145"/>
      <c r="AB83" s="145"/>
      <c r="AC83" s="146"/>
      <c r="AD83" s="145"/>
      <c r="AE83" s="145"/>
      <c r="AF83" s="145"/>
      <c r="AG83" s="145"/>
      <c r="AH83" s="145"/>
      <c r="AI83" s="145"/>
      <c r="AJ83" s="145"/>
      <c r="AK83" s="145"/>
      <c r="AL83" s="145"/>
      <c r="AM83" s="381"/>
      <c r="AN83" s="145"/>
      <c r="AO83" s="145"/>
      <c r="AP83" s="145"/>
      <c r="AQ83" s="145"/>
      <c r="AR83" s="145"/>
      <c r="AS83" s="145"/>
      <c r="AT83" s="146"/>
      <c r="AU83" s="145"/>
      <c r="AV83" s="246"/>
      <c r="AW83" s="147"/>
      <c r="AX83" s="246"/>
      <c r="AY83" s="244"/>
      <c r="AZ83" s="244"/>
      <c r="BA83" s="246"/>
      <c r="BB83" s="393"/>
    </row>
    <row r="84" spans="2:55">
      <c r="H84" s="138"/>
      <c r="M84" s="216"/>
    </row>
    <row r="85" spans="2:55">
      <c r="B85" s="92"/>
      <c r="E85" s="91"/>
      <c r="H85" s="138"/>
      <c r="M85" s="21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pageSetup orientation="portrait" horizontalDpi="0" verticalDpi="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D04AC-B504-493B-8C00-3E4D5E2E7068}">
  <sheetPr codeName="Sheet31">
    <tabColor theme="7" tint="0.79998168889431442"/>
  </sheetPr>
  <dimension ref="A1:DO150"/>
  <sheetViews>
    <sheetView showRowColHeaders="0" zoomScaleNormal="10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52</v>
      </c>
      <c r="P2" s="425">
        <f>COUNTIF($N$18:$N$4000,"M")</f>
        <v>10</v>
      </c>
      <c r="Q2" s="425">
        <f>COUNTIF($N$18:$N$4000,"L")</f>
        <v>6</v>
      </c>
      <c r="R2" s="462">
        <f>COUNTA(F18:F500)</f>
        <v>68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3"/>
      <c r="B4" s="93"/>
      <c r="C4" s="93"/>
      <c r="D4" s="93"/>
      <c r="E4" s="93"/>
      <c r="F4" s="95"/>
      <c r="G4" s="93"/>
      <c r="H4" s="93"/>
      <c r="I4" s="93"/>
      <c r="J4" s="93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99" customFormat="1" ht="16.149999999999999" customHeight="1">
      <c r="A5" s="90"/>
      <c r="B5" s="90"/>
      <c r="C5" s="90"/>
      <c r="D5" s="90"/>
      <c r="E5" s="90"/>
      <c r="F5" s="108"/>
      <c r="G5" s="90"/>
      <c r="H5" s="90"/>
      <c r="I5" s="93"/>
      <c r="J5" s="93"/>
      <c r="K5" s="93"/>
      <c r="L5" s="93"/>
      <c r="Q5" s="214"/>
      <c r="R5" s="101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0"/>
      <c r="B6" s="90"/>
      <c r="C6" s="90"/>
      <c r="D6" s="90"/>
      <c r="E6" s="90"/>
      <c r="F6" s="108"/>
      <c r="G6" s="90"/>
      <c r="H6" s="90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0"/>
      <c r="B7" s="90"/>
      <c r="C7" s="90"/>
      <c r="D7" s="90"/>
      <c r="E7" s="90"/>
      <c r="F7" s="108"/>
      <c r="G7" s="90"/>
      <c r="H7" s="90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0"/>
      <c r="B8" s="90"/>
      <c r="C8" s="90"/>
      <c r="D8" s="90"/>
      <c r="E8" s="90"/>
      <c r="F8" s="108"/>
      <c r="G8" s="90"/>
      <c r="H8" s="19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0"/>
      <c r="B9" s="90"/>
      <c r="C9" s="90"/>
      <c r="D9" s="90"/>
      <c r="E9" s="90"/>
      <c r="F9" s="108"/>
      <c r="G9" s="90"/>
      <c r="H9" s="19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0"/>
      <c r="B10" s="90"/>
      <c r="C10" s="90"/>
      <c r="D10" s="90"/>
      <c r="E10" s="90"/>
      <c r="F10" s="108"/>
      <c r="G10" s="90"/>
      <c r="H10" s="19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0"/>
      <c r="C13" s="90"/>
      <c r="D13" s="90"/>
      <c r="E13" s="90"/>
      <c r="F13" s="198"/>
      <c r="G13" s="90"/>
      <c r="H13" s="19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A14" s="160"/>
      <c r="B14" s="160"/>
      <c r="C14" s="33"/>
      <c r="D14" s="160"/>
      <c r="E14" s="33"/>
      <c r="F14" s="189"/>
      <c r="G14" s="519"/>
      <c r="H14" s="520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332</v>
      </c>
      <c r="H15" s="104"/>
      <c r="I15" s="93"/>
      <c r="J15" s="93"/>
      <c r="K15" s="93"/>
      <c r="L15" s="93"/>
      <c r="M15" s="209">
        <f>IF(Q15=0,0,AX15/Q15)</f>
        <v>0.11185536612923223</v>
      </c>
      <c r="Q15" s="206">
        <f>SUM(Q18:Q4000)</f>
        <v>275186.44</v>
      </c>
      <c r="R15" s="206">
        <f t="shared" ref="R15:BA15" si="0">SUM(R18:R4000)</f>
        <v>4392.6600000000008</v>
      </c>
      <c r="S15" s="206">
        <f t="shared" si="0"/>
        <v>270793.77999999997</v>
      </c>
      <c r="T15" s="206">
        <f t="shared" ref="T15:AC15" si="1">SUM(T18:T4000)</f>
        <v>114385.80000000006</v>
      </c>
      <c r="U15" s="206">
        <f t="shared" si="1"/>
        <v>0</v>
      </c>
      <c r="V15" s="206">
        <f t="shared" si="1"/>
        <v>0</v>
      </c>
      <c r="W15" s="206">
        <f t="shared" si="1"/>
        <v>156407.98000000004</v>
      </c>
      <c r="X15" s="206">
        <f t="shared" si="1"/>
        <v>4174.050000000002</v>
      </c>
      <c r="Y15" s="206">
        <f t="shared" si="1"/>
        <v>29447.439999999995</v>
      </c>
      <c r="Z15" s="206">
        <f t="shared" si="1"/>
        <v>1702.4199999999998</v>
      </c>
      <c r="AA15" s="206">
        <f t="shared" si="1"/>
        <v>0</v>
      </c>
      <c r="AB15" s="206">
        <f t="shared" si="1"/>
        <v>572.9300000000004</v>
      </c>
      <c r="AC15" s="206">
        <f t="shared" si="1"/>
        <v>1463.0500000000002</v>
      </c>
      <c r="AD15" s="206">
        <f t="shared" si="0"/>
        <v>9870.36</v>
      </c>
      <c r="AE15" s="206">
        <f t="shared" si="0"/>
        <v>27128.400000000005</v>
      </c>
      <c r="AF15" s="206">
        <f t="shared" si="0"/>
        <v>20367.73</v>
      </c>
      <c r="AG15" s="206">
        <f t="shared" si="0"/>
        <v>10231.339999999998</v>
      </c>
      <c r="AH15" s="206">
        <f t="shared" si="0"/>
        <v>0</v>
      </c>
      <c r="AI15" s="206">
        <f t="shared" si="0"/>
        <v>7769.32</v>
      </c>
      <c r="AJ15" s="206">
        <f t="shared" si="0"/>
        <v>3176.9200000000005</v>
      </c>
      <c r="AK15" s="206">
        <f>SUM(AK18:AK4000)</f>
        <v>673.26</v>
      </c>
      <c r="AL15" s="384">
        <f>SUM(AL18:AL4000)</f>
        <v>4312.4699999999993</v>
      </c>
      <c r="AM15" s="206">
        <f t="shared" si="0"/>
        <v>296.72000000000003</v>
      </c>
      <c r="AN15" s="206">
        <f t="shared" si="0"/>
        <v>441.91999999999979</v>
      </c>
      <c r="AO15" s="206">
        <f t="shared" si="0"/>
        <v>148.39999999999998</v>
      </c>
      <c r="AP15" s="206">
        <f t="shared" si="0"/>
        <v>1266.9100000000001</v>
      </c>
      <c r="AQ15" s="206">
        <f t="shared" si="0"/>
        <v>77.53</v>
      </c>
      <c r="AR15" s="206">
        <f t="shared" si="0"/>
        <v>409.16</v>
      </c>
      <c r="AS15" s="206">
        <f t="shared" si="0"/>
        <v>0</v>
      </c>
      <c r="AT15" s="206">
        <f t="shared" si="0"/>
        <v>1102.5300000000002</v>
      </c>
      <c r="AU15" s="410">
        <f>SUM(AU18:AU4000)</f>
        <v>3743.1700000000005</v>
      </c>
      <c r="AV15" s="382">
        <f t="shared" si="0"/>
        <v>87272.969999999972</v>
      </c>
      <c r="AW15" s="206">
        <f t="shared" si="0"/>
        <v>5066</v>
      </c>
      <c r="AX15" s="206">
        <f t="shared" si="0"/>
        <v>30781.079999999998</v>
      </c>
      <c r="AY15" s="206">
        <f t="shared" si="0"/>
        <v>0</v>
      </c>
      <c r="AZ15" s="206">
        <f t="shared" si="0"/>
        <v>0</v>
      </c>
      <c r="BA15" s="206">
        <f t="shared" si="0"/>
        <v>13492.771339999998</v>
      </c>
      <c r="BB15" s="206">
        <f>SUM(BB18:BB4000)</f>
        <v>17288.30866000001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/>
      <c r="C18" s="123"/>
      <c r="D18" s="123"/>
      <c r="E18" s="123"/>
      <c r="F18" s="137" t="s">
        <v>59</v>
      </c>
      <c r="G18" s="511" t="s">
        <v>60</v>
      </c>
      <c r="H18" s="512">
        <v>32213</v>
      </c>
      <c r="I18" s="513" t="s">
        <v>61</v>
      </c>
      <c r="J18" s="513" t="s">
        <v>62</v>
      </c>
      <c r="K18" s="511" t="s">
        <v>63</v>
      </c>
      <c r="L18" s="395" t="s">
        <v>64</v>
      </c>
      <c r="M18" s="399">
        <v>0.1850522468904543</v>
      </c>
      <c r="N18" s="400" t="s">
        <v>52</v>
      </c>
      <c r="O18" s="151">
        <v>2018</v>
      </c>
      <c r="P18" s="401">
        <v>1</v>
      </c>
      <c r="Q18" s="141">
        <v>6747.77</v>
      </c>
      <c r="R18" s="141">
        <v>73.98</v>
      </c>
      <c r="S18" s="402">
        <v>6673.7900000000009</v>
      </c>
      <c r="T18" s="141">
        <v>2753.73</v>
      </c>
      <c r="U18" s="141"/>
      <c r="V18" s="141"/>
      <c r="W18" s="403">
        <v>3920.0600000000009</v>
      </c>
      <c r="X18" s="142" t="s">
        <v>347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132</v>
      </c>
      <c r="AX18" s="402">
        <v>1248.690000000001</v>
      </c>
      <c r="AY18" s="141">
        <v>0</v>
      </c>
      <c r="AZ18" s="141">
        <v>0</v>
      </c>
      <c r="BA18" s="142">
        <v>241.74821</v>
      </c>
      <c r="BB18" s="402">
        <v>1006.941790000001</v>
      </c>
      <c r="BC18" s="157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509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0.12529291343829474</v>
      </c>
      <c r="N19" s="400" t="s">
        <v>52</v>
      </c>
      <c r="O19" s="151">
        <v>2018</v>
      </c>
      <c r="P19" s="394">
        <v>1</v>
      </c>
      <c r="Q19" s="145">
        <v>5402.62</v>
      </c>
      <c r="R19" s="145">
        <v>100.85</v>
      </c>
      <c r="S19" s="152">
        <v>5301.7699999999995</v>
      </c>
      <c r="T19" s="145">
        <v>2200.91</v>
      </c>
      <c r="U19" s="145"/>
      <c r="V19" s="145"/>
      <c r="W19" s="96">
        <v>3100.8599999999997</v>
      </c>
      <c r="X19" s="146">
        <v>68.239999999999995</v>
      </c>
      <c r="Y19" s="145">
        <v>636.21</v>
      </c>
      <c r="Z19" s="146">
        <v>27.79</v>
      </c>
      <c r="AA19" s="145">
        <v>0</v>
      </c>
      <c r="AB19" s="145">
        <v>82.12</v>
      </c>
      <c r="AC19" s="146">
        <v>40.33</v>
      </c>
      <c r="AD19" s="145">
        <v>185.32</v>
      </c>
      <c r="AE19" s="145">
        <v>558.99</v>
      </c>
      <c r="AF19" s="145">
        <v>306.51</v>
      </c>
      <c r="AG19" s="145">
        <v>244.96</v>
      </c>
      <c r="AH19" s="145">
        <v>0</v>
      </c>
      <c r="AI19" s="145">
        <v>119.73</v>
      </c>
      <c r="AJ19" s="145">
        <v>78.36</v>
      </c>
      <c r="AK19" s="145">
        <v>55.02</v>
      </c>
      <c r="AL19" s="145">
        <v>95.05</v>
      </c>
      <c r="AM19" s="381">
        <v>2.63</v>
      </c>
      <c r="AN19" s="145">
        <v>3.78</v>
      </c>
      <c r="AO19" s="145">
        <v>0.84</v>
      </c>
      <c r="AP19" s="145">
        <v>20.41</v>
      </c>
      <c r="AQ19" s="145">
        <v>0.78</v>
      </c>
      <c r="AR19" s="145">
        <v>8.35</v>
      </c>
      <c r="AS19" s="145">
        <v>0</v>
      </c>
      <c r="AT19" s="146">
        <v>27.43</v>
      </c>
      <c r="AU19" s="97">
        <v>64.22</v>
      </c>
      <c r="AV19" s="152">
        <v>1708.1599999999999</v>
      </c>
      <c r="AW19" s="145">
        <v>106</v>
      </c>
      <c r="AX19" s="152">
        <v>676.90999999999985</v>
      </c>
      <c r="AY19" s="145">
        <v>0</v>
      </c>
      <c r="AZ19" s="145">
        <v>0</v>
      </c>
      <c r="BA19" s="146">
        <v>333.19881999999996</v>
      </c>
      <c r="BB19" s="96">
        <v>343.7111799999999</v>
      </c>
      <c r="BC19" s="406"/>
    </row>
    <row r="20" spans="1:119">
      <c r="B20" s="92"/>
      <c r="E20" s="91"/>
      <c r="F20" s="144" t="s">
        <v>69</v>
      </c>
      <c r="G20" s="509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0.1637055678477633</v>
      </c>
      <c r="N20" s="400" t="s">
        <v>52</v>
      </c>
      <c r="O20" s="151">
        <v>2018</v>
      </c>
      <c r="P20" s="394">
        <v>1</v>
      </c>
      <c r="Q20" s="145">
        <v>6381.64</v>
      </c>
      <c r="R20" s="145">
        <v>69.89</v>
      </c>
      <c r="S20" s="152">
        <v>6311.75</v>
      </c>
      <c r="T20" s="145">
        <v>2535.92</v>
      </c>
      <c r="U20" s="145"/>
      <c r="V20" s="145"/>
      <c r="W20" s="96">
        <v>3775.83</v>
      </c>
      <c r="X20" s="146">
        <v>70.739999999999995</v>
      </c>
      <c r="Y20" s="145">
        <v>757.41</v>
      </c>
      <c r="Z20" s="146">
        <v>58.67</v>
      </c>
      <c r="AA20" s="145">
        <v>0</v>
      </c>
      <c r="AB20" s="145">
        <v>79.77</v>
      </c>
      <c r="AC20" s="146">
        <v>22.03</v>
      </c>
      <c r="AD20" s="145">
        <v>233.51</v>
      </c>
      <c r="AE20" s="145">
        <v>773.11</v>
      </c>
      <c r="AF20" s="145">
        <v>185.26</v>
      </c>
      <c r="AG20" s="145">
        <v>210.16</v>
      </c>
      <c r="AH20" s="145">
        <v>0</v>
      </c>
      <c r="AI20" s="145">
        <v>151.72999999999999</v>
      </c>
      <c r="AJ20" s="145">
        <v>69.319999999999993</v>
      </c>
      <c r="AK20" s="145">
        <v>49.27</v>
      </c>
      <c r="AL20" s="145">
        <v>85.1</v>
      </c>
      <c r="AM20" s="381">
        <v>6.94</v>
      </c>
      <c r="AN20" s="145">
        <v>7.86</v>
      </c>
      <c r="AO20" s="145">
        <v>14.71</v>
      </c>
      <c r="AP20" s="145">
        <v>16.36</v>
      </c>
      <c r="AQ20" s="145">
        <v>9.42</v>
      </c>
      <c r="AR20" s="145">
        <v>6.2</v>
      </c>
      <c r="AS20" s="145">
        <v>0</v>
      </c>
      <c r="AT20" s="146">
        <v>2.15</v>
      </c>
      <c r="AU20" s="97">
        <v>63.640000000000008</v>
      </c>
      <c r="AV20" s="152">
        <v>1821.1000000000001</v>
      </c>
      <c r="AW20" s="145">
        <v>125</v>
      </c>
      <c r="AX20" s="152">
        <v>1044.7100000000003</v>
      </c>
      <c r="AY20" s="145">
        <v>0</v>
      </c>
      <c r="AZ20" s="145">
        <v>0</v>
      </c>
      <c r="BA20" s="146">
        <v>71.528349999999989</v>
      </c>
      <c r="BB20" s="96">
        <v>973.18165000000022</v>
      </c>
      <c r="BC20" s="406"/>
    </row>
    <row r="21" spans="1:119">
      <c r="B21" s="92"/>
      <c r="E21" s="91"/>
      <c r="F21" s="144" t="s">
        <v>73</v>
      </c>
      <c r="G21" s="509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5.7656911359886709E-2</v>
      </c>
      <c r="N21" s="400" t="s">
        <v>52</v>
      </c>
      <c r="O21" s="151">
        <v>2018</v>
      </c>
      <c r="P21" s="394">
        <v>1</v>
      </c>
      <c r="Q21" s="145">
        <v>4297.49</v>
      </c>
      <c r="R21" s="145">
        <v>77.09</v>
      </c>
      <c r="S21" s="152">
        <v>4220.3999999999996</v>
      </c>
      <c r="T21" s="145">
        <v>1756.23</v>
      </c>
      <c r="U21" s="145"/>
      <c r="V21" s="145"/>
      <c r="W21" s="96">
        <v>2464.1699999999996</v>
      </c>
      <c r="X21" s="146">
        <v>44.37</v>
      </c>
      <c r="Y21" s="145">
        <v>506.46</v>
      </c>
      <c r="Z21" s="146">
        <v>31.59</v>
      </c>
      <c r="AA21" s="145">
        <v>0</v>
      </c>
      <c r="AB21" s="145">
        <v>-13.47</v>
      </c>
      <c r="AC21" s="146">
        <v>43.05</v>
      </c>
      <c r="AD21" s="145">
        <v>180.16</v>
      </c>
      <c r="AE21" s="145">
        <v>419.96</v>
      </c>
      <c r="AF21" s="145">
        <v>493.41</v>
      </c>
      <c r="AG21" s="145">
        <v>161.09</v>
      </c>
      <c r="AH21" s="145">
        <v>0</v>
      </c>
      <c r="AI21" s="145">
        <v>110.94</v>
      </c>
      <c r="AJ21" s="145">
        <v>68.150000000000006</v>
      </c>
      <c r="AK21" s="145">
        <v>27.51</v>
      </c>
      <c r="AL21" s="145">
        <v>76.63</v>
      </c>
      <c r="AM21" s="381">
        <v>2.98</v>
      </c>
      <c r="AN21" s="145">
        <v>2.96</v>
      </c>
      <c r="AO21" s="145">
        <v>0.33</v>
      </c>
      <c r="AP21" s="145">
        <v>18.510000000000002</v>
      </c>
      <c r="AQ21" s="145">
        <v>4.95</v>
      </c>
      <c r="AR21" s="145">
        <v>8.2899999999999991</v>
      </c>
      <c r="AS21" s="145">
        <v>0</v>
      </c>
      <c r="AT21" s="146">
        <v>3.68</v>
      </c>
      <c r="AU21" s="97">
        <v>41.699999999999996</v>
      </c>
      <c r="AV21" s="152">
        <v>1579.55</v>
      </c>
      <c r="AW21" s="145">
        <v>84</v>
      </c>
      <c r="AX21" s="152">
        <v>247.77999999999952</v>
      </c>
      <c r="AY21" s="145">
        <v>0</v>
      </c>
      <c r="AZ21" s="145">
        <v>0</v>
      </c>
      <c r="BA21" s="146">
        <v>294.85140499999994</v>
      </c>
      <c r="BB21" s="96">
        <v>-47.071405000000425</v>
      </c>
      <c r="BC21" s="406"/>
    </row>
    <row r="22" spans="1:119" ht="15.6" customHeight="1">
      <c r="B22" s="92"/>
      <c r="E22" s="91"/>
      <c r="F22" s="144" t="s">
        <v>75</v>
      </c>
      <c r="G22" s="509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0.11957105380237193</v>
      </c>
      <c r="N22" s="400" t="s">
        <v>52</v>
      </c>
      <c r="O22" s="151">
        <v>2018</v>
      </c>
      <c r="P22" s="394">
        <v>1</v>
      </c>
      <c r="Q22" s="145">
        <v>3910.98</v>
      </c>
      <c r="R22" s="145">
        <v>107.47</v>
      </c>
      <c r="S22" s="152">
        <v>3803.51</v>
      </c>
      <c r="T22" s="145">
        <v>1520.86</v>
      </c>
      <c r="U22" s="145"/>
      <c r="V22" s="145"/>
      <c r="W22" s="96">
        <v>2282.6500000000005</v>
      </c>
      <c r="X22" s="146">
        <v>58.87</v>
      </c>
      <c r="Y22" s="145">
        <v>456.42</v>
      </c>
      <c r="Z22" s="146">
        <v>29.85</v>
      </c>
      <c r="AA22" s="145">
        <v>0</v>
      </c>
      <c r="AB22" s="145">
        <v>-14.5</v>
      </c>
      <c r="AC22" s="146">
        <v>22.81</v>
      </c>
      <c r="AD22" s="145">
        <v>151.27000000000001</v>
      </c>
      <c r="AE22" s="145">
        <v>404.62</v>
      </c>
      <c r="AF22" s="145">
        <v>297.36</v>
      </c>
      <c r="AG22" s="145">
        <v>143.93</v>
      </c>
      <c r="AH22" s="145">
        <v>0</v>
      </c>
      <c r="AI22" s="145">
        <v>80.27</v>
      </c>
      <c r="AJ22" s="145">
        <v>29.81</v>
      </c>
      <c r="AK22" s="145">
        <v>1.21</v>
      </c>
      <c r="AL22" s="145">
        <v>54.8</v>
      </c>
      <c r="AM22" s="381">
        <v>5.53</v>
      </c>
      <c r="AN22" s="145">
        <v>4.71</v>
      </c>
      <c r="AO22" s="145">
        <v>3.54</v>
      </c>
      <c r="AP22" s="145">
        <v>10.83</v>
      </c>
      <c r="AQ22" s="145">
        <v>0</v>
      </c>
      <c r="AR22" s="145">
        <v>8.98</v>
      </c>
      <c r="AS22" s="145">
        <v>0</v>
      </c>
      <c r="AT22" s="146">
        <v>4.32</v>
      </c>
      <c r="AU22" s="97">
        <v>37.910000000000004</v>
      </c>
      <c r="AV22" s="152">
        <v>1201.18</v>
      </c>
      <c r="AW22" s="145">
        <v>77</v>
      </c>
      <c r="AX22" s="152">
        <v>467.64000000000055</v>
      </c>
      <c r="AY22" s="145">
        <v>0</v>
      </c>
      <c r="AZ22" s="145">
        <v>0</v>
      </c>
      <c r="BA22" s="146">
        <v>103.15347</v>
      </c>
      <c r="BB22" s="96">
        <v>364.48653000000058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0.18240795077822899</v>
      </c>
      <c r="N23" s="400" t="s">
        <v>52</v>
      </c>
      <c r="O23" s="151">
        <v>2018</v>
      </c>
      <c r="P23" s="394">
        <v>1</v>
      </c>
      <c r="Q23" s="145">
        <v>7139.93</v>
      </c>
      <c r="R23" s="145">
        <v>203.2</v>
      </c>
      <c r="S23" s="152">
        <v>6936.7300000000005</v>
      </c>
      <c r="T23" s="145">
        <v>2860.54</v>
      </c>
      <c r="U23" s="145"/>
      <c r="V23" s="145"/>
      <c r="W23" s="96">
        <v>4076.1900000000005</v>
      </c>
      <c r="X23" s="146">
        <v>101.54</v>
      </c>
      <c r="Y23" s="145">
        <v>832.41</v>
      </c>
      <c r="Z23" s="146">
        <v>44.21</v>
      </c>
      <c r="AA23" s="145">
        <v>0</v>
      </c>
      <c r="AB23" s="145">
        <v>133.27000000000001</v>
      </c>
      <c r="AC23" s="146">
        <v>23.65</v>
      </c>
      <c r="AD23" s="145">
        <v>247.38</v>
      </c>
      <c r="AE23" s="145">
        <v>714.14</v>
      </c>
      <c r="AF23" s="145">
        <v>229.09</v>
      </c>
      <c r="AG23" s="145">
        <v>246.73</v>
      </c>
      <c r="AH23" s="145">
        <v>0</v>
      </c>
      <c r="AI23" s="145">
        <v>152.94</v>
      </c>
      <c r="AJ23" s="145">
        <v>79.37</v>
      </c>
      <c r="AK23" s="145">
        <v>53.66</v>
      </c>
      <c r="AL23" s="145">
        <v>25.44</v>
      </c>
      <c r="AM23" s="381">
        <v>9.26</v>
      </c>
      <c r="AN23" s="145">
        <v>10.32</v>
      </c>
      <c r="AO23" s="145">
        <v>8.74</v>
      </c>
      <c r="AP23" s="145">
        <v>25.46</v>
      </c>
      <c r="AQ23" s="145">
        <v>0</v>
      </c>
      <c r="AR23" s="145">
        <v>2.58</v>
      </c>
      <c r="AS23" s="145">
        <v>0</v>
      </c>
      <c r="AT23" s="146">
        <v>7.46</v>
      </c>
      <c r="AU23" s="97">
        <v>63.82</v>
      </c>
      <c r="AV23" s="152">
        <v>1812.5700000000002</v>
      </c>
      <c r="AW23" s="145">
        <v>140</v>
      </c>
      <c r="AX23" s="152">
        <v>1302.3800000000006</v>
      </c>
      <c r="AY23" s="145">
        <v>0</v>
      </c>
      <c r="AZ23" s="145">
        <v>0</v>
      </c>
      <c r="BA23" s="146">
        <v>118.40828500000001</v>
      </c>
      <c r="BB23" s="96">
        <v>1183.9717150000006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0.16049035259256367</v>
      </c>
      <c r="N24" s="400" t="s">
        <v>52</v>
      </c>
      <c r="O24" s="151">
        <v>2018</v>
      </c>
      <c r="P24" s="394">
        <v>1</v>
      </c>
      <c r="Q24" s="145">
        <v>6182.49</v>
      </c>
      <c r="R24" s="145">
        <v>112.31</v>
      </c>
      <c r="S24" s="152">
        <v>6070.1799999999994</v>
      </c>
      <c r="T24" s="145">
        <v>2527.04</v>
      </c>
      <c r="U24" s="145"/>
      <c r="V24" s="145"/>
      <c r="W24" s="96">
        <v>3543.1399999999994</v>
      </c>
      <c r="X24" s="146">
        <v>75.53</v>
      </c>
      <c r="Y24" s="145">
        <v>728.42</v>
      </c>
      <c r="Z24" s="146">
        <v>42.2</v>
      </c>
      <c r="AA24" s="145">
        <v>0</v>
      </c>
      <c r="AB24" s="145">
        <v>10.87</v>
      </c>
      <c r="AC24" s="146">
        <v>53.56</v>
      </c>
      <c r="AD24" s="145">
        <v>207.56</v>
      </c>
      <c r="AE24" s="145">
        <v>631.88</v>
      </c>
      <c r="AF24" s="145">
        <v>125</v>
      </c>
      <c r="AG24" s="145">
        <v>226.17</v>
      </c>
      <c r="AH24" s="145">
        <v>0</v>
      </c>
      <c r="AI24" s="145">
        <v>122.95</v>
      </c>
      <c r="AJ24" s="145">
        <v>100.41</v>
      </c>
      <c r="AK24" s="145">
        <v>52.72</v>
      </c>
      <c r="AL24" s="145">
        <v>94.4</v>
      </c>
      <c r="AM24" s="381">
        <v>9.67</v>
      </c>
      <c r="AN24" s="145">
        <v>8.11</v>
      </c>
      <c r="AO24" s="145">
        <v>4.67</v>
      </c>
      <c r="AP24" s="145">
        <v>19.39</v>
      </c>
      <c r="AQ24" s="145">
        <v>0</v>
      </c>
      <c r="AR24" s="145">
        <v>8.26</v>
      </c>
      <c r="AS24" s="145">
        <v>0</v>
      </c>
      <c r="AT24" s="146">
        <v>25</v>
      </c>
      <c r="AU24" s="97">
        <v>75.099999999999994</v>
      </c>
      <c r="AV24" s="152">
        <v>1636.1900000000003</v>
      </c>
      <c r="AW24" s="145">
        <v>133</v>
      </c>
      <c r="AX24" s="152">
        <v>992.22999999999888</v>
      </c>
      <c r="AY24" s="145">
        <v>0</v>
      </c>
      <c r="AZ24" s="145">
        <v>0</v>
      </c>
      <c r="BA24" s="146">
        <v>112.517715</v>
      </c>
      <c r="BB24" s="96">
        <v>879.71228499999893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0.12300214368524282</v>
      </c>
      <c r="N25" s="400" t="s">
        <v>52</v>
      </c>
      <c r="O25" s="151">
        <v>2018</v>
      </c>
      <c r="P25" s="394">
        <v>1</v>
      </c>
      <c r="Q25" s="145">
        <v>10971.76</v>
      </c>
      <c r="R25" s="145">
        <v>177.9</v>
      </c>
      <c r="S25" s="152">
        <v>10793.86</v>
      </c>
      <c r="T25" s="145">
        <v>4365.46</v>
      </c>
      <c r="U25" s="145"/>
      <c r="V25" s="145"/>
      <c r="W25" s="96">
        <v>6428.4000000000005</v>
      </c>
      <c r="X25" s="146">
        <v>134.78</v>
      </c>
      <c r="Y25" s="145">
        <v>1295.26</v>
      </c>
      <c r="Z25" s="146">
        <v>75.52</v>
      </c>
      <c r="AA25" s="145">
        <v>0</v>
      </c>
      <c r="AB25" s="145">
        <v>-104.28</v>
      </c>
      <c r="AC25" s="146">
        <v>93.89</v>
      </c>
      <c r="AD25" s="145">
        <v>336.43</v>
      </c>
      <c r="AE25" s="145">
        <v>1039.6600000000001</v>
      </c>
      <c r="AF25" s="145">
        <v>824.7</v>
      </c>
      <c r="AG25" s="145">
        <v>405.33</v>
      </c>
      <c r="AH25" s="145">
        <v>0</v>
      </c>
      <c r="AI25" s="145">
        <v>233.32</v>
      </c>
      <c r="AJ25" s="145">
        <v>114.42</v>
      </c>
      <c r="AK25" s="145">
        <v>52.72</v>
      </c>
      <c r="AL25" s="145">
        <v>139.27000000000001</v>
      </c>
      <c r="AM25" s="381">
        <v>16.32</v>
      </c>
      <c r="AN25" s="145">
        <v>4.12</v>
      </c>
      <c r="AO25" s="145">
        <v>2.84</v>
      </c>
      <c r="AP25" s="145">
        <v>33.57</v>
      </c>
      <c r="AQ25" s="145">
        <v>4.95</v>
      </c>
      <c r="AR25" s="145">
        <v>10.039999999999999</v>
      </c>
      <c r="AS25" s="145">
        <v>0</v>
      </c>
      <c r="AT25" s="146">
        <v>130.21</v>
      </c>
      <c r="AU25" s="97">
        <v>202.05</v>
      </c>
      <c r="AV25" s="152">
        <v>3347.9</v>
      </c>
      <c r="AW25" s="145">
        <v>215</v>
      </c>
      <c r="AX25" s="152">
        <v>1349.5499999999997</v>
      </c>
      <c r="AY25" s="145">
        <v>0</v>
      </c>
      <c r="AZ25" s="145">
        <v>0</v>
      </c>
      <c r="BA25" s="146">
        <v>256.45506499999999</v>
      </c>
      <c r="BB25" s="96">
        <v>1093.0949349999996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0.15582440211541149</v>
      </c>
      <c r="N26" s="400" t="s">
        <v>52</v>
      </c>
      <c r="O26" s="151">
        <v>2018</v>
      </c>
      <c r="P26" s="394">
        <v>1</v>
      </c>
      <c r="Q26" s="145">
        <v>10683.5</v>
      </c>
      <c r="R26" s="145">
        <v>172.12</v>
      </c>
      <c r="S26" s="152">
        <v>10511.38</v>
      </c>
      <c r="T26" s="145">
        <v>4269.47</v>
      </c>
      <c r="U26" s="145"/>
      <c r="V26" s="145"/>
      <c r="W26" s="96">
        <v>6241.9099999999989</v>
      </c>
      <c r="X26" s="146">
        <v>112.21</v>
      </c>
      <c r="Y26" s="145">
        <v>1261.3699999999999</v>
      </c>
      <c r="Z26" s="146">
        <v>58.23</v>
      </c>
      <c r="AA26" s="145">
        <v>0</v>
      </c>
      <c r="AB26" s="145">
        <v>272.33</v>
      </c>
      <c r="AC26" s="146">
        <v>-25.7</v>
      </c>
      <c r="AD26" s="145">
        <v>318.83999999999997</v>
      </c>
      <c r="AE26" s="145">
        <v>1114.82</v>
      </c>
      <c r="AF26" s="145">
        <v>644.91</v>
      </c>
      <c r="AG26" s="145">
        <v>370.8</v>
      </c>
      <c r="AH26" s="145">
        <v>0</v>
      </c>
      <c r="AI26" s="145">
        <v>245.47</v>
      </c>
      <c r="AJ26" s="145">
        <v>128.03</v>
      </c>
      <c r="AK26" s="145">
        <v>49.27</v>
      </c>
      <c r="AL26" s="145">
        <v>137.66999999999999</v>
      </c>
      <c r="AM26" s="381">
        <v>5.88</v>
      </c>
      <c r="AN26" s="145">
        <v>12.13</v>
      </c>
      <c r="AO26" s="145">
        <v>3.26</v>
      </c>
      <c r="AP26" s="145">
        <v>24.96</v>
      </c>
      <c r="AQ26" s="145">
        <v>1.56</v>
      </c>
      <c r="AR26" s="145">
        <v>12.71</v>
      </c>
      <c r="AS26" s="145">
        <v>0</v>
      </c>
      <c r="AT26" s="146">
        <v>112.67</v>
      </c>
      <c r="AU26" s="97">
        <v>173.17000000000002</v>
      </c>
      <c r="AV26" s="152">
        <v>3182.98</v>
      </c>
      <c r="AW26" s="145">
        <v>209</v>
      </c>
      <c r="AX26" s="152">
        <v>1664.7499999999986</v>
      </c>
      <c r="AY26" s="145">
        <v>0</v>
      </c>
      <c r="AZ26" s="145">
        <v>0</v>
      </c>
      <c r="BA26" s="146">
        <v>145.277895</v>
      </c>
      <c r="BB26" s="96">
        <v>1519.4721049999987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0.17510097144868186</v>
      </c>
      <c r="N27" s="400" t="s">
        <v>52</v>
      </c>
      <c r="O27" s="151">
        <v>2018</v>
      </c>
      <c r="P27" s="394">
        <v>1</v>
      </c>
      <c r="Q27" s="145">
        <v>5370.33</v>
      </c>
      <c r="R27" s="145">
        <v>91.71</v>
      </c>
      <c r="S27" s="152">
        <v>5278.62</v>
      </c>
      <c r="T27" s="145">
        <v>2152.09</v>
      </c>
      <c r="U27" s="145"/>
      <c r="V27" s="145"/>
      <c r="W27" s="96">
        <v>3126.5299999999997</v>
      </c>
      <c r="X27" s="146">
        <v>62.32</v>
      </c>
      <c r="Y27" s="145">
        <v>633.42999999999995</v>
      </c>
      <c r="Z27" s="146">
        <v>44.51</v>
      </c>
      <c r="AA27" s="145">
        <v>0</v>
      </c>
      <c r="AB27" s="145">
        <v>87.13</v>
      </c>
      <c r="AC27" s="146">
        <v>31.39</v>
      </c>
      <c r="AD27" s="145">
        <v>144.81</v>
      </c>
      <c r="AE27" s="145">
        <v>511.39</v>
      </c>
      <c r="AF27" s="145">
        <v>202.52</v>
      </c>
      <c r="AG27" s="145">
        <v>208.31</v>
      </c>
      <c r="AH27" s="145">
        <v>0</v>
      </c>
      <c r="AI27" s="145">
        <v>104.33</v>
      </c>
      <c r="AJ27" s="145">
        <v>118.93</v>
      </c>
      <c r="AK27" s="145">
        <v>27.07</v>
      </c>
      <c r="AL27" s="145">
        <v>107.04</v>
      </c>
      <c r="AM27" s="381">
        <v>5.56</v>
      </c>
      <c r="AN27" s="145">
        <v>3.62</v>
      </c>
      <c r="AO27" s="145">
        <v>4.38</v>
      </c>
      <c r="AP27" s="145">
        <v>9.77</v>
      </c>
      <c r="AQ27" s="145">
        <v>0</v>
      </c>
      <c r="AR27" s="145">
        <v>6.66</v>
      </c>
      <c r="AS27" s="145">
        <v>0</v>
      </c>
      <c r="AT27" s="146">
        <v>5.05</v>
      </c>
      <c r="AU27" s="97">
        <v>35.04</v>
      </c>
      <c r="AV27" s="152">
        <v>1459.4399999999998</v>
      </c>
      <c r="AW27" s="145">
        <v>105</v>
      </c>
      <c r="AX27" s="152">
        <v>940.34999999999968</v>
      </c>
      <c r="AY27" s="145">
        <v>0</v>
      </c>
      <c r="AZ27" s="145">
        <v>0</v>
      </c>
      <c r="BA27" s="146">
        <v>222.62832</v>
      </c>
      <c r="BB27" s="96">
        <v>717.72167999999965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0.1622509383504725</v>
      </c>
      <c r="N28" s="400" t="s">
        <v>52</v>
      </c>
      <c r="O28" s="151">
        <v>2018</v>
      </c>
      <c r="P28" s="394">
        <v>1</v>
      </c>
      <c r="Q28" s="145">
        <v>2539.0300000000002</v>
      </c>
      <c r="R28" s="145">
        <v>71.150000000000006</v>
      </c>
      <c r="S28" s="152">
        <v>2467.88</v>
      </c>
      <c r="T28" s="145">
        <v>1278.6199999999999</v>
      </c>
      <c r="U28" s="145"/>
      <c r="V28" s="145"/>
      <c r="W28" s="96">
        <v>1189.2600000000002</v>
      </c>
      <c r="X28" s="146">
        <v>83.56</v>
      </c>
      <c r="Y28" s="145">
        <v>197.43</v>
      </c>
      <c r="Z28" s="146">
        <v>37.409999999999997</v>
      </c>
      <c r="AA28" s="145">
        <v>0</v>
      </c>
      <c r="AB28" s="145">
        <v>28.11</v>
      </c>
      <c r="AC28" s="146">
        <v>8.2899999999999991</v>
      </c>
      <c r="AD28" s="145">
        <v>84.8</v>
      </c>
      <c r="AE28" s="145">
        <v>97.42</v>
      </c>
      <c r="AF28" s="145">
        <v>119.1</v>
      </c>
      <c r="AG28" s="145">
        <v>35.07</v>
      </c>
      <c r="AH28" s="145">
        <v>0</v>
      </c>
      <c r="AI28" s="145">
        <v>12.1</v>
      </c>
      <c r="AJ28" s="145">
        <v>7.8</v>
      </c>
      <c r="AK28" s="145">
        <v>29.4</v>
      </c>
      <c r="AL28" s="145">
        <v>40.6</v>
      </c>
      <c r="AM28" s="381">
        <v>3.38</v>
      </c>
      <c r="AN28" s="145">
        <v>1.64</v>
      </c>
      <c r="AO28" s="145">
        <v>0</v>
      </c>
      <c r="AP28" s="145">
        <v>4.6500000000000004</v>
      </c>
      <c r="AQ28" s="145">
        <v>0</v>
      </c>
      <c r="AR28" s="145">
        <v>2.86</v>
      </c>
      <c r="AS28" s="145">
        <v>0</v>
      </c>
      <c r="AT28" s="146">
        <v>6.48</v>
      </c>
      <c r="AU28" s="97">
        <v>19.009999999999998</v>
      </c>
      <c r="AV28" s="152">
        <v>445.3</v>
      </c>
      <c r="AW28" s="145">
        <v>50</v>
      </c>
      <c r="AX28" s="152">
        <v>411.96000000000021</v>
      </c>
      <c r="AY28" s="145">
        <v>0</v>
      </c>
      <c r="AZ28" s="145">
        <v>0</v>
      </c>
      <c r="BA28" s="146">
        <v>51.606090000000002</v>
      </c>
      <c r="BB28" s="96">
        <v>360.35391000000021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0.10012187945285683</v>
      </c>
      <c r="N29" s="400" t="s">
        <v>52</v>
      </c>
      <c r="O29" s="151">
        <v>2018</v>
      </c>
      <c r="P29" s="394">
        <v>1</v>
      </c>
      <c r="Q29" s="145">
        <v>6695.14</v>
      </c>
      <c r="R29" s="145">
        <v>115.3</v>
      </c>
      <c r="S29" s="152">
        <v>6579.84</v>
      </c>
      <c r="T29" s="145">
        <v>2777.47</v>
      </c>
      <c r="U29" s="145"/>
      <c r="V29" s="145"/>
      <c r="W29" s="96">
        <v>3802.3700000000003</v>
      </c>
      <c r="X29" s="146">
        <v>97.16</v>
      </c>
      <c r="Y29" s="145">
        <v>789.58</v>
      </c>
      <c r="Z29" s="146">
        <v>47.14</v>
      </c>
      <c r="AA29" s="145">
        <v>0</v>
      </c>
      <c r="AB29" s="145">
        <v>-21.13</v>
      </c>
      <c r="AC29" s="146">
        <v>41.58</v>
      </c>
      <c r="AD29" s="145">
        <v>232.3</v>
      </c>
      <c r="AE29" s="145">
        <v>634.57000000000005</v>
      </c>
      <c r="AF29" s="145">
        <v>298.13</v>
      </c>
      <c r="AG29" s="145">
        <v>360.25</v>
      </c>
      <c r="AH29" s="145">
        <v>0</v>
      </c>
      <c r="AI29" s="145">
        <v>181.92</v>
      </c>
      <c r="AJ29" s="145">
        <v>138.9</v>
      </c>
      <c r="AK29" s="145">
        <v>55.02</v>
      </c>
      <c r="AL29" s="145">
        <v>117.17</v>
      </c>
      <c r="AM29" s="381">
        <v>4.54</v>
      </c>
      <c r="AN29" s="145">
        <v>14.78</v>
      </c>
      <c r="AO29" s="145">
        <v>4.32</v>
      </c>
      <c r="AP29" s="145">
        <v>28.83</v>
      </c>
      <c r="AQ29" s="145">
        <v>0</v>
      </c>
      <c r="AR29" s="145">
        <v>12.06</v>
      </c>
      <c r="AS29" s="145">
        <v>0</v>
      </c>
      <c r="AT29" s="146">
        <v>4.82</v>
      </c>
      <c r="AU29" s="97">
        <v>69.349999999999994</v>
      </c>
      <c r="AV29" s="152">
        <v>2087.61</v>
      </c>
      <c r="AW29" s="145">
        <v>131</v>
      </c>
      <c r="AX29" s="152">
        <v>670.32999999999993</v>
      </c>
      <c r="AY29" s="145">
        <v>0</v>
      </c>
      <c r="AZ29" s="145">
        <v>0</v>
      </c>
      <c r="BA29" s="146">
        <v>154.52472</v>
      </c>
      <c r="BB29" s="96">
        <v>515.80527999999993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5.4910835351655571E-2</v>
      </c>
      <c r="N30" s="400" t="s">
        <v>52</v>
      </c>
      <c r="O30" s="151">
        <v>2018</v>
      </c>
      <c r="P30" s="394">
        <v>1</v>
      </c>
      <c r="Q30" s="145">
        <v>4277.4799999999996</v>
      </c>
      <c r="R30" s="145">
        <v>33.69</v>
      </c>
      <c r="S30" s="152">
        <v>4243.79</v>
      </c>
      <c r="T30" s="145">
        <v>1732.84</v>
      </c>
      <c r="U30" s="145"/>
      <c r="V30" s="145"/>
      <c r="W30" s="96">
        <v>2510.9499999999998</v>
      </c>
      <c r="X30" s="146">
        <v>48.69</v>
      </c>
      <c r="Y30" s="145">
        <v>509.26</v>
      </c>
      <c r="Z30" s="146">
        <v>24.3</v>
      </c>
      <c r="AA30" s="145">
        <v>0</v>
      </c>
      <c r="AB30" s="145">
        <v>-12.29</v>
      </c>
      <c r="AC30" s="146">
        <v>23.07</v>
      </c>
      <c r="AD30" s="145">
        <v>191.71</v>
      </c>
      <c r="AE30" s="145">
        <v>517.79</v>
      </c>
      <c r="AF30" s="145">
        <v>273.49</v>
      </c>
      <c r="AG30" s="145">
        <v>296.26</v>
      </c>
      <c r="AH30" s="145">
        <v>0</v>
      </c>
      <c r="AI30" s="145">
        <v>118.89</v>
      </c>
      <c r="AJ30" s="145">
        <v>51.35</v>
      </c>
      <c r="AK30" s="145">
        <v>0</v>
      </c>
      <c r="AL30" s="145">
        <v>103.22</v>
      </c>
      <c r="AM30" s="381">
        <v>5.26</v>
      </c>
      <c r="AN30" s="145">
        <v>0.99</v>
      </c>
      <c r="AO30" s="145">
        <v>4.07</v>
      </c>
      <c r="AP30" s="145">
        <v>12.61</v>
      </c>
      <c r="AQ30" s="145">
        <v>0</v>
      </c>
      <c r="AR30" s="145">
        <v>9.4</v>
      </c>
      <c r="AS30" s="145">
        <v>0</v>
      </c>
      <c r="AT30" s="146">
        <v>35.56</v>
      </c>
      <c r="AU30" s="97">
        <v>67.89</v>
      </c>
      <c r="AV30" s="152">
        <v>1620.6000000000001</v>
      </c>
      <c r="AW30" s="145">
        <v>84</v>
      </c>
      <c r="AX30" s="152">
        <v>234.87999999999965</v>
      </c>
      <c r="AY30" s="145">
        <v>0</v>
      </c>
      <c r="AZ30" s="145">
        <v>0</v>
      </c>
      <c r="BA30" s="146">
        <v>66.518429999999995</v>
      </c>
      <c r="BB30" s="96">
        <v>168.36156999999966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3.2402453543924556E-3</v>
      </c>
      <c r="N31" s="400" t="s">
        <v>51</v>
      </c>
      <c r="O31" s="151">
        <v>2018</v>
      </c>
      <c r="P31" s="394">
        <v>1</v>
      </c>
      <c r="Q31" s="145">
        <v>4644.71</v>
      </c>
      <c r="R31" s="145">
        <v>35.159999999999997</v>
      </c>
      <c r="S31" s="152">
        <v>4609.55</v>
      </c>
      <c r="T31" s="145">
        <v>1902.33</v>
      </c>
      <c r="U31" s="145"/>
      <c r="V31" s="145"/>
      <c r="W31" s="96">
        <v>2707.2200000000003</v>
      </c>
      <c r="X31" s="146">
        <v>55.26</v>
      </c>
      <c r="Y31" s="145">
        <v>553.15</v>
      </c>
      <c r="Z31" s="146">
        <v>23.78</v>
      </c>
      <c r="AA31" s="145">
        <v>0</v>
      </c>
      <c r="AB31" s="145">
        <v>-67.88</v>
      </c>
      <c r="AC31" s="146">
        <v>26.14</v>
      </c>
      <c r="AD31" s="145">
        <v>261.27999999999997</v>
      </c>
      <c r="AE31" s="145">
        <v>544.34</v>
      </c>
      <c r="AF31" s="145">
        <v>402.13</v>
      </c>
      <c r="AG31" s="145">
        <v>294.13</v>
      </c>
      <c r="AH31" s="145">
        <v>0</v>
      </c>
      <c r="AI31" s="145">
        <v>120.41</v>
      </c>
      <c r="AJ31" s="145">
        <v>62.09</v>
      </c>
      <c r="AK31" s="145">
        <v>24.63</v>
      </c>
      <c r="AL31" s="145">
        <v>117.86</v>
      </c>
      <c r="AM31" s="381">
        <v>6.79</v>
      </c>
      <c r="AN31" s="145">
        <v>3.04</v>
      </c>
      <c r="AO31" s="145">
        <v>3.66</v>
      </c>
      <c r="AP31" s="145">
        <v>13.44</v>
      </c>
      <c r="AQ31" s="145">
        <v>0</v>
      </c>
      <c r="AR31" s="145">
        <v>5.98</v>
      </c>
      <c r="AS31" s="145">
        <v>0</v>
      </c>
      <c r="AT31" s="146">
        <v>67.459999999999994</v>
      </c>
      <c r="AU31" s="97">
        <v>100.36999999999999</v>
      </c>
      <c r="AV31" s="152">
        <v>1927.24</v>
      </c>
      <c r="AW31" s="145">
        <v>91</v>
      </c>
      <c r="AX31" s="152">
        <v>15.050000000000182</v>
      </c>
      <c r="AY31" s="145">
        <v>0</v>
      </c>
      <c r="AZ31" s="145">
        <v>0</v>
      </c>
      <c r="BA31" s="146">
        <v>63.915619999999983</v>
      </c>
      <c r="BB31" s="96">
        <v>-48.865619999999801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-4.4340068533617064E-2</v>
      </c>
      <c r="N32" s="400" t="s">
        <v>56</v>
      </c>
      <c r="O32" s="151">
        <v>2018</v>
      </c>
      <c r="P32" s="394">
        <v>1</v>
      </c>
      <c r="Q32" s="145">
        <v>2031.12</v>
      </c>
      <c r="R32" s="145">
        <v>25.93</v>
      </c>
      <c r="S32" s="152">
        <v>2005.1899999999998</v>
      </c>
      <c r="T32" s="145">
        <v>878.39</v>
      </c>
      <c r="U32" s="145"/>
      <c r="V32" s="145"/>
      <c r="W32" s="96">
        <v>1126.7999999999997</v>
      </c>
      <c r="X32" s="146">
        <v>32.54</v>
      </c>
      <c r="Y32" s="145">
        <v>170.44</v>
      </c>
      <c r="Z32" s="146">
        <v>26.88</v>
      </c>
      <c r="AA32" s="145">
        <v>0</v>
      </c>
      <c r="AB32" s="145">
        <v>-6.9</v>
      </c>
      <c r="AC32" s="146">
        <v>10.91</v>
      </c>
      <c r="AD32" s="145">
        <v>88.51</v>
      </c>
      <c r="AE32" s="145">
        <v>323.33999999999997</v>
      </c>
      <c r="AF32" s="145">
        <v>240.73</v>
      </c>
      <c r="AG32" s="145">
        <v>77.97</v>
      </c>
      <c r="AH32" s="145">
        <v>0</v>
      </c>
      <c r="AI32" s="145">
        <v>111.02</v>
      </c>
      <c r="AJ32" s="145">
        <v>22.83</v>
      </c>
      <c r="AK32" s="145">
        <v>11.61</v>
      </c>
      <c r="AL32" s="145">
        <v>57.65</v>
      </c>
      <c r="AM32" s="381">
        <v>2.6</v>
      </c>
      <c r="AN32" s="145">
        <v>0.94</v>
      </c>
      <c r="AO32" s="145">
        <v>0</v>
      </c>
      <c r="AP32" s="145">
        <v>8.35</v>
      </c>
      <c r="AQ32" s="145">
        <v>0</v>
      </c>
      <c r="AR32" s="145">
        <v>4.38</v>
      </c>
      <c r="AS32" s="145">
        <v>0</v>
      </c>
      <c r="AT32" s="146">
        <v>1.08</v>
      </c>
      <c r="AU32" s="97">
        <v>17.350000000000001</v>
      </c>
      <c r="AV32" s="152">
        <v>951.01</v>
      </c>
      <c r="AW32" s="145">
        <v>40</v>
      </c>
      <c r="AX32" s="152">
        <v>-90.060000000000286</v>
      </c>
      <c r="AY32" s="145">
        <v>0</v>
      </c>
      <c r="AZ32" s="145">
        <v>0</v>
      </c>
      <c r="BA32" s="146">
        <v>56.351815000000002</v>
      </c>
      <c r="BB32" s="96">
        <v>-146.41181500000027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-4.1124622082167446E-2</v>
      </c>
      <c r="N33" s="400" t="s">
        <v>56</v>
      </c>
      <c r="O33" s="151">
        <v>2018</v>
      </c>
      <c r="P33" s="394">
        <v>1</v>
      </c>
      <c r="Q33" s="145">
        <v>3909.58</v>
      </c>
      <c r="R33" s="145">
        <v>94.26</v>
      </c>
      <c r="S33" s="152">
        <v>3815.3199999999997</v>
      </c>
      <c r="T33" s="145">
        <v>1565.06</v>
      </c>
      <c r="U33" s="145"/>
      <c r="V33" s="145"/>
      <c r="W33" s="96">
        <v>2250.2599999999998</v>
      </c>
      <c r="X33" s="146">
        <v>43.76</v>
      </c>
      <c r="Y33" s="145">
        <v>457.84</v>
      </c>
      <c r="Z33" s="146">
        <v>26.17</v>
      </c>
      <c r="AA33" s="145">
        <v>0</v>
      </c>
      <c r="AB33" s="145">
        <v>-5.65</v>
      </c>
      <c r="AC33" s="146">
        <v>25.45</v>
      </c>
      <c r="AD33" s="145">
        <v>172.73</v>
      </c>
      <c r="AE33" s="145">
        <v>502.24</v>
      </c>
      <c r="AF33" s="145">
        <v>651.9</v>
      </c>
      <c r="AG33" s="145">
        <v>142.36000000000001</v>
      </c>
      <c r="AH33" s="145">
        <v>0</v>
      </c>
      <c r="AI33" s="145">
        <v>144.31</v>
      </c>
      <c r="AJ33" s="145">
        <v>30.05</v>
      </c>
      <c r="AK33" s="145">
        <v>9.11</v>
      </c>
      <c r="AL33" s="145">
        <v>129.36000000000001</v>
      </c>
      <c r="AM33" s="381">
        <v>5.53</v>
      </c>
      <c r="AN33" s="145">
        <v>1.1100000000000001</v>
      </c>
      <c r="AO33" s="145">
        <v>6.24</v>
      </c>
      <c r="AP33" s="145">
        <v>17.36</v>
      </c>
      <c r="AQ33" s="145">
        <v>0</v>
      </c>
      <c r="AR33" s="145">
        <v>10.82</v>
      </c>
      <c r="AS33" s="145">
        <v>0</v>
      </c>
      <c r="AT33" s="146">
        <v>2.95</v>
      </c>
      <c r="AU33" s="97">
        <v>44.010000000000005</v>
      </c>
      <c r="AV33" s="152">
        <v>1826.07</v>
      </c>
      <c r="AW33" s="145">
        <v>77</v>
      </c>
      <c r="AX33" s="152">
        <v>-160.7800000000002</v>
      </c>
      <c r="AY33" s="145">
        <v>0</v>
      </c>
      <c r="AZ33" s="145">
        <v>0</v>
      </c>
      <c r="BA33" s="146">
        <v>152.43073000000001</v>
      </c>
      <c r="BB33" s="96">
        <v>-313.21073000000024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0.19900430073075454</v>
      </c>
      <c r="N34" s="400" t="s">
        <v>52</v>
      </c>
      <c r="O34" s="151">
        <v>2018</v>
      </c>
      <c r="P34" s="394">
        <v>1</v>
      </c>
      <c r="Q34" s="145">
        <v>7303.41</v>
      </c>
      <c r="R34" s="145">
        <v>101.48</v>
      </c>
      <c r="S34" s="152">
        <v>7201.93</v>
      </c>
      <c r="T34" s="145">
        <v>2915.11</v>
      </c>
      <c r="U34" s="145"/>
      <c r="V34" s="145"/>
      <c r="W34" s="96">
        <v>4286.82</v>
      </c>
      <c r="X34" s="146">
        <v>80.209999999999994</v>
      </c>
      <c r="Y34" s="145">
        <v>864.23</v>
      </c>
      <c r="Z34" s="146">
        <v>40.51</v>
      </c>
      <c r="AA34" s="145">
        <v>0</v>
      </c>
      <c r="AB34" s="145">
        <v>-29.09</v>
      </c>
      <c r="AC34" s="146">
        <v>35.630000000000003</v>
      </c>
      <c r="AD34" s="145">
        <v>220.48</v>
      </c>
      <c r="AE34" s="145">
        <v>601.49</v>
      </c>
      <c r="AF34" s="145">
        <v>122.41</v>
      </c>
      <c r="AG34" s="145">
        <v>325.82</v>
      </c>
      <c r="AH34" s="145">
        <v>0</v>
      </c>
      <c r="AI34" s="145">
        <v>167.44</v>
      </c>
      <c r="AJ34" s="145">
        <v>70.27</v>
      </c>
      <c r="AK34" s="145">
        <v>29.3</v>
      </c>
      <c r="AL34" s="145">
        <v>122.05</v>
      </c>
      <c r="AM34" s="381">
        <v>3.18</v>
      </c>
      <c r="AN34" s="145">
        <v>1.77</v>
      </c>
      <c r="AO34" s="145">
        <v>1.22</v>
      </c>
      <c r="AP34" s="145">
        <v>26.5</v>
      </c>
      <c r="AQ34" s="145">
        <v>4.95</v>
      </c>
      <c r="AR34" s="145">
        <v>8</v>
      </c>
      <c r="AS34" s="145">
        <v>0</v>
      </c>
      <c r="AT34" s="146">
        <v>7.12</v>
      </c>
      <c r="AU34" s="97">
        <v>52.74</v>
      </c>
      <c r="AV34" s="152">
        <v>1712</v>
      </c>
      <c r="AW34" s="145">
        <v>143</v>
      </c>
      <c r="AX34" s="152">
        <v>1453.4099999999999</v>
      </c>
      <c r="AY34" s="145">
        <v>0</v>
      </c>
      <c r="AZ34" s="145">
        <v>0</v>
      </c>
      <c r="BA34" s="146">
        <v>134.749235</v>
      </c>
      <c r="BB34" s="96">
        <v>1318.6607649999999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8.8121127637476593E-2</v>
      </c>
      <c r="N35" s="400" t="s">
        <v>52</v>
      </c>
      <c r="O35" s="151">
        <v>2018</v>
      </c>
      <c r="P35" s="394">
        <v>1</v>
      </c>
      <c r="Q35" s="145">
        <v>3629.89</v>
      </c>
      <c r="R35" s="145">
        <v>78.69</v>
      </c>
      <c r="S35" s="152">
        <v>3551.2</v>
      </c>
      <c r="T35" s="145">
        <v>1423.56</v>
      </c>
      <c r="U35" s="145"/>
      <c r="V35" s="145"/>
      <c r="W35" s="96">
        <v>2127.64</v>
      </c>
      <c r="X35" s="146">
        <v>42.29</v>
      </c>
      <c r="Y35" s="145">
        <v>426.14</v>
      </c>
      <c r="Z35" s="146">
        <v>22.87</v>
      </c>
      <c r="AA35" s="145">
        <v>0</v>
      </c>
      <c r="AB35" s="145">
        <v>-12.81</v>
      </c>
      <c r="AC35" s="146">
        <v>30.29</v>
      </c>
      <c r="AD35" s="145">
        <v>157.25</v>
      </c>
      <c r="AE35" s="145">
        <v>441.47</v>
      </c>
      <c r="AF35" s="145">
        <v>317.02999999999997</v>
      </c>
      <c r="AG35" s="145">
        <v>103.32</v>
      </c>
      <c r="AH35" s="145">
        <v>0</v>
      </c>
      <c r="AI35" s="145">
        <v>68.95</v>
      </c>
      <c r="AJ35" s="145">
        <v>57.86</v>
      </c>
      <c r="AK35" s="145">
        <v>0</v>
      </c>
      <c r="AL35" s="145">
        <v>95.43</v>
      </c>
      <c r="AM35" s="381">
        <v>2.85</v>
      </c>
      <c r="AN35" s="145">
        <v>1.56</v>
      </c>
      <c r="AO35" s="145">
        <v>2</v>
      </c>
      <c r="AP35" s="145">
        <v>9.35</v>
      </c>
      <c r="AQ35" s="145">
        <v>6.05</v>
      </c>
      <c r="AR35" s="145">
        <v>5.01</v>
      </c>
      <c r="AS35" s="145">
        <v>0</v>
      </c>
      <c r="AT35" s="146">
        <v>3.82</v>
      </c>
      <c r="AU35" s="97">
        <v>30.64</v>
      </c>
      <c r="AV35" s="152">
        <v>1271.95</v>
      </c>
      <c r="AW35" s="145">
        <v>62</v>
      </c>
      <c r="AX35" s="152">
        <v>319.86999999999989</v>
      </c>
      <c r="AY35" s="145">
        <v>0</v>
      </c>
      <c r="AZ35" s="145">
        <v>0</v>
      </c>
      <c r="BA35" s="146">
        <v>77.546124999999989</v>
      </c>
      <c r="BB35" s="96">
        <v>242.3238749999999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8.0325117483456457E-2</v>
      </c>
      <c r="N36" s="400" t="s">
        <v>52</v>
      </c>
      <c r="O36" s="151">
        <v>2018</v>
      </c>
      <c r="P36" s="394">
        <v>1</v>
      </c>
      <c r="Q36" s="145">
        <v>4170.8</v>
      </c>
      <c r="R36" s="145">
        <v>23.59</v>
      </c>
      <c r="S36" s="152">
        <v>4147.21</v>
      </c>
      <c r="T36" s="145">
        <v>2211.21</v>
      </c>
      <c r="U36" s="145"/>
      <c r="V36" s="145"/>
      <c r="W36" s="96">
        <v>1936</v>
      </c>
      <c r="X36" s="146">
        <v>49.95</v>
      </c>
      <c r="Y36" s="145">
        <v>290.3</v>
      </c>
      <c r="Z36" s="146">
        <v>35.82</v>
      </c>
      <c r="AA36" s="145">
        <v>0</v>
      </c>
      <c r="AB36" s="145">
        <v>192.18</v>
      </c>
      <c r="AC36" s="146">
        <v>4.4800000000000004</v>
      </c>
      <c r="AD36" s="145">
        <v>87.5</v>
      </c>
      <c r="AE36" s="145">
        <v>437.06</v>
      </c>
      <c r="AF36" s="145">
        <v>427.66</v>
      </c>
      <c r="AG36" s="145">
        <v>104.03</v>
      </c>
      <c r="AH36" s="145">
        <v>0</v>
      </c>
      <c r="AI36" s="145">
        <v>114.94</v>
      </c>
      <c r="AJ36" s="145">
        <v>54.48</v>
      </c>
      <c r="AK36" s="145">
        <v>0</v>
      </c>
      <c r="AL36" s="145">
        <v>82.08</v>
      </c>
      <c r="AM36" s="381">
        <v>2.52</v>
      </c>
      <c r="AN36" s="145">
        <v>5.39</v>
      </c>
      <c r="AO36" s="145">
        <v>0</v>
      </c>
      <c r="AP36" s="145">
        <v>12.41</v>
      </c>
      <c r="AQ36" s="145">
        <v>0</v>
      </c>
      <c r="AR36" s="145">
        <v>6.55</v>
      </c>
      <c r="AS36" s="145">
        <v>0</v>
      </c>
      <c r="AT36" s="146">
        <v>4.95</v>
      </c>
      <c r="AU36" s="97">
        <v>31.82</v>
      </c>
      <c r="AV36" s="152">
        <v>1339.57</v>
      </c>
      <c r="AW36" s="145">
        <v>82</v>
      </c>
      <c r="AX36" s="152">
        <v>335.02000000000021</v>
      </c>
      <c r="AY36" s="145">
        <v>0</v>
      </c>
      <c r="AZ36" s="145">
        <v>0</v>
      </c>
      <c r="BA36" s="146">
        <v>45.686164999999995</v>
      </c>
      <c r="BB36" s="96">
        <v>289.33383500000019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7.0286365022099076E-2</v>
      </c>
      <c r="N37" s="400" t="s">
        <v>52</v>
      </c>
      <c r="O37" s="151">
        <v>2018</v>
      </c>
      <c r="P37" s="394">
        <v>1</v>
      </c>
      <c r="Q37" s="145">
        <v>7314.79</v>
      </c>
      <c r="R37" s="145">
        <v>115.95</v>
      </c>
      <c r="S37" s="152">
        <v>7198.84</v>
      </c>
      <c r="T37" s="145">
        <v>2928.59</v>
      </c>
      <c r="U37" s="145"/>
      <c r="V37" s="145"/>
      <c r="W37" s="96">
        <v>4270.25</v>
      </c>
      <c r="X37" s="146">
        <v>84.26</v>
      </c>
      <c r="Y37" s="145">
        <v>863.86</v>
      </c>
      <c r="Z37" s="146">
        <v>54.82</v>
      </c>
      <c r="AA37" s="145">
        <v>0</v>
      </c>
      <c r="AB37" s="145">
        <v>-186.32</v>
      </c>
      <c r="AC37" s="146">
        <v>37.159999999999997</v>
      </c>
      <c r="AD37" s="145">
        <v>341.14</v>
      </c>
      <c r="AE37" s="145">
        <v>712.59</v>
      </c>
      <c r="AF37" s="145">
        <v>632.41999999999996</v>
      </c>
      <c r="AG37" s="145">
        <v>253.77</v>
      </c>
      <c r="AH37" s="145">
        <v>0</v>
      </c>
      <c r="AI37" s="145">
        <v>141.61000000000001</v>
      </c>
      <c r="AJ37" s="145">
        <v>104.35</v>
      </c>
      <c r="AK37" s="145">
        <v>0</v>
      </c>
      <c r="AL37" s="145">
        <v>116.83</v>
      </c>
      <c r="AM37" s="381">
        <v>3.62</v>
      </c>
      <c r="AN37" s="145">
        <v>8.27</v>
      </c>
      <c r="AO37" s="145">
        <v>0.51</v>
      </c>
      <c r="AP37" s="145">
        <v>30.88</v>
      </c>
      <c r="AQ37" s="145">
        <v>4.95</v>
      </c>
      <c r="AR37" s="145">
        <v>10.88</v>
      </c>
      <c r="AS37" s="145">
        <v>0</v>
      </c>
      <c r="AT37" s="146">
        <v>99.2</v>
      </c>
      <c r="AU37" s="97">
        <v>158.31</v>
      </c>
      <c r="AV37" s="152">
        <v>2461.02</v>
      </c>
      <c r="AW37" s="145">
        <v>143</v>
      </c>
      <c r="AX37" s="152">
        <v>514.13000000000011</v>
      </c>
      <c r="AY37" s="145">
        <v>0</v>
      </c>
      <c r="AZ37" s="145">
        <v>0</v>
      </c>
      <c r="BA37" s="146">
        <v>265.72145999999998</v>
      </c>
      <c r="BB37" s="96">
        <v>248.40854000000013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2.7981843158334869E-2</v>
      </c>
      <c r="N38" s="400" t="s">
        <v>51</v>
      </c>
      <c r="O38" s="151">
        <v>2018</v>
      </c>
      <c r="P38" s="394">
        <v>1</v>
      </c>
      <c r="Q38" s="145">
        <v>1004.58</v>
      </c>
      <c r="R38" s="145">
        <v>28.35</v>
      </c>
      <c r="S38" s="152">
        <v>976.23</v>
      </c>
      <c r="T38" s="145">
        <v>581.78</v>
      </c>
      <c r="U38" s="145"/>
      <c r="V38" s="145"/>
      <c r="W38" s="96">
        <v>394.45000000000005</v>
      </c>
      <c r="X38" s="146">
        <v>24.91</v>
      </c>
      <c r="Y38" s="145">
        <v>78.099999999999994</v>
      </c>
      <c r="Z38" s="146">
        <v>5.91</v>
      </c>
      <c r="AA38" s="145">
        <v>0</v>
      </c>
      <c r="AB38" s="145">
        <v>-0.12</v>
      </c>
      <c r="AC38" s="146">
        <v>6.21</v>
      </c>
      <c r="AD38" s="145">
        <v>55.15</v>
      </c>
      <c r="AE38" s="145">
        <v>33.659999999999997</v>
      </c>
      <c r="AF38" s="145">
        <v>93.75</v>
      </c>
      <c r="AG38" s="145">
        <v>9.43</v>
      </c>
      <c r="AH38" s="145">
        <v>0</v>
      </c>
      <c r="AI38" s="145">
        <v>2.37</v>
      </c>
      <c r="AJ38" s="145">
        <v>9.06</v>
      </c>
      <c r="AK38" s="145">
        <v>0</v>
      </c>
      <c r="AL38" s="145">
        <v>20.27</v>
      </c>
      <c r="AM38" s="381">
        <v>1.98</v>
      </c>
      <c r="AN38" s="145">
        <v>1.48</v>
      </c>
      <c r="AO38" s="145">
        <v>0</v>
      </c>
      <c r="AP38" s="145">
        <v>3.42</v>
      </c>
      <c r="AQ38" s="145">
        <v>0</v>
      </c>
      <c r="AR38" s="145">
        <v>1.87</v>
      </c>
      <c r="AS38" s="145">
        <v>0</v>
      </c>
      <c r="AT38" s="146">
        <v>14.07</v>
      </c>
      <c r="AU38" s="97">
        <v>22.82</v>
      </c>
      <c r="AV38" s="152">
        <v>246.51000000000002</v>
      </c>
      <c r="AW38" s="145">
        <v>17</v>
      </c>
      <c r="AX38" s="152">
        <v>28.110000000000042</v>
      </c>
      <c r="AY38" s="145">
        <v>0</v>
      </c>
      <c r="AZ38" s="145">
        <v>0</v>
      </c>
      <c r="BA38" s="146">
        <v>24.589704999999999</v>
      </c>
      <c r="BB38" s="96">
        <v>3.5202950000000435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0.10737379775036689</v>
      </c>
      <c r="N39" s="400" t="s">
        <v>52</v>
      </c>
      <c r="O39" s="151">
        <v>2018</v>
      </c>
      <c r="P39" s="394">
        <v>1</v>
      </c>
      <c r="Q39" s="145">
        <v>1288.21</v>
      </c>
      <c r="R39" s="145">
        <v>17.04</v>
      </c>
      <c r="S39" s="152">
        <v>1271.17</v>
      </c>
      <c r="T39" s="145">
        <v>727.78</v>
      </c>
      <c r="U39" s="145"/>
      <c r="V39" s="145"/>
      <c r="W39" s="96">
        <v>543.3900000000001</v>
      </c>
      <c r="X39" s="146">
        <v>28.47</v>
      </c>
      <c r="Y39" s="145">
        <v>127.12</v>
      </c>
      <c r="Z39" s="146">
        <v>1.82</v>
      </c>
      <c r="AA39" s="145">
        <v>0</v>
      </c>
      <c r="AB39" s="145">
        <v>-0.08</v>
      </c>
      <c r="AC39" s="146">
        <v>0</v>
      </c>
      <c r="AD39" s="145">
        <v>85.66</v>
      </c>
      <c r="AE39" s="145">
        <v>42.2</v>
      </c>
      <c r="AF39" s="145">
        <v>30.39</v>
      </c>
      <c r="AG39" s="145">
        <v>17.61</v>
      </c>
      <c r="AH39" s="145">
        <v>0</v>
      </c>
      <c r="AI39" s="145">
        <v>2.9</v>
      </c>
      <c r="AJ39" s="145">
        <v>5.92</v>
      </c>
      <c r="AK39" s="145">
        <v>0</v>
      </c>
      <c r="AL39" s="145">
        <v>27.9</v>
      </c>
      <c r="AM39" s="381">
        <v>2.69</v>
      </c>
      <c r="AN39" s="145">
        <v>0.67</v>
      </c>
      <c r="AO39" s="145">
        <v>0</v>
      </c>
      <c r="AP39" s="145">
        <v>5.18</v>
      </c>
      <c r="AQ39" s="145">
        <v>0</v>
      </c>
      <c r="AR39" s="145">
        <v>0.95</v>
      </c>
      <c r="AS39" s="145">
        <v>0</v>
      </c>
      <c r="AT39" s="146">
        <v>0.51</v>
      </c>
      <c r="AU39" s="97">
        <v>9.9999999999999982</v>
      </c>
      <c r="AV39" s="152">
        <v>222.58</v>
      </c>
      <c r="AW39" s="145">
        <v>25</v>
      </c>
      <c r="AX39" s="152">
        <v>138.32000000000014</v>
      </c>
      <c r="AY39" s="145">
        <v>0</v>
      </c>
      <c r="AZ39" s="145">
        <v>0</v>
      </c>
      <c r="BA39" s="146">
        <v>28.88532</v>
      </c>
      <c r="BB39" s="96">
        <v>109.43468000000013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0.16193933254544432</v>
      </c>
      <c r="N40" s="400" t="s">
        <v>52</v>
      </c>
      <c r="O40" s="151">
        <v>2018</v>
      </c>
      <c r="P40" s="394">
        <v>1</v>
      </c>
      <c r="Q40" s="145">
        <v>6396.84</v>
      </c>
      <c r="R40" s="145">
        <v>70.17</v>
      </c>
      <c r="S40" s="152">
        <v>6326.67</v>
      </c>
      <c r="T40" s="145">
        <v>2537.48</v>
      </c>
      <c r="U40" s="145"/>
      <c r="V40" s="145"/>
      <c r="W40" s="96">
        <v>3789.19</v>
      </c>
      <c r="X40" s="146">
        <v>97.31</v>
      </c>
      <c r="Y40" s="145">
        <v>759.2</v>
      </c>
      <c r="Z40" s="146">
        <v>26.42</v>
      </c>
      <c r="AA40" s="145">
        <v>0</v>
      </c>
      <c r="AB40" s="145">
        <v>-9.33</v>
      </c>
      <c r="AC40" s="146">
        <v>24.49</v>
      </c>
      <c r="AD40" s="145">
        <v>165.31</v>
      </c>
      <c r="AE40" s="145">
        <v>471.1</v>
      </c>
      <c r="AF40" s="145">
        <v>491.93</v>
      </c>
      <c r="AG40" s="145">
        <v>196.1</v>
      </c>
      <c r="AH40" s="145">
        <v>0</v>
      </c>
      <c r="AI40" s="145">
        <v>247.29</v>
      </c>
      <c r="AJ40" s="145">
        <v>40.46</v>
      </c>
      <c r="AK40" s="145">
        <v>16.86</v>
      </c>
      <c r="AL40" s="145">
        <v>52.22</v>
      </c>
      <c r="AM40" s="381">
        <v>5.93</v>
      </c>
      <c r="AN40" s="145">
        <v>9.8800000000000008</v>
      </c>
      <c r="AO40" s="145">
        <v>0.27</v>
      </c>
      <c r="AP40" s="145">
        <v>62.59</v>
      </c>
      <c r="AQ40" s="145">
        <v>0</v>
      </c>
      <c r="AR40" s="145">
        <v>6.92</v>
      </c>
      <c r="AS40" s="145">
        <v>0</v>
      </c>
      <c r="AT40" s="146">
        <v>8.66</v>
      </c>
      <c r="AU40" s="97">
        <v>94.25</v>
      </c>
      <c r="AV40" s="152">
        <v>1775.52</v>
      </c>
      <c r="AW40" s="145">
        <v>110</v>
      </c>
      <c r="AX40" s="152">
        <v>1035.9000000000001</v>
      </c>
      <c r="AY40" s="145">
        <v>0</v>
      </c>
      <c r="AZ40" s="145">
        <v>0</v>
      </c>
      <c r="BA40" s="146">
        <v>187.74479500000001</v>
      </c>
      <c r="BB40" s="96">
        <v>848.15520500000002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9.1891778104064431E-2</v>
      </c>
      <c r="N41" s="400" t="s">
        <v>52</v>
      </c>
      <c r="O41" s="151">
        <v>2018</v>
      </c>
      <c r="P41" s="394">
        <v>1</v>
      </c>
      <c r="Q41" s="145">
        <v>1900.17</v>
      </c>
      <c r="R41" s="145">
        <v>36.94</v>
      </c>
      <c r="S41" s="152">
        <v>1863.23</v>
      </c>
      <c r="T41" s="145">
        <v>1065.05</v>
      </c>
      <c r="U41" s="145"/>
      <c r="V41" s="145"/>
      <c r="W41" s="96">
        <v>798.18000000000006</v>
      </c>
      <c r="X41" s="146">
        <v>60.43</v>
      </c>
      <c r="Y41" s="145">
        <v>149.06</v>
      </c>
      <c r="Z41" s="146">
        <v>10.029999999999999</v>
      </c>
      <c r="AA41" s="145">
        <v>0</v>
      </c>
      <c r="AB41" s="145">
        <v>-0.32</v>
      </c>
      <c r="AC41" s="146">
        <v>7.51</v>
      </c>
      <c r="AD41" s="145">
        <v>69.42</v>
      </c>
      <c r="AE41" s="145">
        <v>59.27</v>
      </c>
      <c r="AF41" s="145">
        <v>132.86000000000001</v>
      </c>
      <c r="AG41" s="145">
        <v>13.06</v>
      </c>
      <c r="AH41" s="145">
        <v>0</v>
      </c>
      <c r="AI41" s="145">
        <v>8.82</v>
      </c>
      <c r="AJ41" s="145">
        <v>4.8099999999999996</v>
      </c>
      <c r="AK41" s="145">
        <v>0</v>
      </c>
      <c r="AL41" s="145">
        <v>35.17</v>
      </c>
      <c r="AM41" s="381">
        <v>2.1800000000000002</v>
      </c>
      <c r="AN41" s="145">
        <v>7.67</v>
      </c>
      <c r="AO41" s="145">
        <v>0</v>
      </c>
      <c r="AP41" s="145">
        <v>37.75</v>
      </c>
      <c r="AQ41" s="145">
        <v>0</v>
      </c>
      <c r="AR41" s="145">
        <v>3.17</v>
      </c>
      <c r="AS41" s="145">
        <v>0</v>
      </c>
      <c r="AT41" s="146">
        <v>4.0599999999999996</v>
      </c>
      <c r="AU41" s="97">
        <v>54.830000000000005</v>
      </c>
      <c r="AV41" s="152">
        <v>378.24</v>
      </c>
      <c r="AW41" s="145">
        <v>33</v>
      </c>
      <c r="AX41" s="152">
        <v>174.61000000000013</v>
      </c>
      <c r="AY41" s="145">
        <v>0</v>
      </c>
      <c r="AZ41" s="145">
        <v>0</v>
      </c>
      <c r="BA41" s="146">
        <v>31.644690000000001</v>
      </c>
      <c r="BB41" s="96">
        <v>142.96531000000013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0.11423162834955512</v>
      </c>
      <c r="N42" s="400" t="s">
        <v>52</v>
      </c>
      <c r="O42" s="151">
        <v>2018</v>
      </c>
      <c r="P42" s="394">
        <v>1</v>
      </c>
      <c r="Q42" s="145">
        <v>4960.3599999999997</v>
      </c>
      <c r="R42" s="145">
        <v>76.55</v>
      </c>
      <c r="S42" s="152">
        <v>4883.8099999999995</v>
      </c>
      <c r="T42" s="145">
        <v>2439.4</v>
      </c>
      <c r="U42" s="145"/>
      <c r="V42" s="145"/>
      <c r="W42" s="96">
        <v>2444.4099999999994</v>
      </c>
      <c r="X42" s="146">
        <v>63.69</v>
      </c>
      <c r="Y42" s="145">
        <v>341.87</v>
      </c>
      <c r="Z42" s="146">
        <v>6.26</v>
      </c>
      <c r="AA42" s="145">
        <v>0</v>
      </c>
      <c r="AB42" s="145">
        <v>-0.45</v>
      </c>
      <c r="AC42" s="146">
        <v>24.89</v>
      </c>
      <c r="AD42" s="145">
        <v>116.5</v>
      </c>
      <c r="AE42" s="145">
        <v>521.04</v>
      </c>
      <c r="AF42" s="145">
        <v>375.79</v>
      </c>
      <c r="AG42" s="145">
        <v>78.16</v>
      </c>
      <c r="AH42" s="145">
        <v>0</v>
      </c>
      <c r="AI42" s="145">
        <v>112.92</v>
      </c>
      <c r="AJ42" s="145">
        <v>51.42</v>
      </c>
      <c r="AK42" s="145">
        <v>0.84</v>
      </c>
      <c r="AL42" s="145">
        <v>105.72</v>
      </c>
      <c r="AM42" s="381">
        <v>3.1</v>
      </c>
      <c r="AN42" s="145">
        <v>9.3800000000000008</v>
      </c>
      <c r="AO42" s="145">
        <v>0</v>
      </c>
      <c r="AP42" s="145">
        <v>13.83</v>
      </c>
      <c r="AQ42" s="145">
        <v>9.9</v>
      </c>
      <c r="AR42" s="145">
        <v>5.44</v>
      </c>
      <c r="AS42" s="145">
        <v>0</v>
      </c>
      <c r="AT42" s="146">
        <v>1.36</v>
      </c>
      <c r="AU42" s="97">
        <v>43.01</v>
      </c>
      <c r="AV42" s="152">
        <v>1405.4</v>
      </c>
      <c r="AW42" s="145">
        <v>85</v>
      </c>
      <c r="AX42" s="152">
        <v>566.6299999999992</v>
      </c>
      <c r="AY42" s="145">
        <v>0</v>
      </c>
      <c r="AZ42" s="145">
        <v>0</v>
      </c>
      <c r="BA42" s="146">
        <v>184.66251999999997</v>
      </c>
      <c r="BB42" s="96">
        <v>381.96747999999923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8.848007810116533E-2</v>
      </c>
      <c r="N43" s="400" t="s">
        <v>52</v>
      </c>
      <c r="O43" s="151">
        <v>2018</v>
      </c>
      <c r="P43" s="394">
        <v>1</v>
      </c>
      <c r="Q43" s="145">
        <v>3277.8</v>
      </c>
      <c r="R43" s="145">
        <v>121.28</v>
      </c>
      <c r="S43" s="152">
        <v>3156.52</v>
      </c>
      <c r="T43" s="145">
        <v>1361.72</v>
      </c>
      <c r="U43" s="145"/>
      <c r="V43" s="145"/>
      <c r="W43" s="96">
        <v>1794.8</v>
      </c>
      <c r="X43" s="146">
        <v>53.27</v>
      </c>
      <c r="Y43" s="145">
        <v>299.87</v>
      </c>
      <c r="Z43" s="146">
        <v>8.1300000000000008</v>
      </c>
      <c r="AA43" s="145">
        <v>0</v>
      </c>
      <c r="AB43" s="145">
        <v>-7.17</v>
      </c>
      <c r="AC43" s="146">
        <v>48.94</v>
      </c>
      <c r="AD43" s="145">
        <v>122.1</v>
      </c>
      <c r="AE43" s="145">
        <v>362.11</v>
      </c>
      <c r="AF43" s="145">
        <v>302.97000000000003</v>
      </c>
      <c r="AG43" s="145">
        <v>107.33</v>
      </c>
      <c r="AH43" s="145">
        <v>0</v>
      </c>
      <c r="AI43" s="145">
        <v>140.59</v>
      </c>
      <c r="AJ43" s="145">
        <v>43.2</v>
      </c>
      <c r="AK43" s="145">
        <v>0</v>
      </c>
      <c r="AL43" s="145">
        <v>30.78</v>
      </c>
      <c r="AM43" s="381">
        <v>2.44</v>
      </c>
      <c r="AN43" s="145">
        <v>1.51</v>
      </c>
      <c r="AO43" s="145">
        <v>0</v>
      </c>
      <c r="AP43" s="145">
        <v>5.48</v>
      </c>
      <c r="AQ43" s="145">
        <v>0</v>
      </c>
      <c r="AR43" s="145">
        <v>7.63</v>
      </c>
      <c r="AS43" s="145">
        <v>0</v>
      </c>
      <c r="AT43" s="146">
        <v>3.14</v>
      </c>
      <c r="AU43" s="97">
        <v>20.2</v>
      </c>
      <c r="AV43" s="152">
        <v>1129.2800000000002</v>
      </c>
      <c r="AW43" s="145">
        <v>56</v>
      </c>
      <c r="AX43" s="152">
        <v>290.01999999999975</v>
      </c>
      <c r="AY43" s="145">
        <v>0</v>
      </c>
      <c r="AZ43" s="145">
        <v>0</v>
      </c>
      <c r="BA43" s="146">
        <v>148.05683500000001</v>
      </c>
      <c r="BB43" s="96">
        <v>141.96316499999975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0.1126477866373386</v>
      </c>
      <c r="N44" s="400" t="s">
        <v>52</v>
      </c>
      <c r="O44" s="151">
        <v>2018</v>
      </c>
      <c r="P44" s="394">
        <v>1</v>
      </c>
      <c r="Q44" s="145">
        <v>2182.1999999999998</v>
      </c>
      <c r="R44" s="145">
        <v>51.43</v>
      </c>
      <c r="S44" s="152">
        <v>2130.77</v>
      </c>
      <c r="T44" s="145">
        <v>775.16</v>
      </c>
      <c r="U44" s="145"/>
      <c r="V44" s="145"/>
      <c r="W44" s="96">
        <v>1355.6100000000001</v>
      </c>
      <c r="X44" s="146">
        <v>33.200000000000003</v>
      </c>
      <c r="Y44" s="145">
        <v>181.12</v>
      </c>
      <c r="Z44" s="146">
        <v>41.19</v>
      </c>
      <c r="AA44" s="145">
        <v>0</v>
      </c>
      <c r="AB44" s="145">
        <v>-2.1800000000000002</v>
      </c>
      <c r="AC44" s="146">
        <v>17.920000000000002</v>
      </c>
      <c r="AD44" s="145">
        <v>107.43</v>
      </c>
      <c r="AE44" s="145">
        <v>237.73</v>
      </c>
      <c r="AF44" s="145">
        <v>216.16</v>
      </c>
      <c r="AG44" s="145">
        <v>82.35</v>
      </c>
      <c r="AH44" s="145">
        <v>0</v>
      </c>
      <c r="AI44" s="145">
        <v>94.66</v>
      </c>
      <c r="AJ44" s="145">
        <v>44.87</v>
      </c>
      <c r="AK44" s="145">
        <v>0</v>
      </c>
      <c r="AL44" s="145">
        <v>23.53</v>
      </c>
      <c r="AM44" s="381">
        <v>2.56</v>
      </c>
      <c r="AN44" s="145">
        <v>7.41</v>
      </c>
      <c r="AO44" s="145">
        <v>1.54</v>
      </c>
      <c r="AP44" s="145">
        <v>6.78</v>
      </c>
      <c r="AQ44" s="145">
        <v>0</v>
      </c>
      <c r="AR44" s="145">
        <v>5.22</v>
      </c>
      <c r="AS44" s="145">
        <v>0</v>
      </c>
      <c r="AT44" s="146">
        <v>2.78</v>
      </c>
      <c r="AU44" s="97">
        <v>26.290000000000003</v>
      </c>
      <c r="AV44" s="152">
        <v>833.01999999999987</v>
      </c>
      <c r="AW44" s="145">
        <v>37</v>
      </c>
      <c r="AX44" s="152">
        <v>245.82000000000028</v>
      </c>
      <c r="AY44" s="145">
        <v>0</v>
      </c>
      <c r="AZ44" s="145">
        <v>0</v>
      </c>
      <c r="BA44" s="146">
        <v>123.52583999999999</v>
      </c>
      <c r="BB44" s="96">
        <v>122.29416000000029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0.18272876669521862</v>
      </c>
      <c r="N45" s="400" t="s">
        <v>52</v>
      </c>
      <c r="O45" s="151">
        <v>2018</v>
      </c>
      <c r="P45" s="394">
        <v>1</v>
      </c>
      <c r="Q45" s="145">
        <v>3584.11</v>
      </c>
      <c r="R45" s="145">
        <v>50.04</v>
      </c>
      <c r="S45" s="152">
        <v>3534.07</v>
      </c>
      <c r="T45" s="145">
        <v>1304.75</v>
      </c>
      <c r="U45" s="145"/>
      <c r="V45" s="145"/>
      <c r="W45" s="96">
        <v>2229.3200000000002</v>
      </c>
      <c r="X45" s="146">
        <v>90.47</v>
      </c>
      <c r="Y45" s="145">
        <v>300.39999999999998</v>
      </c>
      <c r="Z45" s="146">
        <v>19.97</v>
      </c>
      <c r="AA45" s="145">
        <v>0</v>
      </c>
      <c r="AB45" s="145">
        <v>-1.5</v>
      </c>
      <c r="AC45" s="146">
        <v>16.11</v>
      </c>
      <c r="AD45" s="145">
        <v>112.49</v>
      </c>
      <c r="AE45" s="145">
        <v>335.53</v>
      </c>
      <c r="AF45" s="145">
        <v>293.29000000000002</v>
      </c>
      <c r="AG45" s="145">
        <v>90.82</v>
      </c>
      <c r="AH45" s="145">
        <v>0</v>
      </c>
      <c r="AI45" s="145">
        <v>105.48</v>
      </c>
      <c r="AJ45" s="145">
        <v>40.81</v>
      </c>
      <c r="AK45" s="145">
        <v>1.1200000000000001</v>
      </c>
      <c r="AL45" s="145">
        <v>83.98</v>
      </c>
      <c r="AM45" s="381">
        <v>3.05</v>
      </c>
      <c r="AN45" s="145">
        <v>5.64</v>
      </c>
      <c r="AO45" s="145">
        <v>0.33</v>
      </c>
      <c r="AP45" s="145">
        <v>7.98</v>
      </c>
      <c r="AQ45" s="145">
        <v>0</v>
      </c>
      <c r="AR45" s="145">
        <v>5.15</v>
      </c>
      <c r="AS45" s="145">
        <v>0</v>
      </c>
      <c r="AT45" s="146">
        <v>31.5</v>
      </c>
      <c r="AU45" s="97">
        <v>53.65</v>
      </c>
      <c r="AV45" s="152">
        <v>1117.1699999999998</v>
      </c>
      <c r="AW45" s="145">
        <v>61</v>
      </c>
      <c r="AX45" s="152">
        <v>654.92000000000007</v>
      </c>
      <c r="AY45" s="145">
        <v>0</v>
      </c>
      <c r="AZ45" s="145">
        <v>0</v>
      </c>
      <c r="BA45" s="146">
        <v>120.41421</v>
      </c>
      <c r="BB45" s="96">
        <v>534.50579000000005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0.17845959138925316</v>
      </c>
      <c r="N46" s="400" t="s">
        <v>52</v>
      </c>
      <c r="O46" s="151">
        <v>2018</v>
      </c>
      <c r="P46" s="394">
        <v>1</v>
      </c>
      <c r="Q46" s="145">
        <v>7680.17</v>
      </c>
      <c r="R46" s="145">
        <v>106.47</v>
      </c>
      <c r="S46" s="152">
        <v>7573.7</v>
      </c>
      <c r="T46" s="145">
        <v>3071.35</v>
      </c>
      <c r="U46" s="145"/>
      <c r="V46" s="145"/>
      <c r="W46" s="96">
        <v>4502.3500000000004</v>
      </c>
      <c r="X46" s="146">
        <v>93.63</v>
      </c>
      <c r="Y46" s="145">
        <v>908.84</v>
      </c>
      <c r="Z46" s="146">
        <v>38.369999999999997</v>
      </c>
      <c r="AA46" s="145">
        <v>0</v>
      </c>
      <c r="AB46" s="145">
        <v>-18.170000000000002</v>
      </c>
      <c r="AC46" s="146">
        <v>42.02</v>
      </c>
      <c r="AD46" s="145">
        <v>200.81</v>
      </c>
      <c r="AE46" s="145">
        <v>643.92999999999995</v>
      </c>
      <c r="AF46" s="145">
        <v>537.32000000000005</v>
      </c>
      <c r="AG46" s="145">
        <v>124.57</v>
      </c>
      <c r="AH46" s="145">
        <v>0</v>
      </c>
      <c r="AI46" s="145">
        <v>138.22999999999999</v>
      </c>
      <c r="AJ46" s="145">
        <v>106.81</v>
      </c>
      <c r="AK46" s="145">
        <v>17.43</v>
      </c>
      <c r="AL46" s="145">
        <v>164.8</v>
      </c>
      <c r="AM46" s="381">
        <v>2.8</v>
      </c>
      <c r="AN46" s="145">
        <v>8.08</v>
      </c>
      <c r="AO46" s="145">
        <v>1.88</v>
      </c>
      <c r="AP46" s="145">
        <v>19.48</v>
      </c>
      <c r="AQ46" s="145">
        <v>0</v>
      </c>
      <c r="AR46" s="145">
        <v>9.19</v>
      </c>
      <c r="AS46" s="145">
        <v>0</v>
      </c>
      <c r="AT46" s="146">
        <v>7.43</v>
      </c>
      <c r="AU46" s="97">
        <v>48.859999999999992</v>
      </c>
      <c r="AV46" s="152">
        <v>1982.7599999999998</v>
      </c>
      <c r="AW46" s="145">
        <v>132</v>
      </c>
      <c r="AX46" s="152">
        <v>1370.6000000000004</v>
      </c>
      <c r="AY46" s="145">
        <v>0</v>
      </c>
      <c r="AZ46" s="145">
        <v>0</v>
      </c>
      <c r="BA46" s="146">
        <v>260.427775</v>
      </c>
      <c r="BB46" s="96">
        <v>1110.1722250000003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2.5858386508207171E-2</v>
      </c>
      <c r="N47" s="400" t="s">
        <v>51</v>
      </c>
      <c r="O47" s="151">
        <v>2018</v>
      </c>
      <c r="P47" s="394">
        <v>1</v>
      </c>
      <c r="Q47" s="145">
        <v>3019.91</v>
      </c>
      <c r="R47" s="145">
        <v>111.7</v>
      </c>
      <c r="S47" s="152">
        <v>2908.21</v>
      </c>
      <c r="T47" s="145">
        <v>1146.4000000000001</v>
      </c>
      <c r="U47" s="145"/>
      <c r="V47" s="145"/>
      <c r="W47" s="96">
        <v>1761.81</v>
      </c>
      <c r="X47" s="146">
        <v>40.97</v>
      </c>
      <c r="Y47" s="145">
        <v>276.27999999999997</v>
      </c>
      <c r="Z47" s="146">
        <v>8.6300000000000008</v>
      </c>
      <c r="AA47" s="145">
        <v>0</v>
      </c>
      <c r="AB47" s="145">
        <v>-2.2400000000000002</v>
      </c>
      <c r="AC47" s="146">
        <v>17.66</v>
      </c>
      <c r="AD47" s="145">
        <v>114.95</v>
      </c>
      <c r="AE47" s="145">
        <v>411.1</v>
      </c>
      <c r="AF47" s="145">
        <v>411.99</v>
      </c>
      <c r="AG47" s="145">
        <v>100.75</v>
      </c>
      <c r="AH47" s="145">
        <v>0</v>
      </c>
      <c r="AI47" s="145">
        <v>131.85</v>
      </c>
      <c r="AJ47" s="145">
        <v>30.4</v>
      </c>
      <c r="AK47" s="145">
        <v>0</v>
      </c>
      <c r="AL47" s="145">
        <v>91.29</v>
      </c>
      <c r="AM47" s="381">
        <v>2.8</v>
      </c>
      <c r="AN47" s="145">
        <v>2.11</v>
      </c>
      <c r="AO47" s="145">
        <v>0.55000000000000004</v>
      </c>
      <c r="AP47" s="145">
        <v>6.86</v>
      </c>
      <c r="AQ47" s="145">
        <v>0</v>
      </c>
      <c r="AR47" s="145">
        <v>5.14</v>
      </c>
      <c r="AS47" s="145">
        <v>0</v>
      </c>
      <c r="AT47" s="146">
        <v>4.47</v>
      </c>
      <c r="AU47" s="97">
        <v>21.93</v>
      </c>
      <c r="AV47" s="152">
        <v>1314.26</v>
      </c>
      <c r="AW47" s="145">
        <v>59</v>
      </c>
      <c r="AX47" s="152">
        <v>78.089999999999918</v>
      </c>
      <c r="AY47" s="145">
        <v>0</v>
      </c>
      <c r="AZ47" s="145">
        <v>0</v>
      </c>
      <c r="BA47" s="146">
        <v>205.31865500000001</v>
      </c>
      <c r="BB47" s="96">
        <v>-127.22865500000009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2.7827419936348484E-2</v>
      </c>
      <c r="N48" s="400" t="s">
        <v>51</v>
      </c>
      <c r="O48" s="151">
        <v>2018</v>
      </c>
      <c r="P48" s="394">
        <v>1</v>
      </c>
      <c r="Q48" s="145">
        <v>7710.74</v>
      </c>
      <c r="R48" s="145">
        <v>100.4</v>
      </c>
      <c r="S48" s="152">
        <v>7610.34</v>
      </c>
      <c r="T48" s="145">
        <v>3113.24</v>
      </c>
      <c r="U48" s="145"/>
      <c r="V48" s="145"/>
      <c r="W48" s="96">
        <v>4497.1000000000004</v>
      </c>
      <c r="X48" s="146">
        <v>91.69</v>
      </c>
      <c r="Y48" s="145">
        <v>913.24</v>
      </c>
      <c r="Z48" s="146">
        <v>49.4</v>
      </c>
      <c r="AA48" s="145">
        <v>0</v>
      </c>
      <c r="AB48" s="145">
        <v>-12.25</v>
      </c>
      <c r="AC48" s="146">
        <v>35.71</v>
      </c>
      <c r="AD48" s="145">
        <v>299.55</v>
      </c>
      <c r="AE48" s="145">
        <v>803.7</v>
      </c>
      <c r="AF48" s="145">
        <v>1433.64</v>
      </c>
      <c r="AG48" s="145">
        <v>169.61</v>
      </c>
      <c r="AH48" s="145">
        <v>0</v>
      </c>
      <c r="AI48" s="145">
        <v>200.38</v>
      </c>
      <c r="AJ48" s="145">
        <v>57.4</v>
      </c>
      <c r="AK48" s="145">
        <v>0</v>
      </c>
      <c r="AL48" s="145">
        <v>115.57</v>
      </c>
      <c r="AM48" s="381">
        <v>3.02</v>
      </c>
      <c r="AN48" s="145">
        <v>1.98</v>
      </c>
      <c r="AO48" s="145">
        <v>2.73</v>
      </c>
      <c r="AP48" s="145">
        <v>10.37</v>
      </c>
      <c r="AQ48" s="145">
        <v>0</v>
      </c>
      <c r="AR48" s="145">
        <v>11.5</v>
      </c>
      <c r="AS48" s="145">
        <v>0</v>
      </c>
      <c r="AT48" s="146">
        <v>10.210000000000001</v>
      </c>
      <c r="AU48" s="97">
        <v>39.81</v>
      </c>
      <c r="AV48" s="152">
        <v>3119.6600000000008</v>
      </c>
      <c r="AW48" s="145">
        <v>132</v>
      </c>
      <c r="AX48" s="152">
        <v>214.56999999999971</v>
      </c>
      <c r="AY48" s="145">
        <v>0</v>
      </c>
      <c r="AZ48" s="145">
        <v>0</v>
      </c>
      <c r="BA48" s="146">
        <v>459.76779500000004</v>
      </c>
      <c r="BB48" s="96">
        <v>-245.19779500000033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-0.11120722060767253</v>
      </c>
      <c r="N49" s="400" t="s">
        <v>56</v>
      </c>
      <c r="O49" s="151">
        <v>2018</v>
      </c>
      <c r="P49" s="394">
        <v>1</v>
      </c>
      <c r="Q49" s="145">
        <v>2474.0300000000002</v>
      </c>
      <c r="R49" s="145">
        <v>40.28</v>
      </c>
      <c r="S49" s="152">
        <v>2433.75</v>
      </c>
      <c r="T49" s="145">
        <v>1055.6199999999999</v>
      </c>
      <c r="U49" s="145"/>
      <c r="V49" s="145"/>
      <c r="W49" s="96">
        <v>1378.13</v>
      </c>
      <c r="X49" s="146">
        <v>30.98</v>
      </c>
      <c r="Y49" s="145">
        <v>292.05</v>
      </c>
      <c r="Z49" s="146">
        <v>13.35</v>
      </c>
      <c r="AA49" s="145">
        <v>0</v>
      </c>
      <c r="AB49" s="145">
        <v>-5.34</v>
      </c>
      <c r="AC49" s="146">
        <v>13.07</v>
      </c>
      <c r="AD49" s="145">
        <v>104.66</v>
      </c>
      <c r="AE49" s="145">
        <v>337.8</v>
      </c>
      <c r="AF49" s="145">
        <v>562.54</v>
      </c>
      <c r="AG49" s="145">
        <v>89.18</v>
      </c>
      <c r="AH49" s="145">
        <v>0</v>
      </c>
      <c r="AI49" s="145">
        <v>88.56</v>
      </c>
      <c r="AJ49" s="145">
        <v>25.72</v>
      </c>
      <c r="AK49" s="145">
        <v>0</v>
      </c>
      <c r="AL49" s="145">
        <v>42.74</v>
      </c>
      <c r="AM49" s="381">
        <v>6.12</v>
      </c>
      <c r="AN49" s="145">
        <v>10.35</v>
      </c>
      <c r="AO49" s="145">
        <v>0.49</v>
      </c>
      <c r="AP49" s="145">
        <v>6.01</v>
      </c>
      <c r="AQ49" s="145">
        <v>0</v>
      </c>
      <c r="AR49" s="145">
        <v>4.2699999999999996</v>
      </c>
      <c r="AS49" s="145">
        <v>0</v>
      </c>
      <c r="AT49" s="146">
        <v>4.17</v>
      </c>
      <c r="AU49" s="97">
        <v>31.409999999999997</v>
      </c>
      <c r="AV49" s="152">
        <v>1282.6100000000001</v>
      </c>
      <c r="AW49" s="145">
        <v>42</v>
      </c>
      <c r="AX49" s="152">
        <v>-275.13000000000011</v>
      </c>
      <c r="AY49" s="145">
        <v>0</v>
      </c>
      <c r="AZ49" s="145">
        <v>0</v>
      </c>
      <c r="BA49" s="146">
        <v>96.705154999999991</v>
      </c>
      <c r="BB49" s="96">
        <v>-371.8351550000001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5.9960280956352002E-2</v>
      </c>
      <c r="N50" s="400" t="s">
        <v>52</v>
      </c>
      <c r="O50" s="151">
        <v>2018</v>
      </c>
      <c r="P50" s="394">
        <v>1</v>
      </c>
      <c r="Q50" s="145">
        <v>5815.85</v>
      </c>
      <c r="R50" s="145">
        <v>66.39</v>
      </c>
      <c r="S50" s="152">
        <v>5749.46</v>
      </c>
      <c r="T50" s="145">
        <v>2292.9899999999998</v>
      </c>
      <c r="U50" s="145"/>
      <c r="V50" s="145"/>
      <c r="W50" s="96">
        <v>3456.4700000000003</v>
      </c>
      <c r="X50" s="146">
        <v>61.13</v>
      </c>
      <c r="Y50" s="145">
        <v>689.93</v>
      </c>
      <c r="Z50" s="146">
        <v>40.340000000000003</v>
      </c>
      <c r="AA50" s="145">
        <v>0</v>
      </c>
      <c r="AB50" s="145">
        <v>-14.21</v>
      </c>
      <c r="AC50" s="146">
        <v>22.54</v>
      </c>
      <c r="AD50" s="145">
        <v>203.82</v>
      </c>
      <c r="AE50" s="145">
        <v>605.99</v>
      </c>
      <c r="AF50" s="145">
        <v>899.34</v>
      </c>
      <c r="AG50" s="145">
        <v>171.4</v>
      </c>
      <c r="AH50" s="145">
        <v>0</v>
      </c>
      <c r="AI50" s="145">
        <v>132.08000000000001</v>
      </c>
      <c r="AJ50" s="145">
        <v>29.21</v>
      </c>
      <c r="AK50" s="145">
        <v>10.86</v>
      </c>
      <c r="AL50" s="145">
        <v>124.68</v>
      </c>
      <c r="AM50" s="381">
        <v>3.37</v>
      </c>
      <c r="AN50" s="145">
        <v>8.61</v>
      </c>
      <c r="AO50" s="145">
        <v>1.58</v>
      </c>
      <c r="AP50" s="145">
        <v>13.23</v>
      </c>
      <c r="AQ50" s="145">
        <v>2.63</v>
      </c>
      <c r="AR50" s="145">
        <v>9.58</v>
      </c>
      <c r="AS50" s="145">
        <v>0</v>
      </c>
      <c r="AT50" s="146">
        <v>8.3000000000000007</v>
      </c>
      <c r="AU50" s="97">
        <v>47.3</v>
      </c>
      <c r="AV50" s="152">
        <v>2224.6800000000003</v>
      </c>
      <c r="AW50" s="145">
        <v>100</v>
      </c>
      <c r="AX50" s="152">
        <v>348.7199999999998</v>
      </c>
      <c r="AY50" s="145">
        <v>0</v>
      </c>
      <c r="AZ50" s="145">
        <v>0</v>
      </c>
      <c r="BA50" s="146">
        <v>260.85831499999995</v>
      </c>
      <c r="BB50" s="96">
        <v>87.861684999999852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6.386470833886379E-2</v>
      </c>
      <c r="N51" s="400" t="s">
        <v>52</v>
      </c>
      <c r="O51" s="151">
        <v>2018</v>
      </c>
      <c r="P51" s="394">
        <v>1</v>
      </c>
      <c r="Q51" s="145">
        <v>3089.03</v>
      </c>
      <c r="R51" s="145">
        <v>56.56</v>
      </c>
      <c r="S51" s="152">
        <v>3032.4700000000003</v>
      </c>
      <c r="T51" s="145">
        <v>1228.31</v>
      </c>
      <c r="U51" s="145"/>
      <c r="V51" s="145"/>
      <c r="W51" s="96">
        <v>1804.1600000000003</v>
      </c>
      <c r="X51" s="146">
        <v>39.76</v>
      </c>
      <c r="Y51" s="145">
        <v>363.9</v>
      </c>
      <c r="Z51" s="146">
        <v>21.68</v>
      </c>
      <c r="AA51" s="145">
        <v>0</v>
      </c>
      <c r="AB51" s="145">
        <v>-5.47</v>
      </c>
      <c r="AC51" s="146">
        <v>18.78</v>
      </c>
      <c r="AD51" s="145">
        <v>121.61</v>
      </c>
      <c r="AE51" s="145">
        <v>288.81</v>
      </c>
      <c r="AF51" s="145">
        <v>429.38</v>
      </c>
      <c r="AG51" s="145">
        <v>99.2</v>
      </c>
      <c r="AH51" s="145">
        <v>0</v>
      </c>
      <c r="AI51" s="145">
        <v>109.66</v>
      </c>
      <c r="AJ51" s="145">
        <v>37.33</v>
      </c>
      <c r="AK51" s="145">
        <v>0</v>
      </c>
      <c r="AL51" s="145">
        <v>29.11</v>
      </c>
      <c r="AM51" s="381">
        <v>0.8</v>
      </c>
      <c r="AN51" s="145">
        <v>7.44</v>
      </c>
      <c r="AO51" s="145">
        <v>0.25</v>
      </c>
      <c r="AP51" s="145">
        <v>10.99</v>
      </c>
      <c r="AQ51" s="145">
        <v>0</v>
      </c>
      <c r="AR51" s="145">
        <v>5.07</v>
      </c>
      <c r="AS51" s="145">
        <v>0</v>
      </c>
      <c r="AT51" s="146">
        <v>2.2000000000000002</v>
      </c>
      <c r="AU51" s="97">
        <v>26.75</v>
      </c>
      <c r="AV51" s="152">
        <v>1141.8499999999999</v>
      </c>
      <c r="AW51" s="145">
        <v>53</v>
      </c>
      <c r="AX51" s="152">
        <v>197.28000000000043</v>
      </c>
      <c r="AY51" s="145">
        <v>0</v>
      </c>
      <c r="AZ51" s="145">
        <v>0</v>
      </c>
      <c r="BA51" s="146">
        <v>266.31834500000002</v>
      </c>
      <c r="BB51" s="96">
        <v>-69.038344999999595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0.12337026539551664</v>
      </c>
      <c r="N52" s="400" t="s">
        <v>52</v>
      </c>
      <c r="O52" s="151">
        <v>2018</v>
      </c>
      <c r="P52" s="394">
        <v>1</v>
      </c>
      <c r="Q52" s="145">
        <v>3104.8</v>
      </c>
      <c r="R52" s="145">
        <v>71.98</v>
      </c>
      <c r="S52" s="152">
        <v>3032.82</v>
      </c>
      <c r="T52" s="145">
        <v>1246.76</v>
      </c>
      <c r="U52" s="145"/>
      <c r="V52" s="145"/>
      <c r="W52" s="96">
        <v>1786.0600000000002</v>
      </c>
      <c r="X52" s="146">
        <v>36.81</v>
      </c>
      <c r="Y52" s="145">
        <v>363.94</v>
      </c>
      <c r="Z52" s="146">
        <v>18.25</v>
      </c>
      <c r="AA52" s="145">
        <v>0</v>
      </c>
      <c r="AB52" s="145">
        <v>-6.52</v>
      </c>
      <c r="AC52" s="146">
        <v>30.56</v>
      </c>
      <c r="AD52" s="145">
        <v>128.31</v>
      </c>
      <c r="AE52" s="145">
        <v>354.98</v>
      </c>
      <c r="AF52" s="145">
        <v>154.16</v>
      </c>
      <c r="AG52" s="145">
        <v>139.66</v>
      </c>
      <c r="AH52" s="145">
        <v>0</v>
      </c>
      <c r="AI52" s="145">
        <v>92.26</v>
      </c>
      <c r="AJ52" s="145">
        <v>21</v>
      </c>
      <c r="AK52" s="145">
        <v>0</v>
      </c>
      <c r="AL52" s="145">
        <v>40.98</v>
      </c>
      <c r="AM52" s="381">
        <v>2.88</v>
      </c>
      <c r="AN52" s="145">
        <v>8.76</v>
      </c>
      <c r="AO52" s="145">
        <v>0.76</v>
      </c>
      <c r="AP52" s="145">
        <v>6.51</v>
      </c>
      <c r="AQ52" s="145">
        <v>0</v>
      </c>
      <c r="AR52" s="145">
        <v>2.67</v>
      </c>
      <c r="AS52" s="145">
        <v>0</v>
      </c>
      <c r="AT52" s="146">
        <v>2.13</v>
      </c>
      <c r="AU52" s="97">
        <v>23.709999999999997</v>
      </c>
      <c r="AV52" s="152">
        <v>955.06000000000006</v>
      </c>
      <c r="AW52" s="145">
        <v>53</v>
      </c>
      <c r="AX52" s="152">
        <v>383.04000000000008</v>
      </c>
      <c r="AY52" s="145">
        <v>0</v>
      </c>
      <c r="AZ52" s="145">
        <v>0</v>
      </c>
      <c r="BA52" s="146">
        <v>273.11892</v>
      </c>
      <c r="BB52" s="96">
        <v>109.92108000000007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3.6670074666170789E-2</v>
      </c>
      <c r="N53" s="400" t="s">
        <v>51</v>
      </c>
      <c r="O53" s="151">
        <v>2018</v>
      </c>
      <c r="P53" s="394">
        <v>1</v>
      </c>
      <c r="Q53" s="145">
        <v>1613.85</v>
      </c>
      <c r="R53" s="145">
        <v>53.13</v>
      </c>
      <c r="S53" s="152">
        <v>1560.7199999999998</v>
      </c>
      <c r="T53" s="145">
        <v>627.77</v>
      </c>
      <c r="U53" s="145"/>
      <c r="V53" s="145"/>
      <c r="W53" s="96">
        <v>932.94999999999982</v>
      </c>
      <c r="X53" s="146">
        <v>24.52</v>
      </c>
      <c r="Y53" s="145">
        <v>132.66</v>
      </c>
      <c r="Z53" s="146">
        <v>21.95</v>
      </c>
      <c r="AA53" s="145">
        <v>0</v>
      </c>
      <c r="AB53" s="145">
        <v>-0.51</v>
      </c>
      <c r="AC53" s="146">
        <v>24.82</v>
      </c>
      <c r="AD53" s="145">
        <v>92.84</v>
      </c>
      <c r="AE53" s="145">
        <v>228.96</v>
      </c>
      <c r="AF53" s="145">
        <v>130.58000000000001</v>
      </c>
      <c r="AG53" s="145">
        <v>92.74</v>
      </c>
      <c r="AH53" s="145">
        <v>0</v>
      </c>
      <c r="AI53" s="145">
        <v>76.09</v>
      </c>
      <c r="AJ53" s="145">
        <v>23.51</v>
      </c>
      <c r="AK53" s="145">
        <v>0</v>
      </c>
      <c r="AL53" s="145">
        <v>23.74</v>
      </c>
      <c r="AM53" s="381">
        <v>0.85</v>
      </c>
      <c r="AN53" s="145">
        <v>2.71</v>
      </c>
      <c r="AO53" s="145">
        <v>1.82</v>
      </c>
      <c r="AP53" s="145">
        <v>12.13</v>
      </c>
      <c r="AQ53" s="145">
        <v>0</v>
      </c>
      <c r="AR53" s="145">
        <v>4.4800000000000004</v>
      </c>
      <c r="AS53" s="145">
        <v>0</v>
      </c>
      <c r="AT53" s="146">
        <v>0.5</v>
      </c>
      <c r="AU53" s="97">
        <v>22.490000000000002</v>
      </c>
      <c r="AV53" s="152">
        <v>690.95</v>
      </c>
      <c r="AW53" s="145">
        <v>28</v>
      </c>
      <c r="AX53" s="152">
        <v>59.179999999999723</v>
      </c>
      <c r="AY53" s="145">
        <v>0</v>
      </c>
      <c r="AZ53" s="145">
        <v>0</v>
      </c>
      <c r="BA53" s="146">
        <v>202.27552</v>
      </c>
      <c r="BB53" s="96">
        <v>-143.09552000000028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0.15723869969295101</v>
      </c>
      <c r="N54" s="400" t="s">
        <v>52</v>
      </c>
      <c r="O54" s="151">
        <v>2018</v>
      </c>
      <c r="P54" s="394">
        <v>1</v>
      </c>
      <c r="Q54" s="145">
        <v>6073.95</v>
      </c>
      <c r="R54" s="145">
        <v>133.58000000000001</v>
      </c>
      <c r="S54" s="152">
        <v>5940.37</v>
      </c>
      <c r="T54" s="145">
        <v>2500.96</v>
      </c>
      <c r="U54" s="145"/>
      <c r="V54" s="145"/>
      <c r="W54" s="96">
        <v>3439.41</v>
      </c>
      <c r="X54" s="146">
        <v>75.989999999999995</v>
      </c>
      <c r="Y54" s="145">
        <v>712.85</v>
      </c>
      <c r="Z54" s="146">
        <v>33.479999999999997</v>
      </c>
      <c r="AA54" s="145">
        <v>0</v>
      </c>
      <c r="AB54" s="145">
        <v>-16.66</v>
      </c>
      <c r="AC54" s="146">
        <v>53.13</v>
      </c>
      <c r="AD54" s="145">
        <v>172.8</v>
      </c>
      <c r="AE54" s="145">
        <v>554.29</v>
      </c>
      <c r="AF54" s="145">
        <v>329.86</v>
      </c>
      <c r="AG54" s="145">
        <v>213.12</v>
      </c>
      <c r="AH54" s="145">
        <v>0</v>
      </c>
      <c r="AI54" s="145">
        <v>162.65</v>
      </c>
      <c r="AJ54" s="145">
        <v>42.17</v>
      </c>
      <c r="AK54" s="145">
        <v>0</v>
      </c>
      <c r="AL54" s="145">
        <v>70.34</v>
      </c>
      <c r="AM54" s="381">
        <v>4.21</v>
      </c>
      <c r="AN54" s="145">
        <v>9.26</v>
      </c>
      <c r="AO54" s="145">
        <v>1.49</v>
      </c>
      <c r="AP54" s="145">
        <v>21.24</v>
      </c>
      <c r="AQ54" s="145">
        <v>3.41</v>
      </c>
      <c r="AR54" s="145">
        <v>4.75</v>
      </c>
      <c r="AS54" s="145">
        <v>0</v>
      </c>
      <c r="AT54" s="146">
        <v>4.91</v>
      </c>
      <c r="AU54" s="97">
        <v>49.269999999999996</v>
      </c>
      <c r="AV54" s="152">
        <v>1594.4999999999998</v>
      </c>
      <c r="AW54" s="145">
        <v>104</v>
      </c>
      <c r="AX54" s="152">
        <v>955.05999999999972</v>
      </c>
      <c r="AY54" s="145">
        <v>0</v>
      </c>
      <c r="AZ54" s="145">
        <v>0</v>
      </c>
      <c r="BA54" s="146">
        <v>270.38890499999997</v>
      </c>
      <c r="BB54" s="96">
        <v>684.6710949999997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8.9825368990209029E-2</v>
      </c>
      <c r="N55" s="400" t="s">
        <v>52</v>
      </c>
      <c r="O55" s="151">
        <v>2018</v>
      </c>
      <c r="P55" s="394">
        <v>1</v>
      </c>
      <c r="Q55" s="145">
        <v>2737.2</v>
      </c>
      <c r="R55" s="145">
        <v>42.68</v>
      </c>
      <c r="S55" s="152">
        <v>2694.52</v>
      </c>
      <c r="T55" s="145">
        <v>1091.94</v>
      </c>
      <c r="U55" s="145"/>
      <c r="V55" s="145"/>
      <c r="W55" s="96">
        <v>1602.58</v>
      </c>
      <c r="X55" s="146">
        <v>50.47</v>
      </c>
      <c r="Y55" s="145">
        <v>323.33999999999997</v>
      </c>
      <c r="Z55" s="146">
        <v>11.37</v>
      </c>
      <c r="AA55" s="145">
        <v>0</v>
      </c>
      <c r="AB55" s="145">
        <v>-7.65</v>
      </c>
      <c r="AC55" s="146">
        <v>28.88</v>
      </c>
      <c r="AD55" s="145">
        <v>137.13999999999999</v>
      </c>
      <c r="AE55" s="145">
        <v>230.06</v>
      </c>
      <c r="AF55" s="145">
        <v>109.68</v>
      </c>
      <c r="AG55" s="145">
        <v>157.97999999999999</v>
      </c>
      <c r="AH55" s="145">
        <v>0</v>
      </c>
      <c r="AI55" s="145">
        <v>137.54</v>
      </c>
      <c r="AJ55" s="145">
        <v>38.85</v>
      </c>
      <c r="AK55" s="145">
        <v>0</v>
      </c>
      <c r="AL55" s="145">
        <v>42.61</v>
      </c>
      <c r="AM55" s="381">
        <v>3.45</v>
      </c>
      <c r="AN55" s="145">
        <v>15.74</v>
      </c>
      <c r="AO55" s="145">
        <v>0.17</v>
      </c>
      <c r="AP55" s="145">
        <v>54.99</v>
      </c>
      <c r="AQ55" s="145">
        <v>0</v>
      </c>
      <c r="AR55" s="145">
        <v>13.36</v>
      </c>
      <c r="AS55" s="145">
        <v>0</v>
      </c>
      <c r="AT55" s="146">
        <v>4.1900000000000004</v>
      </c>
      <c r="AU55" s="97">
        <v>91.9</v>
      </c>
      <c r="AV55" s="152">
        <v>945.76</v>
      </c>
      <c r="AW55" s="145">
        <v>47</v>
      </c>
      <c r="AX55" s="152">
        <v>245.87000000000012</v>
      </c>
      <c r="AY55" s="145">
        <v>0</v>
      </c>
      <c r="AZ55" s="145">
        <v>0</v>
      </c>
      <c r="BA55" s="146">
        <v>81.176359999999988</v>
      </c>
      <c r="BB55" s="96">
        <v>164.69364000000013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3.3384806313176779E-2</v>
      </c>
      <c r="N56" s="400" t="s">
        <v>51</v>
      </c>
      <c r="O56" s="151">
        <v>2018</v>
      </c>
      <c r="P56" s="394">
        <v>1</v>
      </c>
      <c r="Q56" s="145">
        <v>2111.14</v>
      </c>
      <c r="R56" s="145">
        <v>48.16</v>
      </c>
      <c r="S56" s="152">
        <v>2062.98</v>
      </c>
      <c r="T56" s="145">
        <v>1095.77</v>
      </c>
      <c r="U56" s="145"/>
      <c r="V56" s="145"/>
      <c r="W56" s="96">
        <v>967.21</v>
      </c>
      <c r="X56" s="146">
        <v>33.25</v>
      </c>
      <c r="Y56" s="145">
        <v>144.41</v>
      </c>
      <c r="Z56" s="146">
        <v>10.8</v>
      </c>
      <c r="AA56" s="145">
        <v>0</v>
      </c>
      <c r="AB56" s="145">
        <v>-7.0000000000000007E-2</v>
      </c>
      <c r="AC56" s="146">
        <v>23.66</v>
      </c>
      <c r="AD56" s="145">
        <v>57.24</v>
      </c>
      <c r="AE56" s="145">
        <v>275.69</v>
      </c>
      <c r="AF56" s="145">
        <v>102.21</v>
      </c>
      <c r="AG56" s="145">
        <v>57.09</v>
      </c>
      <c r="AH56" s="145">
        <v>0</v>
      </c>
      <c r="AI56" s="145">
        <v>72.3</v>
      </c>
      <c r="AJ56" s="145">
        <v>71.86</v>
      </c>
      <c r="AK56" s="145">
        <v>0</v>
      </c>
      <c r="AL56" s="145">
        <v>33.47</v>
      </c>
      <c r="AM56" s="381">
        <v>1.81</v>
      </c>
      <c r="AN56" s="145">
        <v>7.6</v>
      </c>
      <c r="AO56" s="145">
        <v>0</v>
      </c>
      <c r="AP56" s="145">
        <v>11.34</v>
      </c>
      <c r="AQ56" s="145">
        <v>0</v>
      </c>
      <c r="AR56" s="145">
        <v>4.04</v>
      </c>
      <c r="AS56" s="145">
        <v>0</v>
      </c>
      <c r="AT56" s="146">
        <v>1.21</v>
      </c>
      <c r="AU56" s="97">
        <v>26</v>
      </c>
      <c r="AV56" s="152">
        <v>695.86</v>
      </c>
      <c r="AW56" s="145">
        <v>36</v>
      </c>
      <c r="AX56" s="152">
        <v>70.480000000000018</v>
      </c>
      <c r="AY56" s="145">
        <v>0</v>
      </c>
      <c r="AZ56" s="145">
        <v>0</v>
      </c>
      <c r="BA56" s="146">
        <v>41.429690000000001</v>
      </c>
      <c r="BB56" s="96">
        <v>29.050310000000017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0.13119299268010554</v>
      </c>
      <c r="N57" s="400" t="s">
        <v>52</v>
      </c>
      <c r="O57" s="151">
        <v>2018</v>
      </c>
      <c r="P57" s="394">
        <v>1</v>
      </c>
      <c r="Q57" s="145">
        <v>2265.06</v>
      </c>
      <c r="R57" s="145">
        <v>32.33</v>
      </c>
      <c r="S57" s="152">
        <v>2232.73</v>
      </c>
      <c r="T57" s="145">
        <v>879.09</v>
      </c>
      <c r="U57" s="145"/>
      <c r="V57" s="145"/>
      <c r="W57" s="96">
        <v>1353.6399999999999</v>
      </c>
      <c r="X57" s="146">
        <v>50.89</v>
      </c>
      <c r="Y57" s="145">
        <v>189.78</v>
      </c>
      <c r="Z57" s="146">
        <v>39.86</v>
      </c>
      <c r="AA57" s="145">
        <v>0</v>
      </c>
      <c r="AB57" s="145">
        <v>57.91</v>
      </c>
      <c r="AC57" s="146">
        <v>14.64</v>
      </c>
      <c r="AD57" s="145">
        <v>87.85</v>
      </c>
      <c r="AE57" s="145">
        <v>242.06</v>
      </c>
      <c r="AF57" s="145">
        <v>132.56</v>
      </c>
      <c r="AG57" s="145">
        <v>170.9</v>
      </c>
      <c r="AH57" s="145">
        <v>0</v>
      </c>
      <c r="AI57" s="145">
        <v>74.16</v>
      </c>
      <c r="AJ57" s="145">
        <v>29.6</v>
      </c>
      <c r="AK57" s="145">
        <v>1.79</v>
      </c>
      <c r="AL57" s="145">
        <v>51.81</v>
      </c>
      <c r="AM57" s="381">
        <v>0.19</v>
      </c>
      <c r="AN57" s="145">
        <v>2.2599999999999998</v>
      </c>
      <c r="AO57" s="145">
        <v>0.16</v>
      </c>
      <c r="AP57" s="145">
        <v>5.52</v>
      </c>
      <c r="AQ57" s="145">
        <v>0</v>
      </c>
      <c r="AR57" s="145">
        <v>4.38</v>
      </c>
      <c r="AS57" s="145">
        <v>0</v>
      </c>
      <c r="AT57" s="146">
        <v>1.26</v>
      </c>
      <c r="AU57" s="97">
        <v>13.769999999999998</v>
      </c>
      <c r="AV57" s="152">
        <v>804.5</v>
      </c>
      <c r="AW57" s="145">
        <v>44</v>
      </c>
      <c r="AX57" s="152">
        <v>297.15999999999985</v>
      </c>
      <c r="AY57" s="145">
        <v>0</v>
      </c>
      <c r="AZ57" s="145">
        <v>0</v>
      </c>
      <c r="BA57" s="146">
        <v>190.993415</v>
      </c>
      <c r="BB57" s="96">
        <v>106.16658499999986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0.13514487968043287</v>
      </c>
      <c r="N58" s="400" t="s">
        <v>52</v>
      </c>
      <c r="O58" s="151">
        <v>2018</v>
      </c>
      <c r="P58" s="394">
        <v>1</v>
      </c>
      <c r="Q58" s="145">
        <v>2801.29</v>
      </c>
      <c r="R58" s="145">
        <v>43.75</v>
      </c>
      <c r="S58" s="152">
        <v>2757.54</v>
      </c>
      <c r="T58" s="145">
        <v>1121.74</v>
      </c>
      <c r="U58" s="145"/>
      <c r="V58" s="145"/>
      <c r="W58" s="96">
        <v>1635.8</v>
      </c>
      <c r="X58" s="146">
        <v>33.229999999999997</v>
      </c>
      <c r="Y58" s="145">
        <v>330.9</v>
      </c>
      <c r="Z58" s="146">
        <v>17.53</v>
      </c>
      <c r="AA58" s="145">
        <v>0</v>
      </c>
      <c r="AB58" s="145">
        <v>-6.73</v>
      </c>
      <c r="AC58" s="146">
        <v>15.56</v>
      </c>
      <c r="AD58" s="145">
        <v>107.2</v>
      </c>
      <c r="AE58" s="145">
        <v>274.12</v>
      </c>
      <c r="AF58" s="145">
        <v>146.1</v>
      </c>
      <c r="AG58" s="145">
        <v>131.09</v>
      </c>
      <c r="AH58" s="145">
        <v>0</v>
      </c>
      <c r="AI58" s="145">
        <v>68.2</v>
      </c>
      <c r="AJ58" s="145">
        <v>32.53</v>
      </c>
      <c r="AK58" s="145">
        <v>2</v>
      </c>
      <c r="AL58" s="145">
        <v>36.99</v>
      </c>
      <c r="AM58" s="381">
        <v>4.21</v>
      </c>
      <c r="AN58" s="145">
        <v>3.86</v>
      </c>
      <c r="AO58" s="145">
        <v>2.96</v>
      </c>
      <c r="AP58" s="145">
        <v>10.25</v>
      </c>
      <c r="AQ58" s="145">
        <v>0</v>
      </c>
      <c r="AR58" s="145">
        <v>12.17</v>
      </c>
      <c r="AS58" s="145">
        <v>0</v>
      </c>
      <c r="AT58" s="146">
        <v>4.71</v>
      </c>
      <c r="AU58" s="97">
        <v>38.160000000000004</v>
      </c>
      <c r="AV58" s="152">
        <v>836.39</v>
      </c>
      <c r="AW58" s="145">
        <v>48</v>
      </c>
      <c r="AX58" s="152">
        <v>378.57999999999981</v>
      </c>
      <c r="AY58" s="145">
        <v>0</v>
      </c>
      <c r="AZ58" s="145">
        <v>0</v>
      </c>
      <c r="BA58" s="146">
        <v>377.58357999999998</v>
      </c>
      <c r="BB58" s="96">
        <v>0.99641999999983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6.9837847826421579E-2</v>
      </c>
      <c r="N59" s="400" t="s">
        <v>52</v>
      </c>
      <c r="O59" s="151">
        <v>2018</v>
      </c>
      <c r="P59" s="394">
        <v>1</v>
      </c>
      <c r="Q59" s="145">
        <v>3246.95</v>
      </c>
      <c r="R59" s="145">
        <v>101.59</v>
      </c>
      <c r="S59" s="152">
        <v>3145.3599999999997</v>
      </c>
      <c r="T59" s="145">
        <v>1256.77</v>
      </c>
      <c r="U59" s="145"/>
      <c r="V59" s="145"/>
      <c r="W59" s="96">
        <v>1888.5899999999997</v>
      </c>
      <c r="X59" s="146">
        <v>55.93</v>
      </c>
      <c r="Y59" s="145">
        <v>298.81</v>
      </c>
      <c r="Z59" s="146">
        <v>8.1999999999999993</v>
      </c>
      <c r="AA59" s="145">
        <v>0</v>
      </c>
      <c r="AB59" s="145">
        <v>-7.66</v>
      </c>
      <c r="AC59" s="146">
        <v>19.03</v>
      </c>
      <c r="AD59" s="145">
        <v>82.34</v>
      </c>
      <c r="AE59" s="145">
        <v>431.19</v>
      </c>
      <c r="AF59" s="145">
        <v>179.98</v>
      </c>
      <c r="AG59" s="145">
        <v>225.39</v>
      </c>
      <c r="AH59" s="145">
        <v>0</v>
      </c>
      <c r="AI59" s="145">
        <v>177.88</v>
      </c>
      <c r="AJ59" s="145">
        <v>53.27</v>
      </c>
      <c r="AK59" s="145">
        <v>4.46</v>
      </c>
      <c r="AL59" s="145">
        <v>58.08</v>
      </c>
      <c r="AM59" s="381">
        <v>3.03</v>
      </c>
      <c r="AN59" s="145">
        <v>12.21</v>
      </c>
      <c r="AO59" s="145">
        <v>0.41</v>
      </c>
      <c r="AP59" s="145">
        <v>8.0500000000000007</v>
      </c>
      <c r="AQ59" s="145">
        <v>0</v>
      </c>
      <c r="AR59" s="145">
        <v>5.35</v>
      </c>
      <c r="AS59" s="145">
        <v>0</v>
      </c>
      <c r="AT59" s="146">
        <v>4.62</v>
      </c>
      <c r="AU59" s="97">
        <v>33.67</v>
      </c>
      <c r="AV59" s="152">
        <v>1246.26</v>
      </c>
      <c r="AW59" s="145">
        <v>64</v>
      </c>
      <c r="AX59" s="152">
        <v>226.75999999999954</v>
      </c>
      <c r="AY59" s="145">
        <v>0</v>
      </c>
      <c r="AZ59" s="145">
        <v>0</v>
      </c>
      <c r="BA59" s="146">
        <v>276.97421000000003</v>
      </c>
      <c r="BB59" s="96">
        <v>-50.214210000000492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0.1352121279138957</v>
      </c>
      <c r="N60" s="400" t="s">
        <v>52</v>
      </c>
      <c r="O60" s="151">
        <v>2018</v>
      </c>
      <c r="P60" s="394">
        <v>1</v>
      </c>
      <c r="Q60" s="145">
        <v>5697.27</v>
      </c>
      <c r="R60" s="145">
        <v>54.48</v>
      </c>
      <c r="S60" s="152">
        <v>5642.7900000000009</v>
      </c>
      <c r="T60" s="145">
        <v>2454.09</v>
      </c>
      <c r="U60" s="145"/>
      <c r="V60" s="145"/>
      <c r="W60" s="96">
        <v>3188.7000000000007</v>
      </c>
      <c r="X60" s="146">
        <v>57.8</v>
      </c>
      <c r="Y60" s="145">
        <v>677.13</v>
      </c>
      <c r="Z60" s="146">
        <v>23.22</v>
      </c>
      <c r="AA60" s="145">
        <v>0</v>
      </c>
      <c r="AB60" s="145">
        <v>-5.46</v>
      </c>
      <c r="AC60" s="146">
        <v>12.97</v>
      </c>
      <c r="AD60" s="145">
        <v>109.65</v>
      </c>
      <c r="AE60" s="145">
        <v>442.55</v>
      </c>
      <c r="AF60" s="145">
        <v>368.36</v>
      </c>
      <c r="AG60" s="145">
        <v>134.46</v>
      </c>
      <c r="AH60" s="145">
        <v>0</v>
      </c>
      <c r="AI60" s="145">
        <v>271.69</v>
      </c>
      <c r="AJ60" s="145">
        <v>49.41</v>
      </c>
      <c r="AK60" s="145">
        <v>0</v>
      </c>
      <c r="AL60" s="145">
        <v>50.93</v>
      </c>
      <c r="AM60" s="381">
        <v>4.2699999999999996</v>
      </c>
      <c r="AN60" s="145">
        <v>13.82</v>
      </c>
      <c r="AO60" s="145">
        <v>1.01</v>
      </c>
      <c r="AP60" s="145">
        <v>44.6</v>
      </c>
      <c r="AQ60" s="145">
        <v>0</v>
      </c>
      <c r="AR60" s="145">
        <v>5.01</v>
      </c>
      <c r="AS60" s="145">
        <v>0</v>
      </c>
      <c r="AT60" s="146">
        <v>73.959999999999994</v>
      </c>
      <c r="AU60" s="97">
        <v>142.67000000000002</v>
      </c>
      <c r="AV60" s="152">
        <v>1569.7200000000003</v>
      </c>
      <c r="AW60" s="145">
        <v>98</v>
      </c>
      <c r="AX60" s="152">
        <v>770.3400000000006</v>
      </c>
      <c r="AY60" s="145">
        <v>0</v>
      </c>
      <c r="AZ60" s="145">
        <v>0</v>
      </c>
      <c r="BA60" s="146">
        <v>280.55552000000006</v>
      </c>
      <c r="BB60" s="96">
        <v>489.78448000000054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0.10907311000151636</v>
      </c>
      <c r="N61" s="400" t="s">
        <v>52</v>
      </c>
      <c r="O61" s="151">
        <v>2018</v>
      </c>
      <c r="P61" s="394">
        <v>1</v>
      </c>
      <c r="Q61" s="145">
        <v>3759.13</v>
      </c>
      <c r="R61" s="145">
        <v>42.75</v>
      </c>
      <c r="S61" s="152">
        <v>3716.38</v>
      </c>
      <c r="T61" s="145">
        <v>1493.9</v>
      </c>
      <c r="U61" s="145"/>
      <c r="V61" s="145"/>
      <c r="W61" s="96">
        <v>2222.48</v>
      </c>
      <c r="X61" s="146">
        <v>86.18</v>
      </c>
      <c r="Y61" s="145">
        <v>445.96</v>
      </c>
      <c r="Z61" s="146">
        <v>23.23</v>
      </c>
      <c r="AA61" s="145">
        <v>0</v>
      </c>
      <c r="AB61" s="145">
        <v>-5.5</v>
      </c>
      <c r="AC61" s="146">
        <v>15.11</v>
      </c>
      <c r="AD61" s="145">
        <v>82.41</v>
      </c>
      <c r="AE61" s="145">
        <v>380.93</v>
      </c>
      <c r="AF61" s="145">
        <v>306.58</v>
      </c>
      <c r="AG61" s="145">
        <v>120.63</v>
      </c>
      <c r="AH61" s="145">
        <v>0</v>
      </c>
      <c r="AI61" s="145">
        <v>96.78</v>
      </c>
      <c r="AJ61" s="145">
        <v>43.67</v>
      </c>
      <c r="AK61" s="145">
        <v>0</v>
      </c>
      <c r="AL61" s="145">
        <v>71.59</v>
      </c>
      <c r="AM61" s="381">
        <v>5.32</v>
      </c>
      <c r="AN61" s="145">
        <v>10.029999999999999</v>
      </c>
      <c r="AO61" s="145">
        <v>0.53</v>
      </c>
      <c r="AP61" s="145">
        <v>28.81</v>
      </c>
      <c r="AQ61" s="145">
        <v>0</v>
      </c>
      <c r="AR61" s="145">
        <v>3.14</v>
      </c>
      <c r="AS61" s="145">
        <v>0</v>
      </c>
      <c r="AT61" s="146">
        <v>52.28</v>
      </c>
      <c r="AU61" s="97">
        <v>100.11</v>
      </c>
      <c r="AV61" s="152">
        <v>1202.6999999999998</v>
      </c>
      <c r="AW61" s="145">
        <v>64</v>
      </c>
      <c r="AX61" s="152">
        <v>410.02000000000021</v>
      </c>
      <c r="AY61" s="145">
        <v>0</v>
      </c>
      <c r="AZ61" s="145">
        <v>0</v>
      </c>
      <c r="BA61" s="146">
        <v>311.14343000000002</v>
      </c>
      <c r="BB61" s="96">
        <v>98.876570000000186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4.1688644292913945E-3</v>
      </c>
      <c r="N62" s="400" t="s">
        <v>51</v>
      </c>
      <c r="O62" s="151">
        <v>2018</v>
      </c>
      <c r="P62" s="394">
        <v>1</v>
      </c>
      <c r="Q62" s="145">
        <v>1573.57</v>
      </c>
      <c r="R62" s="145">
        <v>61.08</v>
      </c>
      <c r="S62" s="152">
        <v>1512.49</v>
      </c>
      <c r="T62" s="145">
        <v>640.44000000000005</v>
      </c>
      <c r="U62" s="145"/>
      <c r="V62" s="145"/>
      <c r="W62" s="96">
        <v>872.05</v>
      </c>
      <c r="X62" s="146">
        <v>23.42</v>
      </c>
      <c r="Y62" s="145">
        <v>143.69</v>
      </c>
      <c r="Z62" s="146">
        <v>4.57</v>
      </c>
      <c r="AA62" s="145">
        <v>0</v>
      </c>
      <c r="AB62" s="145">
        <v>-0.57999999999999996</v>
      </c>
      <c r="AC62" s="146">
        <v>25.16</v>
      </c>
      <c r="AD62" s="145">
        <v>76.13</v>
      </c>
      <c r="AE62" s="145">
        <v>231.29</v>
      </c>
      <c r="AF62" s="145">
        <v>141.37</v>
      </c>
      <c r="AG62" s="145">
        <v>93.24</v>
      </c>
      <c r="AH62" s="145">
        <v>0</v>
      </c>
      <c r="AI62" s="145">
        <v>93.92</v>
      </c>
      <c r="AJ62" s="145">
        <v>19.13</v>
      </c>
      <c r="AK62" s="145">
        <v>0</v>
      </c>
      <c r="AL62" s="145">
        <v>22.38</v>
      </c>
      <c r="AM62" s="381">
        <v>3.58</v>
      </c>
      <c r="AN62" s="145">
        <v>0.56000000000000005</v>
      </c>
      <c r="AO62" s="145">
        <v>0</v>
      </c>
      <c r="AP62" s="145">
        <v>2.2999999999999998</v>
      </c>
      <c r="AQ62" s="145">
        <v>0</v>
      </c>
      <c r="AR62" s="145">
        <v>3</v>
      </c>
      <c r="AS62" s="145">
        <v>0</v>
      </c>
      <c r="AT62" s="146">
        <v>4.49</v>
      </c>
      <c r="AU62" s="97">
        <v>13.930000000000001</v>
      </c>
      <c r="AV62" s="152">
        <v>691.38999999999987</v>
      </c>
      <c r="AW62" s="145">
        <v>27</v>
      </c>
      <c r="AX62" s="152">
        <v>6.5600000000000591</v>
      </c>
      <c r="AY62" s="145">
        <v>0</v>
      </c>
      <c r="AZ62" s="145">
        <v>0</v>
      </c>
      <c r="BA62" s="146">
        <v>185.67037499999998</v>
      </c>
      <c r="BB62" s="96">
        <v>-179.11037499999992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7.4541096115325403E-2</v>
      </c>
      <c r="N63" s="400" t="s">
        <v>52</v>
      </c>
      <c r="O63" s="151">
        <v>2018</v>
      </c>
      <c r="P63" s="394">
        <v>1</v>
      </c>
      <c r="Q63" s="145">
        <v>913.59</v>
      </c>
      <c r="R63" s="145">
        <v>23.77</v>
      </c>
      <c r="S63" s="152">
        <v>889.82</v>
      </c>
      <c r="T63" s="145">
        <v>513.30999999999995</v>
      </c>
      <c r="U63" s="145"/>
      <c r="V63" s="145"/>
      <c r="W63" s="96">
        <v>376.5100000000001</v>
      </c>
      <c r="X63" s="146">
        <v>22.27</v>
      </c>
      <c r="Y63" s="145">
        <v>88.98</v>
      </c>
      <c r="Z63" s="146">
        <v>9.16</v>
      </c>
      <c r="AA63" s="145">
        <v>0</v>
      </c>
      <c r="AB63" s="145">
        <v>-0.18</v>
      </c>
      <c r="AC63" s="146">
        <v>3.91</v>
      </c>
      <c r="AD63" s="145">
        <v>39</v>
      </c>
      <c r="AE63" s="145">
        <v>40.049999999999997</v>
      </c>
      <c r="AF63" s="145">
        <v>43.6</v>
      </c>
      <c r="AG63" s="145">
        <v>9.81</v>
      </c>
      <c r="AH63" s="145">
        <v>0</v>
      </c>
      <c r="AI63" s="145">
        <v>2.79</v>
      </c>
      <c r="AJ63" s="145">
        <v>4.8099999999999996</v>
      </c>
      <c r="AK63" s="145">
        <v>0</v>
      </c>
      <c r="AL63" s="145">
        <v>16.8</v>
      </c>
      <c r="AM63" s="381">
        <v>3.29</v>
      </c>
      <c r="AN63" s="145">
        <v>0.49</v>
      </c>
      <c r="AO63" s="145">
        <v>0</v>
      </c>
      <c r="AP63" s="145">
        <v>14.3</v>
      </c>
      <c r="AQ63" s="145">
        <v>0</v>
      </c>
      <c r="AR63" s="145">
        <v>1.2</v>
      </c>
      <c r="AS63" s="145">
        <v>0</v>
      </c>
      <c r="AT63" s="146">
        <v>-0.41</v>
      </c>
      <c r="AU63" s="97">
        <v>18.87</v>
      </c>
      <c r="AV63" s="152">
        <v>175.73000000000002</v>
      </c>
      <c r="AW63" s="145">
        <v>16</v>
      </c>
      <c r="AX63" s="152">
        <v>68.100000000000136</v>
      </c>
      <c r="AY63" s="145">
        <v>0</v>
      </c>
      <c r="AZ63" s="145">
        <v>0</v>
      </c>
      <c r="BA63" s="146">
        <v>24.550564999999999</v>
      </c>
      <c r="BB63" s="96">
        <v>43.549435000000138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-0.20934157124726302</v>
      </c>
      <c r="N64" s="400" t="s">
        <v>56</v>
      </c>
      <c r="O64" s="151">
        <v>2018</v>
      </c>
      <c r="P64" s="394">
        <v>1</v>
      </c>
      <c r="Q64" s="145">
        <v>717.01</v>
      </c>
      <c r="R64" s="145">
        <v>29.94</v>
      </c>
      <c r="S64" s="152">
        <v>687.06999999999994</v>
      </c>
      <c r="T64" s="145">
        <v>401.24</v>
      </c>
      <c r="U64" s="145"/>
      <c r="V64" s="145"/>
      <c r="W64" s="96">
        <v>285.82999999999993</v>
      </c>
      <c r="X64" s="146">
        <v>18.07</v>
      </c>
      <c r="Y64" s="145">
        <v>68.709999999999994</v>
      </c>
      <c r="Z64" s="146">
        <v>14.65</v>
      </c>
      <c r="AA64" s="145">
        <v>0</v>
      </c>
      <c r="AB64" s="145">
        <v>-0.16</v>
      </c>
      <c r="AC64" s="146">
        <v>4.5599999999999996</v>
      </c>
      <c r="AD64" s="145">
        <v>64.33</v>
      </c>
      <c r="AE64" s="145">
        <v>32.659999999999997</v>
      </c>
      <c r="AF64" s="145">
        <v>63.9</v>
      </c>
      <c r="AG64" s="145">
        <v>10.86</v>
      </c>
      <c r="AH64" s="145">
        <v>0</v>
      </c>
      <c r="AI64" s="145">
        <v>1.1299999999999999</v>
      </c>
      <c r="AJ64" s="145">
        <v>5.07</v>
      </c>
      <c r="AK64" s="145">
        <v>0</v>
      </c>
      <c r="AL64" s="145">
        <v>133.43</v>
      </c>
      <c r="AM64" s="381">
        <v>1</v>
      </c>
      <c r="AN64" s="145">
        <v>6.09</v>
      </c>
      <c r="AO64" s="145">
        <v>0</v>
      </c>
      <c r="AP64" s="145">
        <v>6.34</v>
      </c>
      <c r="AQ64" s="145">
        <v>0</v>
      </c>
      <c r="AR64" s="145">
        <v>1.06</v>
      </c>
      <c r="AS64" s="145">
        <v>0</v>
      </c>
      <c r="AT64" s="146">
        <v>1.03</v>
      </c>
      <c r="AU64" s="97">
        <v>15.52</v>
      </c>
      <c r="AV64" s="152">
        <v>326.89999999999998</v>
      </c>
      <c r="AW64" s="145">
        <v>12</v>
      </c>
      <c r="AX64" s="152">
        <v>-150.10000000000005</v>
      </c>
      <c r="AY64" s="145">
        <v>0</v>
      </c>
      <c r="AZ64" s="145">
        <v>0</v>
      </c>
      <c r="BA64" s="146">
        <v>24.599489999999999</v>
      </c>
      <c r="BB64" s="96">
        <v>-174.69949000000005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1.6984669238520017E-2</v>
      </c>
      <c r="N65" s="400" t="s">
        <v>51</v>
      </c>
      <c r="O65" s="151">
        <v>2018</v>
      </c>
      <c r="P65" s="394">
        <v>1</v>
      </c>
      <c r="Q65" s="145">
        <v>2491.0700000000002</v>
      </c>
      <c r="R65" s="145">
        <v>16.829999999999998</v>
      </c>
      <c r="S65" s="152">
        <v>2474.2400000000002</v>
      </c>
      <c r="T65" s="145">
        <v>997.71</v>
      </c>
      <c r="U65" s="145"/>
      <c r="V65" s="145"/>
      <c r="W65" s="96">
        <v>1476.5300000000002</v>
      </c>
      <c r="X65" s="146">
        <v>57.36</v>
      </c>
      <c r="Y65" s="145">
        <v>296.91000000000003</v>
      </c>
      <c r="Z65" s="146">
        <v>17.38</v>
      </c>
      <c r="AA65" s="145">
        <v>0</v>
      </c>
      <c r="AB65" s="145">
        <v>-6.12</v>
      </c>
      <c r="AC65" s="146">
        <v>8.9499999999999993</v>
      </c>
      <c r="AD65" s="145">
        <v>103.83</v>
      </c>
      <c r="AE65" s="145">
        <v>240.97</v>
      </c>
      <c r="AF65" s="145">
        <v>153.85</v>
      </c>
      <c r="AG65" s="145">
        <v>257.22000000000003</v>
      </c>
      <c r="AH65" s="145">
        <v>0</v>
      </c>
      <c r="AI65" s="145">
        <v>84.4</v>
      </c>
      <c r="AJ65" s="145">
        <v>42.9</v>
      </c>
      <c r="AK65" s="145">
        <v>0</v>
      </c>
      <c r="AL65" s="145">
        <v>63.6</v>
      </c>
      <c r="AM65" s="381">
        <v>3.83</v>
      </c>
      <c r="AN65" s="145">
        <v>8.84</v>
      </c>
      <c r="AO65" s="145">
        <v>1.64</v>
      </c>
      <c r="AP65" s="145">
        <v>32.130000000000003</v>
      </c>
      <c r="AQ65" s="145">
        <v>0</v>
      </c>
      <c r="AR65" s="145">
        <v>5.93</v>
      </c>
      <c r="AS65" s="145">
        <v>0</v>
      </c>
      <c r="AT65" s="146">
        <v>23.26</v>
      </c>
      <c r="AU65" s="97">
        <v>75.63000000000001</v>
      </c>
      <c r="AV65" s="152">
        <v>1022.4</v>
      </c>
      <c r="AW65" s="145">
        <v>43</v>
      </c>
      <c r="AX65" s="152">
        <v>42.310000000000059</v>
      </c>
      <c r="AY65" s="145">
        <v>0</v>
      </c>
      <c r="AZ65" s="145">
        <v>0</v>
      </c>
      <c r="BA65" s="146">
        <v>293.00204000000002</v>
      </c>
      <c r="BB65" s="96">
        <v>-250.69203999999996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0.14830450849963048</v>
      </c>
      <c r="N66" s="400" t="s">
        <v>52</v>
      </c>
      <c r="O66" s="151">
        <v>2018</v>
      </c>
      <c r="P66" s="394">
        <v>1</v>
      </c>
      <c r="Q66" s="145">
        <v>1691.25</v>
      </c>
      <c r="R66" s="145">
        <v>24.58</v>
      </c>
      <c r="S66" s="152">
        <v>1666.67</v>
      </c>
      <c r="T66" s="145">
        <v>953.34</v>
      </c>
      <c r="U66" s="145"/>
      <c r="V66" s="145"/>
      <c r="W66" s="96">
        <v>713.33</v>
      </c>
      <c r="X66" s="146">
        <v>42.02</v>
      </c>
      <c r="Y66" s="145">
        <v>166.67</v>
      </c>
      <c r="Z66" s="146">
        <v>12.83</v>
      </c>
      <c r="AA66" s="145">
        <v>0</v>
      </c>
      <c r="AB66" s="145">
        <v>-1.35</v>
      </c>
      <c r="AC66" s="146">
        <v>4.4800000000000004</v>
      </c>
      <c r="AD66" s="145">
        <v>50.3</v>
      </c>
      <c r="AE66" s="145">
        <v>39.74</v>
      </c>
      <c r="AF66" s="145">
        <v>59.6</v>
      </c>
      <c r="AG66" s="145">
        <v>13.24</v>
      </c>
      <c r="AH66" s="145">
        <v>0</v>
      </c>
      <c r="AI66" s="145">
        <v>5.15</v>
      </c>
      <c r="AJ66" s="145">
        <v>3.25</v>
      </c>
      <c r="AK66" s="145">
        <v>0</v>
      </c>
      <c r="AL66" s="145">
        <v>21.84</v>
      </c>
      <c r="AM66" s="381">
        <v>2.83</v>
      </c>
      <c r="AN66" s="145">
        <v>7.06</v>
      </c>
      <c r="AO66" s="145">
        <v>0</v>
      </c>
      <c r="AP66" s="145">
        <v>8.1999999999999993</v>
      </c>
      <c r="AQ66" s="145">
        <v>1.79</v>
      </c>
      <c r="AR66" s="145">
        <v>1.85</v>
      </c>
      <c r="AS66" s="145">
        <v>0</v>
      </c>
      <c r="AT66" s="146">
        <v>0.27</v>
      </c>
      <c r="AU66" s="97">
        <v>22</v>
      </c>
      <c r="AV66" s="152">
        <v>215.12</v>
      </c>
      <c r="AW66" s="145">
        <v>29</v>
      </c>
      <c r="AX66" s="152">
        <v>250.82000000000005</v>
      </c>
      <c r="AY66" s="145">
        <v>0</v>
      </c>
      <c r="AZ66" s="145">
        <v>0</v>
      </c>
      <c r="BA66" s="146">
        <v>71.264154999999988</v>
      </c>
      <c r="BB66" s="96">
        <v>179.55584500000006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0.10296567244345026</v>
      </c>
      <c r="N67" s="400" t="s">
        <v>52</v>
      </c>
      <c r="O67" s="151">
        <v>2018</v>
      </c>
      <c r="P67" s="394">
        <v>1</v>
      </c>
      <c r="Q67" s="145">
        <v>2941.66</v>
      </c>
      <c r="R67" s="145">
        <v>68.8</v>
      </c>
      <c r="S67" s="152">
        <v>2872.8599999999997</v>
      </c>
      <c r="T67" s="145">
        <v>1208.94</v>
      </c>
      <c r="U67" s="145"/>
      <c r="V67" s="145"/>
      <c r="W67" s="96">
        <v>1663.9199999999996</v>
      </c>
      <c r="X67" s="146">
        <v>30.4</v>
      </c>
      <c r="Y67" s="145">
        <v>272.92</v>
      </c>
      <c r="Z67" s="146">
        <v>3.59</v>
      </c>
      <c r="AA67" s="145">
        <v>0</v>
      </c>
      <c r="AB67" s="145">
        <v>-0.7</v>
      </c>
      <c r="AC67" s="146">
        <v>24.47</v>
      </c>
      <c r="AD67" s="145">
        <v>109.44</v>
      </c>
      <c r="AE67" s="145">
        <v>328.92</v>
      </c>
      <c r="AF67" s="145">
        <v>205.93</v>
      </c>
      <c r="AG67" s="145">
        <v>156.02000000000001</v>
      </c>
      <c r="AH67" s="145">
        <v>0</v>
      </c>
      <c r="AI67" s="145">
        <v>137.36000000000001</v>
      </c>
      <c r="AJ67" s="145">
        <v>24.8</v>
      </c>
      <c r="AK67" s="145">
        <v>0</v>
      </c>
      <c r="AL67" s="145">
        <v>34.79</v>
      </c>
      <c r="AM67" s="381">
        <v>3.23</v>
      </c>
      <c r="AN67" s="145">
        <v>6.87</v>
      </c>
      <c r="AO67" s="145">
        <v>0</v>
      </c>
      <c r="AP67" s="145">
        <v>10.15</v>
      </c>
      <c r="AQ67" s="145">
        <v>0</v>
      </c>
      <c r="AR67" s="145">
        <v>4.24</v>
      </c>
      <c r="AS67" s="145">
        <v>0</v>
      </c>
      <c r="AT67" s="146">
        <v>6.14</v>
      </c>
      <c r="AU67" s="97">
        <v>30.630000000000003</v>
      </c>
      <c r="AV67" s="152">
        <v>1027.8899999999999</v>
      </c>
      <c r="AW67" s="145">
        <v>50</v>
      </c>
      <c r="AX67" s="152">
        <v>302.88999999999987</v>
      </c>
      <c r="AY67" s="145">
        <v>0</v>
      </c>
      <c r="AZ67" s="145">
        <v>0</v>
      </c>
      <c r="BA67" s="146">
        <v>262.98165999999998</v>
      </c>
      <c r="BB67" s="96">
        <v>39.908339999999896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0.13984937809140063</v>
      </c>
      <c r="N68" s="400" t="s">
        <v>52</v>
      </c>
      <c r="O68" s="151">
        <v>2018</v>
      </c>
      <c r="P68" s="394">
        <v>1</v>
      </c>
      <c r="Q68" s="145">
        <v>4340.67</v>
      </c>
      <c r="R68" s="145">
        <v>60.2</v>
      </c>
      <c r="S68" s="152">
        <v>4280.47</v>
      </c>
      <c r="T68" s="145">
        <v>1778.21</v>
      </c>
      <c r="U68" s="145"/>
      <c r="V68" s="145"/>
      <c r="W68" s="96">
        <v>2502.2600000000002</v>
      </c>
      <c r="X68" s="146">
        <v>95.58</v>
      </c>
      <c r="Y68" s="145">
        <v>513.66</v>
      </c>
      <c r="Z68" s="146">
        <v>22.21</v>
      </c>
      <c r="AA68" s="145">
        <v>0</v>
      </c>
      <c r="AB68" s="145">
        <v>-5.27</v>
      </c>
      <c r="AC68" s="146">
        <v>21.14</v>
      </c>
      <c r="AD68" s="145">
        <v>138.26</v>
      </c>
      <c r="AE68" s="145">
        <v>396.3</v>
      </c>
      <c r="AF68" s="145">
        <v>285.74</v>
      </c>
      <c r="AG68" s="145">
        <v>141.97</v>
      </c>
      <c r="AH68" s="145">
        <v>0</v>
      </c>
      <c r="AI68" s="145">
        <v>73.66</v>
      </c>
      <c r="AJ68" s="145">
        <v>29.18</v>
      </c>
      <c r="AK68" s="145">
        <v>0</v>
      </c>
      <c r="AL68" s="145">
        <v>56.54</v>
      </c>
      <c r="AM68" s="381">
        <v>2.93</v>
      </c>
      <c r="AN68" s="145">
        <v>7.93</v>
      </c>
      <c r="AO68" s="145">
        <v>9.3800000000000008</v>
      </c>
      <c r="AP68" s="145">
        <v>48.79</v>
      </c>
      <c r="AQ68" s="145">
        <v>0</v>
      </c>
      <c r="AR68" s="145">
        <v>5.46</v>
      </c>
      <c r="AS68" s="145">
        <v>0</v>
      </c>
      <c r="AT68" s="146">
        <v>9.5</v>
      </c>
      <c r="AU68" s="97">
        <v>83.99</v>
      </c>
      <c r="AV68" s="152">
        <v>1205.6400000000001</v>
      </c>
      <c r="AW68" s="145">
        <v>74</v>
      </c>
      <c r="AX68" s="152">
        <v>607.04</v>
      </c>
      <c r="AY68" s="145">
        <v>0</v>
      </c>
      <c r="AZ68" s="145">
        <v>0</v>
      </c>
      <c r="BA68" s="146">
        <v>296.93561</v>
      </c>
      <c r="BB68" s="96">
        <v>310.10438999999997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0.15389287329585855</v>
      </c>
      <c r="N69" s="400" t="s">
        <v>52</v>
      </c>
      <c r="O69" s="151">
        <v>2018</v>
      </c>
      <c r="P69" s="394">
        <v>1</v>
      </c>
      <c r="Q69" s="145">
        <v>2321.5500000000002</v>
      </c>
      <c r="R69" s="145">
        <v>25.39</v>
      </c>
      <c r="S69" s="152">
        <v>2296.1600000000003</v>
      </c>
      <c r="T69" s="145">
        <v>921.92</v>
      </c>
      <c r="U69" s="145"/>
      <c r="V69" s="145"/>
      <c r="W69" s="96">
        <v>1374.2400000000002</v>
      </c>
      <c r="X69" s="146">
        <v>55.34</v>
      </c>
      <c r="Y69" s="145">
        <v>195.17</v>
      </c>
      <c r="Z69" s="146">
        <v>43.86</v>
      </c>
      <c r="AA69" s="145">
        <v>0</v>
      </c>
      <c r="AB69" s="145">
        <v>46.23</v>
      </c>
      <c r="AC69" s="146">
        <v>9.2200000000000006</v>
      </c>
      <c r="AD69" s="145">
        <v>92.39</v>
      </c>
      <c r="AE69" s="145">
        <v>204.25</v>
      </c>
      <c r="AF69" s="145">
        <v>175.38</v>
      </c>
      <c r="AG69" s="145">
        <v>70.58</v>
      </c>
      <c r="AH69" s="145">
        <v>0</v>
      </c>
      <c r="AI69" s="145">
        <v>72.62</v>
      </c>
      <c r="AJ69" s="145">
        <v>59.15</v>
      </c>
      <c r="AK69" s="145">
        <v>0</v>
      </c>
      <c r="AL69" s="145">
        <v>32.880000000000003</v>
      </c>
      <c r="AM69" s="381">
        <v>4.51</v>
      </c>
      <c r="AN69" s="145">
        <v>6.18</v>
      </c>
      <c r="AO69" s="145">
        <v>1.47</v>
      </c>
      <c r="AP69" s="145">
        <v>7.27</v>
      </c>
      <c r="AQ69" s="145">
        <v>0</v>
      </c>
      <c r="AR69" s="145">
        <v>4.2300000000000004</v>
      </c>
      <c r="AS69" s="145">
        <v>0</v>
      </c>
      <c r="AT69" s="146">
        <v>7.14</v>
      </c>
      <c r="AU69" s="97">
        <v>30.8</v>
      </c>
      <c r="AV69" s="152">
        <v>738.05</v>
      </c>
      <c r="AW69" s="145">
        <v>40</v>
      </c>
      <c r="AX69" s="152">
        <v>357.27000000000044</v>
      </c>
      <c r="AY69" s="145">
        <v>0</v>
      </c>
      <c r="AZ69" s="145">
        <v>0</v>
      </c>
      <c r="BA69" s="146">
        <v>273.89193500000005</v>
      </c>
      <c r="BB69" s="96">
        <v>83.37806500000039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0.11227964184514776</v>
      </c>
      <c r="N70" s="400" t="s">
        <v>52</v>
      </c>
      <c r="O70" s="151">
        <v>2018</v>
      </c>
      <c r="P70" s="394">
        <v>1</v>
      </c>
      <c r="Q70" s="145">
        <v>3045.61</v>
      </c>
      <c r="R70" s="145">
        <v>63.43</v>
      </c>
      <c r="S70" s="152">
        <v>2982.1800000000003</v>
      </c>
      <c r="T70" s="145">
        <v>1223.83</v>
      </c>
      <c r="U70" s="145"/>
      <c r="V70" s="145"/>
      <c r="W70" s="96">
        <v>1758.3500000000004</v>
      </c>
      <c r="X70" s="146">
        <v>51.06</v>
      </c>
      <c r="Y70" s="145">
        <v>283.31</v>
      </c>
      <c r="Z70" s="146">
        <v>10.14</v>
      </c>
      <c r="AA70" s="145">
        <v>0</v>
      </c>
      <c r="AB70" s="145">
        <v>-5.89</v>
      </c>
      <c r="AC70" s="146">
        <v>24.82</v>
      </c>
      <c r="AD70" s="145">
        <v>102.46</v>
      </c>
      <c r="AE70" s="145">
        <v>359.95</v>
      </c>
      <c r="AF70" s="145">
        <v>214.98</v>
      </c>
      <c r="AG70" s="145">
        <v>106.64</v>
      </c>
      <c r="AH70" s="145">
        <v>0</v>
      </c>
      <c r="AI70" s="145">
        <v>128.16</v>
      </c>
      <c r="AJ70" s="145">
        <v>32.270000000000003</v>
      </c>
      <c r="AK70" s="145">
        <v>0</v>
      </c>
      <c r="AL70" s="145">
        <v>39.85</v>
      </c>
      <c r="AM70" s="381">
        <v>4.72</v>
      </c>
      <c r="AN70" s="145">
        <v>6.83</v>
      </c>
      <c r="AO70" s="145">
        <v>0</v>
      </c>
      <c r="AP70" s="145">
        <v>8.9499999999999993</v>
      </c>
      <c r="AQ70" s="145">
        <v>0</v>
      </c>
      <c r="AR70" s="145">
        <v>3.33</v>
      </c>
      <c r="AS70" s="145">
        <v>0</v>
      </c>
      <c r="AT70" s="146">
        <v>30.67</v>
      </c>
      <c r="AU70" s="97">
        <v>54.5</v>
      </c>
      <c r="AV70" s="152">
        <v>1038.81</v>
      </c>
      <c r="AW70" s="145">
        <v>52</v>
      </c>
      <c r="AX70" s="152">
        <v>341.96000000000049</v>
      </c>
      <c r="AY70" s="145">
        <v>0</v>
      </c>
      <c r="AZ70" s="145">
        <v>0</v>
      </c>
      <c r="BA70" s="146">
        <v>238.63658000000001</v>
      </c>
      <c r="BB70" s="96">
        <v>103.32342000000048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0.15295430076143779</v>
      </c>
      <c r="N71" s="400" t="s">
        <v>52</v>
      </c>
      <c r="O71" s="151">
        <v>2018</v>
      </c>
      <c r="P71" s="394">
        <v>1</v>
      </c>
      <c r="Q71" s="145">
        <v>3854.55</v>
      </c>
      <c r="R71" s="145">
        <v>40.07</v>
      </c>
      <c r="S71" s="152">
        <v>3814.48</v>
      </c>
      <c r="T71" s="145">
        <v>1834.05</v>
      </c>
      <c r="U71" s="145"/>
      <c r="V71" s="145"/>
      <c r="W71" s="96">
        <v>1980.43</v>
      </c>
      <c r="X71" s="146">
        <v>55.97</v>
      </c>
      <c r="Y71" s="145">
        <v>267.01</v>
      </c>
      <c r="Z71" s="146">
        <v>0.18</v>
      </c>
      <c r="AA71" s="145">
        <v>0</v>
      </c>
      <c r="AB71" s="145">
        <v>-1.55</v>
      </c>
      <c r="AC71" s="146">
        <v>13.44</v>
      </c>
      <c r="AD71" s="145">
        <v>91.39</v>
      </c>
      <c r="AE71" s="145">
        <v>313.02999999999997</v>
      </c>
      <c r="AF71" s="145">
        <v>243.36</v>
      </c>
      <c r="AG71" s="145">
        <v>88.95</v>
      </c>
      <c r="AH71" s="145">
        <v>0</v>
      </c>
      <c r="AI71" s="145">
        <v>105.03</v>
      </c>
      <c r="AJ71" s="145">
        <v>87.34</v>
      </c>
      <c r="AK71" s="145">
        <v>0</v>
      </c>
      <c r="AL71" s="145">
        <v>45.98</v>
      </c>
      <c r="AM71" s="381">
        <v>2.34</v>
      </c>
      <c r="AN71" s="145">
        <v>10.46</v>
      </c>
      <c r="AO71" s="145">
        <v>0</v>
      </c>
      <c r="AP71" s="145">
        <v>10.119999999999999</v>
      </c>
      <c r="AQ71" s="145">
        <v>0</v>
      </c>
      <c r="AR71" s="145">
        <v>3.41</v>
      </c>
      <c r="AS71" s="145">
        <v>0</v>
      </c>
      <c r="AT71" s="146">
        <v>12.18</v>
      </c>
      <c r="AU71" s="97">
        <v>38.510000000000005</v>
      </c>
      <c r="AV71" s="152">
        <v>1013.59</v>
      </c>
      <c r="AW71" s="145">
        <v>66</v>
      </c>
      <c r="AX71" s="152">
        <v>589.57000000000005</v>
      </c>
      <c r="AY71" s="145">
        <v>0</v>
      </c>
      <c r="AZ71" s="145">
        <v>0</v>
      </c>
      <c r="BA71" s="146">
        <v>186.71736999999999</v>
      </c>
      <c r="BB71" s="96">
        <v>402.85263000000009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0.23214776349049365</v>
      </c>
      <c r="N72" s="400" t="s">
        <v>52</v>
      </c>
      <c r="O72" s="151">
        <v>2018</v>
      </c>
      <c r="P72" s="394">
        <v>1</v>
      </c>
      <c r="Q72" s="145">
        <v>8735.0400000000009</v>
      </c>
      <c r="R72" s="145">
        <v>24.15</v>
      </c>
      <c r="S72" s="152">
        <v>8710.8900000000012</v>
      </c>
      <c r="T72" s="145">
        <v>2803.63</v>
      </c>
      <c r="U72" s="145"/>
      <c r="V72" s="145"/>
      <c r="W72" s="96">
        <v>5907.2600000000011</v>
      </c>
      <c r="X72" s="146">
        <v>248.04</v>
      </c>
      <c r="Y72" s="145">
        <v>1045.31</v>
      </c>
      <c r="Z72" s="146">
        <v>57.29</v>
      </c>
      <c r="AA72" s="145">
        <v>0</v>
      </c>
      <c r="AB72" s="145">
        <v>-26.17</v>
      </c>
      <c r="AC72" s="146">
        <v>6.69</v>
      </c>
      <c r="AD72" s="145">
        <v>231.54</v>
      </c>
      <c r="AE72" s="145">
        <v>546.54999999999995</v>
      </c>
      <c r="AF72" s="145">
        <v>435.54</v>
      </c>
      <c r="AG72" s="145">
        <v>342.38</v>
      </c>
      <c r="AH72" s="145">
        <v>0</v>
      </c>
      <c r="AI72" s="145">
        <v>294.14</v>
      </c>
      <c r="AJ72" s="145">
        <v>32.549999999999997</v>
      </c>
      <c r="AK72" s="145">
        <v>39.46</v>
      </c>
      <c r="AL72" s="145">
        <v>142.46</v>
      </c>
      <c r="AM72" s="381">
        <v>25.72</v>
      </c>
      <c r="AN72" s="145">
        <v>15.77</v>
      </c>
      <c r="AO72" s="145">
        <v>33.770000000000003</v>
      </c>
      <c r="AP72" s="145">
        <v>113.74</v>
      </c>
      <c r="AQ72" s="145">
        <v>0</v>
      </c>
      <c r="AR72" s="145">
        <v>19.7</v>
      </c>
      <c r="AS72" s="145">
        <v>0</v>
      </c>
      <c r="AT72" s="146">
        <v>65</v>
      </c>
      <c r="AU72" s="97">
        <v>273.7</v>
      </c>
      <c r="AV72" s="152">
        <v>2338.3199999999993</v>
      </c>
      <c r="AW72" s="145">
        <v>171</v>
      </c>
      <c r="AX72" s="152">
        <v>2027.820000000002</v>
      </c>
      <c r="AY72" s="145">
        <v>0</v>
      </c>
      <c r="AZ72" s="145">
        <v>0</v>
      </c>
      <c r="BA72" s="146">
        <v>646.69064999999989</v>
      </c>
      <c r="BB72" s="96">
        <v>1381.129350000002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-7.5609110169491539E-2</v>
      </c>
      <c r="N73" s="400" t="s">
        <v>56</v>
      </c>
      <c r="O73" s="151">
        <v>2018</v>
      </c>
      <c r="P73" s="394">
        <v>1</v>
      </c>
      <c r="Q73" s="145">
        <v>981.76</v>
      </c>
      <c r="R73" s="145">
        <v>17.420000000000002</v>
      </c>
      <c r="S73" s="152">
        <v>964.34</v>
      </c>
      <c r="T73" s="145">
        <v>589.41</v>
      </c>
      <c r="U73" s="145"/>
      <c r="V73" s="145"/>
      <c r="W73" s="96">
        <v>374.93000000000006</v>
      </c>
      <c r="X73" s="146">
        <v>3.55</v>
      </c>
      <c r="Y73" s="145">
        <v>96.43</v>
      </c>
      <c r="Z73" s="146">
        <v>14.86</v>
      </c>
      <c r="AA73" s="145">
        <v>0</v>
      </c>
      <c r="AB73" s="145">
        <v>-0.28999999999999998</v>
      </c>
      <c r="AC73" s="146">
        <v>2.63</v>
      </c>
      <c r="AD73" s="145">
        <v>52.64</v>
      </c>
      <c r="AE73" s="145">
        <v>86.09</v>
      </c>
      <c r="AF73" s="145">
        <v>82.26</v>
      </c>
      <c r="AG73" s="145">
        <v>19.75</v>
      </c>
      <c r="AH73" s="145">
        <v>0</v>
      </c>
      <c r="AI73" s="145">
        <v>5.35</v>
      </c>
      <c r="AJ73" s="145">
        <v>5.73</v>
      </c>
      <c r="AK73" s="145">
        <v>0</v>
      </c>
      <c r="AL73" s="145">
        <v>12.16</v>
      </c>
      <c r="AM73" s="381">
        <v>4.53</v>
      </c>
      <c r="AN73" s="145">
        <v>1.66</v>
      </c>
      <c r="AO73" s="145">
        <v>0</v>
      </c>
      <c r="AP73" s="145">
        <v>42.08</v>
      </c>
      <c r="AQ73" s="145">
        <v>0</v>
      </c>
      <c r="AR73" s="145">
        <v>7.07</v>
      </c>
      <c r="AS73" s="145">
        <v>0</v>
      </c>
      <c r="AT73" s="146">
        <v>0.34</v>
      </c>
      <c r="AU73" s="97">
        <v>55.68</v>
      </c>
      <c r="AV73" s="152">
        <v>319.66000000000003</v>
      </c>
      <c r="AW73" s="145">
        <v>17</v>
      </c>
      <c r="AX73" s="152">
        <v>-74.230000000000018</v>
      </c>
      <c r="AY73" s="145">
        <v>0</v>
      </c>
      <c r="AZ73" s="145">
        <v>0</v>
      </c>
      <c r="BA73" s="146">
        <v>91.51910500000001</v>
      </c>
      <c r="BB73" s="96">
        <v>-165.74910500000004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4.9518540327807774E-2</v>
      </c>
      <c r="N74" s="400" t="s">
        <v>51</v>
      </c>
      <c r="O74" s="151">
        <v>2018</v>
      </c>
      <c r="P74" s="394">
        <v>1</v>
      </c>
      <c r="Q74" s="145">
        <v>2360.5300000000002</v>
      </c>
      <c r="R74" s="145">
        <v>45.11</v>
      </c>
      <c r="S74" s="152">
        <v>2315.42</v>
      </c>
      <c r="T74" s="145">
        <v>906.28</v>
      </c>
      <c r="U74" s="145"/>
      <c r="V74" s="145"/>
      <c r="W74" s="96">
        <v>1409.14</v>
      </c>
      <c r="X74" s="146">
        <v>47.01</v>
      </c>
      <c r="Y74" s="145">
        <v>219.97</v>
      </c>
      <c r="Z74" s="146">
        <v>29.01</v>
      </c>
      <c r="AA74" s="145">
        <v>0</v>
      </c>
      <c r="AB74" s="145">
        <v>-0.77</v>
      </c>
      <c r="AC74" s="146">
        <v>15.99</v>
      </c>
      <c r="AD74" s="145">
        <v>132.77000000000001</v>
      </c>
      <c r="AE74" s="145">
        <v>301.47000000000003</v>
      </c>
      <c r="AF74" s="145">
        <v>179.99</v>
      </c>
      <c r="AG74" s="145">
        <v>124.35</v>
      </c>
      <c r="AH74" s="145">
        <v>0</v>
      </c>
      <c r="AI74" s="145">
        <v>144.12</v>
      </c>
      <c r="AJ74" s="145">
        <v>29.17</v>
      </c>
      <c r="AK74" s="145">
        <v>0</v>
      </c>
      <c r="AL74" s="145">
        <v>18.579999999999998</v>
      </c>
      <c r="AM74" s="381">
        <v>4.37</v>
      </c>
      <c r="AN74" s="145">
        <v>11.54</v>
      </c>
      <c r="AO74" s="145">
        <v>0</v>
      </c>
      <c r="AP74" s="145">
        <v>19.77</v>
      </c>
      <c r="AQ74" s="145">
        <v>0</v>
      </c>
      <c r="AR74" s="145">
        <v>2.66</v>
      </c>
      <c r="AS74" s="145">
        <v>0</v>
      </c>
      <c r="AT74" s="146">
        <v>2.69</v>
      </c>
      <c r="AU74" s="97">
        <v>41.03</v>
      </c>
      <c r="AV74" s="152">
        <v>971.48</v>
      </c>
      <c r="AW74" s="145">
        <v>40</v>
      </c>
      <c r="AX74" s="152">
        <v>116.8900000000001</v>
      </c>
      <c r="AY74" s="145">
        <v>0</v>
      </c>
      <c r="AZ74" s="145">
        <v>0</v>
      </c>
      <c r="BA74" s="146">
        <v>281.86670999999996</v>
      </c>
      <c r="BB74" s="96">
        <v>-164.97670999999985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8.5929531081514438E-2</v>
      </c>
      <c r="N75" s="400" t="s">
        <v>52</v>
      </c>
      <c r="O75" s="151">
        <v>2018</v>
      </c>
      <c r="P75" s="394">
        <v>1</v>
      </c>
      <c r="Q75" s="145">
        <v>2058.7800000000002</v>
      </c>
      <c r="R75" s="145">
        <v>22.33</v>
      </c>
      <c r="S75" s="152">
        <v>2036.4500000000003</v>
      </c>
      <c r="T75" s="145">
        <v>811.74</v>
      </c>
      <c r="U75" s="145"/>
      <c r="V75" s="145"/>
      <c r="W75" s="96">
        <v>1224.7100000000003</v>
      </c>
      <c r="X75" s="146">
        <v>60.51</v>
      </c>
      <c r="Y75" s="145">
        <v>173.1</v>
      </c>
      <c r="Z75" s="146">
        <v>3.29</v>
      </c>
      <c r="AA75" s="145">
        <v>0</v>
      </c>
      <c r="AB75" s="145">
        <v>-1.26</v>
      </c>
      <c r="AC75" s="146">
        <v>8.5299999999999994</v>
      </c>
      <c r="AD75" s="145">
        <v>113.43</v>
      </c>
      <c r="AE75" s="145">
        <v>230.01</v>
      </c>
      <c r="AF75" s="145">
        <v>166.12</v>
      </c>
      <c r="AG75" s="145">
        <v>99.97</v>
      </c>
      <c r="AH75" s="145">
        <v>0</v>
      </c>
      <c r="AI75" s="145">
        <v>84.54</v>
      </c>
      <c r="AJ75" s="145">
        <v>28.8</v>
      </c>
      <c r="AK75" s="145">
        <v>0</v>
      </c>
      <c r="AL75" s="145">
        <v>19.48</v>
      </c>
      <c r="AM75" s="381">
        <v>1.96</v>
      </c>
      <c r="AN75" s="145">
        <v>8.5</v>
      </c>
      <c r="AO75" s="145">
        <v>0</v>
      </c>
      <c r="AP75" s="145">
        <v>21.41</v>
      </c>
      <c r="AQ75" s="145">
        <v>0</v>
      </c>
      <c r="AR75" s="145">
        <v>3.98</v>
      </c>
      <c r="AS75" s="145">
        <v>0</v>
      </c>
      <c r="AT75" s="146">
        <v>4.97</v>
      </c>
      <c r="AU75" s="97">
        <v>40.82</v>
      </c>
      <c r="AV75" s="152">
        <v>783.17</v>
      </c>
      <c r="AW75" s="145">
        <v>35</v>
      </c>
      <c r="AX75" s="152">
        <v>176.91000000000031</v>
      </c>
      <c r="AY75" s="145">
        <v>0</v>
      </c>
      <c r="AZ75" s="145">
        <v>0</v>
      </c>
      <c r="BA75" s="146">
        <v>273.10913500000004</v>
      </c>
      <c r="BB75" s="96">
        <v>-96.199134999999728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0.16685875568786226</v>
      </c>
      <c r="N76" s="400" t="s">
        <v>52</v>
      </c>
      <c r="O76" s="151">
        <v>2018</v>
      </c>
      <c r="P76" s="394">
        <v>1</v>
      </c>
      <c r="Q76" s="145">
        <v>5179.8900000000003</v>
      </c>
      <c r="R76" s="145">
        <v>53.48</v>
      </c>
      <c r="S76" s="152">
        <v>5126.4100000000008</v>
      </c>
      <c r="T76" s="145">
        <v>1961</v>
      </c>
      <c r="U76" s="145"/>
      <c r="V76" s="145"/>
      <c r="W76" s="96">
        <v>3165.4100000000008</v>
      </c>
      <c r="X76" s="146">
        <v>115.09</v>
      </c>
      <c r="Y76" s="145">
        <v>615.16999999999996</v>
      </c>
      <c r="Z76" s="146">
        <v>27.73</v>
      </c>
      <c r="AA76" s="145">
        <v>0</v>
      </c>
      <c r="AB76" s="145">
        <v>-4.2</v>
      </c>
      <c r="AC76" s="146">
        <v>21.08</v>
      </c>
      <c r="AD76" s="145">
        <v>198.54</v>
      </c>
      <c r="AE76" s="145">
        <v>527.02</v>
      </c>
      <c r="AF76" s="145">
        <v>290.45999999999998</v>
      </c>
      <c r="AG76" s="145">
        <v>171.75</v>
      </c>
      <c r="AH76" s="145">
        <v>0</v>
      </c>
      <c r="AI76" s="145">
        <v>134.66999999999999</v>
      </c>
      <c r="AJ76" s="145">
        <v>33.67</v>
      </c>
      <c r="AK76" s="145">
        <v>1.65</v>
      </c>
      <c r="AL76" s="145">
        <v>31.93</v>
      </c>
      <c r="AM76" s="381">
        <v>4.42</v>
      </c>
      <c r="AN76" s="145">
        <v>11.27</v>
      </c>
      <c r="AO76" s="145">
        <v>0.45</v>
      </c>
      <c r="AP76" s="145">
        <v>48.04</v>
      </c>
      <c r="AQ76" s="145">
        <v>0</v>
      </c>
      <c r="AR76" s="145">
        <v>9.5</v>
      </c>
      <c r="AS76" s="145">
        <v>0</v>
      </c>
      <c r="AT76" s="146">
        <v>7.62</v>
      </c>
      <c r="AU76" s="97">
        <v>81.300000000000011</v>
      </c>
      <c r="AV76" s="152">
        <v>1470.9900000000002</v>
      </c>
      <c r="AW76" s="145">
        <v>89</v>
      </c>
      <c r="AX76" s="152">
        <v>864.31000000000085</v>
      </c>
      <c r="AY76" s="145">
        <v>0</v>
      </c>
      <c r="AZ76" s="145">
        <v>0</v>
      </c>
      <c r="BA76" s="146">
        <v>393.03409499999998</v>
      </c>
      <c r="BB76" s="96">
        <v>471.27590500000088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-6.1109093229407087E-2</v>
      </c>
      <c r="N77" s="400" t="s">
        <v>56</v>
      </c>
      <c r="O77" s="151">
        <v>2018</v>
      </c>
      <c r="P77" s="394">
        <v>1</v>
      </c>
      <c r="Q77" s="145">
        <v>2037.34</v>
      </c>
      <c r="R77" s="145">
        <v>30.38</v>
      </c>
      <c r="S77" s="152">
        <v>2006.9599999999998</v>
      </c>
      <c r="T77" s="145">
        <v>1039.55</v>
      </c>
      <c r="U77" s="145"/>
      <c r="V77" s="145"/>
      <c r="W77" s="96">
        <v>967.40999999999985</v>
      </c>
      <c r="X77" s="146">
        <v>35.15</v>
      </c>
      <c r="Y77" s="145">
        <v>140.49</v>
      </c>
      <c r="Z77" s="146">
        <v>15.11</v>
      </c>
      <c r="AA77" s="145">
        <v>0</v>
      </c>
      <c r="AB77" s="145">
        <v>-0.59</v>
      </c>
      <c r="AC77" s="146">
        <v>9.36</v>
      </c>
      <c r="AD77" s="145">
        <v>87.88</v>
      </c>
      <c r="AE77" s="145">
        <v>275.79000000000002</v>
      </c>
      <c r="AF77" s="145">
        <v>168.72</v>
      </c>
      <c r="AG77" s="145">
        <v>147.63999999999999</v>
      </c>
      <c r="AH77" s="145">
        <v>0</v>
      </c>
      <c r="AI77" s="145">
        <v>103.68</v>
      </c>
      <c r="AJ77" s="145">
        <v>16.45</v>
      </c>
      <c r="AK77" s="145">
        <v>0</v>
      </c>
      <c r="AL77" s="145">
        <v>21.36</v>
      </c>
      <c r="AM77" s="381">
        <v>1.78</v>
      </c>
      <c r="AN77" s="145">
        <v>1.52</v>
      </c>
      <c r="AO77" s="145">
        <v>0</v>
      </c>
      <c r="AP77" s="145">
        <v>7.02</v>
      </c>
      <c r="AQ77" s="145">
        <v>1.96</v>
      </c>
      <c r="AR77" s="145">
        <v>1.19</v>
      </c>
      <c r="AS77" s="145">
        <v>0</v>
      </c>
      <c r="AT77" s="146">
        <v>34.94</v>
      </c>
      <c r="AU77" s="97">
        <v>48.41</v>
      </c>
      <c r="AV77" s="152">
        <v>869.93000000000006</v>
      </c>
      <c r="AW77" s="145">
        <v>40</v>
      </c>
      <c r="AX77" s="152">
        <v>-124.50000000000023</v>
      </c>
      <c r="AY77" s="145">
        <v>0</v>
      </c>
      <c r="AZ77" s="145">
        <v>0</v>
      </c>
      <c r="BA77" s="146">
        <v>176.03215</v>
      </c>
      <c r="BB77" s="96">
        <v>-300.53215000000023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0.10574480631407077</v>
      </c>
      <c r="N78" s="400" t="s">
        <v>52</v>
      </c>
      <c r="O78" s="151">
        <v>2018</v>
      </c>
      <c r="P78" s="394">
        <v>1</v>
      </c>
      <c r="Q78" s="145">
        <v>3527.36</v>
      </c>
      <c r="R78" s="145">
        <v>48.91</v>
      </c>
      <c r="S78" s="152">
        <v>3478.4500000000003</v>
      </c>
      <c r="T78" s="145">
        <v>1346.31</v>
      </c>
      <c r="U78" s="145"/>
      <c r="V78" s="145"/>
      <c r="W78" s="96">
        <v>2132.1400000000003</v>
      </c>
      <c r="X78" s="146">
        <v>85.04</v>
      </c>
      <c r="Y78" s="145">
        <v>417.41</v>
      </c>
      <c r="Z78" s="146">
        <v>19.25</v>
      </c>
      <c r="AA78" s="145">
        <v>0</v>
      </c>
      <c r="AB78" s="145">
        <v>-3.26</v>
      </c>
      <c r="AC78" s="146">
        <v>20.76</v>
      </c>
      <c r="AD78" s="145">
        <v>236.9</v>
      </c>
      <c r="AE78" s="145">
        <v>313.06</v>
      </c>
      <c r="AF78" s="145">
        <v>246.74</v>
      </c>
      <c r="AG78" s="145">
        <v>184.07</v>
      </c>
      <c r="AH78" s="145">
        <v>0</v>
      </c>
      <c r="AI78" s="145">
        <v>88.61</v>
      </c>
      <c r="AJ78" s="145">
        <v>11.34</v>
      </c>
      <c r="AK78" s="145">
        <v>0</v>
      </c>
      <c r="AL78" s="145">
        <v>67.349999999999994</v>
      </c>
      <c r="AM78" s="381">
        <v>4.5199999999999996</v>
      </c>
      <c r="AN78" s="145">
        <v>7.57</v>
      </c>
      <c r="AO78" s="145">
        <v>6.19</v>
      </c>
      <c r="AP78" s="145">
        <v>20.92</v>
      </c>
      <c r="AQ78" s="145">
        <v>0.35</v>
      </c>
      <c r="AR78" s="145">
        <v>3.51</v>
      </c>
      <c r="AS78" s="145">
        <v>0</v>
      </c>
      <c r="AT78" s="146">
        <v>3.81</v>
      </c>
      <c r="AU78" s="97">
        <v>46.870000000000005</v>
      </c>
      <c r="AV78" s="152">
        <v>1194.9399999999996</v>
      </c>
      <c r="AW78" s="145">
        <v>60</v>
      </c>
      <c r="AX78" s="152">
        <v>373.00000000000068</v>
      </c>
      <c r="AY78" s="145">
        <v>0</v>
      </c>
      <c r="AZ78" s="145">
        <v>0</v>
      </c>
      <c r="BA78" s="146">
        <v>352.75903499999998</v>
      </c>
      <c r="BB78" s="96">
        <v>20.240965000000699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8.1650799384527878E-2</v>
      </c>
      <c r="N79" s="400" t="s">
        <v>52</v>
      </c>
      <c r="O79" s="151">
        <v>2018</v>
      </c>
      <c r="P79" s="394">
        <v>1</v>
      </c>
      <c r="Q79" s="145">
        <v>2879.09</v>
      </c>
      <c r="R79" s="145">
        <v>28.29</v>
      </c>
      <c r="S79" s="152">
        <v>2850.8</v>
      </c>
      <c r="T79" s="145">
        <v>1417.8</v>
      </c>
      <c r="U79" s="145"/>
      <c r="V79" s="145"/>
      <c r="W79" s="96">
        <v>1433.0000000000002</v>
      </c>
      <c r="X79" s="146">
        <v>52.53</v>
      </c>
      <c r="Y79" s="145">
        <v>199.56</v>
      </c>
      <c r="Z79" s="146">
        <v>0.15</v>
      </c>
      <c r="AA79" s="145">
        <v>0</v>
      </c>
      <c r="AB79" s="145">
        <v>-0.36</v>
      </c>
      <c r="AC79" s="146">
        <v>11.8</v>
      </c>
      <c r="AD79" s="145">
        <v>118.57</v>
      </c>
      <c r="AE79" s="145">
        <v>296.54000000000002</v>
      </c>
      <c r="AF79" s="145">
        <v>196.54</v>
      </c>
      <c r="AG79" s="145">
        <v>98.84</v>
      </c>
      <c r="AH79" s="145">
        <v>0</v>
      </c>
      <c r="AI79" s="145">
        <v>93.77</v>
      </c>
      <c r="AJ79" s="145">
        <v>33.68</v>
      </c>
      <c r="AK79" s="145">
        <v>0</v>
      </c>
      <c r="AL79" s="145">
        <v>45.01</v>
      </c>
      <c r="AM79" s="381">
        <v>4.2</v>
      </c>
      <c r="AN79" s="145">
        <v>7.38</v>
      </c>
      <c r="AO79" s="145">
        <v>0</v>
      </c>
      <c r="AP79" s="145">
        <v>7.14</v>
      </c>
      <c r="AQ79" s="145">
        <v>0</v>
      </c>
      <c r="AR79" s="145">
        <v>3.5</v>
      </c>
      <c r="AS79" s="145">
        <v>0</v>
      </c>
      <c r="AT79" s="146">
        <v>2.95</v>
      </c>
      <c r="AU79" s="97">
        <v>25.169999999999998</v>
      </c>
      <c r="AV79" s="152">
        <v>908.11999999999989</v>
      </c>
      <c r="AW79" s="145">
        <v>49</v>
      </c>
      <c r="AX79" s="152">
        <v>235.08000000000038</v>
      </c>
      <c r="AY79" s="145">
        <v>0</v>
      </c>
      <c r="AZ79" s="145">
        <v>0</v>
      </c>
      <c r="BA79" s="146">
        <v>201.37530000000001</v>
      </c>
      <c r="BB79" s="96">
        <v>33.704700000000372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1.4103591421544093E-2</v>
      </c>
      <c r="N80" s="400" t="s">
        <v>51</v>
      </c>
      <c r="O80" s="151">
        <v>2018</v>
      </c>
      <c r="P80" s="394">
        <v>1</v>
      </c>
      <c r="Q80" s="145">
        <v>3594.12</v>
      </c>
      <c r="R80" s="145">
        <v>26.1</v>
      </c>
      <c r="S80" s="152">
        <v>3568.02</v>
      </c>
      <c r="T80" s="145">
        <v>1844.27</v>
      </c>
      <c r="U80" s="145"/>
      <c r="V80" s="145"/>
      <c r="W80" s="96">
        <v>1723.75</v>
      </c>
      <c r="X80" s="146">
        <v>63.6</v>
      </c>
      <c r="Y80" s="145">
        <v>285.44</v>
      </c>
      <c r="Z80" s="146">
        <v>15.22</v>
      </c>
      <c r="AA80" s="145">
        <v>0</v>
      </c>
      <c r="AB80" s="145">
        <v>-1.04</v>
      </c>
      <c r="AC80" s="146">
        <v>19.690000000000001</v>
      </c>
      <c r="AD80" s="145">
        <v>119.23</v>
      </c>
      <c r="AE80" s="145">
        <v>426.47</v>
      </c>
      <c r="AF80" s="145">
        <v>287.12</v>
      </c>
      <c r="AG80" s="145">
        <v>163.36000000000001</v>
      </c>
      <c r="AH80" s="145">
        <v>0</v>
      </c>
      <c r="AI80" s="145">
        <v>152.05000000000001</v>
      </c>
      <c r="AJ80" s="145">
        <v>74.849999999999994</v>
      </c>
      <c r="AK80" s="145">
        <v>0</v>
      </c>
      <c r="AL80" s="145">
        <v>8.48</v>
      </c>
      <c r="AM80" s="381">
        <v>3.03</v>
      </c>
      <c r="AN80" s="145">
        <v>3.39</v>
      </c>
      <c r="AO80" s="145">
        <v>0</v>
      </c>
      <c r="AP80" s="145">
        <v>4.1500000000000004</v>
      </c>
      <c r="AQ80" s="145">
        <v>11.29</v>
      </c>
      <c r="AR80" s="145">
        <v>1.58</v>
      </c>
      <c r="AS80" s="145">
        <v>0</v>
      </c>
      <c r="AT80" s="146">
        <v>2.4500000000000002</v>
      </c>
      <c r="AU80" s="97">
        <v>25.889999999999997</v>
      </c>
      <c r="AV80" s="152">
        <v>1257.45</v>
      </c>
      <c r="AW80" s="145">
        <v>70</v>
      </c>
      <c r="AX80" s="152">
        <v>50.690000000000055</v>
      </c>
      <c r="AY80" s="145">
        <v>0</v>
      </c>
      <c r="AZ80" s="145">
        <v>0</v>
      </c>
      <c r="BA80" s="146">
        <v>281.22089999999997</v>
      </c>
      <c r="BB80" s="96">
        <v>-230.53089999999992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6.8227595929200122E-2</v>
      </c>
      <c r="N81" s="400" t="s">
        <v>52</v>
      </c>
      <c r="O81" s="151">
        <v>2018</v>
      </c>
      <c r="P81" s="394">
        <v>1</v>
      </c>
      <c r="Q81" s="145">
        <v>4532.7700000000004</v>
      </c>
      <c r="R81" s="145">
        <v>51.12</v>
      </c>
      <c r="S81" s="152">
        <v>4481.6500000000005</v>
      </c>
      <c r="T81" s="145">
        <v>2257.17</v>
      </c>
      <c r="U81" s="145"/>
      <c r="V81" s="145"/>
      <c r="W81" s="96">
        <v>2224.4800000000005</v>
      </c>
      <c r="X81" s="146">
        <v>80.510000000000005</v>
      </c>
      <c r="Y81" s="145">
        <v>313.72000000000003</v>
      </c>
      <c r="Z81" s="146">
        <v>0.51</v>
      </c>
      <c r="AA81" s="145">
        <v>0</v>
      </c>
      <c r="AB81" s="145">
        <v>-1.31</v>
      </c>
      <c r="AC81" s="146">
        <v>28.29</v>
      </c>
      <c r="AD81" s="145">
        <v>93.07</v>
      </c>
      <c r="AE81" s="145">
        <v>480.05</v>
      </c>
      <c r="AF81" s="145">
        <v>541.07000000000005</v>
      </c>
      <c r="AG81" s="145">
        <v>116.23</v>
      </c>
      <c r="AH81" s="145">
        <v>0</v>
      </c>
      <c r="AI81" s="145">
        <v>130.02000000000001</v>
      </c>
      <c r="AJ81" s="145">
        <v>29.18</v>
      </c>
      <c r="AK81" s="145">
        <v>0</v>
      </c>
      <c r="AL81" s="145">
        <v>20.079999999999998</v>
      </c>
      <c r="AM81" s="381">
        <v>3.47</v>
      </c>
      <c r="AN81" s="145">
        <v>10.59</v>
      </c>
      <c r="AO81" s="145">
        <v>0</v>
      </c>
      <c r="AP81" s="145">
        <v>11.56</v>
      </c>
      <c r="AQ81" s="145">
        <v>5.18</v>
      </c>
      <c r="AR81" s="145">
        <v>1.64</v>
      </c>
      <c r="AS81" s="145">
        <v>0</v>
      </c>
      <c r="AT81" s="146">
        <v>16.32</v>
      </c>
      <c r="AU81" s="97">
        <v>48.76</v>
      </c>
      <c r="AV81" s="152">
        <v>1458.46</v>
      </c>
      <c r="AW81" s="145">
        <v>89</v>
      </c>
      <c r="AX81" s="152">
        <v>309.26000000000045</v>
      </c>
      <c r="AY81" s="145">
        <v>0</v>
      </c>
      <c r="AZ81" s="145">
        <v>0</v>
      </c>
      <c r="BA81" s="146">
        <v>267.73716999999999</v>
      </c>
      <c r="BB81" s="96">
        <v>41.522830000000454</v>
      </c>
      <c r="BC81" s="406"/>
    </row>
    <row r="82" spans="2:55">
      <c r="F82" s="144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0.12882746292096331</v>
      </c>
      <c r="N82" s="400" t="s">
        <v>52</v>
      </c>
      <c r="O82" s="151">
        <v>2018</v>
      </c>
      <c r="P82" s="394">
        <v>1</v>
      </c>
      <c r="Q82" s="145">
        <v>4788.42</v>
      </c>
      <c r="R82" s="145">
        <v>62.64</v>
      </c>
      <c r="S82" s="152">
        <v>4725.78</v>
      </c>
      <c r="T82" s="145">
        <v>1930.6</v>
      </c>
      <c r="U82" s="145"/>
      <c r="V82" s="145"/>
      <c r="W82" s="96">
        <v>2795.18</v>
      </c>
      <c r="X82" s="146">
        <v>107.9</v>
      </c>
      <c r="Y82" s="145">
        <v>567.09</v>
      </c>
      <c r="Z82" s="146">
        <v>20.71</v>
      </c>
      <c r="AA82" s="145">
        <v>0</v>
      </c>
      <c r="AB82" s="145">
        <v>6.33</v>
      </c>
      <c r="AC82" s="146">
        <v>25.29</v>
      </c>
      <c r="AD82" s="145">
        <v>240.68</v>
      </c>
      <c r="AE82" s="145">
        <v>313.41000000000003</v>
      </c>
      <c r="AF82" s="145">
        <v>375</v>
      </c>
      <c r="AG82" s="145">
        <v>242.63</v>
      </c>
      <c r="AH82" s="145">
        <v>0</v>
      </c>
      <c r="AI82" s="145">
        <v>145.63999999999999</v>
      </c>
      <c r="AJ82" s="145">
        <v>25.55</v>
      </c>
      <c r="AK82" s="145">
        <v>0</v>
      </c>
      <c r="AL82" s="145">
        <v>27.68</v>
      </c>
      <c r="AM82" s="381">
        <v>8.75</v>
      </c>
      <c r="AN82" s="145">
        <v>8.09</v>
      </c>
      <c r="AO82" s="145">
        <v>1.62</v>
      </c>
      <c r="AP82" s="145">
        <v>21.02</v>
      </c>
      <c r="AQ82" s="145">
        <v>0</v>
      </c>
      <c r="AR82" s="145">
        <v>12.56</v>
      </c>
      <c r="AS82" s="145">
        <v>0</v>
      </c>
      <c r="AT82" s="146">
        <v>9.59</v>
      </c>
      <c r="AU82" s="97">
        <v>61.63000000000001</v>
      </c>
      <c r="AV82" s="152">
        <v>1432.2200000000003</v>
      </c>
      <c r="AW82" s="145">
        <v>82</v>
      </c>
      <c r="AX82" s="152">
        <v>616.8799999999992</v>
      </c>
      <c r="AY82" s="145">
        <v>0</v>
      </c>
      <c r="AZ82" s="145">
        <v>0</v>
      </c>
      <c r="BA82" s="146">
        <v>296.55399499999999</v>
      </c>
      <c r="BB82" s="96">
        <v>320.32600499999921</v>
      </c>
      <c r="BC82" s="406"/>
    </row>
    <row r="83" spans="2:55">
      <c r="F83" s="144" t="s">
        <v>339</v>
      </c>
      <c r="G83" s="395" t="s">
        <v>209</v>
      </c>
      <c r="H83" s="396">
        <v>43105</v>
      </c>
      <c r="I83" s="397" t="s">
        <v>61</v>
      </c>
      <c r="J83" s="397" t="s">
        <v>62</v>
      </c>
      <c r="K83" s="398" t="s">
        <v>95</v>
      </c>
      <c r="L83" s="395" t="s">
        <v>64</v>
      </c>
      <c r="M83" s="399">
        <v>0.15389287329585855</v>
      </c>
      <c r="N83" s="400" t="s">
        <v>52</v>
      </c>
      <c r="O83" s="151">
        <v>2018</v>
      </c>
      <c r="P83" s="394">
        <v>1</v>
      </c>
      <c r="Q83" s="145">
        <v>2321.5500000000002</v>
      </c>
      <c r="R83" s="145">
        <v>25.39</v>
      </c>
      <c r="S83" s="152">
        <v>2296.1600000000003</v>
      </c>
      <c r="T83" s="145">
        <v>921.92</v>
      </c>
      <c r="U83" s="145"/>
      <c r="V83" s="145"/>
      <c r="W83" s="96">
        <v>1374.2400000000002</v>
      </c>
      <c r="X83" s="146">
        <v>55.34</v>
      </c>
      <c r="Y83" s="145">
        <v>195.17</v>
      </c>
      <c r="Z83" s="146">
        <v>43.86</v>
      </c>
      <c r="AA83" s="145">
        <v>0</v>
      </c>
      <c r="AB83" s="145">
        <v>46.23</v>
      </c>
      <c r="AC83" s="146">
        <v>9.2200000000000006</v>
      </c>
      <c r="AD83" s="145">
        <v>92.39</v>
      </c>
      <c r="AE83" s="145">
        <v>204.25</v>
      </c>
      <c r="AF83" s="145">
        <v>175.38</v>
      </c>
      <c r="AG83" s="145">
        <v>70.58</v>
      </c>
      <c r="AH83" s="145">
        <v>0</v>
      </c>
      <c r="AI83" s="145">
        <v>72.62</v>
      </c>
      <c r="AJ83" s="145">
        <v>59.15</v>
      </c>
      <c r="AK83" s="145">
        <v>0</v>
      </c>
      <c r="AL83" s="145">
        <v>32.880000000000003</v>
      </c>
      <c r="AM83" s="381">
        <v>4.51</v>
      </c>
      <c r="AN83" s="145">
        <v>6.18</v>
      </c>
      <c r="AO83" s="145">
        <v>1.47</v>
      </c>
      <c r="AP83" s="145">
        <v>7.27</v>
      </c>
      <c r="AQ83" s="145">
        <v>0</v>
      </c>
      <c r="AR83" s="145">
        <v>4.2300000000000004</v>
      </c>
      <c r="AS83" s="145">
        <v>0</v>
      </c>
      <c r="AT83" s="146">
        <v>7.14</v>
      </c>
      <c r="AU83" s="97">
        <v>30.8</v>
      </c>
      <c r="AV83" s="152">
        <v>738.05</v>
      </c>
      <c r="AW83" s="145">
        <v>40</v>
      </c>
      <c r="AX83" s="152">
        <v>357.27000000000044</v>
      </c>
      <c r="AY83" s="145">
        <v>0</v>
      </c>
      <c r="AZ83" s="145">
        <v>0</v>
      </c>
      <c r="BA83" s="146">
        <v>273.89193500000005</v>
      </c>
      <c r="BB83" s="96">
        <v>83.37806500000039</v>
      </c>
      <c r="BC83" s="406"/>
    </row>
    <row r="84" spans="2:55">
      <c r="F84" s="144" t="s">
        <v>340</v>
      </c>
      <c r="G84" s="395" t="s">
        <v>343</v>
      </c>
      <c r="H84" s="396">
        <v>43108</v>
      </c>
      <c r="I84" s="397" t="s">
        <v>55</v>
      </c>
      <c r="J84" s="397" t="s">
        <v>116</v>
      </c>
      <c r="K84" s="398" t="s">
        <v>63</v>
      </c>
      <c r="L84" s="395" t="s">
        <v>77</v>
      </c>
      <c r="M84" s="399">
        <v>0.11227964184514776</v>
      </c>
      <c r="N84" s="400" t="s">
        <v>52</v>
      </c>
      <c r="O84" s="151">
        <v>2018</v>
      </c>
      <c r="P84" s="394">
        <v>1</v>
      </c>
      <c r="Q84" s="145">
        <v>3045.61</v>
      </c>
      <c r="R84" s="145">
        <v>63.43</v>
      </c>
      <c r="S84" s="152">
        <v>2982.1800000000003</v>
      </c>
      <c r="T84" s="145">
        <v>1223.83</v>
      </c>
      <c r="U84" s="145"/>
      <c r="V84" s="145"/>
      <c r="W84" s="96">
        <v>1758.3500000000004</v>
      </c>
      <c r="X84" s="146">
        <v>51.06</v>
      </c>
      <c r="Y84" s="145">
        <v>283.31</v>
      </c>
      <c r="Z84" s="146">
        <v>10.14</v>
      </c>
      <c r="AA84" s="145">
        <v>0</v>
      </c>
      <c r="AB84" s="145">
        <v>-5.89</v>
      </c>
      <c r="AC84" s="146">
        <v>24.82</v>
      </c>
      <c r="AD84" s="145">
        <v>102.46</v>
      </c>
      <c r="AE84" s="145">
        <v>359.95</v>
      </c>
      <c r="AF84" s="145">
        <v>214.98</v>
      </c>
      <c r="AG84" s="145">
        <v>106.64</v>
      </c>
      <c r="AH84" s="145">
        <v>0</v>
      </c>
      <c r="AI84" s="145">
        <v>128.16</v>
      </c>
      <c r="AJ84" s="145">
        <v>32.270000000000003</v>
      </c>
      <c r="AK84" s="145">
        <v>0</v>
      </c>
      <c r="AL84" s="145">
        <v>39.85</v>
      </c>
      <c r="AM84" s="381">
        <v>4.72</v>
      </c>
      <c r="AN84" s="145">
        <v>6.83</v>
      </c>
      <c r="AO84" s="145">
        <v>0</v>
      </c>
      <c r="AP84" s="145">
        <v>8.9499999999999993</v>
      </c>
      <c r="AQ84" s="145">
        <v>0</v>
      </c>
      <c r="AR84" s="145">
        <v>3.33</v>
      </c>
      <c r="AS84" s="145">
        <v>0</v>
      </c>
      <c r="AT84" s="146">
        <v>30.67</v>
      </c>
      <c r="AU84" s="97">
        <v>54.5</v>
      </c>
      <c r="AV84" s="152">
        <v>1038.81</v>
      </c>
      <c r="AW84" s="145">
        <v>52</v>
      </c>
      <c r="AX84" s="152">
        <v>341.96000000000049</v>
      </c>
      <c r="AY84" s="145">
        <v>0</v>
      </c>
      <c r="AZ84" s="145">
        <v>0</v>
      </c>
      <c r="BA84" s="146">
        <v>238.63658000000001</v>
      </c>
      <c r="BB84" s="96">
        <v>103.32342000000048</v>
      </c>
      <c r="BC84" s="406"/>
    </row>
    <row r="85" spans="2:55">
      <c r="B85" s="92"/>
      <c r="E85" s="91"/>
      <c r="F85" s="144" t="s">
        <v>341</v>
      </c>
      <c r="G85" s="395" t="s">
        <v>342</v>
      </c>
      <c r="H85" s="396">
        <v>43110</v>
      </c>
      <c r="I85" s="397" t="s">
        <v>55</v>
      </c>
      <c r="J85" s="397" t="s">
        <v>126</v>
      </c>
      <c r="K85" s="398" t="s">
        <v>117</v>
      </c>
      <c r="L85" s="395" t="s">
        <v>77</v>
      </c>
      <c r="M85" s="399">
        <v>0.15295430076143779</v>
      </c>
      <c r="N85" s="400" t="s">
        <v>52</v>
      </c>
      <c r="O85" s="151">
        <v>2018</v>
      </c>
      <c r="P85" s="394">
        <v>1</v>
      </c>
      <c r="Q85" s="145">
        <v>3854.55</v>
      </c>
      <c r="R85" s="145">
        <v>40.07</v>
      </c>
      <c r="S85" s="152">
        <v>3814.48</v>
      </c>
      <c r="T85" s="145">
        <v>1834.05</v>
      </c>
      <c r="U85" s="145"/>
      <c r="V85" s="145"/>
      <c r="W85" s="96">
        <v>1980.43</v>
      </c>
      <c r="X85" s="146">
        <v>55.97</v>
      </c>
      <c r="Y85" s="145">
        <v>267.01</v>
      </c>
      <c r="Z85" s="146">
        <v>0.18</v>
      </c>
      <c r="AA85" s="145">
        <v>0</v>
      </c>
      <c r="AB85" s="145">
        <v>-1.55</v>
      </c>
      <c r="AC85" s="146">
        <v>13.44</v>
      </c>
      <c r="AD85" s="145">
        <v>91.39</v>
      </c>
      <c r="AE85" s="145">
        <v>313.02999999999997</v>
      </c>
      <c r="AF85" s="145">
        <v>243.36</v>
      </c>
      <c r="AG85" s="145">
        <v>88.95</v>
      </c>
      <c r="AH85" s="145">
        <v>0</v>
      </c>
      <c r="AI85" s="145">
        <v>105.03</v>
      </c>
      <c r="AJ85" s="145">
        <v>87.34</v>
      </c>
      <c r="AK85" s="145">
        <v>0</v>
      </c>
      <c r="AL85" s="145">
        <v>45.98</v>
      </c>
      <c r="AM85" s="381">
        <v>2.34</v>
      </c>
      <c r="AN85" s="145">
        <v>10.46</v>
      </c>
      <c r="AO85" s="145">
        <v>0</v>
      </c>
      <c r="AP85" s="145">
        <v>10.119999999999999</v>
      </c>
      <c r="AQ85" s="145">
        <v>0</v>
      </c>
      <c r="AR85" s="145">
        <v>3.41</v>
      </c>
      <c r="AS85" s="145">
        <v>0</v>
      </c>
      <c r="AT85" s="146">
        <v>12.18</v>
      </c>
      <c r="AU85" s="97">
        <v>38.510000000000005</v>
      </c>
      <c r="AV85" s="152">
        <v>1013.59</v>
      </c>
      <c r="AW85" s="145">
        <v>66</v>
      </c>
      <c r="AX85" s="152">
        <v>589.57000000000005</v>
      </c>
      <c r="AY85" s="145">
        <v>0</v>
      </c>
      <c r="AZ85" s="145">
        <v>0</v>
      </c>
      <c r="BA85" s="146">
        <v>186.71736999999999</v>
      </c>
      <c r="BB85" s="96">
        <v>402.85263000000009</v>
      </c>
      <c r="BC85" s="40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pageSetup orientation="portrait" horizontalDpi="0" verticalDpi="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96B069-3956-4EEB-BC51-C63B94B83535}">
  <sheetPr codeName="Sheet30">
    <tabColor theme="7" tint="0.79998168889431442"/>
  </sheetPr>
  <dimension ref="A1:DO150"/>
  <sheetViews>
    <sheetView showRowColHeaders="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51</v>
      </c>
      <c r="P2" s="425">
        <f>COUNTIF($N$18:$N$4000,"M")</f>
        <v>9</v>
      </c>
      <c r="Q2" s="425">
        <f>COUNTIF($N$18:$N$4000,"L")</f>
        <v>5</v>
      </c>
      <c r="R2" s="462">
        <f>COUNTA(F18:F500)</f>
        <v>65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3"/>
      <c r="B4" s="93"/>
      <c r="C4" s="93"/>
      <c r="D4" s="93"/>
      <c r="E4" s="93"/>
      <c r="F4" s="95"/>
      <c r="G4" s="93"/>
      <c r="H4" s="93"/>
      <c r="I4" s="93"/>
      <c r="J4" s="93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99" customFormat="1" ht="16.149999999999999" customHeight="1">
      <c r="A5" s="90"/>
      <c r="B5" s="90"/>
      <c r="C5" s="90"/>
      <c r="D5" s="90"/>
      <c r="E5" s="90"/>
      <c r="F5" s="108"/>
      <c r="G5" s="90"/>
      <c r="H5" s="93"/>
      <c r="I5" s="93"/>
      <c r="J5" s="93"/>
      <c r="K5" s="93"/>
      <c r="L5" s="93"/>
      <c r="Q5" s="214"/>
      <c r="R5" s="101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333</v>
      </c>
      <c r="H15" s="104"/>
      <c r="I15" s="93"/>
      <c r="J15" s="93"/>
      <c r="K15" s="93"/>
      <c r="L15" s="93"/>
      <c r="M15" s="209">
        <f>IF(Q15=0,0,AX15/Q15)</f>
        <v>0.1221477401754264</v>
      </c>
      <c r="Q15" s="206">
        <f>SUM(Q18:Q4000)</f>
        <v>272879.81298000005</v>
      </c>
      <c r="R15" s="206">
        <f t="shared" ref="R15:BA15" si="0">SUM(R18:R4000)</f>
        <v>4253.1105750000006</v>
      </c>
      <c r="S15" s="206">
        <f t="shared" si="0"/>
        <v>268626.70240499999</v>
      </c>
      <c r="T15" s="206">
        <f t="shared" ref="T15:AC15" si="1">SUM(T18:T4000)</f>
        <v>113368.89600000001</v>
      </c>
      <c r="U15" s="206">
        <f t="shared" si="1"/>
        <v>0</v>
      </c>
      <c r="V15" s="206">
        <f t="shared" si="1"/>
        <v>0</v>
      </c>
      <c r="W15" s="206">
        <f t="shared" si="1"/>
        <v>155257.80640499992</v>
      </c>
      <c r="X15" s="206">
        <f t="shared" si="1"/>
        <v>4000.5189699999983</v>
      </c>
      <c r="Y15" s="206">
        <f t="shared" si="1"/>
        <v>29448.200700000012</v>
      </c>
      <c r="Z15" s="206">
        <f t="shared" si="1"/>
        <v>1629.7797119999996</v>
      </c>
      <c r="AA15" s="206">
        <f t="shared" si="1"/>
        <v>0</v>
      </c>
      <c r="AB15" s="206">
        <f t="shared" si="1"/>
        <v>528.15763200000015</v>
      </c>
      <c r="AC15" s="206">
        <f t="shared" si="1"/>
        <v>1399.715616</v>
      </c>
      <c r="AD15" s="206">
        <f t="shared" si="0"/>
        <v>9476.777855999997</v>
      </c>
      <c r="AE15" s="206">
        <f t="shared" si="0"/>
        <v>25957.156895999993</v>
      </c>
      <c r="AF15" s="206">
        <f t="shared" si="0"/>
        <v>19512.989087999998</v>
      </c>
      <c r="AG15" s="206">
        <f t="shared" si="0"/>
        <v>9853.5600960000011</v>
      </c>
      <c r="AH15" s="206">
        <f t="shared" si="0"/>
        <v>0</v>
      </c>
      <c r="AI15" s="206">
        <f t="shared" si="0"/>
        <v>7379.9186879999961</v>
      </c>
      <c r="AJ15" s="206">
        <f t="shared" si="0"/>
        <v>2964.5806080000007</v>
      </c>
      <c r="AK15" s="206">
        <f>SUM(AK18:AK4000)</f>
        <v>665.71948800000007</v>
      </c>
      <c r="AL15" s="384">
        <f>SUM(AL18:AL4000)</f>
        <v>4146.7898879999993</v>
      </c>
      <c r="AM15" s="206">
        <f t="shared" si="0"/>
        <v>281.95632000000001</v>
      </c>
      <c r="AN15" s="206">
        <f t="shared" si="0"/>
        <v>413.76335999999998</v>
      </c>
      <c r="AO15" s="206">
        <f t="shared" si="0"/>
        <v>145.28438400000002</v>
      </c>
      <c r="AP15" s="206">
        <f t="shared" si="0"/>
        <v>1226.675616</v>
      </c>
      <c r="AQ15" s="206">
        <f t="shared" si="0"/>
        <v>76.661664000000002</v>
      </c>
      <c r="AR15" s="206">
        <f t="shared" si="0"/>
        <v>393.73027199999996</v>
      </c>
      <c r="AS15" s="206">
        <f t="shared" si="0"/>
        <v>0</v>
      </c>
      <c r="AT15" s="206">
        <f t="shared" si="0"/>
        <v>1040.7515520000004</v>
      </c>
      <c r="AU15" s="410">
        <f>SUM(AU18:AU4000)</f>
        <v>3578.8231679999994</v>
      </c>
      <c r="AV15" s="382">
        <f t="shared" si="0"/>
        <v>83536.315776000003</v>
      </c>
      <c r="AW15" s="206">
        <f t="shared" si="0"/>
        <v>5239.2119999999995</v>
      </c>
      <c r="AX15" s="206">
        <f t="shared" si="0"/>
        <v>33331.652494999995</v>
      </c>
      <c r="AY15" s="206">
        <f t="shared" si="0"/>
        <v>0</v>
      </c>
      <c r="AZ15" s="206">
        <f t="shared" si="0"/>
        <v>0</v>
      </c>
      <c r="BA15" s="206">
        <f t="shared" si="0"/>
        <v>11551.435605000001</v>
      </c>
      <c r="BB15" s="206">
        <f>SUM(BB18:BB4000)</f>
        <v>21780.216890000007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/>
      <c r="C18" s="123"/>
      <c r="D18" s="123"/>
      <c r="E18" s="123"/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0.18304307600852587</v>
      </c>
      <c r="N18" s="400" t="s">
        <v>52</v>
      </c>
      <c r="O18" s="151">
        <v>2017</v>
      </c>
      <c r="P18" s="401">
        <v>2</v>
      </c>
      <c r="Q18" s="141">
        <v>6923.2120199999999</v>
      </c>
      <c r="R18" s="141">
        <v>73.795050000000003</v>
      </c>
      <c r="S18" s="402">
        <v>6849.4169700000002</v>
      </c>
      <c r="T18" s="141">
        <v>2825.3269799999998</v>
      </c>
      <c r="U18" s="141"/>
      <c r="V18" s="141"/>
      <c r="W18" s="403">
        <v>4024.0899900000004</v>
      </c>
      <c r="X18" s="142">
        <v>75.090089999999989</v>
      </c>
      <c r="Y18" s="141">
        <v>821.6721</v>
      </c>
      <c r="Z18" s="142">
        <v>54.265343999999999</v>
      </c>
      <c r="AA18" s="141">
        <v>0</v>
      </c>
      <c r="AB18" s="141">
        <v>206.51087999999999</v>
      </c>
      <c r="AC18" s="142">
        <v>22.831392000000001</v>
      </c>
      <c r="AD18" s="141">
        <v>307.63545599999998</v>
      </c>
      <c r="AE18" s="141">
        <v>709.82985600000006</v>
      </c>
      <c r="AF18" s="141">
        <v>209.190528</v>
      </c>
      <c r="AG18" s="141">
        <v>299.191104</v>
      </c>
      <c r="AH18" s="141">
        <v>0</v>
      </c>
      <c r="AI18" s="141">
        <v>132.58819200000002</v>
      </c>
      <c r="AJ18" s="141">
        <v>48.668736000000003</v>
      </c>
      <c r="AK18" s="141">
        <v>48.718176000000007</v>
      </c>
      <c r="AL18" s="141">
        <v>84.19632</v>
      </c>
      <c r="AM18" s="380">
        <v>7.9499519999999997</v>
      </c>
      <c r="AN18" s="141">
        <v>4.2518400000000005</v>
      </c>
      <c r="AO18" s="141">
        <v>8.058720000000001</v>
      </c>
      <c r="AP18" s="141">
        <v>17.936831999999999</v>
      </c>
      <c r="AQ18" s="141">
        <v>3.3718080000000001</v>
      </c>
      <c r="AR18" s="141">
        <v>9.027744000000002</v>
      </c>
      <c r="AS18" s="141">
        <v>0</v>
      </c>
      <c r="AT18" s="142">
        <v>3.5102399999999996</v>
      </c>
      <c r="AU18" s="466">
        <v>54.107135999999997</v>
      </c>
      <c r="AV18" s="402">
        <v>1894.1255040000003</v>
      </c>
      <c r="AW18" s="141">
        <v>141.03319999999999</v>
      </c>
      <c r="AX18" s="402">
        <v>1267.246024</v>
      </c>
      <c r="AY18" s="141">
        <v>0</v>
      </c>
      <c r="AZ18" s="141">
        <v>0</v>
      </c>
      <c r="BA18" s="142">
        <v>218.27751000000001</v>
      </c>
      <c r="BB18" s="403">
        <v>1048.9685140000001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0.1364746903933397</v>
      </c>
      <c r="N19" s="400" t="s">
        <v>52</v>
      </c>
      <c r="O19" s="151">
        <v>2017</v>
      </c>
      <c r="P19" s="394">
        <v>2</v>
      </c>
      <c r="Q19" s="145">
        <v>5543.0881199999994</v>
      </c>
      <c r="R19" s="145">
        <v>100.59787499999999</v>
      </c>
      <c r="S19" s="152">
        <v>5442.490244999999</v>
      </c>
      <c r="T19" s="145">
        <v>2258.1336599999995</v>
      </c>
      <c r="U19" s="145"/>
      <c r="V19" s="145"/>
      <c r="W19" s="96">
        <v>3184.3565849999995</v>
      </c>
      <c r="X19" s="146">
        <v>66.772840000000002</v>
      </c>
      <c r="Y19" s="145">
        <v>652.75145999999995</v>
      </c>
      <c r="Z19" s="146">
        <v>27.478752</v>
      </c>
      <c r="AA19" s="145">
        <v>0</v>
      </c>
      <c r="AB19" s="145">
        <v>81.200255999999996</v>
      </c>
      <c r="AC19" s="146">
        <v>39.878303999999993</v>
      </c>
      <c r="AD19" s="145">
        <v>183.244416</v>
      </c>
      <c r="AE19" s="145">
        <v>552.72931200000005</v>
      </c>
      <c r="AF19" s="145">
        <v>303.077088</v>
      </c>
      <c r="AG19" s="145">
        <v>242.21644800000001</v>
      </c>
      <c r="AH19" s="145">
        <v>0</v>
      </c>
      <c r="AI19" s="145">
        <v>118.38902400000001</v>
      </c>
      <c r="AJ19" s="145">
        <v>77.482368000000008</v>
      </c>
      <c r="AK19" s="145">
        <v>54.403776000000008</v>
      </c>
      <c r="AL19" s="145">
        <v>93.985439999999997</v>
      </c>
      <c r="AM19" s="381">
        <v>2.6005439999999997</v>
      </c>
      <c r="AN19" s="145">
        <v>3.7376639999999997</v>
      </c>
      <c r="AO19" s="145">
        <v>0.83059199999999989</v>
      </c>
      <c r="AP19" s="145">
        <v>20.181408000000001</v>
      </c>
      <c r="AQ19" s="145">
        <v>0.77126399999999995</v>
      </c>
      <c r="AR19" s="145">
        <v>8.2564799999999998</v>
      </c>
      <c r="AS19" s="145">
        <v>0</v>
      </c>
      <c r="AT19" s="146">
        <v>27.122783999999999</v>
      </c>
      <c r="AU19" s="97">
        <v>63.500736000000003</v>
      </c>
      <c r="AV19" s="152">
        <v>1689.0286080000001</v>
      </c>
      <c r="AW19" s="145">
        <v>112.91225</v>
      </c>
      <c r="AX19" s="152">
        <v>756.49123499999939</v>
      </c>
      <c r="AY19" s="145">
        <v>0</v>
      </c>
      <c r="AZ19" s="145">
        <v>0</v>
      </c>
      <c r="BA19" s="146">
        <v>300.84942000000001</v>
      </c>
      <c r="BB19" s="96">
        <v>455.64181499999938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0.17384203429323747</v>
      </c>
      <c r="N20" s="400" t="s">
        <v>52</v>
      </c>
      <c r="O20" s="151">
        <v>2017</v>
      </c>
      <c r="P20" s="394">
        <v>2</v>
      </c>
      <c r="Q20" s="145">
        <v>6547.5626400000001</v>
      </c>
      <c r="R20" s="145">
        <v>69.715275000000005</v>
      </c>
      <c r="S20" s="152">
        <v>6477.8473650000005</v>
      </c>
      <c r="T20" s="145">
        <v>2601.85392</v>
      </c>
      <c r="U20" s="145"/>
      <c r="V20" s="145"/>
      <c r="W20" s="96">
        <v>3875.9934450000005</v>
      </c>
      <c r="X20" s="146">
        <v>69.219089999999994</v>
      </c>
      <c r="Y20" s="145">
        <v>777.1026599999999</v>
      </c>
      <c r="Z20" s="146">
        <v>58.012895999999998</v>
      </c>
      <c r="AA20" s="145">
        <v>0</v>
      </c>
      <c r="AB20" s="145">
        <v>78.876576</v>
      </c>
      <c r="AC20" s="146">
        <v>21.783264000000003</v>
      </c>
      <c r="AD20" s="145">
        <v>230.89468799999997</v>
      </c>
      <c r="AE20" s="145">
        <v>764.45116800000005</v>
      </c>
      <c r="AF20" s="145">
        <v>183.18508800000001</v>
      </c>
      <c r="AG20" s="145">
        <v>207.806208</v>
      </c>
      <c r="AH20" s="145">
        <v>0</v>
      </c>
      <c r="AI20" s="145">
        <v>150.03062399999999</v>
      </c>
      <c r="AJ20" s="145">
        <v>68.543615999999986</v>
      </c>
      <c r="AK20" s="145">
        <v>48.718176000000007</v>
      </c>
      <c r="AL20" s="145">
        <v>84.146879999999996</v>
      </c>
      <c r="AM20" s="381">
        <v>6.8622720000000008</v>
      </c>
      <c r="AN20" s="145">
        <v>7.7719680000000002</v>
      </c>
      <c r="AO20" s="145">
        <v>14.545248000000001</v>
      </c>
      <c r="AP20" s="145">
        <v>16.176767999999999</v>
      </c>
      <c r="AQ20" s="145">
        <v>9.3144960000000001</v>
      </c>
      <c r="AR20" s="145">
        <v>6.13056</v>
      </c>
      <c r="AS20" s="145">
        <v>0</v>
      </c>
      <c r="AT20" s="146">
        <v>2.1259200000000003</v>
      </c>
      <c r="AU20" s="97">
        <v>62.927232000000004</v>
      </c>
      <c r="AV20" s="152">
        <v>1800.7036800000001</v>
      </c>
      <c r="AW20" s="145">
        <v>133.37335000000002</v>
      </c>
      <c r="AX20" s="152">
        <v>1138.2416090000004</v>
      </c>
      <c r="AY20" s="145">
        <v>0</v>
      </c>
      <c r="AZ20" s="145">
        <v>0</v>
      </c>
      <c r="BA20" s="146">
        <v>64.583849999999998</v>
      </c>
      <c r="BB20" s="96">
        <v>1073.6577590000004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7.1152463414690684E-2</v>
      </c>
      <c r="N21" s="400" t="s">
        <v>52</v>
      </c>
      <c r="O21" s="151">
        <v>2017</v>
      </c>
      <c r="P21" s="394">
        <v>2</v>
      </c>
      <c r="Q21" s="145">
        <v>4409.2247399999997</v>
      </c>
      <c r="R21" s="145">
        <v>76.897275000000008</v>
      </c>
      <c r="S21" s="152">
        <v>4332.3274649999994</v>
      </c>
      <c r="T21" s="145">
        <v>1801.8919800000001</v>
      </c>
      <c r="U21" s="145"/>
      <c r="V21" s="145"/>
      <c r="W21" s="96">
        <v>2530.4354849999991</v>
      </c>
      <c r="X21" s="146">
        <v>43.416044999999997</v>
      </c>
      <c r="Y21" s="145">
        <v>519.62795999999992</v>
      </c>
      <c r="Z21" s="146">
        <v>31.236191999999999</v>
      </c>
      <c r="AA21" s="145">
        <v>0</v>
      </c>
      <c r="AB21" s="145">
        <v>-13.319136</v>
      </c>
      <c r="AC21" s="146">
        <v>42.567839999999997</v>
      </c>
      <c r="AD21" s="145">
        <v>178.14220799999998</v>
      </c>
      <c r="AE21" s="145">
        <v>415.25644799999992</v>
      </c>
      <c r="AF21" s="145">
        <v>487.88380799999999</v>
      </c>
      <c r="AG21" s="145">
        <v>159.28579200000001</v>
      </c>
      <c r="AH21" s="145">
        <v>0</v>
      </c>
      <c r="AI21" s="145">
        <v>109.697472</v>
      </c>
      <c r="AJ21" s="145">
        <v>67.386719999999997</v>
      </c>
      <c r="AK21" s="145">
        <v>27.201888000000004</v>
      </c>
      <c r="AL21" s="145">
        <v>75.771743999999998</v>
      </c>
      <c r="AM21" s="381">
        <v>2.9466239999999999</v>
      </c>
      <c r="AN21" s="145">
        <v>2.9268479999999997</v>
      </c>
      <c r="AO21" s="145">
        <v>0.32630400000000004</v>
      </c>
      <c r="AP21" s="145">
        <v>18.302688</v>
      </c>
      <c r="AQ21" s="145">
        <v>4.8945600000000002</v>
      </c>
      <c r="AR21" s="145">
        <v>8.1971519999999991</v>
      </c>
      <c r="AS21" s="145">
        <v>0</v>
      </c>
      <c r="AT21" s="146">
        <v>3.6387840000000002</v>
      </c>
      <c r="AU21" s="97">
        <v>41.232960000000006</v>
      </c>
      <c r="AV21" s="152">
        <v>1561.85904</v>
      </c>
      <c r="AW21" s="145">
        <v>89.817750000000018</v>
      </c>
      <c r="AX21" s="152">
        <v>313.72720199999901</v>
      </c>
      <c r="AY21" s="145">
        <v>0</v>
      </c>
      <c r="AZ21" s="145">
        <v>0</v>
      </c>
      <c r="BA21" s="146">
        <v>266.225055</v>
      </c>
      <c r="BB21" s="96">
        <v>47.502146999999013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0.13168432470478442</v>
      </c>
      <c r="N22" s="400" t="s">
        <v>52</v>
      </c>
      <c r="O22" s="151">
        <v>2017</v>
      </c>
      <c r="P22" s="394">
        <v>2</v>
      </c>
      <c r="Q22" s="145">
        <v>4012.6654799999997</v>
      </c>
      <c r="R22" s="145">
        <v>107.201325</v>
      </c>
      <c r="S22" s="152">
        <v>3905.4641549999997</v>
      </c>
      <c r="T22" s="145">
        <v>1560.40236</v>
      </c>
      <c r="U22" s="145"/>
      <c r="V22" s="145"/>
      <c r="W22" s="96">
        <v>2345.0617949999996</v>
      </c>
      <c r="X22" s="146">
        <v>57.604294999999993</v>
      </c>
      <c r="Y22" s="145">
        <v>468.28691999999995</v>
      </c>
      <c r="Z22" s="146">
        <v>29.515680000000003</v>
      </c>
      <c r="AA22" s="145">
        <v>0</v>
      </c>
      <c r="AB22" s="145">
        <v>-14.3376</v>
      </c>
      <c r="AC22" s="146">
        <v>22.554527999999998</v>
      </c>
      <c r="AD22" s="145">
        <v>149.57577600000002</v>
      </c>
      <c r="AE22" s="145">
        <v>400.088256</v>
      </c>
      <c r="AF22" s="145">
        <v>294.02956799999998</v>
      </c>
      <c r="AG22" s="145">
        <v>142.317984</v>
      </c>
      <c r="AH22" s="145">
        <v>0</v>
      </c>
      <c r="AI22" s="145">
        <v>79.370975999999999</v>
      </c>
      <c r="AJ22" s="145">
        <v>29.476127999999999</v>
      </c>
      <c r="AK22" s="145">
        <v>1.196448</v>
      </c>
      <c r="AL22" s="145">
        <v>54.186239999999991</v>
      </c>
      <c r="AM22" s="381">
        <v>5.468064</v>
      </c>
      <c r="AN22" s="145">
        <v>4.6572480000000001</v>
      </c>
      <c r="AO22" s="145">
        <v>3.5003520000000004</v>
      </c>
      <c r="AP22" s="145">
        <v>10.708703999999999</v>
      </c>
      <c r="AQ22" s="145">
        <v>0</v>
      </c>
      <c r="AR22" s="145">
        <v>8.8794240000000002</v>
      </c>
      <c r="AS22" s="145">
        <v>0</v>
      </c>
      <c r="AT22" s="146">
        <v>4.2716159999999999</v>
      </c>
      <c r="AU22" s="97">
        <v>37.485408</v>
      </c>
      <c r="AV22" s="152">
        <v>1187.726784</v>
      </c>
      <c r="AW22" s="145">
        <v>81.739900000000006</v>
      </c>
      <c r="AX22" s="152">
        <v>528.40514399999961</v>
      </c>
      <c r="AY22" s="145">
        <v>0</v>
      </c>
      <c r="AZ22" s="145">
        <v>0</v>
      </c>
      <c r="BA22" s="146">
        <v>93.138570000000001</v>
      </c>
      <c r="BB22" s="96">
        <v>435.26657399999959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0.19172642824273048</v>
      </c>
      <c r="N23" s="400" t="s">
        <v>52</v>
      </c>
      <c r="O23" s="151">
        <v>2017</v>
      </c>
      <c r="P23" s="394">
        <v>2</v>
      </c>
      <c r="Q23" s="145">
        <v>7325.5681800000002</v>
      </c>
      <c r="R23" s="145">
        <v>202.69199999999998</v>
      </c>
      <c r="S23" s="152">
        <v>7122.8761800000002</v>
      </c>
      <c r="T23" s="145">
        <v>2934.9140400000001</v>
      </c>
      <c r="U23" s="145"/>
      <c r="V23" s="145"/>
      <c r="W23" s="96">
        <v>4187.9621399999996</v>
      </c>
      <c r="X23" s="146">
        <v>99.356890000000007</v>
      </c>
      <c r="Y23" s="145">
        <v>854.05265999999995</v>
      </c>
      <c r="Z23" s="146">
        <v>43.714848000000003</v>
      </c>
      <c r="AA23" s="145">
        <v>0</v>
      </c>
      <c r="AB23" s="145">
        <v>131.777376</v>
      </c>
      <c r="AC23" s="146">
        <v>23.385120000000001</v>
      </c>
      <c r="AD23" s="145">
        <v>244.60934399999999</v>
      </c>
      <c r="AE23" s="145">
        <v>706.14163199999996</v>
      </c>
      <c r="AF23" s="145">
        <v>226.524192</v>
      </c>
      <c r="AG23" s="145">
        <v>243.966624</v>
      </c>
      <c r="AH23" s="145">
        <v>0</v>
      </c>
      <c r="AI23" s="145">
        <v>151.22707199999999</v>
      </c>
      <c r="AJ23" s="145">
        <v>78.481056000000009</v>
      </c>
      <c r="AK23" s="145">
        <v>53.059007999999992</v>
      </c>
      <c r="AL23" s="145">
        <v>25.155072000000001</v>
      </c>
      <c r="AM23" s="381">
        <v>9.156288</v>
      </c>
      <c r="AN23" s="145">
        <v>10.204416</v>
      </c>
      <c r="AO23" s="145">
        <v>8.6421119999999991</v>
      </c>
      <c r="AP23" s="145">
        <v>25.174848000000001</v>
      </c>
      <c r="AQ23" s="145">
        <v>0</v>
      </c>
      <c r="AR23" s="145">
        <v>2.551104</v>
      </c>
      <c r="AS23" s="145">
        <v>0</v>
      </c>
      <c r="AT23" s="146">
        <v>7.3764479999999999</v>
      </c>
      <c r="AU23" s="97">
        <v>63.105215999999999</v>
      </c>
      <c r="AV23" s="152">
        <v>1792.2692159999997</v>
      </c>
      <c r="AW23" s="145">
        <v>149.226</v>
      </c>
      <c r="AX23" s="152">
        <v>1404.5050219999998</v>
      </c>
      <c r="AY23" s="145">
        <v>0</v>
      </c>
      <c r="AZ23" s="145">
        <v>0</v>
      </c>
      <c r="BA23" s="146">
        <v>106.91233500000001</v>
      </c>
      <c r="BB23" s="96">
        <v>1297.5926869999998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0.17010997483596188</v>
      </c>
      <c r="N24" s="400" t="s">
        <v>52</v>
      </c>
      <c r="O24" s="151">
        <v>2017</v>
      </c>
      <c r="P24" s="394">
        <v>2</v>
      </c>
      <c r="Q24" s="145">
        <v>6343.2347399999999</v>
      </c>
      <c r="R24" s="145">
        <v>112.02922500000001</v>
      </c>
      <c r="S24" s="152">
        <v>6231.2055149999997</v>
      </c>
      <c r="T24" s="145">
        <v>2592.7430400000003</v>
      </c>
      <c r="U24" s="145"/>
      <c r="V24" s="145"/>
      <c r="W24" s="96">
        <v>3638.4624749999994</v>
      </c>
      <c r="X24" s="146">
        <v>73.906104999999997</v>
      </c>
      <c r="Y24" s="145">
        <v>747.3589199999999</v>
      </c>
      <c r="Z24" s="146">
        <v>41.727359999999997</v>
      </c>
      <c r="AA24" s="145">
        <v>0</v>
      </c>
      <c r="AB24" s="145">
        <v>10.748256</v>
      </c>
      <c r="AC24" s="146">
        <v>52.960127999999997</v>
      </c>
      <c r="AD24" s="145">
        <v>205.23532799999998</v>
      </c>
      <c r="AE24" s="145">
        <v>624.80294400000002</v>
      </c>
      <c r="AF24" s="145">
        <v>123.6</v>
      </c>
      <c r="AG24" s="145">
        <v>223.63689599999998</v>
      </c>
      <c r="AH24" s="145">
        <v>0</v>
      </c>
      <c r="AI24" s="145">
        <v>121.57296000000001</v>
      </c>
      <c r="AJ24" s="145">
        <v>99.28540799999999</v>
      </c>
      <c r="AK24" s="145">
        <v>52.129536000000002</v>
      </c>
      <c r="AL24" s="145">
        <v>93.342720000000014</v>
      </c>
      <c r="AM24" s="381">
        <v>9.5616959999999995</v>
      </c>
      <c r="AN24" s="145">
        <v>8.0191679999999987</v>
      </c>
      <c r="AO24" s="145">
        <v>4.6176960000000005</v>
      </c>
      <c r="AP24" s="145">
        <v>19.172832</v>
      </c>
      <c r="AQ24" s="145">
        <v>0</v>
      </c>
      <c r="AR24" s="145">
        <v>8.1674879999999987</v>
      </c>
      <c r="AS24" s="145">
        <v>0</v>
      </c>
      <c r="AT24" s="146">
        <v>24.72</v>
      </c>
      <c r="AU24" s="97">
        <v>74.258880000000005</v>
      </c>
      <c r="AV24" s="152">
        <v>1617.8646720000002</v>
      </c>
      <c r="AW24" s="145">
        <v>142.26629999999997</v>
      </c>
      <c r="AX24" s="152">
        <v>1079.0475019999992</v>
      </c>
      <c r="AY24" s="145">
        <v>0</v>
      </c>
      <c r="AZ24" s="145">
        <v>0</v>
      </c>
      <c r="BA24" s="146">
        <v>101.59366499999999</v>
      </c>
      <c r="BB24" s="96">
        <v>977.45383699999923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0.13459358309223574</v>
      </c>
      <c r="N25" s="400" t="s">
        <v>52</v>
      </c>
      <c r="O25" s="151">
        <v>2017</v>
      </c>
      <c r="P25" s="394">
        <v>2</v>
      </c>
      <c r="Q25" s="145">
        <v>11257.02576</v>
      </c>
      <c r="R25" s="145">
        <v>177.45525000000001</v>
      </c>
      <c r="S25" s="152">
        <v>11079.57051</v>
      </c>
      <c r="T25" s="145">
        <v>4478.9619600000005</v>
      </c>
      <c r="U25" s="145"/>
      <c r="V25" s="145"/>
      <c r="W25" s="96">
        <v>6600.608549999999</v>
      </c>
      <c r="X25" s="146">
        <v>131.88222999999999</v>
      </c>
      <c r="Y25" s="145">
        <v>1328.93676</v>
      </c>
      <c r="Z25" s="146">
        <v>74.674176000000003</v>
      </c>
      <c r="AA25" s="145">
        <v>0</v>
      </c>
      <c r="AB25" s="145">
        <v>-103.11206399999999</v>
      </c>
      <c r="AC25" s="146">
        <v>92.838431999999997</v>
      </c>
      <c r="AD25" s="145">
        <v>332.66198399999996</v>
      </c>
      <c r="AE25" s="145">
        <v>1028.0158080000001</v>
      </c>
      <c r="AF25" s="145">
        <v>815.46335999999997</v>
      </c>
      <c r="AG25" s="145">
        <v>400.79030399999994</v>
      </c>
      <c r="AH25" s="145">
        <v>0</v>
      </c>
      <c r="AI25" s="145">
        <v>230.706816</v>
      </c>
      <c r="AJ25" s="145">
        <v>113.138496</v>
      </c>
      <c r="AK25" s="145">
        <v>52.129536000000002</v>
      </c>
      <c r="AL25" s="145">
        <v>137.71017600000002</v>
      </c>
      <c r="AM25" s="381">
        <v>16.137215999999999</v>
      </c>
      <c r="AN25" s="145">
        <v>4.0738559999999993</v>
      </c>
      <c r="AO25" s="145">
        <v>2.8081919999999996</v>
      </c>
      <c r="AP25" s="145">
        <v>33.194015999999998</v>
      </c>
      <c r="AQ25" s="145">
        <v>4.8945600000000002</v>
      </c>
      <c r="AR25" s="145">
        <v>9.9275519999999986</v>
      </c>
      <c r="AS25" s="145">
        <v>0</v>
      </c>
      <c r="AT25" s="146">
        <v>128.75164800000002</v>
      </c>
      <c r="AU25" s="97">
        <v>199.78704000000002</v>
      </c>
      <c r="AV25" s="152">
        <v>3310.4035200000003</v>
      </c>
      <c r="AW25" s="145">
        <v>229.31480000000002</v>
      </c>
      <c r="AX25" s="152">
        <v>1515.123431999998</v>
      </c>
      <c r="AY25" s="145">
        <v>0</v>
      </c>
      <c r="AZ25" s="145">
        <v>0</v>
      </c>
      <c r="BA25" s="146">
        <v>231.55651499999999</v>
      </c>
      <c r="BB25" s="96">
        <v>1283.5669169999981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0.16611359403485235</v>
      </c>
      <c r="N26" s="400" t="s">
        <v>52</v>
      </c>
      <c r="O26" s="151">
        <v>2017</v>
      </c>
      <c r="P26" s="394">
        <v>2</v>
      </c>
      <c r="Q26" s="145">
        <v>10961.271000000001</v>
      </c>
      <c r="R26" s="145">
        <v>171.68969999999999</v>
      </c>
      <c r="S26" s="152">
        <v>10789.5813</v>
      </c>
      <c r="T26" s="145">
        <v>4380.4762200000005</v>
      </c>
      <c r="U26" s="145"/>
      <c r="V26" s="145"/>
      <c r="W26" s="96">
        <v>6409.1050799999994</v>
      </c>
      <c r="X26" s="146">
        <v>109.79748499999999</v>
      </c>
      <c r="Y26" s="145">
        <v>1294.16562</v>
      </c>
      <c r="Z26" s="146">
        <v>57.577824</v>
      </c>
      <c r="AA26" s="145">
        <v>0</v>
      </c>
      <c r="AB26" s="145">
        <v>269.27990399999999</v>
      </c>
      <c r="AC26" s="146">
        <v>-25.41216</v>
      </c>
      <c r="AD26" s="145">
        <v>315.26899199999997</v>
      </c>
      <c r="AE26" s="145">
        <v>1102.334016</v>
      </c>
      <c r="AF26" s="145">
        <v>637.68700799999999</v>
      </c>
      <c r="AG26" s="145">
        <v>366.64704</v>
      </c>
      <c r="AH26" s="145">
        <v>0</v>
      </c>
      <c r="AI26" s="145">
        <v>242.72073599999999</v>
      </c>
      <c r="AJ26" s="145">
        <v>126.596064</v>
      </c>
      <c r="AK26" s="145">
        <v>48.718176000000007</v>
      </c>
      <c r="AL26" s="145">
        <v>136.12809599999997</v>
      </c>
      <c r="AM26" s="381">
        <v>5.8141439999999998</v>
      </c>
      <c r="AN26" s="145">
        <v>11.994144000000002</v>
      </c>
      <c r="AO26" s="145">
        <v>3.2234879999999997</v>
      </c>
      <c r="AP26" s="145">
        <v>24.680447999999998</v>
      </c>
      <c r="AQ26" s="145">
        <v>1.5425279999999999</v>
      </c>
      <c r="AR26" s="145">
        <v>12.567648</v>
      </c>
      <c r="AS26" s="145">
        <v>0</v>
      </c>
      <c r="AT26" s="146">
        <v>111.408096</v>
      </c>
      <c r="AU26" s="97">
        <v>171.23049599999999</v>
      </c>
      <c r="AV26" s="152">
        <v>3147.3306239999997</v>
      </c>
      <c r="AW26" s="145">
        <v>223.28514999999999</v>
      </c>
      <c r="AX26" s="152">
        <v>1820.8161210000001</v>
      </c>
      <c r="AY26" s="145">
        <v>0</v>
      </c>
      <c r="AZ26" s="145">
        <v>0</v>
      </c>
      <c r="BA26" s="146">
        <v>131.17324499999998</v>
      </c>
      <c r="BB26" s="96">
        <v>1689.6428760000001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0.18464704702008833</v>
      </c>
      <c r="N27" s="400" t="s">
        <v>52</v>
      </c>
      <c r="O27" s="151">
        <v>2017</v>
      </c>
      <c r="P27" s="394">
        <v>2</v>
      </c>
      <c r="Q27" s="145">
        <v>5509.9585799999995</v>
      </c>
      <c r="R27" s="145">
        <v>91.480724999999993</v>
      </c>
      <c r="S27" s="152">
        <v>5418.4778549999992</v>
      </c>
      <c r="T27" s="145">
        <v>2208.0443400000004</v>
      </c>
      <c r="U27" s="145"/>
      <c r="V27" s="145"/>
      <c r="W27" s="96">
        <v>3210.4335149999988</v>
      </c>
      <c r="X27" s="146">
        <v>60.980119999999992</v>
      </c>
      <c r="Y27" s="145">
        <v>649.89917999999989</v>
      </c>
      <c r="Z27" s="146">
        <v>44.011488</v>
      </c>
      <c r="AA27" s="145">
        <v>0</v>
      </c>
      <c r="AB27" s="145">
        <v>86.154143999999988</v>
      </c>
      <c r="AC27" s="146">
        <v>31.038431999999997</v>
      </c>
      <c r="AD27" s="145">
        <v>143.18812800000001</v>
      </c>
      <c r="AE27" s="145">
        <v>505.66243200000002</v>
      </c>
      <c r="AF27" s="145">
        <v>200.25177600000001</v>
      </c>
      <c r="AG27" s="145">
        <v>205.97692799999999</v>
      </c>
      <c r="AH27" s="145">
        <v>0</v>
      </c>
      <c r="AI27" s="145">
        <v>103.16150399999999</v>
      </c>
      <c r="AJ27" s="145">
        <v>117.59798400000001</v>
      </c>
      <c r="AK27" s="145">
        <v>26.766815999999999</v>
      </c>
      <c r="AL27" s="145">
        <v>105.84115200000001</v>
      </c>
      <c r="AM27" s="381">
        <v>5.4977279999999995</v>
      </c>
      <c r="AN27" s="145">
        <v>3.579456</v>
      </c>
      <c r="AO27" s="145">
        <v>4.3309439999999997</v>
      </c>
      <c r="AP27" s="145">
        <v>9.6605760000000007</v>
      </c>
      <c r="AQ27" s="145">
        <v>0</v>
      </c>
      <c r="AR27" s="145">
        <v>6.5854079999999993</v>
      </c>
      <c r="AS27" s="145">
        <v>0</v>
      </c>
      <c r="AT27" s="146">
        <v>4.9934399999999997</v>
      </c>
      <c r="AU27" s="97">
        <v>34.647551999999997</v>
      </c>
      <c r="AV27" s="152">
        <v>1443.094272</v>
      </c>
      <c r="AW27" s="145">
        <v>112.24345</v>
      </c>
      <c r="AX27" s="152">
        <v>1017.397580999999</v>
      </c>
      <c r="AY27" s="145">
        <v>0</v>
      </c>
      <c r="AZ27" s="145">
        <v>0</v>
      </c>
      <c r="BA27" s="146">
        <v>201.01392000000001</v>
      </c>
      <c r="BB27" s="96">
        <v>816.38366099999905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9.541696515481779E-2</v>
      </c>
      <c r="N28" s="400" t="s">
        <v>52</v>
      </c>
      <c r="O28" s="151">
        <v>2017</v>
      </c>
      <c r="P28" s="394">
        <v>2</v>
      </c>
      <c r="Q28" s="145">
        <v>2605.0447800000002</v>
      </c>
      <c r="R28" s="145">
        <v>70.972125000000005</v>
      </c>
      <c r="S28" s="152">
        <v>2534.0726549999999</v>
      </c>
      <c r="T28" s="145">
        <v>1506.80412</v>
      </c>
      <c r="U28" s="145"/>
      <c r="V28" s="145"/>
      <c r="W28" s="96">
        <v>1027.2685349999999</v>
      </c>
      <c r="X28" s="146">
        <v>81.763459999999995</v>
      </c>
      <c r="Y28" s="145">
        <v>202.56318000000002</v>
      </c>
      <c r="Z28" s="146">
        <v>36.991008000000001</v>
      </c>
      <c r="AA28" s="145">
        <v>0</v>
      </c>
      <c r="AB28" s="145">
        <v>27.795167999999997</v>
      </c>
      <c r="AC28" s="146">
        <v>8.1971519999999991</v>
      </c>
      <c r="AD28" s="145">
        <v>83.850239999999985</v>
      </c>
      <c r="AE28" s="145">
        <v>96.328896</v>
      </c>
      <c r="AF28" s="145">
        <v>117.76608</v>
      </c>
      <c r="AG28" s="145">
        <v>34.677216000000001</v>
      </c>
      <c r="AH28" s="145">
        <v>0</v>
      </c>
      <c r="AI28" s="145">
        <v>11.964479999999998</v>
      </c>
      <c r="AJ28" s="145">
        <v>7.7126400000000004</v>
      </c>
      <c r="AK28" s="145">
        <v>29.070719999999998</v>
      </c>
      <c r="AL28" s="145">
        <v>40.145280000000007</v>
      </c>
      <c r="AM28" s="381">
        <v>3.3421439999999998</v>
      </c>
      <c r="AN28" s="145">
        <v>1.621632</v>
      </c>
      <c r="AO28" s="145">
        <v>0</v>
      </c>
      <c r="AP28" s="145">
        <v>4.5979200000000002</v>
      </c>
      <c r="AQ28" s="145">
        <v>0</v>
      </c>
      <c r="AR28" s="145">
        <v>2.8279679999999998</v>
      </c>
      <c r="AS28" s="145">
        <v>0</v>
      </c>
      <c r="AT28" s="146">
        <v>6.4074239999999998</v>
      </c>
      <c r="AU28" s="97">
        <v>18.797087999999999</v>
      </c>
      <c r="AV28" s="152">
        <v>440.31263999999993</v>
      </c>
      <c r="AW28" s="145">
        <v>53.065100000000001</v>
      </c>
      <c r="AX28" s="152">
        <v>248.56546699999998</v>
      </c>
      <c r="AY28" s="145">
        <v>0</v>
      </c>
      <c r="AZ28" s="145">
        <v>0</v>
      </c>
      <c r="BA28" s="146">
        <v>46.595790000000001</v>
      </c>
      <c r="BB28" s="96">
        <v>201.96967699999999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0.11191851502816265</v>
      </c>
      <c r="N29" s="400" t="s">
        <v>52</v>
      </c>
      <c r="O29" s="151">
        <v>2017</v>
      </c>
      <c r="P29" s="394">
        <v>2</v>
      </c>
      <c r="Q29" s="145">
        <v>6869.2136399999999</v>
      </c>
      <c r="R29" s="145">
        <v>115.01174999999999</v>
      </c>
      <c r="S29" s="152">
        <v>6754.2018900000003</v>
      </c>
      <c r="T29" s="145">
        <v>2849.6842200000001</v>
      </c>
      <c r="U29" s="145"/>
      <c r="V29" s="145"/>
      <c r="W29" s="96">
        <v>3904.5176700000002</v>
      </c>
      <c r="X29" s="146">
        <v>95.071059999999989</v>
      </c>
      <c r="Y29" s="145">
        <v>810.10908000000006</v>
      </c>
      <c r="Z29" s="146">
        <v>46.612031999999999</v>
      </c>
      <c r="AA29" s="145">
        <v>0</v>
      </c>
      <c r="AB29" s="145">
        <v>-20.893343999999999</v>
      </c>
      <c r="AC29" s="146">
        <v>41.114303999999997</v>
      </c>
      <c r="AD29" s="145">
        <v>229.69824</v>
      </c>
      <c r="AE29" s="145">
        <v>627.46281600000009</v>
      </c>
      <c r="AF29" s="145">
        <v>294.79094399999997</v>
      </c>
      <c r="AG29" s="145">
        <v>356.21519999999998</v>
      </c>
      <c r="AH29" s="145">
        <v>0</v>
      </c>
      <c r="AI29" s="145">
        <v>179.882496</v>
      </c>
      <c r="AJ29" s="145">
        <v>137.34432000000001</v>
      </c>
      <c r="AK29" s="145">
        <v>54.403776000000008</v>
      </c>
      <c r="AL29" s="145">
        <v>115.857696</v>
      </c>
      <c r="AM29" s="381">
        <v>4.4891520000000007</v>
      </c>
      <c r="AN29" s="145">
        <v>14.614464</v>
      </c>
      <c r="AO29" s="145">
        <v>4.2716159999999999</v>
      </c>
      <c r="AP29" s="145">
        <v>28.507103999999998</v>
      </c>
      <c r="AQ29" s="145">
        <v>0</v>
      </c>
      <c r="AR29" s="145">
        <v>11.924928000000001</v>
      </c>
      <c r="AS29" s="145">
        <v>0</v>
      </c>
      <c r="AT29" s="146">
        <v>4.7660160000000005</v>
      </c>
      <c r="AU29" s="97">
        <v>68.573280000000011</v>
      </c>
      <c r="AV29" s="152">
        <v>2064.2287680000004</v>
      </c>
      <c r="AW29" s="145">
        <v>139.9255</v>
      </c>
      <c r="AX29" s="152">
        <v>768.79218999999989</v>
      </c>
      <c r="AY29" s="145">
        <v>0</v>
      </c>
      <c r="AZ29" s="145">
        <v>0</v>
      </c>
      <c r="BA29" s="146">
        <v>139.52231999999998</v>
      </c>
      <c r="BB29" s="96">
        <v>629.26986999999986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6.8775198495931708E-2</v>
      </c>
      <c r="N30" s="400" t="s">
        <v>52</v>
      </c>
      <c r="O30" s="151">
        <v>2017</v>
      </c>
      <c r="P30" s="394">
        <v>2</v>
      </c>
      <c r="Q30" s="145">
        <v>4388.6944799999992</v>
      </c>
      <c r="R30" s="145">
        <v>33.605774999999994</v>
      </c>
      <c r="S30" s="152">
        <v>4355.0887049999992</v>
      </c>
      <c r="T30" s="145">
        <v>1777.89384</v>
      </c>
      <c r="U30" s="145"/>
      <c r="V30" s="145"/>
      <c r="W30" s="96">
        <v>2577.1948649999995</v>
      </c>
      <c r="X30" s="146">
        <v>47.643164999999996</v>
      </c>
      <c r="Y30" s="145">
        <v>522.5007599999999</v>
      </c>
      <c r="Z30" s="146">
        <v>24.027839999999998</v>
      </c>
      <c r="AA30" s="145">
        <v>0</v>
      </c>
      <c r="AB30" s="145">
        <v>-12.152351999999999</v>
      </c>
      <c r="AC30" s="146">
        <v>22.811616000000001</v>
      </c>
      <c r="AD30" s="145">
        <v>189.562848</v>
      </c>
      <c r="AE30" s="145">
        <v>511.99075199999999</v>
      </c>
      <c r="AF30" s="145">
        <v>270.42691200000002</v>
      </c>
      <c r="AG30" s="145">
        <v>292.94188800000001</v>
      </c>
      <c r="AH30" s="145">
        <v>0</v>
      </c>
      <c r="AI30" s="145">
        <v>117.558432</v>
      </c>
      <c r="AJ30" s="145">
        <v>50.774880000000003</v>
      </c>
      <c r="AK30" s="145">
        <v>0</v>
      </c>
      <c r="AL30" s="145">
        <v>102.063936</v>
      </c>
      <c r="AM30" s="381">
        <v>5.2010879999999995</v>
      </c>
      <c r="AN30" s="145">
        <v>0.978912</v>
      </c>
      <c r="AO30" s="145">
        <v>4.0244160000000004</v>
      </c>
      <c r="AP30" s="145">
        <v>12.468768000000001</v>
      </c>
      <c r="AQ30" s="145">
        <v>0</v>
      </c>
      <c r="AR30" s="145">
        <v>9.2947199999999999</v>
      </c>
      <c r="AS30" s="145">
        <v>0</v>
      </c>
      <c r="AT30" s="146">
        <v>35.161728000000004</v>
      </c>
      <c r="AU30" s="97">
        <v>67.129632000000001</v>
      </c>
      <c r="AV30" s="152">
        <v>1602.4492799999998</v>
      </c>
      <c r="AW30" s="145">
        <v>89.399749999999997</v>
      </c>
      <c r="AX30" s="152">
        <v>301.83333399999975</v>
      </c>
      <c r="AY30" s="145">
        <v>0</v>
      </c>
      <c r="AZ30" s="145">
        <v>0</v>
      </c>
      <c r="BA30" s="146">
        <v>60.060330000000008</v>
      </c>
      <c r="BB30" s="96">
        <v>241.77300399999973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1.8779844548718703E-2</v>
      </c>
      <c r="N31" s="400" t="s">
        <v>51</v>
      </c>
      <c r="O31" s="151">
        <v>2017</v>
      </c>
      <c r="P31" s="394">
        <v>2</v>
      </c>
      <c r="Q31" s="145">
        <v>4765.4724600000009</v>
      </c>
      <c r="R31" s="145">
        <v>35.072099999999999</v>
      </c>
      <c r="S31" s="152">
        <v>4730.4003600000005</v>
      </c>
      <c r="T31" s="145">
        <v>1951.7905800000003</v>
      </c>
      <c r="U31" s="145"/>
      <c r="V31" s="145"/>
      <c r="W31" s="96">
        <v>2778.6097800000002</v>
      </c>
      <c r="X31" s="146">
        <v>54.071909999999995</v>
      </c>
      <c r="Y31" s="145">
        <v>567.53190000000006</v>
      </c>
      <c r="Z31" s="146">
        <v>23.513663999999999</v>
      </c>
      <c r="AA31" s="145">
        <v>0</v>
      </c>
      <c r="AB31" s="145">
        <v>-67.119743999999997</v>
      </c>
      <c r="AC31" s="146">
        <v>25.847232000000002</v>
      </c>
      <c r="AD31" s="145">
        <v>258.35366399999992</v>
      </c>
      <c r="AE31" s="145">
        <v>538.24339199999997</v>
      </c>
      <c r="AF31" s="145">
        <v>397.62614399999995</v>
      </c>
      <c r="AG31" s="145">
        <v>290.83574399999998</v>
      </c>
      <c r="AH31" s="145">
        <v>0</v>
      </c>
      <c r="AI31" s="145">
        <v>119.061408</v>
      </c>
      <c r="AJ31" s="145">
        <v>61.394592000000003</v>
      </c>
      <c r="AK31" s="145">
        <v>24.354143999999998</v>
      </c>
      <c r="AL31" s="145">
        <v>116.539968</v>
      </c>
      <c r="AM31" s="381">
        <v>6.7139519999999999</v>
      </c>
      <c r="AN31" s="145">
        <v>3.0059520000000002</v>
      </c>
      <c r="AO31" s="145">
        <v>3.619008</v>
      </c>
      <c r="AP31" s="145">
        <v>13.289471999999998</v>
      </c>
      <c r="AQ31" s="145">
        <v>0</v>
      </c>
      <c r="AR31" s="145">
        <v>5.9130240000000001</v>
      </c>
      <c r="AS31" s="145">
        <v>0</v>
      </c>
      <c r="AT31" s="146">
        <v>66.704447999999999</v>
      </c>
      <c r="AU31" s="97">
        <v>99.245856000000003</v>
      </c>
      <c r="AV31" s="152">
        <v>1905.654912</v>
      </c>
      <c r="AW31" s="145">
        <v>97.070049999999995</v>
      </c>
      <c r="AX31" s="152">
        <v>89.49483200000013</v>
      </c>
      <c r="AY31" s="145">
        <v>0</v>
      </c>
      <c r="AZ31" s="145">
        <v>0</v>
      </c>
      <c r="BA31" s="146">
        <v>57.710219999999993</v>
      </c>
      <c r="BB31" s="96">
        <v>31.784612000000138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2.2699203416285271E-2</v>
      </c>
      <c r="N32" s="400" t="s">
        <v>51</v>
      </c>
      <c r="O32" s="151">
        <v>2017</v>
      </c>
      <c r="P32" s="394">
        <v>2</v>
      </c>
      <c r="Q32" s="145">
        <v>2083.9291200000002</v>
      </c>
      <c r="R32" s="145">
        <v>25.865175000000001</v>
      </c>
      <c r="S32" s="152">
        <v>2058.0639450000003</v>
      </c>
      <c r="T32" s="145">
        <v>798.62814000000003</v>
      </c>
      <c r="U32" s="145"/>
      <c r="V32" s="145"/>
      <c r="W32" s="96">
        <v>1259.4358050000003</v>
      </c>
      <c r="X32" s="146">
        <v>31.840389999999996</v>
      </c>
      <c r="Y32" s="145">
        <v>174.87144000000001</v>
      </c>
      <c r="Z32" s="146">
        <v>26.578943999999996</v>
      </c>
      <c r="AA32" s="145">
        <v>0</v>
      </c>
      <c r="AB32" s="145">
        <v>-6.8227200000000003</v>
      </c>
      <c r="AC32" s="146">
        <v>10.787808</v>
      </c>
      <c r="AD32" s="145">
        <v>87.518687999999997</v>
      </c>
      <c r="AE32" s="145">
        <v>319.71859199999994</v>
      </c>
      <c r="AF32" s="145">
        <v>238.03382399999998</v>
      </c>
      <c r="AG32" s="145">
        <v>77.096735999999993</v>
      </c>
      <c r="AH32" s="145">
        <v>0</v>
      </c>
      <c r="AI32" s="145">
        <v>109.77657599999999</v>
      </c>
      <c r="AJ32" s="145">
        <v>22.574303999999998</v>
      </c>
      <c r="AK32" s="145">
        <v>11.479968</v>
      </c>
      <c r="AL32" s="145">
        <v>57.00432</v>
      </c>
      <c r="AM32" s="381">
        <v>2.5708800000000003</v>
      </c>
      <c r="AN32" s="145">
        <v>0.92947199999999996</v>
      </c>
      <c r="AO32" s="145">
        <v>0</v>
      </c>
      <c r="AP32" s="145">
        <v>8.2564799999999998</v>
      </c>
      <c r="AQ32" s="145">
        <v>0</v>
      </c>
      <c r="AR32" s="145">
        <v>4.3309439999999997</v>
      </c>
      <c r="AS32" s="145">
        <v>0</v>
      </c>
      <c r="AT32" s="146">
        <v>1.067904</v>
      </c>
      <c r="AU32" s="97">
        <v>17.155679999999997</v>
      </c>
      <c r="AV32" s="152">
        <v>940.3586879999998</v>
      </c>
      <c r="AW32" s="145">
        <v>42.447900000000004</v>
      </c>
      <c r="AX32" s="152">
        <v>47.303531000000362</v>
      </c>
      <c r="AY32" s="145">
        <v>0</v>
      </c>
      <c r="AZ32" s="145">
        <v>0</v>
      </c>
      <c r="BA32" s="146">
        <v>50.880765000000004</v>
      </c>
      <c r="BB32" s="96">
        <v>-3.5772339999996419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-2.3617462406310616E-2</v>
      </c>
      <c r="N33" s="400" t="s">
        <v>56</v>
      </c>
      <c r="O33" s="151">
        <v>2017</v>
      </c>
      <c r="P33" s="394">
        <v>2</v>
      </c>
      <c r="Q33" s="145">
        <v>4011.2290800000001</v>
      </c>
      <c r="R33" s="145">
        <v>94.024350000000013</v>
      </c>
      <c r="S33" s="152">
        <v>3917.2047299999999</v>
      </c>
      <c r="T33" s="145">
        <v>1605.7515600000002</v>
      </c>
      <c r="U33" s="145"/>
      <c r="V33" s="145"/>
      <c r="W33" s="96">
        <v>2311.4531699999998</v>
      </c>
      <c r="X33" s="146">
        <v>42.819159999999997</v>
      </c>
      <c r="Y33" s="145">
        <v>469.74383999999998</v>
      </c>
      <c r="Z33" s="146">
        <v>25.876896000000002</v>
      </c>
      <c r="AA33" s="145">
        <v>0</v>
      </c>
      <c r="AB33" s="145">
        <v>-5.5867200000000006</v>
      </c>
      <c r="AC33" s="146">
        <v>25.164959999999997</v>
      </c>
      <c r="AD33" s="145">
        <v>170.795424</v>
      </c>
      <c r="AE33" s="145">
        <v>496.61491199999995</v>
      </c>
      <c r="AF33" s="145">
        <v>644.59871999999996</v>
      </c>
      <c r="AG33" s="145">
        <v>140.765568</v>
      </c>
      <c r="AH33" s="145">
        <v>0</v>
      </c>
      <c r="AI33" s="145">
        <v>142.69372800000002</v>
      </c>
      <c r="AJ33" s="145">
        <v>29.713440000000002</v>
      </c>
      <c r="AK33" s="145">
        <v>9.007968</v>
      </c>
      <c r="AL33" s="145">
        <v>127.911168</v>
      </c>
      <c r="AM33" s="381">
        <v>5.468064</v>
      </c>
      <c r="AN33" s="145">
        <v>1.0975680000000001</v>
      </c>
      <c r="AO33" s="145">
        <v>6.1701119999999996</v>
      </c>
      <c r="AP33" s="145">
        <v>17.165568</v>
      </c>
      <c r="AQ33" s="145">
        <v>0</v>
      </c>
      <c r="AR33" s="145">
        <v>10.698816000000001</v>
      </c>
      <c r="AS33" s="145">
        <v>0</v>
      </c>
      <c r="AT33" s="146">
        <v>2.9169600000000004</v>
      </c>
      <c r="AU33" s="97">
        <v>43.517088000000001</v>
      </c>
      <c r="AV33" s="152">
        <v>1805.6180159999999</v>
      </c>
      <c r="AW33" s="145">
        <v>81.708549999999988</v>
      </c>
      <c r="AX33" s="152">
        <v>-94.735051999999925</v>
      </c>
      <c r="AY33" s="145">
        <v>0</v>
      </c>
      <c r="AZ33" s="145">
        <v>0</v>
      </c>
      <c r="BA33" s="146">
        <v>137.63163</v>
      </c>
      <c r="BB33" s="96">
        <v>-232.36668199999991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0.20777574999259399</v>
      </c>
      <c r="N34" s="400" t="s">
        <v>52</v>
      </c>
      <c r="O34" s="151">
        <v>2017</v>
      </c>
      <c r="P34" s="394">
        <v>2</v>
      </c>
      <c r="Q34" s="145">
        <v>7493.2986600000004</v>
      </c>
      <c r="R34" s="145">
        <v>101.22629999999999</v>
      </c>
      <c r="S34" s="152">
        <v>7392.0723600000001</v>
      </c>
      <c r="T34" s="145">
        <v>2990.9028600000001</v>
      </c>
      <c r="U34" s="145"/>
      <c r="V34" s="145"/>
      <c r="W34" s="96">
        <v>4401.1695</v>
      </c>
      <c r="X34" s="146">
        <v>78.485484999999997</v>
      </c>
      <c r="Y34" s="145">
        <v>886.69997999999998</v>
      </c>
      <c r="Z34" s="146">
        <v>40.056287999999995</v>
      </c>
      <c r="AA34" s="145">
        <v>0</v>
      </c>
      <c r="AB34" s="145">
        <v>-28.764192000000001</v>
      </c>
      <c r="AC34" s="146">
        <v>35.230944000000001</v>
      </c>
      <c r="AD34" s="145">
        <v>218.01062400000001</v>
      </c>
      <c r="AE34" s="145">
        <v>594.75331200000005</v>
      </c>
      <c r="AF34" s="145">
        <v>121.039008</v>
      </c>
      <c r="AG34" s="145">
        <v>322.170816</v>
      </c>
      <c r="AH34" s="145">
        <v>0</v>
      </c>
      <c r="AI34" s="145">
        <v>165.564672</v>
      </c>
      <c r="AJ34" s="145">
        <v>69.482975999999994</v>
      </c>
      <c r="AK34" s="145">
        <v>28.97184</v>
      </c>
      <c r="AL34" s="145">
        <v>120.68303999999999</v>
      </c>
      <c r="AM34" s="381">
        <v>3.1443840000000001</v>
      </c>
      <c r="AN34" s="145">
        <v>1.7501760000000002</v>
      </c>
      <c r="AO34" s="145">
        <v>1.2063359999999999</v>
      </c>
      <c r="AP34" s="145">
        <v>26.203199999999999</v>
      </c>
      <c r="AQ34" s="145">
        <v>4.8945600000000002</v>
      </c>
      <c r="AR34" s="145">
        <v>7.9104000000000001</v>
      </c>
      <c r="AS34" s="145">
        <v>0</v>
      </c>
      <c r="AT34" s="146">
        <v>7.0402560000000003</v>
      </c>
      <c r="AU34" s="97">
        <v>52.149312000000002</v>
      </c>
      <c r="AV34" s="152">
        <v>1692.8255999999999</v>
      </c>
      <c r="AW34" s="145">
        <v>152.64314999999999</v>
      </c>
      <c r="AX34" s="152">
        <v>1556.9257489999995</v>
      </c>
      <c r="AY34" s="145">
        <v>0</v>
      </c>
      <c r="AZ34" s="145">
        <v>0</v>
      </c>
      <c r="BA34" s="146">
        <v>121.666785</v>
      </c>
      <c r="BB34" s="96">
        <v>1435.2589639999997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0.10127863921168674</v>
      </c>
      <c r="N35" s="400" t="s">
        <v>52</v>
      </c>
      <c r="O35" s="151">
        <v>2017</v>
      </c>
      <c r="P35" s="394">
        <v>2</v>
      </c>
      <c r="Q35" s="145">
        <v>3724.2671399999999</v>
      </c>
      <c r="R35" s="145">
        <v>78.493274999999997</v>
      </c>
      <c r="S35" s="152">
        <v>3645.7738650000001</v>
      </c>
      <c r="T35" s="145">
        <v>1460.5725599999998</v>
      </c>
      <c r="U35" s="145"/>
      <c r="V35" s="145"/>
      <c r="W35" s="96">
        <v>2185.2013050000005</v>
      </c>
      <c r="X35" s="146">
        <v>41.380764999999997</v>
      </c>
      <c r="Y35" s="145">
        <v>437.21963999999997</v>
      </c>
      <c r="Z35" s="146">
        <v>22.613855999999998</v>
      </c>
      <c r="AA35" s="145">
        <v>0</v>
      </c>
      <c r="AB35" s="145">
        <v>-12.666528</v>
      </c>
      <c r="AC35" s="146">
        <v>29.950751999999998</v>
      </c>
      <c r="AD35" s="145">
        <v>155.4888</v>
      </c>
      <c r="AE35" s="145">
        <v>436.52553599999999</v>
      </c>
      <c r="AF35" s="145">
        <v>313.47926399999994</v>
      </c>
      <c r="AG35" s="145">
        <v>102.16281599999999</v>
      </c>
      <c r="AH35" s="145">
        <v>0</v>
      </c>
      <c r="AI35" s="145">
        <v>68.177760000000006</v>
      </c>
      <c r="AJ35" s="145">
        <v>57.211967999999999</v>
      </c>
      <c r="AK35" s="145">
        <v>0</v>
      </c>
      <c r="AL35" s="145">
        <v>94.361183999999994</v>
      </c>
      <c r="AM35" s="381">
        <v>2.8180800000000001</v>
      </c>
      <c r="AN35" s="145">
        <v>1.5425279999999999</v>
      </c>
      <c r="AO35" s="145">
        <v>1.9776</v>
      </c>
      <c r="AP35" s="145">
        <v>9.2452799999999993</v>
      </c>
      <c r="AQ35" s="145">
        <v>5.9822399999999991</v>
      </c>
      <c r="AR35" s="145">
        <v>4.9538880000000001</v>
      </c>
      <c r="AS35" s="145">
        <v>0</v>
      </c>
      <c r="AT35" s="146">
        <v>3.7772160000000001</v>
      </c>
      <c r="AU35" s="97">
        <v>30.296831999999998</v>
      </c>
      <c r="AV35" s="152">
        <v>1257.70416</v>
      </c>
      <c r="AW35" s="145">
        <v>66.378400000000013</v>
      </c>
      <c r="AX35" s="152">
        <v>377.18870800000042</v>
      </c>
      <c r="AY35" s="145">
        <v>0</v>
      </c>
      <c r="AZ35" s="145">
        <v>0</v>
      </c>
      <c r="BA35" s="146">
        <v>70.017375000000001</v>
      </c>
      <c r="BB35" s="96">
        <v>307.1713330000004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9.05726819579772E-2</v>
      </c>
      <c r="N36" s="400" t="s">
        <v>52</v>
      </c>
      <c r="O36" s="151">
        <v>2017</v>
      </c>
      <c r="P36" s="394">
        <v>2</v>
      </c>
      <c r="Q36" s="145">
        <v>4279.2408000000005</v>
      </c>
      <c r="R36" s="145">
        <v>23.531025</v>
      </c>
      <c r="S36" s="152">
        <v>4255.7097750000003</v>
      </c>
      <c r="T36" s="145">
        <v>2268.7014600000002</v>
      </c>
      <c r="U36" s="145"/>
      <c r="V36" s="145"/>
      <c r="W36" s="96">
        <v>1987.008315</v>
      </c>
      <c r="X36" s="146">
        <v>48.876075</v>
      </c>
      <c r="Y36" s="145">
        <v>297.84780000000006</v>
      </c>
      <c r="Z36" s="146">
        <v>35.418816</v>
      </c>
      <c r="AA36" s="145">
        <v>0</v>
      </c>
      <c r="AB36" s="145">
        <v>190.02758399999999</v>
      </c>
      <c r="AC36" s="146">
        <v>4.4298240000000009</v>
      </c>
      <c r="AD36" s="145">
        <v>86.52</v>
      </c>
      <c r="AE36" s="145">
        <v>432.16492799999997</v>
      </c>
      <c r="AF36" s="145">
        <v>422.87020800000005</v>
      </c>
      <c r="AG36" s="145">
        <v>102.864864</v>
      </c>
      <c r="AH36" s="145">
        <v>0</v>
      </c>
      <c r="AI36" s="145">
        <v>113.652672</v>
      </c>
      <c r="AJ36" s="145">
        <v>53.869823999999994</v>
      </c>
      <c r="AK36" s="145">
        <v>0</v>
      </c>
      <c r="AL36" s="145">
        <v>81.160703999999996</v>
      </c>
      <c r="AM36" s="381">
        <v>2.4917760000000002</v>
      </c>
      <c r="AN36" s="145">
        <v>5.3296319999999993</v>
      </c>
      <c r="AO36" s="145">
        <v>0</v>
      </c>
      <c r="AP36" s="145">
        <v>12.271008</v>
      </c>
      <c r="AQ36" s="145">
        <v>0</v>
      </c>
      <c r="AR36" s="145">
        <v>6.4766399999999997</v>
      </c>
      <c r="AS36" s="145">
        <v>0</v>
      </c>
      <c r="AT36" s="146">
        <v>4.8945600000000002</v>
      </c>
      <c r="AU36" s="97">
        <v>31.463616000000002</v>
      </c>
      <c r="AV36" s="152">
        <v>1324.566816</v>
      </c>
      <c r="AW36" s="145">
        <v>87.173900000000003</v>
      </c>
      <c r="AX36" s="152">
        <v>387.58231599999999</v>
      </c>
      <c r="AY36" s="145">
        <v>0</v>
      </c>
      <c r="AZ36" s="145">
        <v>0</v>
      </c>
      <c r="BA36" s="146">
        <v>41.250615000000003</v>
      </c>
      <c r="BB36" s="96">
        <v>346.33170100000001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8.364809256235009E-2</v>
      </c>
      <c r="N37" s="400" t="s">
        <v>52</v>
      </c>
      <c r="O37" s="151">
        <v>2017</v>
      </c>
      <c r="P37" s="394">
        <v>2</v>
      </c>
      <c r="Q37" s="145">
        <v>7504.9745400000002</v>
      </c>
      <c r="R37" s="145">
        <v>115.66012499999999</v>
      </c>
      <c r="S37" s="152">
        <v>7389.3144149999998</v>
      </c>
      <c r="T37" s="145">
        <v>3004.7333400000002</v>
      </c>
      <c r="U37" s="145"/>
      <c r="V37" s="145"/>
      <c r="W37" s="96">
        <v>4384.5810750000001</v>
      </c>
      <c r="X37" s="146">
        <v>82.448409999999996</v>
      </c>
      <c r="Y37" s="145">
        <v>886.32036000000005</v>
      </c>
      <c r="Z37" s="146">
        <v>54.206016000000005</v>
      </c>
      <c r="AA37" s="145">
        <v>0</v>
      </c>
      <c r="AB37" s="145">
        <v>-184.233216</v>
      </c>
      <c r="AC37" s="146">
        <v>36.743807999999994</v>
      </c>
      <c r="AD37" s="145">
        <v>337.31923199999994</v>
      </c>
      <c r="AE37" s="145">
        <v>704.60899200000006</v>
      </c>
      <c r="AF37" s="145">
        <v>625.33689600000002</v>
      </c>
      <c r="AG37" s="145">
        <v>250.92777599999999</v>
      </c>
      <c r="AH37" s="145">
        <v>0</v>
      </c>
      <c r="AI37" s="145">
        <v>140.023968</v>
      </c>
      <c r="AJ37" s="145">
        <v>103.18127999999999</v>
      </c>
      <c r="AK37" s="145">
        <v>0</v>
      </c>
      <c r="AL37" s="145">
        <v>115.52150399999999</v>
      </c>
      <c r="AM37" s="381">
        <v>3.579456</v>
      </c>
      <c r="AN37" s="145">
        <v>8.1773760000000006</v>
      </c>
      <c r="AO37" s="145">
        <v>0.50428799999999996</v>
      </c>
      <c r="AP37" s="145">
        <v>30.534143999999998</v>
      </c>
      <c r="AQ37" s="145">
        <v>4.8945600000000002</v>
      </c>
      <c r="AR37" s="145">
        <v>10.758144</v>
      </c>
      <c r="AS37" s="145">
        <v>0</v>
      </c>
      <c r="AT37" s="146">
        <v>98.08896</v>
      </c>
      <c r="AU37" s="97">
        <v>156.53692799999999</v>
      </c>
      <c r="AV37" s="152">
        <v>2433.4565759999996</v>
      </c>
      <c r="AW37" s="145">
        <v>152.88350000000003</v>
      </c>
      <c r="AX37" s="152">
        <v>627.77680500000076</v>
      </c>
      <c r="AY37" s="145">
        <v>0</v>
      </c>
      <c r="AZ37" s="145">
        <v>0</v>
      </c>
      <c r="BA37" s="146">
        <v>239.92326</v>
      </c>
      <c r="BB37" s="96">
        <v>387.85354500000074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3.7902853275080077E-2</v>
      </c>
      <c r="N38" s="400" t="s">
        <v>51</v>
      </c>
      <c r="O38" s="151">
        <v>2017</v>
      </c>
      <c r="P38" s="394">
        <v>2</v>
      </c>
      <c r="Q38" s="145">
        <v>1030.6990800000001</v>
      </c>
      <c r="R38" s="145">
        <v>28.279125000000001</v>
      </c>
      <c r="S38" s="152">
        <v>1002.4199550000001</v>
      </c>
      <c r="T38" s="145">
        <v>596.90628000000004</v>
      </c>
      <c r="U38" s="145"/>
      <c r="V38" s="145"/>
      <c r="W38" s="96">
        <v>405.51367500000003</v>
      </c>
      <c r="X38" s="146">
        <v>24.374434999999998</v>
      </c>
      <c r="Y38" s="145">
        <v>80.130600000000001</v>
      </c>
      <c r="Z38" s="146">
        <v>5.8438080000000001</v>
      </c>
      <c r="AA38" s="145">
        <v>0</v>
      </c>
      <c r="AB38" s="145">
        <v>-0.118656</v>
      </c>
      <c r="AC38" s="146">
        <v>6.1404480000000001</v>
      </c>
      <c r="AD38" s="145">
        <v>54.532319999999999</v>
      </c>
      <c r="AE38" s="145">
        <v>33.283007999999995</v>
      </c>
      <c r="AF38" s="145">
        <v>92.7</v>
      </c>
      <c r="AG38" s="145">
        <v>9.3243839999999985</v>
      </c>
      <c r="AH38" s="145">
        <v>0</v>
      </c>
      <c r="AI38" s="145">
        <v>2.3434559999999998</v>
      </c>
      <c r="AJ38" s="145">
        <v>8.9585280000000012</v>
      </c>
      <c r="AK38" s="145">
        <v>0</v>
      </c>
      <c r="AL38" s="145">
        <v>20.042975999999999</v>
      </c>
      <c r="AM38" s="381">
        <v>1.957824</v>
      </c>
      <c r="AN38" s="145">
        <v>1.4634239999999998</v>
      </c>
      <c r="AO38" s="145">
        <v>0</v>
      </c>
      <c r="AP38" s="145">
        <v>3.3816960000000003</v>
      </c>
      <c r="AQ38" s="145">
        <v>0</v>
      </c>
      <c r="AR38" s="145">
        <v>1.849056</v>
      </c>
      <c r="AS38" s="145">
        <v>0</v>
      </c>
      <c r="AT38" s="146">
        <v>13.912416</v>
      </c>
      <c r="AU38" s="97">
        <v>22.564416000000001</v>
      </c>
      <c r="AV38" s="152">
        <v>243.74908800000003</v>
      </c>
      <c r="AW38" s="145">
        <v>18.371099999999998</v>
      </c>
      <c r="AX38" s="152">
        <v>39.066436000000024</v>
      </c>
      <c r="AY38" s="145">
        <v>0</v>
      </c>
      <c r="AZ38" s="145">
        <v>0</v>
      </c>
      <c r="BA38" s="146">
        <v>22.202354999999997</v>
      </c>
      <c r="BB38" s="96">
        <v>16.864081000000027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0.11412222602489067</v>
      </c>
      <c r="N39" s="400" t="s">
        <v>52</v>
      </c>
      <c r="O39" s="151">
        <v>2017</v>
      </c>
      <c r="P39" s="394">
        <v>2</v>
      </c>
      <c r="Q39" s="145">
        <v>1321.70346</v>
      </c>
      <c r="R39" s="145">
        <v>16.997399999999999</v>
      </c>
      <c r="S39" s="152">
        <v>1304.70606</v>
      </c>
      <c r="T39" s="145">
        <v>746.70227999999997</v>
      </c>
      <c r="U39" s="145"/>
      <c r="V39" s="145"/>
      <c r="W39" s="96">
        <v>558.00378000000001</v>
      </c>
      <c r="X39" s="146">
        <v>27.857894999999996</v>
      </c>
      <c r="Y39" s="145">
        <v>130.42511999999999</v>
      </c>
      <c r="Z39" s="146">
        <v>1.7996159999999999</v>
      </c>
      <c r="AA39" s="145">
        <v>0</v>
      </c>
      <c r="AB39" s="145">
        <v>-7.9103999999999994E-2</v>
      </c>
      <c r="AC39" s="146">
        <v>0</v>
      </c>
      <c r="AD39" s="145">
        <v>84.700607999999988</v>
      </c>
      <c r="AE39" s="145">
        <v>41.727359999999997</v>
      </c>
      <c r="AF39" s="145">
        <v>30.049631999999999</v>
      </c>
      <c r="AG39" s="145">
        <v>17.412768</v>
      </c>
      <c r="AH39" s="145">
        <v>0</v>
      </c>
      <c r="AI39" s="145">
        <v>2.8675199999999998</v>
      </c>
      <c r="AJ39" s="145">
        <v>5.8536959999999993</v>
      </c>
      <c r="AK39" s="145">
        <v>0</v>
      </c>
      <c r="AL39" s="145">
        <v>27.587519999999998</v>
      </c>
      <c r="AM39" s="381">
        <v>2.659872</v>
      </c>
      <c r="AN39" s="145">
        <v>0.66249599999999997</v>
      </c>
      <c r="AO39" s="145">
        <v>0</v>
      </c>
      <c r="AP39" s="145">
        <v>5.1219839999999994</v>
      </c>
      <c r="AQ39" s="145">
        <v>0</v>
      </c>
      <c r="AR39" s="145">
        <v>0.93935999999999986</v>
      </c>
      <c r="AS39" s="145">
        <v>0</v>
      </c>
      <c r="AT39" s="146">
        <v>0.50428799999999996</v>
      </c>
      <c r="AU39" s="97">
        <v>9.8879999999999999</v>
      </c>
      <c r="AV39" s="152">
        <v>220.08710399999998</v>
      </c>
      <c r="AW39" s="145">
        <v>26.919200000000004</v>
      </c>
      <c r="AX39" s="152">
        <v>150.83574100000004</v>
      </c>
      <c r="AY39" s="145">
        <v>0</v>
      </c>
      <c r="AZ39" s="145">
        <v>0</v>
      </c>
      <c r="BA39" s="146">
        <v>26.080919999999999</v>
      </c>
      <c r="BB39" s="96">
        <v>124.75482100000005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0.17244844838289008</v>
      </c>
      <c r="N40" s="400" t="s">
        <v>52</v>
      </c>
      <c r="O40" s="151">
        <v>2017</v>
      </c>
      <c r="P40" s="394">
        <v>2</v>
      </c>
      <c r="Q40" s="145">
        <v>6563.1578400000008</v>
      </c>
      <c r="R40" s="145">
        <v>69.994574999999998</v>
      </c>
      <c r="S40" s="152">
        <v>6493.163265000001</v>
      </c>
      <c r="T40" s="145">
        <v>2603.4544800000003</v>
      </c>
      <c r="U40" s="145"/>
      <c r="V40" s="145"/>
      <c r="W40" s="96">
        <v>3889.7087850000007</v>
      </c>
      <c r="X40" s="146">
        <v>95.217835000000008</v>
      </c>
      <c r="Y40" s="145">
        <v>778.93920000000014</v>
      </c>
      <c r="Z40" s="146">
        <v>26.124096000000002</v>
      </c>
      <c r="AA40" s="145">
        <v>0</v>
      </c>
      <c r="AB40" s="145">
        <v>-9.225503999999999</v>
      </c>
      <c r="AC40" s="146">
        <v>24.215711999999996</v>
      </c>
      <c r="AD40" s="145">
        <v>163.458528</v>
      </c>
      <c r="AE40" s="145">
        <v>465.82368000000002</v>
      </c>
      <c r="AF40" s="145">
        <v>486.42038400000001</v>
      </c>
      <c r="AG40" s="145">
        <v>193.90368000000001</v>
      </c>
      <c r="AH40" s="145">
        <v>0</v>
      </c>
      <c r="AI40" s="145">
        <v>244.52035199999997</v>
      </c>
      <c r="AJ40" s="145">
        <v>40.006847999999998</v>
      </c>
      <c r="AK40" s="145">
        <v>16.671167999999998</v>
      </c>
      <c r="AL40" s="145">
        <v>51.635135999999996</v>
      </c>
      <c r="AM40" s="381">
        <v>5.8635839999999995</v>
      </c>
      <c r="AN40" s="145">
        <v>9.7693440000000002</v>
      </c>
      <c r="AO40" s="145">
        <v>0.26697599999999999</v>
      </c>
      <c r="AP40" s="145">
        <v>61.888992000000002</v>
      </c>
      <c r="AQ40" s="145">
        <v>0</v>
      </c>
      <c r="AR40" s="145">
        <v>6.8424959999999997</v>
      </c>
      <c r="AS40" s="145">
        <v>0</v>
      </c>
      <c r="AT40" s="146">
        <v>8.563008</v>
      </c>
      <c r="AU40" s="97">
        <v>93.194399999999987</v>
      </c>
      <c r="AV40" s="152">
        <v>1755.6341760000003</v>
      </c>
      <c r="AW40" s="145">
        <v>116.9773</v>
      </c>
      <c r="AX40" s="152">
        <v>1131.8063860000004</v>
      </c>
      <c r="AY40" s="145">
        <v>0</v>
      </c>
      <c r="AZ40" s="145">
        <v>0</v>
      </c>
      <c r="BA40" s="146">
        <v>169.517145</v>
      </c>
      <c r="BB40" s="96">
        <v>962.2892410000004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0.1007199309683189</v>
      </c>
      <c r="N41" s="400" t="s">
        <v>52</v>
      </c>
      <c r="O41" s="151">
        <v>2017</v>
      </c>
      <c r="P41" s="394">
        <v>2</v>
      </c>
      <c r="Q41" s="145">
        <v>1949.5744200000001</v>
      </c>
      <c r="R41" s="145">
        <v>36.847649999999994</v>
      </c>
      <c r="S41" s="152">
        <v>1912.7267700000002</v>
      </c>
      <c r="T41" s="145">
        <v>1092.7412999999999</v>
      </c>
      <c r="U41" s="145"/>
      <c r="V41" s="145"/>
      <c r="W41" s="96">
        <v>819.9854700000003</v>
      </c>
      <c r="X41" s="146">
        <v>59.130754999999994</v>
      </c>
      <c r="Y41" s="145">
        <v>152.93556000000001</v>
      </c>
      <c r="Z41" s="146">
        <v>9.9176640000000003</v>
      </c>
      <c r="AA41" s="145">
        <v>0</v>
      </c>
      <c r="AB41" s="145">
        <v>-0.31641599999999998</v>
      </c>
      <c r="AC41" s="146">
        <v>7.4258879999999996</v>
      </c>
      <c r="AD41" s="145">
        <v>68.642495999999994</v>
      </c>
      <c r="AE41" s="145">
        <v>58.606176000000005</v>
      </c>
      <c r="AF41" s="145">
        <v>131.37196800000001</v>
      </c>
      <c r="AG41" s="145">
        <v>12.913728000000001</v>
      </c>
      <c r="AH41" s="145">
        <v>0</v>
      </c>
      <c r="AI41" s="145">
        <v>8.7212160000000001</v>
      </c>
      <c r="AJ41" s="145">
        <v>4.7561279999999995</v>
      </c>
      <c r="AK41" s="145">
        <v>0</v>
      </c>
      <c r="AL41" s="145">
        <v>34.776096000000003</v>
      </c>
      <c r="AM41" s="381">
        <v>2.1555840000000002</v>
      </c>
      <c r="AN41" s="145">
        <v>7.5840959999999997</v>
      </c>
      <c r="AO41" s="145">
        <v>0</v>
      </c>
      <c r="AP41" s="145">
        <v>37.327199999999998</v>
      </c>
      <c r="AQ41" s="145">
        <v>0</v>
      </c>
      <c r="AR41" s="145">
        <v>3.1344959999999999</v>
      </c>
      <c r="AS41" s="145">
        <v>0</v>
      </c>
      <c r="AT41" s="146">
        <v>4.0145279999999994</v>
      </c>
      <c r="AU41" s="97">
        <v>54.215903999999995</v>
      </c>
      <c r="AV41" s="152">
        <v>374.00371199999995</v>
      </c>
      <c r="AW41" s="145">
        <v>34.746250000000003</v>
      </c>
      <c r="AX41" s="152">
        <v>196.36100100000036</v>
      </c>
      <c r="AY41" s="145">
        <v>0</v>
      </c>
      <c r="AZ41" s="145">
        <v>0</v>
      </c>
      <c r="BA41" s="146">
        <v>28.572390000000002</v>
      </c>
      <c r="BB41" s="96">
        <v>167.78861100000034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0.12470551994300479</v>
      </c>
      <c r="N42" s="400" t="s">
        <v>52</v>
      </c>
      <c r="O42" s="151">
        <v>2017</v>
      </c>
      <c r="P42" s="394">
        <v>2</v>
      </c>
      <c r="Q42" s="145">
        <v>5089.3293599999997</v>
      </c>
      <c r="R42" s="145">
        <v>76.358624999999989</v>
      </c>
      <c r="S42" s="152">
        <v>5012.9707349999999</v>
      </c>
      <c r="T42" s="145">
        <v>2502.8244</v>
      </c>
      <c r="U42" s="145"/>
      <c r="V42" s="145"/>
      <c r="W42" s="96">
        <v>2510.1463349999999</v>
      </c>
      <c r="X42" s="146">
        <v>62.320664999999998</v>
      </c>
      <c r="Y42" s="145">
        <v>350.75862000000001</v>
      </c>
      <c r="Z42" s="146">
        <v>6.1898879999999998</v>
      </c>
      <c r="AA42" s="145">
        <v>0</v>
      </c>
      <c r="AB42" s="145">
        <v>-0.44496000000000002</v>
      </c>
      <c r="AC42" s="146">
        <v>24.611232000000001</v>
      </c>
      <c r="AD42" s="145">
        <v>115.1952</v>
      </c>
      <c r="AE42" s="145">
        <v>515.20435199999997</v>
      </c>
      <c r="AF42" s="145">
        <v>371.58115200000003</v>
      </c>
      <c r="AG42" s="145">
        <v>77.284608000000006</v>
      </c>
      <c r="AH42" s="145">
        <v>0</v>
      </c>
      <c r="AI42" s="145">
        <v>111.65529600000001</v>
      </c>
      <c r="AJ42" s="145">
        <v>50.844096</v>
      </c>
      <c r="AK42" s="145">
        <v>0.83059199999999989</v>
      </c>
      <c r="AL42" s="145">
        <v>104.53593599999999</v>
      </c>
      <c r="AM42" s="381">
        <v>3.06528</v>
      </c>
      <c r="AN42" s="145">
        <v>9.2749439999999996</v>
      </c>
      <c r="AO42" s="145">
        <v>0</v>
      </c>
      <c r="AP42" s="145">
        <v>13.675104000000001</v>
      </c>
      <c r="AQ42" s="145">
        <v>9.7891200000000005</v>
      </c>
      <c r="AR42" s="145">
        <v>5.3790719999999999</v>
      </c>
      <c r="AS42" s="145">
        <v>0</v>
      </c>
      <c r="AT42" s="146">
        <v>1.344768</v>
      </c>
      <c r="AU42" s="97">
        <v>42.528288000000003</v>
      </c>
      <c r="AV42" s="152">
        <v>1389.6595199999999</v>
      </c>
      <c r="AW42" s="145">
        <v>90.716450000000009</v>
      </c>
      <c r="AX42" s="152">
        <v>634.66746399999977</v>
      </c>
      <c r="AY42" s="145">
        <v>0</v>
      </c>
      <c r="AZ42" s="145">
        <v>0</v>
      </c>
      <c r="BA42" s="146">
        <v>166.73411999999999</v>
      </c>
      <c r="BB42" s="96">
        <v>467.93334399999981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0.1016406826025682</v>
      </c>
      <c r="N43" s="400" t="s">
        <v>52</v>
      </c>
      <c r="O43" s="151">
        <v>2017</v>
      </c>
      <c r="P43" s="394">
        <v>2</v>
      </c>
      <c r="Q43" s="145">
        <v>3363.0228000000002</v>
      </c>
      <c r="R43" s="145">
        <v>120.9768</v>
      </c>
      <c r="S43" s="152">
        <v>3242.0460000000003</v>
      </c>
      <c r="T43" s="145">
        <v>1397.12472</v>
      </c>
      <c r="U43" s="145"/>
      <c r="V43" s="145"/>
      <c r="W43" s="96">
        <v>1844.9212800000003</v>
      </c>
      <c r="X43" s="146">
        <v>52.124695000000003</v>
      </c>
      <c r="Y43" s="145">
        <v>307.66662000000002</v>
      </c>
      <c r="Z43" s="146">
        <v>8.0389440000000008</v>
      </c>
      <c r="AA43" s="145">
        <v>0</v>
      </c>
      <c r="AB43" s="145">
        <v>-7.089696</v>
      </c>
      <c r="AC43" s="146">
        <v>48.391871999999999</v>
      </c>
      <c r="AD43" s="145">
        <v>120.73247999999998</v>
      </c>
      <c r="AE43" s="145">
        <v>358.05436800000001</v>
      </c>
      <c r="AF43" s="145">
        <v>299.57673600000004</v>
      </c>
      <c r="AG43" s="145">
        <v>106.127904</v>
      </c>
      <c r="AH43" s="145">
        <v>0</v>
      </c>
      <c r="AI43" s="145">
        <v>139.01539199999999</v>
      </c>
      <c r="AJ43" s="145">
        <v>42.716160000000002</v>
      </c>
      <c r="AK43" s="145">
        <v>0</v>
      </c>
      <c r="AL43" s="145">
        <v>30.435264</v>
      </c>
      <c r="AM43" s="381">
        <v>2.4126719999999997</v>
      </c>
      <c r="AN43" s="145">
        <v>1.493088</v>
      </c>
      <c r="AO43" s="145">
        <v>0</v>
      </c>
      <c r="AP43" s="145">
        <v>5.4186240000000003</v>
      </c>
      <c r="AQ43" s="145">
        <v>0</v>
      </c>
      <c r="AR43" s="145">
        <v>7.5445440000000001</v>
      </c>
      <c r="AS43" s="145">
        <v>0</v>
      </c>
      <c r="AT43" s="146">
        <v>3.1048320000000005</v>
      </c>
      <c r="AU43" s="97">
        <v>19.973760000000002</v>
      </c>
      <c r="AV43" s="152">
        <v>1116.6320639999999</v>
      </c>
      <c r="AW43" s="145">
        <v>59.941200000000002</v>
      </c>
      <c r="AX43" s="152">
        <v>341.81993300000022</v>
      </c>
      <c r="AY43" s="145">
        <v>0</v>
      </c>
      <c r="AZ43" s="145">
        <v>0</v>
      </c>
      <c r="BA43" s="146">
        <v>133.68238499999998</v>
      </c>
      <c r="BB43" s="96">
        <v>208.13754800000024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0.12740089762231827</v>
      </c>
      <c r="N44" s="400" t="s">
        <v>52</v>
      </c>
      <c r="O44" s="151">
        <v>2017</v>
      </c>
      <c r="P44" s="394">
        <v>2</v>
      </c>
      <c r="Q44" s="145">
        <v>2238.9371999999998</v>
      </c>
      <c r="R44" s="145">
        <v>51.301424999999995</v>
      </c>
      <c r="S44" s="152">
        <v>2187.6357749999997</v>
      </c>
      <c r="T44" s="145">
        <v>795.3141599999999</v>
      </c>
      <c r="U44" s="145"/>
      <c r="V44" s="145"/>
      <c r="W44" s="96">
        <v>1392.3216149999998</v>
      </c>
      <c r="X44" s="146">
        <v>32.486200000000004</v>
      </c>
      <c r="Y44" s="145">
        <v>185.82912000000002</v>
      </c>
      <c r="Z44" s="146">
        <v>40.728671999999996</v>
      </c>
      <c r="AA44" s="145">
        <v>0</v>
      </c>
      <c r="AB44" s="145">
        <v>-2.1555840000000002</v>
      </c>
      <c r="AC44" s="146">
        <v>17.719296000000003</v>
      </c>
      <c r="AD44" s="145">
        <v>106.22678400000001</v>
      </c>
      <c r="AE44" s="145">
        <v>235.06742399999999</v>
      </c>
      <c r="AF44" s="145">
        <v>213.73900799999998</v>
      </c>
      <c r="AG44" s="145">
        <v>81.427679999999995</v>
      </c>
      <c r="AH44" s="145">
        <v>0</v>
      </c>
      <c r="AI44" s="145">
        <v>93.599807999999996</v>
      </c>
      <c r="AJ44" s="145">
        <v>44.367455999999997</v>
      </c>
      <c r="AK44" s="145">
        <v>0</v>
      </c>
      <c r="AL44" s="145">
        <v>23.266463999999999</v>
      </c>
      <c r="AM44" s="381">
        <v>2.5313279999999998</v>
      </c>
      <c r="AN44" s="145">
        <v>7.3270080000000002</v>
      </c>
      <c r="AO44" s="145">
        <v>1.5227520000000001</v>
      </c>
      <c r="AP44" s="145">
        <v>6.7040639999999998</v>
      </c>
      <c r="AQ44" s="145">
        <v>0</v>
      </c>
      <c r="AR44" s="145">
        <v>5.1615359999999999</v>
      </c>
      <c r="AS44" s="145">
        <v>0</v>
      </c>
      <c r="AT44" s="146">
        <v>2.7488639999999998</v>
      </c>
      <c r="AU44" s="97">
        <v>25.995552</v>
      </c>
      <c r="AV44" s="152">
        <v>823.69017599999995</v>
      </c>
      <c r="AW44" s="145">
        <v>39.908549999999998</v>
      </c>
      <c r="AX44" s="152">
        <v>285.2426089999999</v>
      </c>
      <c r="AY44" s="145">
        <v>0</v>
      </c>
      <c r="AZ44" s="145">
        <v>0</v>
      </c>
      <c r="BA44" s="146">
        <v>111.53303999999999</v>
      </c>
      <c r="BB44" s="96">
        <v>173.70956899999993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0.19483689467485629</v>
      </c>
      <c r="N45" s="400" t="s">
        <v>52</v>
      </c>
      <c r="O45" s="151">
        <v>2017</v>
      </c>
      <c r="P45" s="394">
        <v>2</v>
      </c>
      <c r="Q45" s="145">
        <v>3677.2968600000004</v>
      </c>
      <c r="R45" s="145">
        <v>49.914899999999996</v>
      </c>
      <c r="S45" s="152">
        <v>3627.3819600000002</v>
      </c>
      <c r="T45" s="145">
        <v>1338.6735000000001</v>
      </c>
      <c r="U45" s="145"/>
      <c r="V45" s="145"/>
      <c r="W45" s="96">
        <v>2288.7084599999998</v>
      </c>
      <c r="X45" s="146">
        <v>88.524895000000001</v>
      </c>
      <c r="Y45" s="145">
        <v>308.21039999999999</v>
      </c>
      <c r="Z45" s="146">
        <v>19.746335999999999</v>
      </c>
      <c r="AA45" s="145">
        <v>0</v>
      </c>
      <c r="AB45" s="145">
        <v>-1.4831999999999999</v>
      </c>
      <c r="AC45" s="146">
        <v>15.929567999999998</v>
      </c>
      <c r="AD45" s="145">
        <v>111.23011199999999</v>
      </c>
      <c r="AE45" s="145">
        <v>331.77206399999994</v>
      </c>
      <c r="AF45" s="145">
        <v>290.00515200000001</v>
      </c>
      <c r="AG45" s="145">
        <v>89.802815999999979</v>
      </c>
      <c r="AH45" s="145">
        <v>0</v>
      </c>
      <c r="AI45" s="145">
        <v>104.298624</v>
      </c>
      <c r="AJ45" s="145">
        <v>40.352927999999999</v>
      </c>
      <c r="AK45" s="145">
        <v>1.1074560000000002</v>
      </c>
      <c r="AL45" s="145">
        <v>83.039424000000011</v>
      </c>
      <c r="AM45" s="381">
        <v>3.0158399999999999</v>
      </c>
      <c r="AN45" s="145">
        <v>5.5768319999999996</v>
      </c>
      <c r="AO45" s="145">
        <v>0.32630400000000004</v>
      </c>
      <c r="AP45" s="145">
        <v>7.8906239999999999</v>
      </c>
      <c r="AQ45" s="145">
        <v>0</v>
      </c>
      <c r="AR45" s="145">
        <v>5.0923200000000008</v>
      </c>
      <c r="AS45" s="145">
        <v>0</v>
      </c>
      <c r="AT45" s="146">
        <v>31.147199999999998</v>
      </c>
      <c r="AU45" s="97">
        <v>53.049120000000002</v>
      </c>
      <c r="AV45" s="152">
        <v>1104.6576959999998</v>
      </c>
      <c r="AW45" s="145">
        <v>65.542400000000001</v>
      </c>
      <c r="AX45" s="152">
        <v>716.47310099999982</v>
      </c>
      <c r="AY45" s="145">
        <v>0</v>
      </c>
      <c r="AZ45" s="145">
        <v>0</v>
      </c>
      <c r="BA45" s="146">
        <v>108.72351</v>
      </c>
      <c r="BB45" s="96">
        <v>607.74959099999978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0.18820147644301274</v>
      </c>
      <c r="N46" s="400" t="s">
        <v>52</v>
      </c>
      <c r="O46" s="151">
        <v>2017</v>
      </c>
      <c r="P46" s="394">
        <v>2</v>
      </c>
      <c r="Q46" s="145">
        <v>7879.8544199999997</v>
      </c>
      <c r="R46" s="145">
        <v>106.20382500000001</v>
      </c>
      <c r="S46" s="152">
        <v>7773.6505950000001</v>
      </c>
      <c r="T46" s="145">
        <v>3151.2050999999997</v>
      </c>
      <c r="U46" s="145"/>
      <c r="V46" s="145"/>
      <c r="W46" s="96">
        <v>4622.4454949999999</v>
      </c>
      <c r="X46" s="146">
        <v>91.616955000000004</v>
      </c>
      <c r="Y46" s="145">
        <v>932.46983999999998</v>
      </c>
      <c r="Z46" s="146">
        <v>37.940255999999998</v>
      </c>
      <c r="AA46" s="145">
        <v>0</v>
      </c>
      <c r="AB46" s="145">
        <v>-17.966496000000003</v>
      </c>
      <c r="AC46" s="146">
        <v>41.549376000000002</v>
      </c>
      <c r="AD46" s="145">
        <v>198.56092800000002</v>
      </c>
      <c r="AE46" s="145">
        <v>636.71798399999989</v>
      </c>
      <c r="AF46" s="145">
        <v>531.30201599999998</v>
      </c>
      <c r="AG46" s="145">
        <v>123.17481599999999</v>
      </c>
      <c r="AH46" s="145">
        <v>0</v>
      </c>
      <c r="AI46" s="145">
        <v>136.68182400000001</v>
      </c>
      <c r="AJ46" s="145">
        <v>105.61372799999999</v>
      </c>
      <c r="AK46" s="145">
        <v>17.234783999999998</v>
      </c>
      <c r="AL46" s="145">
        <v>162.95424000000003</v>
      </c>
      <c r="AM46" s="381">
        <v>2.76864</v>
      </c>
      <c r="AN46" s="145">
        <v>7.9895040000000002</v>
      </c>
      <c r="AO46" s="145">
        <v>1.8589439999999999</v>
      </c>
      <c r="AP46" s="145">
        <v>19.261824000000001</v>
      </c>
      <c r="AQ46" s="145">
        <v>0</v>
      </c>
      <c r="AR46" s="145">
        <v>9.0870719999999992</v>
      </c>
      <c r="AS46" s="145">
        <v>0</v>
      </c>
      <c r="AT46" s="146">
        <v>7.3467839999999995</v>
      </c>
      <c r="AU46" s="97">
        <v>48.312767999999998</v>
      </c>
      <c r="AV46" s="152">
        <v>1960.5530879999999</v>
      </c>
      <c r="AW46" s="145">
        <v>140.44800000000001</v>
      </c>
      <c r="AX46" s="152">
        <v>1483.0002359999999</v>
      </c>
      <c r="AY46" s="145">
        <v>0</v>
      </c>
      <c r="AZ46" s="145">
        <v>0</v>
      </c>
      <c r="BA46" s="146">
        <v>235.14352499999998</v>
      </c>
      <c r="BB46" s="96">
        <v>1247.8567109999999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4.2377542227337223E-2</v>
      </c>
      <c r="N47" s="400" t="s">
        <v>51</v>
      </c>
      <c r="O47" s="151">
        <v>2017</v>
      </c>
      <c r="P47" s="394">
        <v>2</v>
      </c>
      <c r="Q47" s="145">
        <v>3098.4276599999998</v>
      </c>
      <c r="R47" s="145">
        <v>111.42075</v>
      </c>
      <c r="S47" s="152">
        <v>2987.0069100000001</v>
      </c>
      <c r="T47" s="145">
        <v>1176.2064000000003</v>
      </c>
      <c r="U47" s="145"/>
      <c r="V47" s="145"/>
      <c r="W47" s="96">
        <v>1810.8005099999998</v>
      </c>
      <c r="X47" s="146">
        <v>40.089145000000002</v>
      </c>
      <c r="Y47" s="145">
        <v>283.46328</v>
      </c>
      <c r="Z47" s="146">
        <v>8.5333440000000014</v>
      </c>
      <c r="AA47" s="145">
        <v>0</v>
      </c>
      <c r="AB47" s="145">
        <v>-2.2149120000000004</v>
      </c>
      <c r="AC47" s="146">
        <v>17.462208</v>
      </c>
      <c r="AD47" s="145">
        <v>113.66256000000001</v>
      </c>
      <c r="AE47" s="145">
        <v>406.49568000000005</v>
      </c>
      <c r="AF47" s="145">
        <v>407.37571200000002</v>
      </c>
      <c r="AG47" s="145">
        <v>99.621600000000001</v>
      </c>
      <c r="AH47" s="145">
        <v>0</v>
      </c>
      <c r="AI47" s="145">
        <v>130.37327999999999</v>
      </c>
      <c r="AJ47" s="145">
        <v>30.059519999999996</v>
      </c>
      <c r="AK47" s="145">
        <v>0</v>
      </c>
      <c r="AL47" s="145">
        <v>90.267552000000009</v>
      </c>
      <c r="AM47" s="381">
        <v>2.76864</v>
      </c>
      <c r="AN47" s="145">
        <v>2.0863679999999998</v>
      </c>
      <c r="AO47" s="145">
        <v>0.5438400000000001</v>
      </c>
      <c r="AP47" s="145">
        <v>6.7831679999999999</v>
      </c>
      <c r="AQ47" s="145">
        <v>0</v>
      </c>
      <c r="AR47" s="145">
        <v>5.0824319999999998</v>
      </c>
      <c r="AS47" s="145">
        <v>0</v>
      </c>
      <c r="AT47" s="146">
        <v>4.4199359999999999</v>
      </c>
      <c r="AU47" s="97">
        <v>21.684384000000001</v>
      </c>
      <c r="AV47" s="152">
        <v>1299.5402880000001</v>
      </c>
      <c r="AW47" s="145">
        <v>63.118000000000002</v>
      </c>
      <c r="AX47" s="152">
        <v>131.30374899999964</v>
      </c>
      <c r="AY47" s="145">
        <v>0</v>
      </c>
      <c r="AZ47" s="145">
        <v>0</v>
      </c>
      <c r="BA47" s="146">
        <v>185.38480500000003</v>
      </c>
      <c r="BB47" s="96">
        <v>-54.081056000000387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4.2825448862165466E-2</v>
      </c>
      <c r="N48" s="400" t="s">
        <v>51</v>
      </c>
      <c r="O48" s="151">
        <v>2017</v>
      </c>
      <c r="P48" s="394">
        <v>2</v>
      </c>
      <c r="Q48" s="145">
        <v>7911.2192400000004</v>
      </c>
      <c r="R48" s="145">
        <v>100.14900000000002</v>
      </c>
      <c r="S48" s="152">
        <v>7811.07024</v>
      </c>
      <c r="T48" s="145">
        <v>3194.18424</v>
      </c>
      <c r="U48" s="145"/>
      <c r="V48" s="145"/>
      <c r="W48" s="96">
        <v>4616.8860000000004</v>
      </c>
      <c r="X48" s="146">
        <v>89.718665000000001</v>
      </c>
      <c r="Y48" s="145">
        <v>936.98424000000011</v>
      </c>
      <c r="Z48" s="146">
        <v>48.846719999999998</v>
      </c>
      <c r="AA48" s="145">
        <v>0</v>
      </c>
      <c r="AB48" s="145">
        <v>-12.1128</v>
      </c>
      <c r="AC48" s="146">
        <v>35.310048000000002</v>
      </c>
      <c r="AD48" s="145">
        <v>296.19504000000001</v>
      </c>
      <c r="AE48" s="145">
        <v>794.69856000000004</v>
      </c>
      <c r="AF48" s="145">
        <v>1417.583232</v>
      </c>
      <c r="AG48" s="145">
        <v>167.71036800000002</v>
      </c>
      <c r="AH48" s="145">
        <v>0</v>
      </c>
      <c r="AI48" s="145">
        <v>198.13574399999999</v>
      </c>
      <c r="AJ48" s="145">
        <v>56.75712</v>
      </c>
      <c r="AK48" s="145">
        <v>0</v>
      </c>
      <c r="AL48" s="145">
        <v>114.27561599999999</v>
      </c>
      <c r="AM48" s="381">
        <v>2.9861759999999999</v>
      </c>
      <c r="AN48" s="145">
        <v>1.957824</v>
      </c>
      <c r="AO48" s="145">
        <v>2.699424</v>
      </c>
      <c r="AP48" s="145">
        <v>10.253855999999999</v>
      </c>
      <c r="AQ48" s="145">
        <v>0</v>
      </c>
      <c r="AR48" s="145">
        <v>11.3712</v>
      </c>
      <c r="AS48" s="145">
        <v>0</v>
      </c>
      <c r="AT48" s="146">
        <v>10.095648000000001</v>
      </c>
      <c r="AU48" s="97">
        <v>39.364127999999994</v>
      </c>
      <c r="AV48" s="152">
        <v>3084.7198080000007</v>
      </c>
      <c r="AW48" s="145">
        <v>141.01229999999998</v>
      </c>
      <c r="AX48" s="152">
        <v>338.80151499999954</v>
      </c>
      <c r="AY48" s="145">
        <v>0</v>
      </c>
      <c r="AZ48" s="145">
        <v>0</v>
      </c>
      <c r="BA48" s="146">
        <v>415.13014499999997</v>
      </c>
      <c r="BB48" s="96">
        <v>-76.32863000000043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-9.2145588096238948E-2</v>
      </c>
      <c r="N49" s="400" t="s">
        <v>56</v>
      </c>
      <c r="O49" s="151">
        <v>2017</v>
      </c>
      <c r="P49" s="394">
        <v>2</v>
      </c>
      <c r="Q49" s="145">
        <v>2538.3547800000006</v>
      </c>
      <c r="R49" s="145">
        <v>40.179300000000005</v>
      </c>
      <c r="S49" s="152">
        <v>2498.1754800000008</v>
      </c>
      <c r="T49" s="145">
        <v>1083.06612</v>
      </c>
      <c r="U49" s="145"/>
      <c r="V49" s="145"/>
      <c r="W49" s="96">
        <v>1415.1093600000008</v>
      </c>
      <c r="X49" s="146">
        <v>30.313929999999999</v>
      </c>
      <c r="Y49" s="145">
        <v>299.64330000000007</v>
      </c>
      <c r="Z49" s="146">
        <v>13.200480000000001</v>
      </c>
      <c r="AA49" s="145">
        <v>0</v>
      </c>
      <c r="AB49" s="145">
        <v>-5.2801920000000004</v>
      </c>
      <c r="AC49" s="146">
        <v>12.923616000000001</v>
      </c>
      <c r="AD49" s="145">
        <v>103.487808</v>
      </c>
      <c r="AE49" s="145">
        <v>334.01664</v>
      </c>
      <c r="AF49" s="145">
        <v>556.239552</v>
      </c>
      <c r="AG49" s="145">
        <v>88.181184000000002</v>
      </c>
      <c r="AH49" s="145">
        <v>0</v>
      </c>
      <c r="AI49" s="145">
        <v>87.568128000000002</v>
      </c>
      <c r="AJ49" s="145">
        <v>25.431935999999997</v>
      </c>
      <c r="AK49" s="145">
        <v>0</v>
      </c>
      <c r="AL49" s="145">
        <v>42.261312000000004</v>
      </c>
      <c r="AM49" s="381">
        <v>6.0514559999999999</v>
      </c>
      <c r="AN49" s="145">
        <v>10.234080000000001</v>
      </c>
      <c r="AO49" s="145">
        <v>0.484512</v>
      </c>
      <c r="AP49" s="145">
        <v>5.9426879999999995</v>
      </c>
      <c r="AQ49" s="145">
        <v>0</v>
      </c>
      <c r="AR49" s="145">
        <v>4.2221759999999993</v>
      </c>
      <c r="AS49" s="145">
        <v>0</v>
      </c>
      <c r="AT49" s="146">
        <v>4.1232959999999999</v>
      </c>
      <c r="AU49" s="97">
        <v>31.058207999999997</v>
      </c>
      <c r="AV49" s="152">
        <v>1268.244768</v>
      </c>
      <c r="AW49" s="145">
        <v>45.2485</v>
      </c>
      <c r="AX49" s="152">
        <v>-233.89819399999928</v>
      </c>
      <c r="AY49" s="145">
        <v>0</v>
      </c>
      <c r="AZ49" s="145">
        <v>0</v>
      </c>
      <c r="BA49" s="146">
        <v>87.316305</v>
      </c>
      <c r="BB49" s="96">
        <v>-321.21449899999925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7.4202559078445071E-2</v>
      </c>
      <c r="N50" s="400" t="s">
        <v>52</v>
      </c>
      <c r="O50" s="151">
        <v>2017</v>
      </c>
      <c r="P50" s="394">
        <v>2</v>
      </c>
      <c r="Q50" s="145">
        <v>5967.0621000000001</v>
      </c>
      <c r="R50" s="145">
        <v>66.224024999999997</v>
      </c>
      <c r="S50" s="152">
        <v>5900.8380749999997</v>
      </c>
      <c r="T50" s="145">
        <v>2352.6077399999995</v>
      </c>
      <c r="U50" s="145"/>
      <c r="V50" s="145"/>
      <c r="W50" s="96">
        <v>3548.2303350000002</v>
      </c>
      <c r="X50" s="146">
        <v>59.815705000000001</v>
      </c>
      <c r="Y50" s="145">
        <v>707.86817999999982</v>
      </c>
      <c r="Z50" s="146">
        <v>39.888192000000004</v>
      </c>
      <c r="AA50" s="145">
        <v>0</v>
      </c>
      <c r="AB50" s="145">
        <v>-14.050848000000002</v>
      </c>
      <c r="AC50" s="146">
        <v>22.287551999999998</v>
      </c>
      <c r="AD50" s="145">
        <v>201.53721599999997</v>
      </c>
      <c r="AE50" s="145">
        <v>599.20291199999997</v>
      </c>
      <c r="AF50" s="145">
        <v>889.26739200000009</v>
      </c>
      <c r="AG50" s="145">
        <v>169.48032000000001</v>
      </c>
      <c r="AH50" s="145">
        <v>0</v>
      </c>
      <c r="AI50" s="145">
        <v>130.60070400000001</v>
      </c>
      <c r="AJ50" s="145">
        <v>28.882847999999999</v>
      </c>
      <c r="AK50" s="145">
        <v>10.738367999999999</v>
      </c>
      <c r="AL50" s="145">
        <v>123.28358399999999</v>
      </c>
      <c r="AM50" s="381">
        <v>3.3322560000000001</v>
      </c>
      <c r="AN50" s="145">
        <v>8.5135679999999994</v>
      </c>
      <c r="AO50" s="145">
        <v>1.5623040000000001</v>
      </c>
      <c r="AP50" s="145">
        <v>13.081824000000001</v>
      </c>
      <c r="AQ50" s="145">
        <v>2.6005439999999997</v>
      </c>
      <c r="AR50" s="145">
        <v>9.4727040000000002</v>
      </c>
      <c r="AS50" s="145">
        <v>0</v>
      </c>
      <c r="AT50" s="146">
        <v>8.207040000000001</v>
      </c>
      <c r="AU50" s="97">
        <v>46.770240000000001</v>
      </c>
      <c r="AV50" s="152">
        <v>2199.7635839999998</v>
      </c>
      <c r="AW50" s="145">
        <v>106.36010000000002</v>
      </c>
      <c r="AX50" s="152">
        <v>442.77127800000051</v>
      </c>
      <c r="AY50" s="145">
        <v>0</v>
      </c>
      <c r="AZ50" s="145">
        <v>0</v>
      </c>
      <c r="BA50" s="146">
        <v>235.53226499999997</v>
      </c>
      <c r="BB50" s="96">
        <v>207.23901300000054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7.7802618874428867E-2</v>
      </c>
      <c r="N51" s="400" t="s">
        <v>52</v>
      </c>
      <c r="O51" s="151">
        <v>2017</v>
      </c>
      <c r="P51" s="394">
        <v>2</v>
      </c>
      <c r="Q51" s="145">
        <v>3169.3447800000004</v>
      </c>
      <c r="R51" s="145">
        <v>56.418600000000005</v>
      </c>
      <c r="S51" s="152">
        <v>3112.9261800000004</v>
      </c>
      <c r="T51" s="145">
        <v>1260.2460599999997</v>
      </c>
      <c r="U51" s="145"/>
      <c r="V51" s="145"/>
      <c r="W51" s="96">
        <v>1852.6801200000007</v>
      </c>
      <c r="X51" s="146">
        <v>38.905159999999995</v>
      </c>
      <c r="Y51" s="145">
        <v>373.3614</v>
      </c>
      <c r="Z51" s="146">
        <v>21.437183999999998</v>
      </c>
      <c r="AA51" s="145">
        <v>0</v>
      </c>
      <c r="AB51" s="145">
        <v>-5.4087360000000002</v>
      </c>
      <c r="AC51" s="146">
        <v>18.569664000000003</v>
      </c>
      <c r="AD51" s="145">
        <v>120.247968</v>
      </c>
      <c r="AE51" s="145">
        <v>285.57532800000001</v>
      </c>
      <c r="AF51" s="145">
        <v>424.57094399999994</v>
      </c>
      <c r="AG51" s="145">
        <v>98.08896</v>
      </c>
      <c r="AH51" s="145">
        <v>0</v>
      </c>
      <c r="AI51" s="145">
        <v>108.43180799999999</v>
      </c>
      <c r="AJ51" s="145">
        <v>36.911904</v>
      </c>
      <c r="AK51" s="145">
        <v>0</v>
      </c>
      <c r="AL51" s="145">
        <v>28.783967999999998</v>
      </c>
      <c r="AM51" s="381">
        <v>0.79104000000000008</v>
      </c>
      <c r="AN51" s="145">
        <v>7.3566720000000005</v>
      </c>
      <c r="AO51" s="145">
        <v>0.2472</v>
      </c>
      <c r="AP51" s="145">
        <v>10.866912000000001</v>
      </c>
      <c r="AQ51" s="145">
        <v>0</v>
      </c>
      <c r="AR51" s="145">
        <v>5.0132159999999999</v>
      </c>
      <c r="AS51" s="145">
        <v>0</v>
      </c>
      <c r="AT51" s="146">
        <v>2.1753600000000004</v>
      </c>
      <c r="AU51" s="97">
        <v>26.450400000000002</v>
      </c>
      <c r="AV51" s="152">
        <v>1129.0612799999999</v>
      </c>
      <c r="AW51" s="145">
        <v>56.492700000000006</v>
      </c>
      <c r="AX51" s="152">
        <v>246.58332400000063</v>
      </c>
      <c r="AY51" s="145">
        <v>0</v>
      </c>
      <c r="AZ51" s="145">
        <v>0</v>
      </c>
      <c r="BA51" s="146">
        <v>240.46219500000004</v>
      </c>
      <c r="BB51" s="96">
        <v>6.1211290000005931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0.13489612104102922</v>
      </c>
      <c r="N52" s="400" t="s">
        <v>52</v>
      </c>
      <c r="O52" s="151">
        <v>2017</v>
      </c>
      <c r="P52" s="394">
        <v>2</v>
      </c>
      <c r="Q52" s="145">
        <v>3185.5248000000001</v>
      </c>
      <c r="R52" s="145">
        <v>71.800049999999999</v>
      </c>
      <c r="S52" s="152">
        <v>3113.7247500000003</v>
      </c>
      <c r="T52" s="145">
        <v>1279.1757599999999</v>
      </c>
      <c r="U52" s="145"/>
      <c r="V52" s="145"/>
      <c r="W52" s="96">
        <v>1834.5489900000005</v>
      </c>
      <c r="X52" s="146">
        <v>36.018585000000002</v>
      </c>
      <c r="Y52" s="145">
        <v>373.40244000000001</v>
      </c>
      <c r="Z52" s="146">
        <v>18.0456</v>
      </c>
      <c r="AA52" s="145">
        <v>0</v>
      </c>
      <c r="AB52" s="145">
        <v>-6.4469759999999994</v>
      </c>
      <c r="AC52" s="146">
        <v>30.217728000000001</v>
      </c>
      <c r="AD52" s="145">
        <v>126.872928</v>
      </c>
      <c r="AE52" s="145">
        <v>351.00422400000002</v>
      </c>
      <c r="AF52" s="145">
        <v>152.43340799999999</v>
      </c>
      <c r="AG52" s="145">
        <v>138.09580799999998</v>
      </c>
      <c r="AH52" s="145">
        <v>0</v>
      </c>
      <c r="AI52" s="145">
        <v>91.22668800000001</v>
      </c>
      <c r="AJ52" s="145">
        <v>20.764799999999997</v>
      </c>
      <c r="AK52" s="145">
        <v>0</v>
      </c>
      <c r="AL52" s="145">
        <v>40.521023999999997</v>
      </c>
      <c r="AM52" s="381">
        <v>2.8477440000000001</v>
      </c>
      <c r="AN52" s="145">
        <v>8.6618879999999994</v>
      </c>
      <c r="AO52" s="145">
        <v>0.75148800000000004</v>
      </c>
      <c r="AP52" s="145">
        <v>6.4370880000000001</v>
      </c>
      <c r="AQ52" s="145">
        <v>0</v>
      </c>
      <c r="AR52" s="145">
        <v>2.6400960000000002</v>
      </c>
      <c r="AS52" s="145">
        <v>0</v>
      </c>
      <c r="AT52" s="146">
        <v>2.1061439999999996</v>
      </c>
      <c r="AU52" s="97">
        <v>23.444448000000001</v>
      </c>
      <c r="AV52" s="152">
        <v>944.36332799999991</v>
      </c>
      <c r="AW52" s="145">
        <v>56.774850000000001</v>
      </c>
      <c r="AX52" s="152">
        <v>429.71493900000041</v>
      </c>
      <c r="AY52" s="145">
        <v>0</v>
      </c>
      <c r="AZ52" s="145">
        <v>0</v>
      </c>
      <c r="BA52" s="146">
        <v>246.60252</v>
      </c>
      <c r="BB52" s="96">
        <v>183.11241900000041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5.3285297027720689E-2</v>
      </c>
      <c r="N53" s="400" t="s">
        <v>52</v>
      </c>
      <c r="O53" s="151">
        <v>2017</v>
      </c>
      <c r="P53" s="394">
        <v>2</v>
      </c>
      <c r="Q53" s="145">
        <v>1655.8100999999999</v>
      </c>
      <c r="R53" s="145">
        <v>52.997174999999999</v>
      </c>
      <c r="S53" s="152">
        <v>1602.812925</v>
      </c>
      <c r="T53" s="145">
        <v>644.09202000000005</v>
      </c>
      <c r="U53" s="145"/>
      <c r="V53" s="145"/>
      <c r="W53" s="96">
        <v>958.7209049999999</v>
      </c>
      <c r="X53" s="146">
        <v>23.992819999999998</v>
      </c>
      <c r="Y53" s="145">
        <v>136.10916</v>
      </c>
      <c r="Z53" s="146">
        <v>21.704159999999998</v>
      </c>
      <c r="AA53" s="145">
        <v>0</v>
      </c>
      <c r="AB53" s="145">
        <v>-0.50428799999999996</v>
      </c>
      <c r="AC53" s="146">
        <v>24.542016</v>
      </c>
      <c r="AD53" s="145">
        <v>91.80019200000001</v>
      </c>
      <c r="AE53" s="145">
        <v>226.39564799999999</v>
      </c>
      <c r="AF53" s="145">
        <v>129.11750400000003</v>
      </c>
      <c r="AG53" s="145">
        <v>91.701312000000001</v>
      </c>
      <c r="AH53" s="145">
        <v>0</v>
      </c>
      <c r="AI53" s="145">
        <v>75.237791999999999</v>
      </c>
      <c r="AJ53" s="145">
        <v>23.246688000000002</v>
      </c>
      <c r="AK53" s="145">
        <v>0</v>
      </c>
      <c r="AL53" s="145">
        <v>23.474111999999998</v>
      </c>
      <c r="AM53" s="381">
        <v>0.84047999999999989</v>
      </c>
      <c r="AN53" s="145">
        <v>2.6796479999999998</v>
      </c>
      <c r="AO53" s="145">
        <v>1.7996159999999999</v>
      </c>
      <c r="AP53" s="145">
        <v>11.994144000000002</v>
      </c>
      <c r="AQ53" s="145">
        <v>0</v>
      </c>
      <c r="AR53" s="145">
        <v>4.4298240000000009</v>
      </c>
      <c r="AS53" s="145">
        <v>0</v>
      </c>
      <c r="AT53" s="146">
        <v>0.49440000000000001</v>
      </c>
      <c r="AU53" s="97">
        <v>22.238112000000001</v>
      </c>
      <c r="AV53" s="152">
        <v>683.21136000000001</v>
      </c>
      <c r="AW53" s="145">
        <v>29.510799999999996</v>
      </c>
      <c r="AX53" s="152">
        <v>88.230332999999888</v>
      </c>
      <c r="AY53" s="145">
        <v>0</v>
      </c>
      <c r="AZ53" s="145">
        <v>0</v>
      </c>
      <c r="BA53" s="146">
        <v>182.63712000000001</v>
      </c>
      <c r="BB53" s="96">
        <v>-94.406787000000122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0.16722794048729533</v>
      </c>
      <c r="N54" s="400" t="s">
        <v>52</v>
      </c>
      <c r="O54" s="151">
        <v>2017</v>
      </c>
      <c r="P54" s="394">
        <v>2</v>
      </c>
      <c r="Q54" s="145">
        <v>6231.8726999999999</v>
      </c>
      <c r="R54" s="145">
        <v>133.24605</v>
      </c>
      <c r="S54" s="152">
        <v>6098.6266500000002</v>
      </c>
      <c r="T54" s="145">
        <v>2565.9849599999998</v>
      </c>
      <c r="U54" s="145"/>
      <c r="V54" s="145"/>
      <c r="W54" s="96">
        <v>3532.6416900000004</v>
      </c>
      <c r="X54" s="146">
        <v>74.356214999999992</v>
      </c>
      <c r="Y54" s="145">
        <v>731.38409999999999</v>
      </c>
      <c r="Z54" s="146">
        <v>33.105024</v>
      </c>
      <c r="AA54" s="145">
        <v>0</v>
      </c>
      <c r="AB54" s="145">
        <v>-16.473407999999999</v>
      </c>
      <c r="AC54" s="146">
        <v>52.534944000000003</v>
      </c>
      <c r="AD54" s="145">
        <v>170.86464000000001</v>
      </c>
      <c r="AE54" s="145">
        <v>548.08195199999989</v>
      </c>
      <c r="AF54" s="145">
        <v>326.16556800000001</v>
      </c>
      <c r="AG54" s="145">
        <v>210.73305599999998</v>
      </c>
      <c r="AH54" s="145">
        <v>0</v>
      </c>
      <c r="AI54" s="145">
        <v>160.82832000000002</v>
      </c>
      <c r="AJ54" s="145">
        <v>41.697696000000001</v>
      </c>
      <c r="AK54" s="145">
        <v>0</v>
      </c>
      <c r="AL54" s="145">
        <v>69.552192000000005</v>
      </c>
      <c r="AM54" s="381">
        <v>4.1628480000000003</v>
      </c>
      <c r="AN54" s="145">
        <v>9.156288</v>
      </c>
      <c r="AO54" s="145">
        <v>1.473312</v>
      </c>
      <c r="AP54" s="145">
        <v>21.002111999999997</v>
      </c>
      <c r="AQ54" s="145">
        <v>3.3718080000000001</v>
      </c>
      <c r="AR54" s="145">
        <v>4.6967999999999996</v>
      </c>
      <c r="AS54" s="145">
        <v>0</v>
      </c>
      <c r="AT54" s="146">
        <v>4.8550080000000007</v>
      </c>
      <c r="AU54" s="97">
        <v>48.718176</v>
      </c>
      <c r="AV54" s="152">
        <v>1576.6416000000002</v>
      </c>
      <c r="AW54" s="145">
        <v>111.07305000000001</v>
      </c>
      <c r="AX54" s="152">
        <v>1042.1432370000005</v>
      </c>
      <c r="AY54" s="145">
        <v>0</v>
      </c>
      <c r="AZ54" s="145">
        <v>0</v>
      </c>
      <c r="BA54" s="146">
        <v>244.13755499999999</v>
      </c>
      <c r="BB54" s="96">
        <v>798.00568200000043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0.10285631629652983</v>
      </c>
      <c r="N55" s="400" t="s">
        <v>52</v>
      </c>
      <c r="O55" s="151">
        <v>2017</v>
      </c>
      <c r="P55" s="394">
        <v>2</v>
      </c>
      <c r="Q55" s="145">
        <v>2808.3671999999997</v>
      </c>
      <c r="R55" s="145">
        <v>42.573299999999996</v>
      </c>
      <c r="S55" s="152">
        <v>2765.7938999999997</v>
      </c>
      <c r="T55" s="145">
        <v>1120.33044</v>
      </c>
      <c r="U55" s="145"/>
      <c r="V55" s="145"/>
      <c r="W55" s="96">
        <v>1645.4634599999997</v>
      </c>
      <c r="X55" s="146">
        <v>49.384894999999993</v>
      </c>
      <c r="Y55" s="145">
        <v>331.74683999999996</v>
      </c>
      <c r="Z55" s="146">
        <v>11.242656</v>
      </c>
      <c r="AA55" s="145">
        <v>0</v>
      </c>
      <c r="AB55" s="145">
        <v>-7.5643199999999995</v>
      </c>
      <c r="AC55" s="146">
        <v>28.556543999999999</v>
      </c>
      <c r="AD55" s="145">
        <v>135.60403199999999</v>
      </c>
      <c r="AE55" s="145">
        <v>227.483328</v>
      </c>
      <c r="AF55" s="145">
        <v>108.45158400000001</v>
      </c>
      <c r="AG55" s="145">
        <v>156.210624</v>
      </c>
      <c r="AH55" s="145">
        <v>0</v>
      </c>
      <c r="AI55" s="145">
        <v>135.99955199999999</v>
      </c>
      <c r="AJ55" s="145">
        <v>38.414880000000004</v>
      </c>
      <c r="AK55" s="145">
        <v>0</v>
      </c>
      <c r="AL55" s="145">
        <v>42.132767999999999</v>
      </c>
      <c r="AM55" s="381">
        <v>3.4113600000000002</v>
      </c>
      <c r="AN55" s="145">
        <v>15.563711999999999</v>
      </c>
      <c r="AO55" s="145">
        <v>0.168096</v>
      </c>
      <c r="AP55" s="145">
        <v>54.374112000000004</v>
      </c>
      <c r="AQ55" s="145">
        <v>0</v>
      </c>
      <c r="AR55" s="145">
        <v>13.210367999999999</v>
      </c>
      <c r="AS55" s="145">
        <v>0</v>
      </c>
      <c r="AT55" s="146">
        <v>4.1430720000000001</v>
      </c>
      <c r="AU55" s="97">
        <v>90.870720000000006</v>
      </c>
      <c r="AV55" s="152">
        <v>935.16748799999993</v>
      </c>
      <c r="AW55" s="145">
        <v>50.055500000000002</v>
      </c>
      <c r="AX55" s="152">
        <v>288.8583049999998</v>
      </c>
      <c r="AY55" s="145">
        <v>0</v>
      </c>
      <c r="AZ55" s="145">
        <v>0</v>
      </c>
      <c r="BA55" s="146">
        <v>73.295159999999981</v>
      </c>
      <c r="BB55" s="96">
        <v>215.56314499999982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4.5709586411753572E-2</v>
      </c>
      <c r="N56" s="400" t="s">
        <v>51</v>
      </c>
      <c r="O56" s="151">
        <v>2017</v>
      </c>
      <c r="P56" s="394">
        <v>2</v>
      </c>
      <c r="Q56" s="145">
        <v>2166.0296399999997</v>
      </c>
      <c r="R56" s="145">
        <v>48.039599999999993</v>
      </c>
      <c r="S56" s="152">
        <v>2117.9900399999997</v>
      </c>
      <c r="T56" s="145">
        <v>1124.2600200000002</v>
      </c>
      <c r="U56" s="145"/>
      <c r="V56" s="145"/>
      <c r="W56" s="96">
        <v>993.73001999999951</v>
      </c>
      <c r="X56" s="146">
        <v>32.535125000000001</v>
      </c>
      <c r="Y56" s="145">
        <v>148.16465999999997</v>
      </c>
      <c r="Z56" s="146">
        <v>10.679040000000001</v>
      </c>
      <c r="AA56" s="145">
        <v>0</v>
      </c>
      <c r="AB56" s="145">
        <v>-6.9216000000000014E-2</v>
      </c>
      <c r="AC56" s="146">
        <v>23.395008000000001</v>
      </c>
      <c r="AD56" s="145">
        <v>56.598911999999999</v>
      </c>
      <c r="AE56" s="145">
        <v>272.60227200000003</v>
      </c>
      <c r="AF56" s="145">
        <v>101.06524799999998</v>
      </c>
      <c r="AG56" s="145">
        <v>56.450592</v>
      </c>
      <c r="AH56" s="145">
        <v>0</v>
      </c>
      <c r="AI56" s="145">
        <v>71.490239999999986</v>
      </c>
      <c r="AJ56" s="145">
        <v>71.055167999999995</v>
      </c>
      <c r="AK56" s="145">
        <v>0</v>
      </c>
      <c r="AL56" s="145">
        <v>33.095135999999997</v>
      </c>
      <c r="AM56" s="381">
        <v>1.789728</v>
      </c>
      <c r="AN56" s="145">
        <v>7.5148799999999989</v>
      </c>
      <c r="AO56" s="145">
        <v>0</v>
      </c>
      <c r="AP56" s="145">
        <v>11.212992</v>
      </c>
      <c r="AQ56" s="145">
        <v>0</v>
      </c>
      <c r="AR56" s="145">
        <v>3.9947520000000001</v>
      </c>
      <c r="AS56" s="145">
        <v>0</v>
      </c>
      <c r="AT56" s="146">
        <v>1.196448</v>
      </c>
      <c r="AU56" s="97">
        <v>25.7088</v>
      </c>
      <c r="AV56" s="152">
        <v>688.06636800000001</v>
      </c>
      <c r="AW56" s="145">
        <v>38.6023</v>
      </c>
      <c r="AX56" s="152">
        <v>99.008318999999474</v>
      </c>
      <c r="AY56" s="145">
        <v>0</v>
      </c>
      <c r="AZ56" s="145">
        <v>0</v>
      </c>
      <c r="BA56" s="146">
        <v>37.407389999999999</v>
      </c>
      <c r="BB56" s="96">
        <v>61.600928999999475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0.14403986630427001</v>
      </c>
      <c r="N57" s="400" t="s">
        <v>52</v>
      </c>
      <c r="O57" s="151">
        <v>2017</v>
      </c>
      <c r="P57" s="394">
        <v>2</v>
      </c>
      <c r="Q57" s="145">
        <v>2323.95156</v>
      </c>
      <c r="R57" s="145">
        <v>32.249175000000001</v>
      </c>
      <c r="S57" s="152">
        <v>2291.702385</v>
      </c>
      <c r="T57" s="145">
        <v>901.94633999999996</v>
      </c>
      <c r="U57" s="145"/>
      <c r="V57" s="145"/>
      <c r="W57" s="96">
        <v>1389.7560450000001</v>
      </c>
      <c r="X57" s="146">
        <v>49.795864999999999</v>
      </c>
      <c r="Y57" s="145">
        <v>194.71428</v>
      </c>
      <c r="Z57" s="146">
        <v>39.413567999999998</v>
      </c>
      <c r="AA57" s="145">
        <v>0</v>
      </c>
      <c r="AB57" s="145">
        <v>57.261407999999996</v>
      </c>
      <c r="AC57" s="146">
        <v>14.476032</v>
      </c>
      <c r="AD57" s="145">
        <v>86.866079999999997</v>
      </c>
      <c r="AE57" s="145">
        <v>239.348928</v>
      </c>
      <c r="AF57" s="145">
        <v>131.07532799999998</v>
      </c>
      <c r="AG57" s="145">
        <v>168.98592000000002</v>
      </c>
      <c r="AH57" s="145">
        <v>0</v>
      </c>
      <c r="AI57" s="145">
        <v>73.329408000000001</v>
      </c>
      <c r="AJ57" s="145">
        <v>29.26848</v>
      </c>
      <c r="AK57" s="145">
        <v>1.769952</v>
      </c>
      <c r="AL57" s="145">
        <v>51.229728000000001</v>
      </c>
      <c r="AM57" s="381">
        <v>0.18787200000000001</v>
      </c>
      <c r="AN57" s="145">
        <v>2.2346879999999998</v>
      </c>
      <c r="AO57" s="145">
        <v>0.15820799999999999</v>
      </c>
      <c r="AP57" s="145">
        <v>5.4581759999999999</v>
      </c>
      <c r="AQ57" s="145">
        <v>0</v>
      </c>
      <c r="AR57" s="145">
        <v>4.3309439999999997</v>
      </c>
      <c r="AS57" s="145">
        <v>0</v>
      </c>
      <c r="AT57" s="146">
        <v>1.2458880000000001</v>
      </c>
      <c r="AU57" s="97">
        <v>13.615776</v>
      </c>
      <c r="AV57" s="152">
        <v>795.48960000000011</v>
      </c>
      <c r="AW57" s="145">
        <v>47.338500000000003</v>
      </c>
      <c r="AX57" s="152">
        <v>334.74167199999971</v>
      </c>
      <c r="AY57" s="145">
        <v>0</v>
      </c>
      <c r="AZ57" s="145">
        <v>0</v>
      </c>
      <c r="BA57" s="146">
        <v>172.45036500000001</v>
      </c>
      <c r="BB57" s="96">
        <v>162.2913069999997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0.14637778165930884</v>
      </c>
      <c r="N58" s="400" t="s">
        <v>52</v>
      </c>
      <c r="O58" s="151">
        <v>2017</v>
      </c>
      <c r="P58" s="394">
        <v>2</v>
      </c>
      <c r="Q58" s="145">
        <v>2874.12354</v>
      </c>
      <c r="R58" s="145">
        <v>43.640625</v>
      </c>
      <c r="S58" s="152">
        <v>2830.482915</v>
      </c>
      <c r="T58" s="145">
        <v>1150.90524</v>
      </c>
      <c r="U58" s="145"/>
      <c r="V58" s="145"/>
      <c r="W58" s="96">
        <v>1679.577675</v>
      </c>
      <c r="X58" s="146">
        <v>32.515554999999999</v>
      </c>
      <c r="Y58" s="145">
        <v>339.5034</v>
      </c>
      <c r="Z58" s="146">
        <v>17.333663999999999</v>
      </c>
      <c r="AA58" s="145">
        <v>0</v>
      </c>
      <c r="AB58" s="145">
        <v>-6.6546240000000001</v>
      </c>
      <c r="AC58" s="146">
        <v>15.385728</v>
      </c>
      <c r="AD58" s="145">
        <v>105.99936000000001</v>
      </c>
      <c r="AE58" s="145">
        <v>271.04985600000003</v>
      </c>
      <c r="AF58" s="145">
        <v>144.46368000000001</v>
      </c>
      <c r="AG58" s="145">
        <v>129.621792</v>
      </c>
      <c r="AH58" s="145">
        <v>0</v>
      </c>
      <c r="AI58" s="145">
        <v>67.436160000000001</v>
      </c>
      <c r="AJ58" s="145">
        <v>32.165664</v>
      </c>
      <c r="AK58" s="145">
        <v>1.9776</v>
      </c>
      <c r="AL58" s="145">
        <v>36.575712000000003</v>
      </c>
      <c r="AM58" s="381">
        <v>4.1628480000000003</v>
      </c>
      <c r="AN58" s="145">
        <v>3.8167679999999997</v>
      </c>
      <c r="AO58" s="145">
        <v>2.9268479999999997</v>
      </c>
      <c r="AP58" s="145">
        <v>10.135200000000001</v>
      </c>
      <c r="AQ58" s="145">
        <v>0</v>
      </c>
      <c r="AR58" s="145">
        <v>12.033695999999999</v>
      </c>
      <c r="AS58" s="145">
        <v>0</v>
      </c>
      <c r="AT58" s="146">
        <v>4.6572480000000001</v>
      </c>
      <c r="AU58" s="97">
        <v>37.732608000000006</v>
      </c>
      <c r="AV58" s="152">
        <v>827.02243200000009</v>
      </c>
      <c r="AW58" s="145">
        <v>51.22590000000001</v>
      </c>
      <c r="AX58" s="152">
        <v>420.70782799999984</v>
      </c>
      <c r="AY58" s="145">
        <v>0</v>
      </c>
      <c r="AZ58" s="145">
        <v>0</v>
      </c>
      <c r="BA58" s="146">
        <v>340.92498000000001</v>
      </c>
      <c r="BB58" s="96">
        <v>79.782847999999831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8.4725604988961478E-2</v>
      </c>
      <c r="N59" s="400" t="s">
        <v>52</v>
      </c>
      <c r="O59" s="151">
        <v>2017</v>
      </c>
      <c r="P59" s="394">
        <v>2</v>
      </c>
      <c r="Q59" s="145">
        <v>3331.3706999999999</v>
      </c>
      <c r="R59" s="145">
        <v>101.33602500000001</v>
      </c>
      <c r="S59" s="152">
        <v>3230.0346749999999</v>
      </c>
      <c r="T59" s="145">
        <v>1289.4460199999999</v>
      </c>
      <c r="U59" s="145"/>
      <c r="V59" s="145"/>
      <c r="W59" s="96">
        <v>1940.588655</v>
      </c>
      <c r="X59" s="146">
        <v>54.727505000000001</v>
      </c>
      <c r="Y59" s="145">
        <v>306.57906000000003</v>
      </c>
      <c r="Z59" s="146">
        <v>8.1081599999999998</v>
      </c>
      <c r="AA59" s="145">
        <v>0</v>
      </c>
      <c r="AB59" s="145">
        <v>-7.5742079999999996</v>
      </c>
      <c r="AC59" s="146">
        <v>18.816864000000002</v>
      </c>
      <c r="AD59" s="145">
        <v>81.417792000000006</v>
      </c>
      <c r="AE59" s="145">
        <v>426.36067199999997</v>
      </c>
      <c r="AF59" s="145">
        <v>177.964224</v>
      </c>
      <c r="AG59" s="145">
        <v>222.86563200000001</v>
      </c>
      <c r="AH59" s="145">
        <v>0</v>
      </c>
      <c r="AI59" s="145">
        <v>175.887744</v>
      </c>
      <c r="AJ59" s="145">
        <v>52.673376000000005</v>
      </c>
      <c r="AK59" s="145">
        <v>4.4100479999999997</v>
      </c>
      <c r="AL59" s="145">
        <v>57.429504000000001</v>
      </c>
      <c r="AM59" s="381">
        <v>2.9960639999999996</v>
      </c>
      <c r="AN59" s="145">
        <v>12.073248000000001</v>
      </c>
      <c r="AO59" s="145">
        <v>0.40540799999999999</v>
      </c>
      <c r="AP59" s="145">
        <v>7.9598400000000007</v>
      </c>
      <c r="AQ59" s="145">
        <v>0</v>
      </c>
      <c r="AR59" s="145">
        <v>5.2900799999999997</v>
      </c>
      <c r="AS59" s="145">
        <v>0</v>
      </c>
      <c r="AT59" s="146">
        <v>4.5682559999999999</v>
      </c>
      <c r="AU59" s="97">
        <v>33.292895999999999</v>
      </c>
      <c r="AV59" s="152">
        <v>1232.3018879999997</v>
      </c>
      <c r="AW59" s="145">
        <v>67.862300000000005</v>
      </c>
      <c r="AX59" s="152">
        <v>282.25239800000008</v>
      </c>
      <c r="AY59" s="145">
        <v>0</v>
      </c>
      <c r="AZ59" s="145">
        <v>0</v>
      </c>
      <c r="BA59" s="146">
        <v>250.08350999999999</v>
      </c>
      <c r="BB59" s="96">
        <v>32.168888000000095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0.1454146266305702</v>
      </c>
      <c r="N60" s="400" t="s">
        <v>52</v>
      </c>
      <c r="O60" s="151">
        <v>2017</v>
      </c>
      <c r="P60" s="394">
        <v>2</v>
      </c>
      <c r="Q60" s="145">
        <v>5845.3990200000007</v>
      </c>
      <c r="R60" s="145">
        <v>54.343799999999995</v>
      </c>
      <c r="S60" s="152">
        <v>5791.0552200000011</v>
      </c>
      <c r="T60" s="145">
        <v>2517.8963400000002</v>
      </c>
      <c r="U60" s="145"/>
      <c r="V60" s="145"/>
      <c r="W60" s="96">
        <v>3273.1588800000009</v>
      </c>
      <c r="X60" s="146">
        <v>56.557299999999998</v>
      </c>
      <c r="Y60" s="145">
        <v>694.73538000000008</v>
      </c>
      <c r="Z60" s="146">
        <v>22.959935999999999</v>
      </c>
      <c r="AA60" s="145">
        <v>0</v>
      </c>
      <c r="AB60" s="145">
        <v>-5.3988480000000001</v>
      </c>
      <c r="AC60" s="146">
        <v>12.824736000000001</v>
      </c>
      <c r="AD60" s="145">
        <v>108.42192</v>
      </c>
      <c r="AE60" s="145">
        <v>437.59343999999999</v>
      </c>
      <c r="AF60" s="145">
        <v>364.23436800000002</v>
      </c>
      <c r="AG60" s="145">
        <v>132.95404800000003</v>
      </c>
      <c r="AH60" s="145">
        <v>0</v>
      </c>
      <c r="AI60" s="145">
        <v>268.64707200000004</v>
      </c>
      <c r="AJ60" s="145">
        <v>48.856607999999994</v>
      </c>
      <c r="AK60" s="145">
        <v>0</v>
      </c>
      <c r="AL60" s="145">
        <v>50.359583999999998</v>
      </c>
      <c r="AM60" s="381">
        <v>4.2221759999999993</v>
      </c>
      <c r="AN60" s="145">
        <v>13.665215999999999</v>
      </c>
      <c r="AO60" s="145">
        <v>0.99868800000000002</v>
      </c>
      <c r="AP60" s="145">
        <v>44.100479999999997</v>
      </c>
      <c r="AQ60" s="145">
        <v>0</v>
      </c>
      <c r="AR60" s="145">
        <v>4.9538880000000001</v>
      </c>
      <c r="AS60" s="145">
        <v>0</v>
      </c>
      <c r="AT60" s="146">
        <v>73.131647999999998</v>
      </c>
      <c r="AU60" s="97">
        <v>141.07209599999999</v>
      </c>
      <c r="AV60" s="152">
        <v>1552.1391360000002</v>
      </c>
      <c r="AW60" s="145">
        <v>104.18650000000001</v>
      </c>
      <c r="AX60" s="152">
        <v>850.00651600000106</v>
      </c>
      <c r="AY60" s="145">
        <v>0</v>
      </c>
      <c r="AZ60" s="145">
        <v>0</v>
      </c>
      <c r="BA60" s="146">
        <v>253.31712000000002</v>
      </c>
      <c r="BB60" s="96">
        <v>596.68939600000101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0.1213843782722963</v>
      </c>
      <c r="N61" s="400" t="s">
        <v>52</v>
      </c>
      <c r="O61" s="151">
        <v>2017</v>
      </c>
      <c r="P61" s="394">
        <v>2</v>
      </c>
      <c r="Q61" s="145">
        <v>3856.8673800000001</v>
      </c>
      <c r="R61" s="145">
        <v>42.643124999999998</v>
      </c>
      <c r="S61" s="152">
        <v>3814.2242550000001</v>
      </c>
      <c r="T61" s="145">
        <v>1532.7414000000001</v>
      </c>
      <c r="U61" s="145"/>
      <c r="V61" s="145"/>
      <c r="W61" s="96">
        <v>2281.4828550000002</v>
      </c>
      <c r="X61" s="146">
        <v>84.327130000000011</v>
      </c>
      <c r="Y61" s="145">
        <v>457.55495999999994</v>
      </c>
      <c r="Z61" s="146">
        <v>22.969823999999999</v>
      </c>
      <c r="AA61" s="145">
        <v>0</v>
      </c>
      <c r="AB61" s="145">
        <v>-5.4383999999999997</v>
      </c>
      <c r="AC61" s="146">
        <v>14.940767999999998</v>
      </c>
      <c r="AD61" s="145">
        <v>81.487008000000003</v>
      </c>
      <c r="AE61" s="145">
        <v>376.66358400000001</v>
      </c>
      <c r="AF61" s="145">
        <v>303.14630399999999</v>
      </c>
      <c r="AG61" s="145">
        <v>119.27894399999998</v>
      </c>
      <c r="AH61" s="145">
        <v>0</v>
      </c>
      <c r="AI61" s="145">
        <v>95.696064000000007</v>
      </c>
      <c r="AJ61" s="145">
        <v>43.180895999999997</v>
      </c>
      <c r="AK61" s="145">
        <v>0</v>
      </c>
      <c r="AL61" s="145">
        <v>70.788191999999995</v>
      </c>
      <c r="AM61" s="381">
        <v>5.2604160000000002</v>
      </c>
      <c r="AN61" s="145">
        <v>9.9176640000000003</v>
      </c>
      <c r="AO61" s="145">
        <v>0.52406400000000009</v>
      </c>
      <c r="AP61" s="145">
        <v>28.487327999999998</v>
      </c>
      <c r="AQ61" s="145">
        <v>0</v>
      </c>
      <c r="AR61" s="145">
        <v>3.1048320000000005</v>
      </c>
      <c r="AS61" s="145">
        <v>0</v>
      </c>
      <c r="AT61" s="146">
        <v>51.694464000000004</v>
      </c>
      <c r="AU61" s="97">
        <v>98.988767999999993</v>
      </c>
      <c r="AV61" s="152">
        <v>1189.2297599999999</v>
      </c>
      <c r="AW61" s="145">
        <v>68.740099999999998</v>
      </c>
      <c r="AX61" s="152">
        <v>468.16344900000036</v>
      </c>
      <c r="AY61" s="145">
        <v>0</v>
      </c>
      <c r="AZ61" s="145">
        <v>0</v>
      </c>
      <c r="BA61" s="146">
        <v>280.93533000000002</v>
      </c>
      <c r="BB61" s="96">
        <v>187.22811900000033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2.0738421979615593E-2</v>
      </c>
      <c r="N62" s="400" t="s">
        <v>51</v>
      </c>
      <c r="O62" s="151">
        <v>2017</v>
      </c>
      <c r="P62" s="394">
        <v>2</v>
      </c>
      <c r="Q62" s="145">
        <v>1614.4828199999999</v>
      </c>
      <c r="R62" s="145">
        <v>60.927299999999995</v>
      </c>
      <c r="S62" s="152">
        <v>1553.5555199999999</v>
      </c>
      <c r="T62" s="145">
        <v>657.09144000000015</v>
      </c>
      <c r="U62" s="145"/>
      <c r="V62" s="145"/>
      <c r="W62" s="96">
        <v>896.46407999999974</v>
      </c>
      <c r="X62" s="146">
        <v>22.91647</v>
      </c>
      <c r="Y62" s="145">
        <v>147.42594</v>
      </c>
      <c r="Z62" s="146">
        <v>4.5188160000000002</v>
      </c>
      <c r="AA62" s="145">
        <v>0</v>
      </c>
      <c r="AB62" s="145">
        <v>-0.5735039999999999</v>
      </c>
      <c r="AC62" s="146">
        <v>24.878207999999997</v>
      </c>
      <c r="AD62" s="145">
        <v>75.277343999999999</v>
      </c>
      <c r="AE62" s="145">
        <v>228.69955199999998</v>
      </c>
      <c r="AF62" s="145">
        <v>139.78665600000002</v>
      </c>
      <c r="AG62" s="145">
        <v>92.195712</v>
      </c>
      <c r="AH62" s="145">
        <v>0</v>
      </c>
      <c r="AI62" s="145">
        <v>92.868095999999994</v>
      </c>
      <c r="AJ62" s="145">
        <v>18.915744</v>
      </c>
      <c r="AK62" s="145">
        <v>0</v>
      </c>
      <c r="AL62" s="145">
        <v>22.129344</v>
      </c>
      <c r="AM62" s="381">
        <v>3.5399039999999999</v>
      </c>
      <c r="AN62" s="145">
        <v>0.55372800000000011</v>
      </c>
      <c r="AO62" s="145">
        <v>0</v>
      </c>
      <c r="AP62" s="145">
        <v>2.2742399999999998</v>
      </c>
      <c r="AQ62" s="145">
        <v>0</v>
      </c>
      <c r="AR62" s="145">
        <v>2.9663999999999997</v>
      </c>
      <c r="AS62" s="145">
        <v>0</v>
      </c>
      <c r="AT62" s="146">
        <v>4.4397120000000001</v>
      </c>
      <c r="AU62" s="97">
        <v>13.773984</v>
      </c>
      <c r="AV62" s="152">
        <v>683.646432</v>
      </c>
      <c r="AW62" s="145">
        <v>28.779299999999999</v>
      </c>
      <c r="AX62" s="152">
        <v>33.481825999999764</v>
      </c>
      <c r="AY62" s="145">
        <v>0</v>
      </c>
      <c r="AZ62" s="145">
        <v>0</v>
      </c>
      <c r="BA62" s="146">
        <v>167.644125</v>
      </c>
      <c r="BB62" s="96">
        <v>-134.16229900000025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8.3268818019233096E-2</v>
      </c>
      <c r="N63" s="400" t="s">
        <v>52</v>
      </c>
      <c r="O63" s="151">
        <v>2017</v>
      </c>
      <c r="P63" s="394">
        <v>2</v>
      </c>
      <c r="Q63" s="145">
        <v>937.34334000000001</v>
      </c>
      <c r="R63" s="145">
        <v>23.710574999999999</v>
      </c>
      <c r="S63" s="152">
        <v>913.63276500000006</v>
      </c>
      <c r="T63" s="145">
        <v>526.65605999999991</v>
      </c>
      <c r="U63" s="145"/>
      <c r="V63" s="145"/>
      <c r="W63" s="96">
        <v>386.97670500000015</v>
      </c>
      <c r="X63" s="146">
        <v>21.791194999999998</v>
      </c>
      <c r="Y63" s="145">
        <v>91.293480000000002</v>
      </c>
      <c r="Z63" s="146">
        <v>9.0574080000000006</v>
      </c>
      <c r="AA63" s="145">
        <v>0</v>
      </c>
      <c r="AB63" s="145">
        <v>-0.177984</v>
      </c>
      <c r="AC63" s="146">
        <v>3.8662080000000003</v>
      </c>
      <c r="AD63" s="145">
        <v>38.563200000000002</v>
      </c>
      <c r="AE63" s="145">
        <v>39.601439999999997</v>
      </c>
      <c r="AF63" s="145">
        <v>43.11168</v>
      </c>
      <c r="AG63" s="145">
        <v>9.7001279999999994</v>
      </c>
      <c r="AH63" s="145">
        <v>0</v>
      </c>
      <c r="AI63" s="145">
        <v>2.7587519999999999</v>
      </c>
      <c r="AJ63" s="145">
        <v>4.7561279999999995</v>
      </c>
      <c r="AK63" s="145">
        <v>0</v>
      </c>
      <c r="AL63" s="145">
        <v>16.611840000000001</v>
      </c>
      <c r="AM63" s="381">
        <v>3.253152</v>
      </c>
      <c r="AN63" s="145">
        <v>0.484512</v>
      </c>
      <c r="AO63" s="145">
        <v>0</v>
      </c>
      <c r="AP63" s="145">
        <v>14.139840000000001</v>
      </c>
      <c r="AQ63" s="145">
        <v>0</v>
      </c>
      <c r="AR63" s="145">
        <v>1.1865599999999998</v>
      </c>
      <c r="AS63" s="145">
        <v>0</v>
      </c>
      <c r="AT63" s="146">
        <v>-0.40540799999999999</v>
      </c>
      <c r="AU63" s="97">
        <v>18.658656000000001</v>
      </c>
      <c r="AV63" s="152">
        <v>173.76182399999999</v>
      </c>
      <c r="AW63" s="145">
        <v>16.70955</v>
      </c>
      <c r="AX63" s="152">
        <v>78.051472000000132</v>
      </c>
      <c r="AY63" s="145">
        <v>0</v>
      </c>
      <c r="AZ63" s="145">
        <v>0</v>
      </c>
      <c r="BA63" s="146">
        <v>22.167014999999999</v>
      </c>
      <c r="BB63" s="96">
        <v>55.884457000000133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-0.19105732781953258</v>
      </c>
      <c r="N64" s="400" t="s">
        <v>56</v>
      </c>
      <c r="O64" s="151">
        <v>2017</v>
      </c>
      <c r="P64" s="394">
        <v>2</v>
      </c>
      <c r="Q64" s="145">
        <v>735.65225999999996</v>
      </c>
      <c r="R64" s="145">
        <v>29.86515</v>
      </c>
      <c r="S64" s="152">
        <v>705.78710999999998</v>
      </c>
      <c r="T64" s="145">
        <v>411.67223999999999</v>
      </c>
      <c r="U64" s="145"/>
      <c r="V64" s="145"/>
      <c r="W64" s="96">
        <v>294.11487</v>
      </c>
      <c r="X64" s="146">
        <v>17.681495000000002</v>
      </c>
      <c r="Y64" s="145">
        <v>70.496459999999971</v>
      </c>
      <c r="Z64" s="146">
        <v>14.48592</v>
      </c>
      <c r="AA64" s="145">
        <v>0</v>
      </c>
      <c r="AB64" s="145">
        <v>-0.15820799999999999</v>
      </c>
      <c r="AC64" s="146">
        <v>4.5089279999999992</v>
      </c>
      <c r="AD64" s="145">
        <v>63.609504000000001</v>
      </c>
      <c r="AE64" s="145">
        <v>32.29420799999999</v>
      </c>
      <c r="AF64" s="145">
        <v>63.184320000000007</v>
      </c>
      <c r="AG64" s="145">
        <v>10.738367999999999</v>
      </c>
      <c r="AH64" s="145">
        <v>0</v>
      </c>
      <c r="AI64" s="145">
        <v>1.1173439999999999</v>
      </c>
      <c r="AJ64" s="145">
        <v>5.0132159999999999</v>
      </c>
      <c r="AK64" s="145">
        <v>0</v>
      </c>
      <c r="AL64" s="145">
        <v>131.93558400000001</v>
      </c>
      <c r="AM64" s="381">
        <v>0.98880000000000001</v>
      </c>
      <c r="AN64" s="145">
        <v>6.0217920000000005</v>
      </c>
      <c r="AO64" s="145">
        <v>0</v>
      </c>
      <c r="AP64" s="145">
        <v>6.2689919999999999</v>
      </c>
      <c r="AQ64" s="145">
        <v>0</v>
      </c>
      <c r="AR64" s="145">
        <v>1.0481280000000002</v>
      </c>
      <c r="AS64" s="145">
        <v>0</v>
      </c>
      <c r="AT64" s="146">
        <v>1.0184639999999998</v>
      </c>
      <c r="AU64" s="97">
        <v>15.346176</v>
      </c>
      <c r="AV64" s="152">
        <v>323.23872000000006</v>
      </c>
      <c r="AW64" s="145">
        <v>13.114750000000001</v>
      </c>
      <c r="AX64" s="152">
        <v>-140.55175500000001</v>
      </c>
      <c r="AY64" s="145">
        <v>0</v>
      </c>
      <c r="AZ64" s="145">
        <v>0</v>
      </c>
      <c r="BA64" s="146">
        <v>22.211190000000002</v>
      </c>
      <c r="BB64" s="96">
        <v>-162.762945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3.2770195489164454E-2</v>
      </c>
      <c r="N65" s="400" t="s">
        <v>51</v>
      </c>
      <c r="O65" s="151">
        <v>2017</v>
      </c>
      <c r="P65" s="394">
        <v>2</v>
      </c>
      <c r="Q65" s="145">
        <v>2555.8378200000002</v>
      </c>
      <c r="R65" s="145">
        <v>16.787924999999998</v>
      </c>
      <c r="S65" s="152">
        <v>2539.0498950000001</v>
      </c>
      <c r="T65" s="145">
        <v>1023.6504600000001</v>
      </c>
      <c r="U65" s="145"/>
      <c r="V65" s="145"/>
      <c r="W65" s="96">
        <v>1515.399435</v>
      </c>
      <c r="X65" s="146">
        <v>56.126759999999997</v>
      </c>
      <c r="Y65" s="145">
        <v>304.62966</v>
      </c>
      <c r="Z65" s="146">
        <v>17.185343999999997</v>
      </c>
      <c r="AA65" s="145">
        <v>0</v>
      </c>
      <c r="AB65" s="145">
        <v>-6.0514559999999999</v>
      </c>
      <c r="AC65" s="146">
        <v>8.8497599999999981</v>
      </c>
      <c r="AD65" s="145">
        <v>102.66710399999999</v>
      </c>
      <c r="AE65" s="145">
        <v>238.27113600000001</v>
      </c>
      <c r="AF65" s="145">
        <v>152.12688</v>
      </c>
      <c r="AG65" s="145">
        <v>254.33913600000005</v>
      </c>
      <c r="AH65" s="145">
        <v>0</v>
      </c>
      <c r="AI65" s="145">
        <v>83.454719999999995</v>
      </c>
      <c r="AJ65" s="145">
        <v>42.419519999999999</v>
      </c>
      <c r="AK65" s="145">
        <v>0</v>
      </c>
      <c r="AL65" s="145">
        <v>62.88768000000001</v>
      </c>
      <c r="AM65" s="381">
        <v>3.7871039999999998</v>
      </c>
      <c r="AN65" s="145">
        <v>8.7409920000000003</v>
      </c>
      <c r="AO65" s="145">
        <v>1.621632</v>
      </c>
      <c r="AP65" s="145">
        <v>31.770144000000002</v>
      </c>
      <c r="AQ65" s="145">
        <v>0</v>
      </c>
      <c r="AR65" s="145">
        <v>5.8635839999999995</v>
      </c>
      <c r="AS65" s="145">
        <v>0</v>
      </c>
      <c r="AT65" s="146">
        <v>22.999488000000003</v>
      </c>
      <c r="AU65" s="97">
        <v>74.782944000000001</v>
      </c>
      <c r="AV65" s="152">
        <v>1010.9491200000001</v>
      </c>
      <c r="AW65" s="145">
        <v>45.551550000000006</v>
      </c>
      <c r="AX65" s="152">
        <v>83.755304999999922</v>
      </c>
      <c r="AY65" s="145">
        <v>0</v>
      </c>
      <c r="AZ65" s="145">
        <v>0</v>
      </c>
      <c r="BA65" s="146">
        <v>264.55523999999997</v>
      </c>
      <c r="BB65" s="96">
        <v>-180.79993500000006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0.15399933092153884</v>
      </c>
      <c r="N66" s="400" t="s">
        <v>52</v>
      </c>
      <c r="O66" s="151">
        <v>2017</v>
      </c>
      <c r="P66" s="394">
        <v>2</v>
      </c>
      <c r="Q66" s="145">
        <v>1735.2225000000001</v>
      </c>
      <c r="R66" s="145">
        <v>24.518550000000001</v>
      </c>
      <c r="S66" s="152">
        <v>1710.7039500000001</v>
      </c>
      <c r="T66" s="145">
        <v>978.12684000000013</v>
      </c>
      <c r="U66" s="145"/>
      <c r="V66" s="145"/>
      <c r="W66" s="96">
        <v>732.57710999999995</v>
      </c>
      <c r="X66" s="146">
        <v>41.116570000000003</v>
      </c>
      <c r="Y66" s="145">
        <v>171.00342000000001</v>
      </c>
      <c r="Z66" s="146">
        <v>12.686304</v>
      </c>
      <c r="AA66" s="145">
        <v>0</v>
      </c>
      <c r="AB66" s="145">
        <v>-1.3348800000000001</v>
      </c>
      <c r="AC66" s="146">
        <v>4.4298240000000009</v>
      </c>
      <c r="AD66" s="145">
        <v>49.736639999999994</v>
      </c>
      <c r="AE66" s="145">
        <v>39.294912000000004</v>
      </c>
      <c r="AF66" s="145">
        <v>58.932480000000005</v>
      </c>
      <c r="AG66" s="145">
        <v>13.091711999999999</v>
      </c>
      <c r="AH66" s="145">
        <v>0</v>
      </c>
      <c r="AI66" s="145">
        <v>5.0923200000000008</v>
      </c>
      <c r="AJ66" s="145">
        <v>3.2136</v>
      </c>
      <c r="AK66" s="145">
        <v>0</v>
      </c>
      <c r="AL66" s="145">
        <v>21.595392</v>
      </c>
      <c r="AM66" s="381">
        <v>2.7983040000000003</v>
      </c>
      <c r="AN66" s="145">
        <v>6.9809279999999996</v>
      </c>
      <c r="AO66" s="145">
        <v>0</v>
      </c>
      <c r="AP66" s="145">
        <v>8.1081599999999998</v>
      </c>
      <c r="AQ66" s="145">
        <v>1.769952</v>
      </c>
      <c r="AR66" s="145">
        <v>1.82928</v>
      </c>
      <c r="AS66" s="145">
        <v>0</v>
      </c>
      <c r="AT66" s="146">
        <v>0.26697599999999999</v>
      </c>
      <c r="AU66" s="97">
        <v>21.753599999999999</v>
      </c>
      <c r="AV66" s="152">
        <v>212.71065600000003</v>
      </c>
      <c r="AW66" s="145">
        <v>30.932000000000002</v>
      </c>
      <c r="AX66" s="152">
        <v>267.22310399999992</v>
      </c>
      <c r="AY66" s="145">
        <v>0</v>
      </c>
      <c r="AZ66" s="145">
        <v>0</v>
      </c>
      <c r="BA66" s="146">
        <v>64.345304999999996</v>
      </c>
      <c r="BB66" s="96">
        <v>202.87779899999992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0.11568707430034537</v>
      </c>
      <c r="N67" s="400" t="s">
        <v>52</v>
      </c>
      <c r="O67" s="151">
        <v>2017</v>
      </c>
      <c r="P67" s="394">
        <v>2</v>
      </c>
      <c r="Q67" s="145">
        <v>3018.1431599999996</v>
      </c>
      <c r="R67" s="145">
        <v>68.627999999999986</v>
      </c>
      <c r="S67" s="152">
        <v>2949.5151599999995</v>
      </c>
      <c r="T67" s="145">
        <v>1240.3724400000001</v>
      </c>
      <c r="U67" s="145"/>
      <c r="V67" s="145"/>
      <c r="W67" s="96">
        <v>1709.1427199999994</v>
      </c>
      <c r="X67" s="146">
        <v>29.746399999999998</v>
      </c>
      <c r="Y67" s="145">
        <v>280.01591999999999</v>
      </c>
      <c r="Z67" s="146">
        <v>3.5497919999999996</v>
      </c>
      <c r="AA67" s="145">
        <v>0</v>
      </c>
      <c r="AB67" s="145">
        <v>-0.69216</v>
      </c>
      <c r="AC67" s="146">
        <v>24.195936</v>
      </c>
      <c r="AD67" s="145">
        <v>108.21427200000001</v>
      </c>
      <c r="AE67" s="145">
        <v>325.23609599999997</v>
      </c>
      <c r="AF67" s="145">
        <v>203.62358399999999</v>
      </c>
      <c r="AG67" s="145">
        <v>154.27257600000002</v>
      </c>
      <c r="AH67" s="145">
        <v>0</v>
      </c>
      <c r="AI67" s="145">
        <v>135.82156800000001</v>
      </c>
      <c r="AJ67" s="145">
        <v>24.52224</v>
      </c>
      <c r="AK67" s="145">
        <v>0</v>
      </c>
      <c r="AL67" s="145">
        <v>34.400351999999998</v>
      </c>
      <c r="AM67" s="381">
        <v>3.1938240000000002</v>
      </c>
      <c r="AN67" s="145">
        <v>6.793056</v>
      </c>
      <c r="AO67" s="145">
        <v>0</v>
      </c>
      <c r="AP67" s="145">
        <v>10.036320000000002</v>
      </c>
      <c r="AQ67" s="145">
        <v>0</v>
      </c>
      <c r="AR67" s="145">
        <v>4.1925120000000007</v>
      </c>
      <c r="AS67" s="145">
        <v>0</v>
      </c>
      <c r="AT67" s="146">
        <v>6.0712320000000002</v>
      </c>
      <c r="AU67" s="97">
        <v>30.286944000000005</v>
      </c>
      <c r="AV67" s="152">
        <v>1016.3776320000002</v>
      </c>
      <c r="AW67" s="145">
        <v>53.796599999999998</v>
      </c>
      <c r="AX67" s="152">
        <v>349.16015199999913</v>
      </c>
      <c r="AY67" s="145">
        <v>0</v>
      </c>
      <c r="AZ67" s="145">
        <v>0</v>
      </c>
      <c r="BA67" s="146">
        <v>237.44945999999999</v>
      </c>
      <c r="BB67" s="96">
        <v>111.71069199999914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0.15060202458571578</v>
      </c>
      <c r="N68" s="400" t="s">
        <v>52</v>
      </c>
      <c r="O68" s="151">
        <v>2017</v>
      </c>
      <c r="P68" s="394">
        <v>2</v>
      </c>
      <c r="Q68" s="145">
        <v>4453.5274199999994</v>
      </c>
      <c r="R68" s="145">
        <v>60.049500000000002</v>
      </c>
      <c r="S68" s="152">
        <v>4393.4779199999994</v>
      </c>
      <c r="T68" s="145">
        <v>1824.44346</v>
      </c>
      <c r="U68" s="145"/>
      <c r="V68" s="145"/>
      <c r="W68" s="96">
        <v>2569.0344599999994</v>
      </c>
      <c r="X68" s="146">
        <v>93.525030000000001</v>
      </c>
      <c r="Y68" s="145">
        <v>527.01515999999992</v>
      </c>
      <c r="Z68" s="146">
        <v>21.961248000000001</v>
      </c>
      <c r="AA68" s="145">
        <v>0</v>
      </c>
      <c r="AB68" s="145">
        <v>-5.2109759999999996</v>
      </c>
      <c r="AC68" s="146">
        <v>20.903231999999999</v>
      </c>
      <c r="AD68" s="145">
        <v>136.71148799999997</v>
      </c>
      <c r="AE68" s="145">
        <v>391.86144000000002</v>
      </c>
      <c r="AF68" s="145">
        <v>282.53971200000001</v>
      </c>
      <c r="AG68" s="145">
        <v>140.37993600000001</v>
      </c>
      <c r="AH68" s="145">
        <v>0</v>
      </c>
      <c r="AI68" s="145">
        <v>72.835008000000002</v>
      </c>
      <c r="AJ68" s="145">
        <v>28.853183999999999</v>
      </c>
      <c r="AK68" s="145">
        <v>0</v>
      </c>
      <c r="AL68" s="145">
        <v>55.906752000000004</v>
      </c>
      <c r="AM68" s="381">
        <v>2.8971839999999998</v>
      </c>
      <c r="AN68" s="145">
        <v>7.8411839999999993</v>
      </c>
      <c r="AO68" s="145">
        <v>9.2749439999999996</v>
      </c>
      <c r="AP68" s="145">
        <v>48.243552000000001</v>
      </c>
      <c r="AQ68" s="145">
        <v>0</v>
      </c>
      <c r="AR68" s="145">
        <v>5.3988480000000001</v>
      </c>
      <c r="AS68" s="145">
        <v>0</v>
      </c>
      <c r="AT68" s="146">
        <v>9.3935999999999993</v>
      </c>
      <c r="AU68" s="97">
        <v>83.049312000000015</v>
      </c>
      <c r="AV68" s="152">
        <v>1192.1368320000004</v>
      </c>
      <c r="AW68" s="145">
        <v>79.378199999999993</v>
      </c>
      <c r="AX68" s="152">
        <v>670.7102459999993</v>
      </c>
      <c r="AY68" s="145">
        <v>0</v>
      </c>
      <c r="AZ68" s="145">
        <v>0</v>
      </c>
      <c r="BA68" s="146">
        <v>268.10690999999997</v>
      </c>
      <c r="BB68" s="96">
        <v>402.60333599999933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0.16605043733175001</v>
      </c>
      <c r="N69" s="400" t="s">
        <v>52</v>
      </c>
      <c r="O69" s="151">
        <v>2017</v>
      </c>
      <c r="P69" s="394">
        <v>2</v>
      </c>
      <c r="Q69" s="145">
        <v>2381.9103</v>
      </c>
      <c r="R69" s="145">
        <v>25.326525</v>
      </c>
      <c r="S69" s="152">
        <v>2356.5837750000001</v>
      </c>
      <c r="T69" s="145">
        <v>945.88992000000007</v>
      </c>
      <c r="U69" s="145"/>
      <c r="V69" s="145"/>
      <c r="W69" s="96">
        <v>1410.693855</v>
      </c>
      <c r="X69" s="146">
        <v>54.150190000000002</v>
      </c>
      <c r="Y69" s="145">
        <v>200.24441999999996</v>
      </c>
      <c r="Z69" s="146">
        <v>43.368768000000003</v>
      </c>
      <c r="AA69" s="145">
        <v>0</v>
      </c>
      <c r="AB69" s="145">
        <v>45.712223999999999</v>
      </c>
      <c r="AC69" s="146">
        <v>9.1167360000000013</v>
      </c>
      <c r="AD69" s="145">
        <v>91.355231999999987</v>
      </c>
      <c r="AE69" s="145">
        <v>201.9624</v>
      </c>
      <c r="AF69" s="145">
        <v>173.41574399999999</v>
      </c>
      <c r="AG69" s="145">
        <v>69.789503999999994</v>
      </c>
      <c r="AH69" s="145">
        <v>0</v>
      </c>
      <c r="AI69" s="145">
        <v>71.806656000000004</v>
      </c>
      <c r="AJ69" s="145">
        <v>58.487519999999996</v>
      </c>
      <c r="AK69" s="145">
        <v>0</v>
      </c>
      <c r="AL69" s="145">
        <v>32.511744000000007</v>
      </c>
      <c r="AM69" s="381">
        <v>4.4594879999999995</v>
      </c>
      <c r="AN69" s="145">
        <v>6.1107839999999998</v>
      </c>
      <c r="AO69" s="145">
        <v>1.4535359999999999</v>
      </c>
      <c r="AP69" s="145">
        <v>7.1885759999999994</v>
      </c>
      <c r="AQ69" s="145">
        <v>0</v>
      </c>
      <c r="AR69" s="145">
        <v>4.1826240000000006</v>
      </c>
      <c r="AS69" s="145">
        <v>0</v>
      </c>
      <c r="AT69" s="146">
        <v>7.0600319999999996</v>
      </c>
      <c r="AU69" s="97">
        <v>30.45504</v>
      </c>
      <c r="AV69" s="152">
        <v>729.78384000000005</v>
      </c>
      <c r="AW69" s="145">
        <v>42.458350000000003</v>
      </c>
      <c r="AX69" s="152">
        <v>395.51724699999988</v>
      </c>
      <c r="AY69" s="145">
        <v>0</v>
      </c>
      <c r="AZ69" s="145">
        <v>0</v>
      </c>
      <c r="BA69" s="146">
        <v>247.30048500000004</v>
      </c>
      <c r="BB69" s="96">
        <v>148.21676199999985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0.12514555398828525</v>
      </c>
      <c r="N70" s="400" t="s">
        <v>52</v>
      </c>
      <c r="O70" s="151">
        <v>2017</v>
      </c>
      <c r="P70" s="394">
        <v>2</v>
      </c>
      <c r="Q70" s="145">
        <v>3124.7958600000002</v>
      </c>
      <c r="R70" s="145">
        <v>63.271425000000001</v>
      </c>
      <c r="S70" s="152">
        <v>3061.5244350000003</v>
      </c>
      <c r="T70" s="145">
        <v>1255.64958</v>
      </c>
      <c r="U70" s="145"/>
      <c r="V70" s="145"/>
      <c r="W70" s="96">
        <v>1805.8748550000003</v>
      </c>
      <c r="X70" s="146">
        <v>49.962210000000006</v>
      </c>
      <c r="Y70" s="145">
        <v>290.67606000000001</v>
      </c>
      <c r="Z70" s="146">
        <v>10.026432</v>
      </c>
      <c r="AA70" s="145">
        <v>0</v>
      </c>
      <c r="AB70" s="145">
        <v>-5.8240319999999999</v>
      </c>
      <c r="AC70" s="146">
        <v>24.542016</v>
      </c>
      <c r="AD70" s="145">
        <v>101.31244799999999</v>
      </c>
      <c r="AE70" s="145">
        <v>355.91855999999996</v>
      </c>
      <c r="AF70" s="145">
        <v>212.57222399999998</v>
      </c>
      <c r="AG70" s="145">
        <v>105.445632</v>
      </c>
      <c r="AH70" s="145">
        <v>0</v>
      </c>
      <c r="AI70" s="145">
        <v>126.72460799999999</v>
      </c>
      <c r="AJ70" s="145">
        <v>31.908576</v>
      </c>
      <c r="AK70" s="145">
        <v>0</v>
      </c>
      <c r="AL70" s="145">
        <v>39.403680000000001</v>
      </c>
      <c r="AM70" s="381">
        <v>4.6671360000000002</v>
      </c>
      <c r="AN70" s="145">
        <v>6.7535040000000004</v>
      </c>
      <c r="AO70" s="145">
        <v>0</v>
      </c>
      <c r="AP70" s="145">
        <v>8.8497599999999981</v>
      </c>
      <c r="AQ70" s="145">
        <v>0</v>
      </c>
      <c r="AR70" s="145">
        <v>3.2927039999999996</v>
      </c>
      <c r="AS70" s="145">
        <v>0</v>
      </c>
      <c r="AT70" s="146">
        <v>30.326496000000002</v>
      </c>
      <c r="AU70" s="97">
        <v>53.889600000000002</v>
      </c>
      <c r="AV70" s="152">
        <v>1027.175328</v>
      </c>
      <c r="AW70" s="145">
        <v>55.698500000000003</v>
      </c>
      <c r="AX70" s="152">
        <v>391.05430900000027</v>
      </c>
      <c r="AY70" s="145">
        <v>0</v>
      </c>
      <c r="AZ70" s="145">
        <v>0</v>
      </c>
      <c r="BA70" s="146">
        <v>215.46797999999998</v>
      </c>
      <c r="BB70" s="96">
        <v>175.58632900000029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0.16263913008506736</v>
      </c>
      <c r="N71" s="400" t="s">
        <v>52</v>
      </c>
      <c r="O71" s="151">
        <v>2017</v>
      </c>
      <c r="P71" s="394">
        <v>2</v>
      </c>
      <c r="Q71" s="145">
        <v>3954.7683000000006</v>
      </c>
      <c r="R71" s="145">
        <v>39.969825</v>
      </c>
      <c r="S71" s="152">
        <v>3914.7984750000005</v>
      </c>
      <c r="T71" s="145">
        <v>1881.7353000000001</v>
      </c>
      <c r="U71" s="145"/>
      <c r="V71" s="145"/>
      <c r="W71" s="96">
        <v>2033.0631750000005</v>
      </c>
      <c r="X71" s="146">
        <v>54.766644999999997</v>
      </c>
      <c r="Y71" s="145">
        <v>273.95226000000002</v>
      </c>
      <c r="Z71" s="146">
        <v>0.177984</v>
      </c>
      <c r="AA71" s="145">
        <v>0</v>
      </c>
      <c r="AB71" s="145">
        <v>-1.53264</v>
      </c>
      <c r="AC71" s="146">
        <v>13.289471999999998</v>
      </c>
      <c r="AD71" s="145">
        <v>90.366432000000003</v>
      </c>
      <c r="AE71" s="145">
        <v>309.52406399999995</v>
      </c>
      <c r="AF71" s="145">
        <v>240.63436800000002</v>
      </c>
      <c r="AG71" s="145">
        <v>87.953760000000003</v>
      </c>
      <c r="AH71" s="145">
        <v>0</v>
      </c>
      <c r="AI71" s="145">
        <v>103.85366400000001</v>
      </c>
      <c r="AJ71" s="145">
        <v>86.361791999999994</v>
      </c>
      <c r="AK71" s="145">
        <v>0</v>
      </c>
      <c r="AL71" s="145">
        <v>45.465024</v>
      </c>
      <c r="AM71" s="381">
        <v>2.3137919999999998</v>
      </c>
      <c r="AN71" s="145">
        <v>10.342848000000002</v>
      </c>
      <c r="AO71" s="145">
        <v>0</v>
      </c>
      <c r="AP71" s="145">
        <v>10.006655999999998</v>
      </c>
      <c r="AQ71" s="145">
        <v>0</v>
      </c>
      <c r="AR71" s="145">
        <v>3.3718080000000001</v>
      </c>
      <c r="AS71" s="145">
        <v>0</v>
      </c>
      <c r="AT71" s="146">
        <v>12.043584000000001</v>
      </c>
      <c r="AU71" s="97">
        <v>38.078688</v>
      </c>
      <c r="AV71" s="152">
        <v>1002.2377919999999</v>
      </c>
      <c r="AW71" s="145">
        <v>70.485250000000008</v>
      </c>
      <c r="AX71" s="152">
        <v>643.20007600000076</v>
      </c>
      <c r="AY71" s="145">
        <v>0</v>
      </c>
      <c r="AZ71" s="145">
        <v>0</v>
      </c>
      <c r="BA71" s="146">
        <v>168.58947000000001</v>
      </c>
      <c r="BB71" s="96">
        <v>474.61060600000076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0.24276976958870813</v>
      </c>
      <c r="N72" s="400" t="s">
        <v>52</v>
      </c>
      <c r="O72" s="151">
        <v>2017</v>
      </c>
      <c r="P72" s="394">
        <v>2</v>
      </c>
      <c r="Q72" s="145">
        <v>8962.1510400000006</v>
      </c>
      <c r="R72" s="145">
        <v>24.089624999999998</v>
      </c>
      <c r="S72" s="152">
        <v>8938.0614150000001</v>
      </c>
      <c r="T72" s="145">
        <v>2876.5243799999998</v>
      </c>
      <c r="U72" s="145"/>
      <c r="V72" s="145"/>
      <c r="W72" s="96">
        <v>6061.5370350000003</v>
      </c>
      <c r="X72" s="146">
        <v>242.70713999999998</v>
      </c>
      <c r="Y72" s="145">
        <v>1072.4880599999999</v>
      </c>
      <c r="Z72" s="146">
        <v>56.648351999999996</v>
      </c>
      <c r="AA72" s="145">
        <v>0</v>
      </c>
      <c r="AB72" s="145">
        <v>-25.876896000000002</v>
      </c>
      <c r="AC72" s="146">
        <v>6.6150720000000005</v>
      </c>
      <c r="AD72" s="145">
        <v>228.94675199999998</v>
      </c>
      <c r="AE72" s="145">
        <v>540.42863999999997</v>
      </c>
      <c r="AF72" s="145">
        <v>430.66195200000004</v>
      </c>
      <c r="AG72" s="145">
        <v>338.545344</v>
      </c>
      <c r="AH72" s="145">
        <v>0</v>
      </c>
      <c r="AI72" s="145">
        <v>290.84563199999997</v>
      </c>
      <c r="AJ72" s="145">
        <v>32.18544</v>
      </c>
      <c r="AK72" s="145">
        <v>39.018048</v>
      </c>
      <c r="AL72" s="145">
        <v>140.86444800000001</v>
      </c>
      <c r="AM72" s="381">
        <v>25.431935999999997</v>
      </c>
      <c r="AN72" s="145">
        <v>15.593375999999997</v>
      </c>
      <c r="AO72" s="145">
        <v>33.391776</v>
      </c>
      <c r="AP72" s="145">
        <v>112.466112</v>
      </c>
      <c r="AQ72" s="145">
        <v>0</v>
      </c>
      <c r="AR72" s="145">
        <v>19.47936</v>
      </c>
      <c r="AS72" s="145">
        <v>0</v>
      </c>
      <c r="AT72" s="146">
        <v>64.272000000000006</v>
      </c>
      <c r="AU72" s="97">
        <v>270.63455999999996</v>
      </c>
      <c r="AV72" s="152">
        <v>2312.1308159999999</v>
      </c>
      <c r="AW72" s="145">
        <v>182.5615</v>
      </c>
      <c r="AX72" s="152">
        <v>2175.7393430000011</v>
      </c>
      <c r="AY72" s="145">
        <v>0</v>
      </c>
      <c r="AZ72" s="145">
        <v>0</v>
      </c>
      <c r="BA72" s="146">
        <v>583.90514999999994</v>
      </c>
      <c r="BB72" s="96">
        <v>1591.8341930000011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-6.3188512661987564E-2</v>
      </c>
      <c r="N73" s="400" t="s">
        <v>56</v>
      </c>
      <c r="O73" s="151">
        <v>2017</v>
      </c>
      <c r="P73" s="394">
        <v>2</v>
      </c>
      <c r="Q73" s="145">
        <v>1007.28576</v>
      </c>
      <c r="R73" s="145">
        <v>17.376450000000002</v>
      </c>
      <c r="S73" s="152">
        <v>989.90931</v>
      </c>
      <c r="T73" s="145">
        <v>604.73465999999985</v>
      </c>
      <c r="U73" s="145"/>
      <c r="V73" s="145"/>
      <c r="W73" s="96">
        <v>385.17465000000016</v>
      </c>
      <c r="X73" s="146">
        <v>3.4736749999999996</v>
      </c>
      <c r="Y73" s="145">
        <v>98.937180000000012</v>
      </c>
      <c r="Z73" s="146">
        <v>14.693567999999999</v>
      </c>
      <c r="AA73" s="145">
        <v>0</v>
      </c>
      <c r="AB73" s="145">
        <v>-0.28675199999999995</v>
      </c>
      <c r="AC73" s="146">
        <v>2.6005439999999997</v>
      </c>
      <c r="AD73" s="145">
        <v>52.050432000000001</v>
      </c>
      <c r="AE73" s="145">
        <v>85.125792000000004</v>
      </c>
      <c r="AF73" s="145">
        <v>81.338688000000005</v>
      </c>
      <c r="AG73" s="145">
        <v>19.5288</v>
      </c>
      <c r="AH73" s="145">
        <v>0</v>
      </c>
      <c r="AI73" s="145">
        <v>5.2900799999999997</v>
      </c>
      <c r="AJ73" s="145">
        <v>5.6658239999999997</v>
      </c>
      <c r="AK73" s="145">
        <v>0</v>
      </c>
      <c r="AL73" s="145">
        <v>12.023808000000001</v>
      </c>
      <c r="AM73" s="381">
        <v>4.4792640000000006</v>
      </c>
      <c r="AN73" s="145">
        <v>1.641408</v>
      </c>
      <c r="AO73" s="145">
        <v>0</v>
      </c>
      <c r="AP73" s="145">
        <v>41.608703999999996</v>
      </c>
      <c r="AQ73" s="145">
        <v>0</v>
      </c>
      <c r="AR73" s="145">
        <v>6.9908160000000006</v>
      </c>
      <c r="AS73" s="145">
        <v>0</v>
      </c>
      <c r="AT73" s="146">
        <v>0.33619199999999999</v>
      </c>
      <c r="AU73" s="97">
        <v>55.056383999999994</v>
      </c>
      <c r="AV73" s="152">
        <v>316.0798079999999</v>
      </c>
      <c r="AW73" s="145">
        <v>17.953099999999999</v>
      </c>
      <c r="AX73" s="152">
        <v>-63.648888999999762</v>
      </c>
      <c r="AY73" s="145">
        <v>0</v>
      </c>
      <c r="AZ73" s="145">
        <v>0</v>
      </c>
      <c r="BA73" s="146">
        <v>82.633755000000008</v>
      </c>
      <c r="BB73" s="96">
        <v>-146.28264399999978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6.5225895968501243E-2</v>
      </c>
      <c r="N74" s="400" t="s">
        <v>52</v>
      </c>
      <c r="O74" s="151">
        <v>2017</v>
      </c>
      <c r="P74" s="394">
        <v>2</v>
      </c>
      <c r="Q74" s="145">
        <v>2421.9037800000001</v>
      </c>
      <c r="R74" s="145">
        <v>44.997225</v>
      </c>
      <c r="S74" s="152">
        <v>2376.906555</v>
      </c>
      <c r="T74" s="145">
        <v>929.84327999999994</v>
      </c>
      <c r="U74" s="145"/>
      <c r="V74" s="145"/>
      <c r="W74" s="96">
        <v>1447.063275</v>
      </c>
      <c r="X74" s="146">
        <v>45.999284999999993</v>
      </c>
      <c r="Y74" s="145">
        <v>225.68921999999998</v>
      </c>
      <c r="Z74" s="146">
        <v>28.685088</v>
      </c>
      <c r="AA74" s="145">
        <v>0</v>
      </c>
      <c r="AB74" s="145">
        <v>-0.76137600000000005</v>
      </c>
      <c r="AC74" s="146">
        <v>15.810911999999998</v>
      </c>
      <c r="AD74" s="145">
        <v>131.28297600000002</v>
      </c>
      <c r="AE74" s="145">
        <v>298.09353600000003</v>
      </c>
      <c r="AF74" s="145">
        <v>177.97411199999999</v>
      </c>
      <c r="AG74" s="145">
        <v>122.95728</v>
      </c>
      <c r="AH74" s="145">
        <v>0</v>
      </c>
      <c r="AI74" s="145">
        <v>142.50585599999999</v>
      </c>
      <c r="AJ74" s="145">
        <v>28.843295999999999</v>
      </c>
      <c r="AK74" s="145">
        <v>0</v>
      </c>
      <c r="AL74" s="145">
        <v>18.371903999999997</v>
      </c>
      <c r="AM74" s="381">
        <v>4.3210559999999996</v>
      </c>
      <c r="AN74" s="145">
        <v>11.410751999999999</v>
      </c>
      <c r="AO74" s="145">
        <v>0</v>
      </c>
      <c r="AP74" s="145">
        <v>19.548575999999997</v>
      </c>
      <c r="AQ74" s="145">
        <v>0</v>
      </c>
      <c r="AR74" s="145">
        <v>2.6302080000000001</v>
      </c>
      <c r="AS74" s="145">
        <v>0</v>
      </c>
      <c r="AT74" s="146">
        <v>2.659872</v>
      </c>
      <c r="AU74" s="97">
        <v>40.570464000000001</v>
      </c>
      <c r="AV74" s="152">
        <v>960.599424</v>
      </c>
      <c r="AW74" s="145">
        <v>43.168950000000002</v>
      </c>
      <c r="AX74" s="152">
        <v>157.97084399999994</v>
      </c>
      <c r="AY74" s="145">
        <v>0</v>
      </c>
      <c r="AZ74" s="145">
        <v>0</v>
      </c>
      <c r="BA74" s="146">
        <v>254.50101000000001</v>
      </c>
      <c r="BB74" s="96">
        <v>-96.530166000000065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0.10048950241297164</v>
      </c>
      <c r="N75" s="400" t="s">
        <v>52</v>
      </c>
      <c r="O75" s="151">
        <v>2017</v>
      </c>
      <c r="P75" s="394">
        <v>2</v>
      </c>
      <c r="Q75" s="145">
        <v>2112.3082800000002</v>
      </c>
      <c r="R75" s="145">
        <v>22.274175</v>
      </c>
      <c r="S75" s="152">
        <v>2090.0341050000002</v>
      </c>
      <c r="T75" s="145">
        <v>832.84523999999999</v>
      </c>
      <c r="U75" s="145"/>
      <c r="V75" s="145"/>
      <c r="W75" s="96">
        <v>1257.1888650000001</v>
      </c>
      <c r="X75" s="146">
        <v>59.209034999999993</v>
      </c>
      <c r="Y75" s="145">
        <v>177.60060000000001</v>
      </c>
      <c r="Z75" s="146">
        <v>3.253152</v>
      </c>
      <c r="AA75" s="145">
        <v>0</v>
      </c>
      <c r="AB75" s="145">
        <v>-1.2458880000000001</v>
      </c>
      <c r="AC75" s="146">
        <v>8.4344640000000002</v>
      </c>
      <c r="AD75" s="145">
        <v>112.15958400000001</v>
      </c>
      <c r="AE75" s="145">
        <v>227.433888</v>
      </c>
      <c r="AF75" s="145">
        <v>164.259456</v>
      </c>
      <c r="AG75" s="145">
        <v>98.850335999999999</v>
      </c>
      <c r="AH75" s="145">
        <v>0</v>
      </c>
      <c r="AI75" s="145">
        <v>83.593152000000018</v>
      </c>
      <c r="AJ75" s="145">
        <v>28.477440000000001</v>
      </c>
      <c r="AK75" s="145">
        <v>0</v>
      </c>
      <c r="AL75" s="145">
        <v>19.261824000000001</v>
      </c>
      <c r="AM75" s="381">
        <v>1.938048</v>
      </c>
      <c r="AN75" s="145">
        <v>8.4047999999999998</v>
      </c>
      <c r="AO75" s="145">
        <v>0</v>
      </c>
      <c r="AP75" s="145">
        <v>21.170208000000002</v>
      </c>
      <c r="AQ75" s="145">
        <v>0</v>
      </c>
      <c r="AR75" s="145">
        <v>3.9354239999999998</v>
      </c>
      <c r="AS75" s="145">
        <v>0</v>
      </c>
      <c r="AT75" s="146">
        <v>4.9143359999999996</v>
      </c>
      <c r="AU75" s="97">
        <v>40.362816000000002</v>
      </c>
      <c r="AV75" s="152">
        <v>774.39849600000002</v>
      </c>
      <c r="AW75" s="145">
        <v>37.651350000000001</v>
      </c>
      <c r="AX75" s="152">
        <v>212.26480799999999</v>
      </c>
      <c r="AY75" s="145">
        <v>0</v>
      </c>
      <c r="AZ75" s="145">
        <v>0</v>
      </c>
      <c r="BA75" s="146">
        <v>246.59368499999999</v>
      </c>
      <c r="BB75" s="96">
        <v>-34.328877000000006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0.17790389849134552</v>
      </c>
      <c r="N76" s="400" t="s">
        <v>52</v>
      </c>
      <c r="O76" s="151">
        <v>2017</v>
      </c>
      <c r="P76" s="394">
        <v>2</v>
      </c>
      <c r="Q76" s="145">
        <v>5314.5671400000001</v>
      </c>
      <c r="R76" s="145">
        <v>53.346299999999992</v>
      </c>
      <c r="S76" s="152">
        <v>5261.22084</v>
      </c>
      <c r="T76" s="145">
        <v>2011.9860000000001</v>
      </c>
      <c r="U76" s="145"/>
      <c r="V76" s="145"/>
      <c r="W76" s="96">
        <v>3249.2348400000001</v>
      </c>
      <c r="X76" s="146">
        <v>112.615565</v>
      </c>
      <c r="Y76" s="145">
        <v>631.16441999999984</v>
      </c>
      <c r="Z76" s="146">
        <v>27.419423999999999</v>
      </c>
      <c r="AA76" s="145">
        <v>0</v>
      </c>
      <c r="AB76" s="145">
        <v>-4.1529600000000002</v>
      </c>
      <c r="AC76" s="146">
        <v>20.843903999999998</v>
      </c>
      <c r="AD76" s="145">
        <v>196.31635199999999</v>
      </c>
      <c r="AE76" s="145">
        <v>521.11737600000004</v>
      </c>
      <c r="AF76" s="145">
        <v>287.20684799999998</v>
      </c>
      <c r="AG76" s="145">
        <v>169.82640000000001</v>
      </c>
      <c r="AH76" s="145">
        <v>0</v>
      </c>
      <c r="AI76" s="145">
        <v>133.16169599999998</v>
      </c>
      <c r="AJ76" s="145">
        <v>33.292895999999999</v>
      </c>
      <c r="AK76" s="145">
        <v>1.6315199999999999</v>
      </c>
      <c r="AL76" s="145">
        <v>31.572384</v>
      </c>
      <c r="AM76" s="381">
        <v>4.3704960000000002</v>
      </c>
      <c r="AN76" s="145">
        <v>11.143775999999999</v>
      </c>
      <c r="AO76" s="145">
        <v>0.44496000000000002</v>
      </c>
      <c r="AP76" s="145">
        <v>47.501952000000003</v>
      </c>
      <c r="AQ76" s="145">
        <v>0</v>
      </c>
      <c r="AR76" s="145">
        <v>9.3935999999999993</v>
      </c>
      <c r="AS76" s="145">
        <v>0</v>
      </c>
      <c r="AT76" s="146">
        <v>7.534656</v>
      </c>
      <c r="AU76" s="97">
        <v>80.389439999999993</v>
      </c>
      <c r="AV76" s="152">
        <v>1454.5149119999996</v>
      </c>
      <c r="AW76" s="145">
        <v>94.729250000000022</v>
      </c>
      <c r="AX76" s="152">
        <v>945.48221300000057</v>
      </c>
      <c r="AY76" s="145">
        <v>0</v>
      </c>
      <c r="AZ76" s="145">
        <v>0</v>
      </c>
      <c r="BA76" s="146">
        <v>354.87544500000001</v>
      </c>
      <c r="BB76" s="96">
        <v>590.60676800000056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-4.5040215645630911E-2</v>
      </c>
      <c r="N77" s="400" t="s">
        <v>56</v>
      </c>
      <c r="O77" s="151">
        <v>2017</v>
      </c>
      <c r="P77" s="394">
        <v>2</v>
      </c>
      <c r="Q77" s="145">
        <v>2090.3108400000001</v>
      </c>
      <c r="R77" s="145">
        <v>30.30405</v>
      </c>
      <c r="S77" s="152">
        <v>2060.0067899999999</v>
      </c>
      <c r="T77" s="145">
        <v>1066.5782999999999</v>
      </c>
      <c r="U77" s="145"/>
      <c r="V77" s="145"/>
      <c r="W77" s="96">
        <v>993.42849000000001</v>
      </c>
      <c r="X77" s="146">
        <v>34.394275</v>
      </c>
      <c r="Y77" s="145">
        <v>144.14274000000003</v>
      </c>
      <c r="Z77" s="146">
        <v>14.940767999999998</v>
      </c>
      <c r="AA77" s="145">
        <v>0</v>
      </c>
      <c r="AB77" s="145">
        <v>-0.58339200000000002</v>
      </c>
      <c r="AC77" s="146">
        <v>9.2551679999999994</v>
      </c>
      <c r="AD77" s="145">
        <v>86.895744000000008</v>
      </c>
      <c r="AE77" s="145">
        <v>272.70115200000004</v>
      </c>
      <c r="AF77" s="145">
        <v>166.83033599999999</v>
      </c>
      <c r="AG77" s="145">
        <v>145.98643199999998</v>
      </c>
      <c r="AH77" s="145">
        <v>0</v>
      </c>
      <c r="AI77" s="145">
        <v>102.518784</v>
      </c>
      <c r="AJ77" s="145">
        <v>16.26576</v>
      </c>
      <c r="AK77" s="145">
        <v>0</v>
      </c>
      <c r="AL77" s="145">
        <v>21.120768000000002</v>
      </c>
      <c r="AM77" s="381">
        <v>1.7600640000000001</v>
      </c>
      <c r="AN77" s="145">
        <v>1.5029760000000001</v>
      </c>
      <c r="AO77" s="145">
        <v>0</v>
      </c>
      <c r="AP77" s="145">
        <v>6.941376</v>
      </c>
      <c r="AQ77" s="145">
        <v>1.938048</v>
      </c>
      <c r="AR77" s="145">
        <v>1.1766719999999999</v>
      </c>
      <c r="AS77" s="145">
        <v>0</v>
      </c>
      <c r="AT77" s="146">
        <v>34.548671999999996</v>
      </c>
      <c r="AU77" s="97">
        <v>47.867807999999997</v>
      </c>
      <c r="AV77" s="152">
        <v>860.18678399999988</v>
      </c>
      <c r="AW77" s="145">
        <v>42.583750000000002</v>
      </c>
      <c r="AX77" s="152">
        <v>-94.148050999999896</v>
      </c>
      <c r="AY77" s="145">
        <v>0</v>
      </c>
      <c r="AZ77" s="145">
        <v>0</v>
      </c>
      <c r="BA77" s="146">
        <v>158.94165000000001</v>
      </c>
      <c r="BB77" s="96">
        <v>-253.08970099999991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0.11873221339299596</v>
      </c>
      <c r="N78" s="400" t="s">
        <v>52</v>
      </c>
      <c r="O78" s="151">
        <v>2017</v>
      </c>
      <c r="P78" s="394">
        <v>2</v>
      </c>
      <c r="Q78" s="145">
        <v>3619.0713600000004</v>
      </c>
      <c r="R78" s="145">
        <v>48.787724999999995</v>
      </c>
      <c r="S78" s="152">
        <v>3570.2836350000002</v>
      </c>
      <c r="T78" s="145">
        <v>1381.3140600000002</v>
      </c>
      <c r="U78" s="145"/>
      <c r="V78" s="145"/>
      <c r="W78" s="96">
        <v>2188.9695750000001</v>
      </c>
      <c r="X78" s="146">
        <v>83.211640000000017</v>
      </c>
      <c r="Y78" s="145">
        <v>428.2626600000001</v>
      </c>
      <c r="Z78" s="146">
        <v>19.034400000000002</v>
      </c>
      <c r="AA78" s="145">
        <v>0</v>
      </c>
      <c r="AB78" s="145">
        <v>-3.2234879999999997</v>
      </c>
      <c r="AC78" s="146">
        <v>20.527488000000002</v>
      </c>
      <c r="AD78" s="145">
        <v>234.24671999999998</v>
      </c>
      <c r="AE78" s="145">
        <v>309.55372799999998</v>
      </c>
      <c r="AF78" s="145">
        <v>243.97651199999999</v>
      </c>
      <c r="AG78" s="145">
        <v>182.00841599999998</v>
      </c>
      <c r="AH78" s="145">
        <v>0</v>
      </c>
      <c r="AI78" s="145">
        <v>87.617567999999991</v>
      </c>
      <c r="AJ78" s="145">
        <v>11.212992</v>
      </c>
      <c r="AK78" s="145">
        <v>0</v>
      </c>
      <c r="AL78" s="145">
        <v>66.595679999999987</v>
      </c>
      <c r="AM78" s="381">
        <v>4.4693759999999996</v>
      </c>
      <c r="AN78" s="145">
        <v>7.4852160000000003</v>
      </c>
      <c r="AO78" s="145">
        <v>6.1206719999999999</v>
      </c>
      <c r="AP78" s="145">
        <v>20.685696000000004</v>
      </c>
      <c r="AQ78" s="145">
        <v>0.34608</v>
      </c>
      <c r="AR78" s="145">
        <v>3.470688</v>
      </c>
      <c r="AS78" s="145">
        <v>0</v>
      </c>
      <c r="AT78" s="146">
        <v>3.767328</v>
      </c>
      <c r="AU78" s="97">
        <v>46.345056000000007</v>
      </c>
      <c r="AV78" s="152">
        <v>1181.5566719999999</v>
      </c>
      <c r="AW78" s="145">
        <v>64.507850000000005</v>
      </c>
      <c r="AX78" s="152">
        <v>429.70035300000012</v>
      </c>
      <c r="AY78" s="145">
        <v>0</v>
      </c>
      <c r="AZ78" s="145">
        <v>0</v>
      </c>
      <c r="BA78" s="146">
        <v>318.51058499999999</v>
      </c>
      <c r="BB78" s="96">
        <v>111.18976800000013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9.3259140245587485E-2</v>
      </c>
      <c r="N79" s="400" t="s">
        <v>52</v>
      </c>
      <c r="O79" s="151">
        <v>2017</v>
      </c>
      <c r="P79" s="394">
        <v>2</v>
      </c>
      <c r="Q79" s="145">
        <v>2953.94634</v>
      </c>
      <c r="R79" s="145">
        <v>28.219275</v>
      </c>
      <c r="S79" s="152">
        <v>2925.727065</v>
      </c>
      <c r="T79" s="145">
        <v>1454.6628000000001</v>
      </c>
      <c r="U79" s="145"/>
      <c r="V79" s="145"/>
      <c r="W79" s="96">
        <v>1471.064265</v>
      </c>
      <c r="X79" s="146">
        <v>51.400605000000006</v>
      </c>
      <c r="Y79" s="145">
        <v>204.74855999999997</v>
      </c>
      <c r="Z79" s="146">
        <v>0.14831999999999998</v>
      </c>
      <c r="AA79" s="145">
        <v>0</v>
      </c>
      <c r="AB79" s="145">
        <v>-0.35596800000000001</v>
      </c>
      <c r="AC79" s="146">
        <v>11.667840000000002</v>
      </c>
      <c r="AD79" s="145">
        <v>117.24201599999999</v>
      </c>
      <c r="AE79" s="145">
        <v>293.21875200000005</v>
      </c>
      <c r="AF79" s="145">
        <v>194.33875199999997</v>
      </c>
      <c r="AG79" s="145">
        <v>97.732991999999996</v>
      </c>
      <c r="AH79" s="145">
        <v>0</v>
      </c>
      <c r="AI79" s="145">
        <v>92.719775999999996</v>
      </c>
      <c r="AJ79" s="145">
        <v>33.302784000000003</v>
      </c>
      <c r="AK79" s="145">
        <v>0</v>
      </c>
      <c r="AL79" s="145">
        <v>44.505887999999999</v>
      </c>
      <c r="AM79" s="381">
        <v>4.1529600000000002</v>
      </c>
      <c r="AN79" s="145">
        <v>7.2973439999999998</v>
      </c>
      <c r="AO79" s="145">
        <v>0</v>
      </c>
      <c r="AP79" s="145">
        <v>7.0600319999999996</v>
      </c>
      <c r="AQ79" s="145">
        <v>0</v>
      </c>
      <c r="AR79" s="145">
        <v>3.4607999999999999</v>
      </c>
      <c r="AS79" s="145">
        <v>0</v>
      </c>
      <c r="AT79" s="146">
        <v>2.9169600000000004</v>
      </c>
      <c r="AU79" s="97">
        <v>24.888095999999997</v>
      </c>
      <c r="AV79" s="152">
        <v>897.94905600000004</v>
      </c>
      <c r="AW79" s="145">
        <v>52.647100000000002</v>
      </c>
      <c r="AX79" s="152">
        <v>275.48249599999986</v>
      </c>
      <c r="AY79" s="145">
        <v>0</v>
      </c>
      <c r="AZ79" s="145">
        <v>0</v>
      </c>
      <c r="BA79" s="146">
        <v>181.82429999999999</v>
      </c>
      <c r="BB79" s="96">
        <v>93.658195999999862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2.6881608055991258E-2</v>
      </c>
      <c r="N80" s="400" t="s">
        <v>51</v>
      </c>
      <c r="O80" s="151">
        <v>2017</v>
      </c>
      <c r="P80" s="394">
        <v>2</v>
      </c>
      <c r="Q80" s="145">
        <v>3687.5671200000002</v>
      </c>
      <c r="R80" s="145">
        <v>26.034749999999999</v>
      </c>
      <c r="S80" s="152">
        <v>3661.5323700000004</v>
      </c>
      <c r="T80" s="145">
        <v>1892.22102</v>
      </c>
      <c r="U80" s="145"/>
      <c r="V80" s="145"/>
      <c r="W80" s="96">
        <v>1769.3113500000004</v>
      </c>
      <c r="X80" s="146">
        <v>62.232600000000005</v>
      </c>
      <c r="Y80" s="145">
        <v>292.86144000000002</v>
      </c>
      <c r="Z80" s="146">
        <v>15.049536</v>
      </c>
      <c r="AA80" s="145">
        <v>0</v>
      </c>
      <c r="AB80" s="145">
        <v>-1.0283520000000002</v>
      </c>
      <c r="AC80" s="146">
        <v>19.469472000000003</v>
      </c>
      <c r="AD80" s="145">
        <v>117.89462400000001</v>
      </c>
      <c r="AE80" s="145">
        <v>421.69353600000005</v>
      </c>
      <c r="AF80" s="145">
        <v>283.90425600000003</v>
      </c>
      <c r="AG80" s="145">
        <v>161.53036800000001</v>
      </c>
      <c r="AH80" s="145">
        <v>0</v>
      </c>
      <c r="AI80" s="145">
        <v>150.34703999999999</v>
      </c>
      <c r="AJ80" s="145">
        <v>74.011679999999998</v>
      </c>
      <c r="AK80" s="145">
        <v>0</v>
      </c>
      <c r="AL80" s="145">
        <v>8.3850240000000014</v>
      </c>
      <c r="AM80" s="381">
        <v>2.9960639999999996</v>
      </c>
      <c r="AN80" s="145">
        <v>3.3520319999999999</v>
      </c>
      <c r="AO80" s="145">
        <v>0</v>
      </c>
      <c r="AP80" s="145">
        <v>4.1035200000000005</v>
      </c>
      <c r="AQ80" s="145">
        <v>11.163551999999999</v>
      </c>
      <c r="AR80" s="145">
        <v>1.5623040000000001</v>
      </c>
      <c r="AS80" s="145">
        <v>0</v>
      </c>
      <c r="AT80" s="146">
        <v>2.4225600000000003</v>
      </c>
      <c r="AU80" s="97">
        <v>25.600032000000002</v>
      </c>
      <c r="AV80" s="152">
        <v>1243.3665599999999</v>
      </c>
      <c r="AW80" s="145">
        <v>75.114599999999996</v>
      </c>
      <c r="AX80" s="152">
        <v>99.127734000000487</v>
      </c>
      <c r="AY80" s="145">
        <v>0</v>
      </c>
      <c r="AZ80" s="145">
        <v>0</v>
      </c>
      <c r="BA80" s="146">
        <v>253.91789999999997</v>
      </c>
      <c r="BB80" s="96">
        <v>-154.79016599999949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8.0080950762797296E-2</v>
      </c>
      <c r="N81" s="400" t="s">
        <v>52</v>
      </c>
      <c r="O81" s="151">
        <v>2017</v>
      </c>
      <c r="P81" s="394">
        <v>2</v>
      </c>
      <c r="Q81" s="145">
        <v>4650.6220200000007</v>
      </c>
      <c r="R81" s="145">
        <v>50.992199999999997</v>
      </c>
      <c r="S81" s="152">
        <v>4599.629820000001</v>
      </c>
      <c r="T81" s="145">
        <v>2315.8564200000001</v>
      </c>
      <c r="U81" s="145"/>
      <c r="V81" s="145"/>
      <c r="W81" s="96">
        <v>2283.7734000000009</v>
      </c>
      <c r="X81" s="146">
        <v>78.779035000000007</v>
      </c>
      <c r="Y81" s="145">
        <v>321.87672000000003</v>
      </c>
      <c r="Z81" s="146">
        <v>0.50428799999999996</v>
      </c>
      <c r="AA81" s="145">
        <v>0</v>
      </c>
      <c r="AB81" s="145">
        <v>-1.295328</v>
      </c>
      <c r="AC81" s="146">
        <v>27.973151999999999</v>
      </c>
      <c r="AD81" s="145">
        <v>92.027615999999995</v>
      </c>
      <c r="AE81" s="145">
        <v>474.67343999999997</v>
      </c>
      <c r="AF81" s="145">
        <v>535.01001600000006</v>
      </c>
      <c r="AG81" s="145">
        <v>114.928224</v>
      </c>
      <c r="AH81" s="145">
        <v>0</v>
      </c>
      <c r="AI81" s="145">
        <v>128.56377599999999</v>
      </c>
      <c r="AJ81" s="145">
        <v>28.853183999999999</v>
      </c>
      <c r="AK81" s="145">
        <v>0</v>
      </c>
      <c r="AL81" s="145">
        <v>19.855103999999997</v>
      </c>
      <c r="AM81" s="381">
        <v>3.4311360000000004</v>
      </c>
      <c r="AN81" s="145">
        <v>10.471392</v>
      </c>
      <c r="AO81" s="145">
        <v>0</v>
      </c>
      <c r="AP81" s="145">
        <v>11.430528000000001</v>
      </c>
      <c r="AQ81" s="145">
        <v>5.1219839999999994</v>
      </c>
      <c r="AR81" s="145">
        <v>1.621632</v>
      </c>
      <c r="AS81" s="145">
        <v>0</v>
      </c>
      <c r="AT81" s="146">
        <v>16.137215999999999</v>
      </c>
      <c r="AU81" s="97">
        <v>48.213887999999997</v>
      </c>
      <c r="AV81" s="152">
        <v>1442.1252480000001</v>
      </c>
      <c r="AW81" s="145">
        <v>94.739699999999999</v>
      </c>
      <c r="AX81" s="152">
        <v>372.42623300000093</v>
      </c>
      <c r="AY81" s="145">
        <v>0</v>
      </c>
      <c r="AZ81" s="145">
        <v>0</v>
      </c>
      <c r="BA81" s="146">
        <v>241.74326999999997</v>
      </c>
      <c r="BB81" s="96">
        <v>130.68296300000097</v>
      </c>
      <c r="BC81" s="406"/>
    </row>
    <row r="82" spans="2:55">
      <c r="F82" s="144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0.14029604665244491</v>
      </c>
      <c r="N82" s="400" t="s">
        <v>52</v>
      </c>
      <c r="O82" s="151">
        <v>2017</v>
      </c>
      <c r="P82" s="394">
        <v>2</v>
      </c>
      <c r="Q82" s="145">
        <v>4912.9189200000001</v>
      </c>
      <c r="R82" s="145">
        <v>62.483400000000003</v>
      </c>
      <c r="S82" s="152">
        <v>4850.43552</v>
      </c>
      <c r="T82" s="145">
        <v>1980.7956000000001</v>
      </c>
      <c r="U82" s="145"/>
      <c r="V82" s="145"/>
      <c r="W82" s="96">
        <v>2869.6399199999996</v>
      </c>
      <c r="X82" s="146">
        <v>105.58015</v>
      </c>
      <c r="Y82" s="145">
        <v>581.83434</v>
      </c>
      <c r="Z82" s="146">
        <v>20.478048000000001</v>
      </c>
      <c r="AA82" s="145">
        <v>0</v>
      </c>
      <c r="AB82" s="145">
        <v>6.2591039999999998</v>
      </c>
      <c r="AC82" s="146">
        <v>25.006751999999999</v>
      </c>
      <c r="AD82" s="145">
        <v>237.98438400000001</v>
      </c>
      <c r="AE82" s="145">
        <v>309.89980800000006</v>
      </c>
      <c r="AF82" s="145">
        <v>370.8</v>
      </c>
      <c r="AG82" s="145">
        <v>239.91254399999997</v>
      </c>
      <c r="AH82" s="145">
        <v>0</v>
      </c>
      <c r="AI82" s="145">
        <v>144.00883199999998</v>
      </c>
      <c r="AJ82" s="145">
        <v>25.263840000000002</v>
      </c>
      <c r="AK82" s="145">
        <v>0</v>
      </c>
      <c r="AL82" s="145">
        <v>27.369983999999999</v>
      </c>
      <c r="AM82" s="381">
        <v>8.652000000000001</v>
      </c>
      <c r="AN82" s="145">
        <v>7.9993920000000003</v>
      </c>
      <c r="AO82" s="145">
        <v>1.6018559999999999</v>
      </c>
      <c r="AP82" s="145">
        <v>20.784576000000001</v>
      </c>
      <c r="AQ82" s="145">
        <v>0</v>
      </c>
      <c r="AR82" s="145">
        <v>12.419328000000002</v>
      </c>
      <c r="AS82" s="145">
        <v>0</v>
      </c>
      <c r="AT82" s="146">
        <v>9.4825920000000004</v>
      </c>
      <c r="AU82" s="97">
        <v>60.939744000000005</v>
      </c>
      <c r="AV82" s="152">
        <v>1416.1791360000002</v>
      </c>
      <c r="AW82" s="145">
        <v>87.571000000000012</v>
      </c>
      <c r="AX82" s="152">
        <v>689.26310199999932</v>
      </c>
      <c r="AY82" s="145">
        <v>0</v>
      </c>
      <c r="AZ82" s="145">
        <v>0</v>
      </c>
      <c r="BA82" s="146">
        <v>267.76234499999998</v>
      </c>
      <c r="BB82" s="96">
        <v>421.50075699999934</v>
      </c>
      <c r="BC82" s="406"/>
    </row>
    <row r="83" spans="2:55">
      <c r="F83" s="144"/>
      <c r="H83" s="138"/>
      <c r="M83" s="139"/>
      <c r="O83" s="100"/>
      <c r="P83" s="100"/>
      <c r="Q83" s="145"/>
      <c r="R83" s="145"/>
      <c r="S83" s="146"/>
      <c r="T83" s="145"/>
      <c r="U83" s="145"/>
      <c r="V83" s="244"/>
      <c r="W83" s="145"/>
      <c r="X83" s="146"/>
      <c r="Y83" s="145"/>
      <c r="Z83" s="146"/>
      <c r="AA83" s="145"/>
      <c r="AB83" s="145"/>
      <c r="AC83" s="146"/>
      <c r="AD83" s="145"/>
      <c r="AE83" s="145"/>
      <c r="AF83" s="145"/>
      <c r="AG83" s="145"/>
      <c r="AH83" s="145"/>
      <c r="AI83" s="145"/>
      <c r="AJ83" s="145"/>
      <c r="AK83" s="145"/>
      <c r="AL83" s="145"/>
      <c r="AM83" s="381"/>
      <c r="AN83" s="145"/>
      <c r="AO83" s="145"/>
      <c r="AP83" s="145"/>
      <c r="AQ83" s="145"/>
      <c r="AR83" s="145"/>
      <c r="AS83" s="145"/>
      <c r="AT83" s="146"/>
      <c r="AU83" s="145"/>
      <c r="AV83" s="246"/>
      <c r="AW83" s="147"/>
      <c r="AX83" s="246"/>
      <c r="AY83" s="244"/>
      <c r="AZ83" s="244"/>
      <c r="BA83" s="246"/>
      <c r="BB83" s="393"/>
    </row>
    <row r="84" spans="2:55">
      <c r="H84" s="138"/>
      <c r="M84" s="216"/>
    </row>
    <row r="85" spans="2:55">
      <c r="B85" s="92"/>
      <c r="E85" s="91"/>
      <c r="H85" s="138"/>
      <c r="M85" s="21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rgb="FFC00000"/>
  </sheetPr>
  <dimension ref="A1"/>
  <sheetViews>
    <sheetView showGridLines="0" showRowColHeaders="0" workbookViewId="0">
      <selection activeCell="L36" sqref="L36"/>
    </sheetView>
  </sheetViews>
  <sheetFormatPr defaultRowHeight="1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E19B4-1BC6-4299-A9D7-C88F8F4AF628}">
  <sheetPr codeName="Sheet10">
    <tabColor theme="7" tint="0.79998168889431442"/>
  </sheetPr>
  <dimension ref="A1:DO150"/>
  <sheetViews>
    <sheetView showRowColHeaders="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53</v>
      </c>
      <c r="P2" s="425">
        <f>COUNTIF($N$18:$N$4000,"M")</f>
        <v>9</v>
      </c>
      <c r="Q2" s="425">
        <f>COUNTIF($N$18:$N$4000,"L")</f>
        <v>6</v>
      </c>
      <c r="R2" s="462">
        <f>COUNTA(F18:F500)</f>
        <v>68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3"/>
      <c r="B4" s="93"/>
      <c r="C4" s="93"/>
      <c r="D4" s="93"/>
      <c r="E4" s="93"/>
      <c r="F4" s="95"/>
      <c r="G4" s="93"/>
      <c r="H4" s="93"/>
      <c r="I4" s="93"/>
      <c r="J4" s="93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590" customFormat="1" ht="16.149999999999999" customHeight="1">
      <c r="A5" s="588"/>
      <c r="B5" s="588"/>
      <c r="C5" s="588"/>
      <c r="D5" s="588"/>
      <c r="E5" s="588"/>
      <c r="F5" s="589"/>
      <c r="G5" s="588"/>
      <c r="H5" s="588"/>
      <c r="I5" s="588"/>
      <c r="J5" s="588"/>
      <c r="K5" s="588"/>
      <c r="L5" s="588"/>
      <c r="Q5" s="593"/>
      <c r="R5" s="594"/>
      <c r="S5" s="591"/>
      <c r="T5" s="591"/>
      <c r="U5" s="591"/>
      <c r="V5" s="591"/>
      <c r="W5" s="591"/>
      <c r="X5" s="591"/>
      <c r="Y5" s="591"/>
      <c r="Z5" s="591"/>
      <c r="AA5" s="591"/>
      <c r="AB5" s="591"/>
      <c r="AC5" s="591"/>
      <c r="AD5" s="591"/>
      <c r="AE5" s="591"/>
      <c r="AF5" s="591"/>
      <c r="AG5" s="591"/>
      <c r="AH5" s="591"/>
      <c r="AI5" s="591"/>
      <c r="AJ5" s="591"/>
      <c r="AK5" s="591"/>
      <c r="AL5" s="591"/>
      <c r="AM5" s="591"/>
      <c r="AN5" s="591"/>
      <c r="AO5" s="591"/>
      <c r="AP5" s="591"/>
      <c r="AQ5" s="591"/>
      <c r="AR5" s="591"/>
      <c r="AS5" s="591"/>
      <c r="AT5" s="591"/>
      <c r="AU5" s="591"/>
      <c r="AV5" s="591"/>
      <c r="AW5" s="591"/>
      <c r="AX5" s="591"/>
      <c r="AY5" s="591"/>
      <c r="AZ5" s="591"/>
      <c r="BA5" s="591"/>
      <c r="BB5" s="591"/>
      <c r="BC5" s="591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334</v>
      </c>
      <c r="H15" s="208" t="str">
        <f>'PnLV-Ytd'!J6</f>
        <v>All SBUs</v>
      </c>
      <c r="I15" s="93"/>
      <c r="J15" s="93"/>
      <c r="K15" s="93"/>
      <c r="L15" s="93"/>
      <c r="M15" s="209">
        <f>IF(Q15=0,0,AX15/Q15)</f>
        <v>0.11987040722818966</v>
      </c>
      <c r="Q15" s="206">
        <f>SUM(Q18:Q4000)</f>
        <v>572195.98720000009</v>
      </c>
      <c r="R15" s="206">
        <f t="shared" ref="R15:BA15" si="0">SUM(R18:R4000)</f>
        <v>9103.5060000000012</v>
      </c>
      <c r="S15" s="206">
        <f t="shared" si="0"/>
        <v>563092.48120000015</v>
      </c>
      <c r="T15" s="206">
        <f t="shared" ref="T15:AC15" si="1">SUM(T18:T4000)</f>
        <v>237438.44039999996</v>
      </c>
      <c r="U15" s="206">
        <f t="shared" si="1"/>
        <v>0</v>
      </c>
      <c r="V15" s="206">
        <f t="shared" si="1"/>
        <v>0</v>
      </c>
      <c r="W15" s="206">
        <f t="shared" si="1"/>
        <v>325654.04080000002</v>
      </c>
      <c r="X15" s="206">
        <f t="shared" si="1"/>
        <v>8567.3707999999988</v>
      </c>
      <c r="Y15" s="206">
        <f t="shared" si="1"/>
        <v>61289.447200000002</v>
      </c>
      <c r="Z15" s="206">
        <f t="shared" si="1"/>
        <v>3471.4758999999995</v>
      </c>
      <c r="AA15" s="206">
        <f t="shared" si="1"/>
        <v>0</v>
      </c>
      <c r="AB15" s="206">
        <f t="shared" si="1"/>
        <v>1111.9186999999988</v>
      </c>
      <c r="AC15" s="206">
        <f t="shared" si="1"/>
        <v>3006.5461999999998</v>
      </c>
      <c r="AD15" s="206">
        <f t="shared" si="0"/>
        <v>20094.284199999998</v>
      </c>
      <c r="AE15" s="206">
        <f t="shared" si="0"/>
        <v>55130.536200000017</v>
      </c>
      <c r="AF15" s="206">
        <f t="shared" si="0"/>
        <v>41530.552900000002</v>
      </c>
      <c r="AG15" s="206">
        <f t="shared" si="0"/>
        <v>20784.380100000002</v>
      </c>
      <c r="AH15" s="206">
        <f t="shared" si="0"/>
        <v>0</v>
      </c>
      <c r="AI15" s="206">
        <f t="shared" si="0"/>
        <v>15807.687200000002</v>
      </c>
      <c r="AJ15" s="206">
        <f t="shared" si="0"/>
        <v>6397.7711999999974</v>
      </c>
      <c r="AK15" s="206">
        <f>SUM(AK18:AK4000)</f>
        <v>1367.8714000000004</v>
      </c>
      <c r="AL15" s="384">
        <f>SUM(AL18:AL4000)</f>
        <v>8774.4815000000035</v>
      </c>
      <c r="AM15" s="206">
        <f t="shared" si="0"/>
        <v>598.71599999999978</v>
      </c>
      <c r="AN15" s="206">
        <f t="shared" si="0"/>
        <v>887.92030000000022</v>
      </c>
      <c r="AO15" s="206">
        <f t="shared" si="0"/>
        <v>301.6640000000001</v>
      </c>
      <c r="AP15" s="206">
        <f t="shared" si="0"/>
        <v>2565.5442999999996</v>
      </c>
      <c r="AQ15" s="206">
        <f t="shared" si="0"/>
        <v>157.38590000000002</v>
      </c>
      <c r="AR15" s="206">
        <f t="shared" si="0"/>
        <v>837.83569999999997</v>
      </c>
      <c r="AS15" s="206">
        <f t="shared" si="0"/>
        <v>0</v>
      </c>
      <c r="AT15" s="206">
        <f t="shared" si="0"/>
        <v>2225.1888000000008</v>
      </c>
      <c r="AU15" s="410">
        <f>SUM(AU18:AU4000)</f>
        <v>7574.2549999999974</v>
      </c>
      <c r="AV15" s="382">
        <f t="shared" si="0"/>
        <v>177461.81970000005</v>
      </c>
      <c r="AW15" s="206">
        <f t="shared" si="0"/>
        <v>10393.026100000005</v>
      </c>
      <c r="AX15" s="206">
        <f t="shared" si="0"/>
        <v>68589.366000000009</v>
      </c>
      <c r="AY15" s="206">
        <f t="shared" si="0"/>
        <v>0</v>
      </c>
      <c r="AZ15" s="206">
        <f t="shared" si="0"/>
        <v>0</v>
      </c>
      <c r="BA15" s="206">
        <f t="shared" si="0"/>
        <v>27372.268540000001</v>
      </c>
      <c r="BB15" s="206">
        <f>SUM(BB18:BB4000)</f>
        <v>41217.097460000026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 t="s">
        <v>39</v>
      </c>
      <c r="C18" s="123" t="s">
        <v>41</v>
      </c>
      <c r="D18" s="123" t="s">
        <v>42</v>
      </c>
      <c r="E18" s="123" t="s">
        <v>43</v>
      </c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0.1860251039061224</v>
      </c>
      <c r="N18" s="400" t="s">
        <v>52</v>
      </c>
      <c r="O18" s="151">
        <v>2018</v>
      </c>
      <c r="P18" s="401">
        <v>2</v>
      </c>
      <c r="Q18" s="141">
        <v>14035.3616</v>
      </c>
      <c r="R18" s="141">
        <v>151.65899999999999</v>
      </c>
      <c r="S18" s="402">
        <v>13883.702600000001</v>
      </c>
      <c r="T18" s="141">
        <v>5727.7584000000006</v>
      </c>
      <c r="U18" s="141">
        <v>0</v>
      </c>
      <c r="V18" s="141">
        <v>0</v>
      </c>
      <c r="W18" s="403">
        <v>8155.9441999999999</v>
      </c>
      <c r="X18" s="142">
        <v>79.042199999999994</v>
      </c>
      <c r="Y18" s="141">
        <v>1665.768</v>
      </c>
      <c r="Z18" s="142">
        <v>111.4064</v>
      </c>
      <c r="AA18" s="141">
        <v>0</v>
      </c>
      <c r="AB18" s="141">
        <v>423.96550000000002</v>
      </c>
      <c r="AC18" s="142">
        <v>46.872700000000002</v>
      </c>
      <c r="AD18" s="141">
        <v>631.57359999999994</v>
      </c>
      <c r="AE18" s="141">
        <v>1457.2761</v>
      </c>
      <c r="AF18" s="141">
        <v>429.46680000000003</v>
      </c>
      <c r="AG18" s="141">
        <v>614.23739999999998</v>
      </c>
      <c r="AH18" s="141">
        <v>0</v>
      </c>
      <c r="AI18" s="141">
        <v>272.20270000000005</v>
      </c>
      <c r="AJ18" s="141">
        <v>99.916600000000003</v>
      </c>
      <c r="AK18" s="141">
        <v>100.0181</v>
      </c>
      <c r="AL18" s="141">
        <v>172.85450000000003</v>
      </c>
      <c r="AM18" s="380">
        <v>16.321199999999997</v>
      </c>
      <c r="AN18" s="141">
        <v>8.7289999999999992</v>
      </c>
      <c r="AO18" s="141">
        <v>16.544499999999999</v>
      </c>
      <c r="AP18" s="141">
        <v>36.824200000000005</v>
      </c>
      <c r="AQ18" s="141">
        <v>6.9222999999999999</v>
      </c>
      <c r="AR18" s="141">
        <v>18.533900000000003</v>
      </c>
      <c r="AS18" s="141">
        <v>0</v>
      </c>
      <c r="AT18" s="142">
        <v>7.2065000000000001</v>
      </c>
      <c r="AU18" s="466">
        <v>111.08160000000001</v>
      </c>
      <c r="AV18" s="402">
        <v>3888.6273999999999</v>
      </c>
      <c r="AW18" s="141">
        <v>271.00880000000001</v>
      </c>
      <c r="AX18" s="402">
        <v>2610.9296000000004</v>
      </c>
      <c r="AY18" s="141">
        <v>0</v>
      </c>
      <c r="AZ18" s="141">
        <v>0</v>
      </c>
      <c r="BA18" s="142">
        <v>496.22001</v>
      </c>
      <c r="BB18" s="403">
        <v>2114.7095900000004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0.13332863357180266</v>
      </c>
      <c r="N19" s="400" t="s">
        <v>52</v>
      </c>
      <c r="O19" s="151">
        <v>2018</v>
      </c>
      <c r="P19" s="394">
        <v>2</v>
      </c>
      <c r="Q19" s="145">
        <v>11237.4496</v>
      </c>
      <c r="R19" s="145">
        <v>206.74250000000001</v>
      </c>
      <c r="S19" s="152">
        <v>11030.7071</v>
      </c>
      <c r="T19" s="145">
        <v>4577.8927999999996</v>
      </c>
      <c r="U19" s="145">
        <v>0</v>
      </c>
      <c r="V19" s="145">
        <v>0</v>
      </c>
      <c r="W19" s="96">
        <v>6452.8143</v>
      </c>
      <c r="X19" s="146">
        <v>138.52719999999999</v>
      </c>
      <c r="Y19" s="145">
        <v>1323.3168000000001</v>
      </c>
      <c r="Z19" s="146">
        <v>56.413699999999999</v>
      </c>
      <c r="AA19" s="145">
        <v>0</v>
      </c>
      <c r="AB19" s="145">
        <v>166.70359999999999</v>
      </c>
      <c r="AC19" s="146">
        <v>81.869900000000001</v>
      </c>
      <c r="AD19" s="145">
        <v>376.19960000000003</v>
      </c>
      <c r="AE19" s="145">
        <v>1134.7497000000001</v>
      </c>
      <c r="AF19" s="145">
        <v>622.21530000000007</v>
      </c>
      <c r="AG19" s="145">
        <v>497.26880000000006</v>
      </c>
      <c r="AH19" s="145">
        <v>0</v>
      </c>
      <c r="AI19" s="145">
        <v>243.05190000000002</v>
      </c>
      <c r="AJ19" s="145">
        <v>159.07080000000002</v>
      </c>
      <c r="AK19" s="145">
        <v>111.69060000000002</v>
      </c>
      <c r="AL19" s="145">
        <v>192.95150000000001</v>
      </c>
      <c r="AM19" s="381">
        <v>5.3388999999999998</v>
      </c>
      <c r="AN19" s="145">
        <v>7.6733999999999991</v>
      </c>
      <c r="AO19" s="145">
        <v>1.7052</v>
      </c>
      <c r="AP19" s="145">
        <v>41.432299999999998</v>
      </c>
      <c r="AQ19" s="145">
        <v>1.5834000000000001</v>
      </c>
      <c r="AR19" s="145">
        <v>16.950499999999998</v>
      </c>
      <c r="AS19" s="145">
        <v>0</v>
      </c>
      <c r="AT19" s="146">
        <v>55.682900000000004</v>
      </c>
      <c r="AU19" s="97">
        <v>130.36660000000001</v>
      </c>
      <c r="AV19" s="152">
        <v>3467.5648000000001</v>
      </c>
      <c r="AW19" s="145">
        <v>217.29149999999998</v>
      </c>
      <c r="AX19" s="152">
        <v>1498.2738000000004</v>
      </c>
      <c r="AY19" s="145">
        <v>0</v>
      </c>
      <c r="AZ19" s="145">
        <v>0</v>
      </c>
      <c r="BA19" s="146">
        <v>683.93441999999993</v>
      </c>
      <c r="BB19" s="96">
        <v>814.33938000000046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0.17109404870848241</v>
      </c>
      <c r="N20" s="400" t="s">
        <v>52</v>
      </c>
      <c r="O20" s="151">
        <v>2018</v>
      </c>
      <c r="P20" s="394">
        <v>2</v>
      </c>
      <c r="Q20" s="145">
        <v>13273.8112</v>
      </c>
      <c r="R20" s="145">
        <v>143.27449999999999</v>
      </c>
      <c r="S20" s="152">
        <v>13130.536700000001</v>
      </c>
      <c r="T20" s="145">
        <v>5274.7136</v>
      </c>
      <c r="U20" s="145">
        <v>0</v>
      </c>
      <c r="V20" s="145">
        <v>0</v>
      </c>
      <c r="W20" s="96">
        <v>7855.8230999999996</v>
      </c>
      <c r="X20" s="146">
        <v>143.60219999999998</v>
      </c>
      <c r="Y20" s="145">
        <v>1575.4128000000001</v>
      </c>
      <c r="Z20" s="146">
        <v>119.1001</v>
      </c>
      <c r="AA20" s="145">
        <v>0</v>
      </c>
      <c r="AB20" s="145">
        <v>161.9331</v>
      </c>
      <c r="AC20" s="146">
        <v>44.7209</v>
      </c>
      <c r="AD20" s="145">
        <v>474.02530000000002</v>
      </c>
      <c r="AE20" s="145">
        <v>1569.4133000000002</v>
      </c>
      <c r="AF20" s="145">
        <v>376.07780000000002</v>
      </c>
      <c r="AG20" s="145">
        <v>426.62479999999999</v>
      </c>
      <c r="AH20" s="145">
        <v>0</v>
      </c>
      <c r="AI20" s="145">
        <v>308.01189999999997</v>
      </c>
      <c r="AJ20" s="145">
        <v>140.71959999999999</v>
      </c>
      <c r="AK20" s="145">
        <v>100.0181</v>
      </c>
      <c r="AL20" s="145">
        <v>172.75299999999999</v>
      </c>
      <c r="AM20" s="381">
        <v>14.088200000000001</v>
      </c>
      <c r="AN20" s="145">
        <v>15.9558</v>
      </c>
      <c r="AO20" s="145">
        <v>29.8613</v>
      </c>
      <c r="AP20" s="145">
        <v>33.210799999999999</v>
      </c>
      <c r="AQ20" s="145">
        <v>19.122599999999998</v>
      </c>
      <c r="AR20" s="145">
        <v>12.586</v>
      </c>
      <c r="AS20" s="145">
        <v>0</v>
      </c>
      <c r="AT20" s="146">
        <v>4.3644999999999996</v>
      </c>
      <c r="AU20" s="97">
        <v>129.1892</v>
      </c>
      <c r="AV20" s="152">
        <v>3696.8330000000001</v>
      </c>
      <c r="AW20" s="145">
        <v>256.45889999999997</v>
      </c>
      <c r="AX20" s="152">
        <v>2271.0700999999995</v>
      </c>
      <c r="AY20" s="145">
        <v>0</v>
      </c>
      <c r="AZ20" s="145">
        <v>0</v>
      </c>
      <c r="BA20" s="146">
        <v>146.82135</v>
      </c>
      <c r="BB20" s="96">
        <v>2124.2487499999997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6.7255615845170424E-2</v>
      </c>
      <c r="N21" s="400" t="s">
        <v>52</v>
      </c>
      <c r="O21" s="151">
        <v>2018</v>
      </c>
      <c r="P21" s="394">
        <v>2</v>
      </c>
      <c r="Q21" s="145">
        <v>8938.7792000000009</v>
      </c>
      <c r="R21" s="145">
        <v>158.03450000000001</v>
      </c>
      <c r="S21" s="152">
        <v>8780.7446999999993</v>
      </c>
      <c r="T21" s="145">
        <v>3652.9584000000004</v>
      </c>
      <c r="U21" s="145">
        <v>0</v>
      </c>
      <c r="V21" s="145">
        <v>0</v>
      </c>
      <c r="W21" s="96">
        <v>5127.7862999999998</v>
      </c>
      <c r="X21" s="146">
        <v>90.071100000000001</v>
      </c>
      <c r="Y21" s="145">
        <v>1053.4367999999999</v>
      </c>
      <c r="Z21" s="146">
        <v>64.127700000000004</v>
      </c>
      <c r="AA21" s="145">
        <v>0</v>
      </c>
      <c r="AB21" s="145">
        <v>-27.344100000000001</v>
      </c>
      <c r="AC21" s="146">
        <v>87.391499999999994</v>
      </c>
      <c r="AD21" s="145">
        <v>365.72479999999996</v>
      </c>
      <c r="AE21" s="145">
        <v>852.51879999999994</v>
      </c>
      <c r="AF21" s="145">
        <v>1001.6223</v>
      </c>
      <c r="AG21" s="145">
        <v>327.0127</v>
      </c>
      <c r="AH21" s="145">
        <v>0</v>
      </c>
      <c r="AI21" s="145">
        <v>225.20820000000001</v>
      </c>
      <c r="AJ21" s="145">
        <v>138.34450000000001</v>
      </c>
      <c r="AK21" s="145">
        <v>55.845300000000009</v>
      </c>
      <c r="AL21" s="145">
        <v>155.55889999999999</v>
      </c>
      <c r="AM21" s="381">
        <v>6.0494000000000003</v>
      </c>
      <c r="AN21" s="145">
        <v>6.0087999999999999</v>
      </c>
      <c r="AO21" s="145">
        <v>0.66990000000000005</v>
      </c>
      <c r="AP21" s="145">
        <v>37.575299999999999</v>
      </c>
      <c r="AQ21" s="145">
        <v>10.048500000000001</v>
      </c>
      <c r="AR21" s="145">
        <v>16.828699999999998</v>
      </c>
      <c r="AS21" s="145">
        <v>0</v>
      </c>
      <c r="AT21" s="146">
        <v>7.4704000000000006</v>
      </c>
      <c r="AU21" s="97">
        <v>84.650999999999996</v>
      </c>
      <c r="AV21" s="152">
        <v>3206.4865</v>
      </c>
      <c r="AW21" s="145">
        <v>172.52850000000001</v>
      </c>
      <c r="AX21" s="152">
        <v>601.18309999999985</v>
      </c>
      <c r="AY21" s="145">
        <v>0</v>
      </c>
      <c r="AZ21" s="145">
        <v>0</v>
      </c>
      <c r="BA21" s="146">
        <v>605.22130499999992</v>
      </c>
      <c r="BB21" s="96">
        <v>-4.0382050000000618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0.12816335724628533</v>
      </c>
      <c r="N22" s="400" t="s">
        <v>52</v>
      </c>
      <c r="O22" s="151">
        <v>2018</v>
      </c>
      <c r="P22" s="394">
        <v>2</v>
      </c>
      <c r="Q22" s="145">
        <v>8134.8384000000005</v>
      </c>
      <c r="R22" s="145">
        <v>220.3135</v>
      </c>
      <c r="S22" s="152">
        <v>7914.5249000000003</v>
      </c>
      <c r="T22" s="145">
        <v>3163.3887999999997</v>
      </c>
      <c r="U22" s="145">
        <v>0</v>
      </c>
      <c r="V22" s="145">
        <v>0</v>
      </c>
      <c r="W22" s="96">
        <v>4751.1361000000006</v>
      </c>
      <c r="X22" s="146">
        <v>119.5061</v>
      </c>
      <c r="Y22" s="145">
        <v>949.35360000000003</v>
      </c>
      <c r="Z22" s="146">
        <v>60.595500000000001</v>
      </c>
      <c r="AA22" s="145">
        <v>0</v>
      </c>
      <c r="AB22" s="145">
        <v>-29.435000000000002</v>
      </c>
      <c r="AC22" s="146">
        <v>46.304299999999998</v>
      </c>
      <c r="AD22" s="145">
        <v>307.07810000000006</v>
      </c>
      <c r="AE22" s="145">
        <v>821.37860000000001</v>
      </c>
      <c r="AF22" s="145">
        <v>603.64080000000001</v>
      </c>
      <c r="AG22" s="145">
        <v>292.17790000000002</v>
      </c>
      <c r="AH22" s="145">
        <v>0</v>
      </c>
      <c r="AI22" s="145">
        <v>162.94810000000001</v>
      </c>
      <c r="AJ22" s="145">
        <v>60.514299999999999</v>
      </c>
      <c r="AK22" s="145">
        <v>2.4562999999999997</v>
      </c>
      <c r="AL22" s="145">
        <v>111.244</v>
      </c>
      <c r="AM22" s="381">
        <v>11.225899999999999</v>
      </c>
      <c r="AN22" s="145">
        <v>9.5612999999999992</v>
      </c>
      <c r="AO22" s="145">
        <v>7.1862000000000004</v>
      </c>
      <c r="AP22" s="145">
        <v>21.9849</v>
      </c>
      <c r="AQ22" s="145">
        <v>0</v>
      </c>
      <c r="AR22" s="145">
        <v>18.229400000000002</v>
      </c>
      <c r="AS22" s="145">
        <v>0</v>
      </c>
      <c r="AT22" s="146">
        <v>8.7696000000000005</v>
      </c>
      <c r="AU22" s="97">
        <v>76.957300000000004</v>
      </c>
      <c r="AV22" s="152">
        <v>2438.3954000000003</v>
      </c>
      <c r="AW22" s="145">
        <v>157.56659999999999</v>
      </c>
      <c r="AX22" s="152">
        <v>1042.5882000000001</v>
      </c>
      <c r="AY22" s="145">
        <v>0</v>
      </c>
      <c r="AZ22" s="145">
        <v>0</v>
      </c>
      <c r="BA22" s="146">
        <v>211.73606999999998</v>
      </c>
      <c r="BB22" s="96">
        <v>830.85213000000022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0.18916046795976998</v>
      </c>
      <c r="N23" s="400" t="s">
        <v>52</v>
      </c>
      <c r="O23" s="151">
        <v>2018</v>
      </c>
      <c r="P23" s="394">
        <v>2</v>
      </c>
      <c r="Q23" s="145">
        <v>14851.054400000001</v>
      </c>
      <c r="R23" s="145">
        <v>416.55999999999995</v>
      </c>
      <c r="S23" s="152">
        <v>14434.494400000001</v>
      </c>
      <c r="T23" s="145">
        <v>5949.9232000000002</v>
      </c>
      <c r="U23" s="145">
        <v>0</v>
      </c>
      <c r="V23" s="145">
        <v>0</v>
      </c>
      <c r="W23" s="96">
        <v>8484.5712000000021</v>
      </c>
      <c r="X23" s="146">
        <v>206.12620000000001</v>
      </c>
      <c r="Y23" s="145">
        <v>1731.4128000000001</v>
      </c>
      <c r="Z23" s="146">
        <v>89.746300000000005</v>
      </c>
      <c r="AA23" s="145">
        <v>0</v>
      </c>
      <c r="AB23" s="145">
        <v>270.53809999999999</v>
      </c>
      <c r="AC23" s="146">
        <v>48.009500000000003</v>
      </c>
      <c r="AD23" s="145">
        <v>502.1814</v>
      </c>
      <c r="AE23" s="145">
        <v>1449.7042000000001</v>
      </c>
      <c r="AF23" s="145">
        <v>465.05270000000002</v>
      </c>
      <c r="AG23" s="145">
        <v>500.86189999999999</v>
      </c>
      <c r="AH23" s="145">
        <v>0</v>
      </c>
      <c r="AI23" s="145">
        <v>310.46820000000002</v>
      </c>
      <c r="AJ23" s="145">
        <v>161.12110000000001</v>
      </c>
      <c r="AK23" s="145">
        <v>108.9298</v>
      </c>
      <c r="AL23" s="145">
        <v>51.643200000000007</v>
      </c>
      <c r="AM23" s="381">
        <v>18.797800000000002</v>
      </c>
      <c r="AN23" s="145">
        <v>20.9496</v>
      </c>
      <c r="AO23" s="145">
        <v>17.7422</v>
      </c>
      <c r="AP23" s="145">
        <v>51.683800000000005</v>
      </c>
      <c r="AQ23" s="145">
        <v>0</v>
      </c>
      <c r="AR23" s="145">
        <v>5.2374000000000001</v>
      </c>
      <c r="AS23" s="145">
        <v>0</v>
      </c>
      <c r="AT23" s="146">
        <v>15.143799999999999</v>
      </c>
      <c r="AU23" s="97">
        <v>129.55459999999999</v>
      </c>
      <c r="AV23" s="152">
        <v>3679.5171</v>
      </c>
      <c r="AW23" s="145">
        <v>287.084</v>
      </c>
      <c r="AX23" s="152">
        <v>2809.2324000000012</v>
      </c>
      <c r="AY23" s="145">
        <v>0</v>
      </c>
      <c r="AZ23" s="145">
        <v>0</v>
      </c>
      <c r="BA23" s="146">
        <v>243.048585</v>
      </c>
      <c r="BB23" s="96">
        <v>2566.1838150000012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0.16758697671849163</v>
      </c>
      <c r="N24" s="400" t="s">
        <v>52</v>
      </c>
      <c r="O24" s="151">
        <v>2018</v>
      </c>
      <c r="P24" s="394">
        <v>2</v>
      </c>
      <c r="Q24" s="145">
        <v>12859.5792</v>
      </c>
      <c r="R24" s="145">
        <v>230.2355</v>
      </c>
      <c r="S24" s="152">
        <v>12629.343699999999</v>
      </c>
      <c r="T24" s="145">
        <v>5256.2432000000008</v>
      </c>
      <c r="U24" s="145">
        <v>0</v>
      </c>
      <c r="V24" s="145">
        <v>0</v>
      </c>
      <c r="W24" s="96">
        <v>7373.1004999999986</v>
      </c>
      <c r="X24" s="146">
        <v>153.32589999999999</v>
      </c>
      <c r="Y24" s="145">
        <v>1515.1135999999999</v>
      </c>
      <c r="Z24" s="146">
        <v>85.665999999999997</v>
      </c>
      <c r="AA24" s="145">
        <v>0</v>
      </c>
      <c r="AB24" s="145">
        <v>22.066099999999999</v>
      </c>
      <c r="AC24" s="146">
        <v>108.7268</v>
      </c>
      <c r="AD24" s="145">
        <v>421.34680000000003</v>
      </c>
      <c r="AE24" s="145">
        <v>1282.7164</v>
      </c>
      <c r="AF24" s="145">
        <v>253.75</v>
      </c>
      <c r="AG24" s="145">
        <v>459.12509999999997</v>
      </c>
      <c r="AH24" s="145">
        <v>0</v>
      </c>
      <c r="AI24" s="145">
        <v>249.58850000000001</v>
      </c>
      <c r="AJ24" s="145">
        <v>203.83229999999998</v>
      </c>
      <c r="AK24" s="145">
        <v>107.02160000000001</v>
      </c>
      <c r="AL24" s="145">
        <v>191.63200000000001</v>
      </c>
      <c r="AM24" s="381">
        <v>19.630099999999999</v>
      </c>
      <c r="AN24" s="145">
        <v>16.463299999999997</v>
      </c>
      <c r="AO24" s="145">
        <v>9.4801000000000002</v>
      </c>
      <c r="AP24" s="145">
        <v>39.361699999999999</v>
      </c>
      <c r="AQ24" s="145">
        <v>0</v>
      </c>
      <c r="AR24" s="145">
        <v>16.767800000000001</v>
      </c>
      <c r="AS24" s="145">
        <v>0</v>
      </c>
      <c r="AT24" s="146">
        <v>50.75</v>
      </c>
      <c r="AU24" s="97">
        <v>152.453</v>
      </c>
      <c r="AV24" s="152">
        <v>3321.4657000000002</v>
      </c>
      <c r="AW24" s="145">
        <v>273.2242</v>
      </c>
      <c r="AX24" s="152">
        <v>2155.097999999999</v>
      </c>
      <c r="AY24" s="145">
        <v>0</v>
      </c>
      <c r="AZ24" s="145">
        <v>0</v>
      </c>
      <c r="BA24" s="146">
        <v>230.957415</v>
      </c>
      <c r="BB24" s="96">
        <v>1924.140584999999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0.13132522897245011</v>
      </c>
      <c r="N25" s="400" t="s">
        <v>52</v>
      </c>
      <c r="O25" s="151">
        <v>2018</v>
      </c>
      <c r="P25" s="394">
        <v>2</v>
      </c>
      <c r="Q25" s="145">
        <v>22821.260800000004</v>
      </c>
      <c r="R25" s="145">
        <v>364.69500000000005</v>
      </c>
      <c r="S25" s="152">
        <v>22456.565800000004</v>
      </c>
      <c r="T25" s="145">
        <v>9080.1568000000007</v>
      </c>
      <c r="U25" s="145">
        <v>0</v>
      </c>
      <c r="V25" s="145">
        <v>0</v>
      </c>
      <c r="W25" s="96">
        <v>13376.409000000001</v>
      </c>
      <c r="X25" s="146">
        <v>273.60339999999997</v>
      </c>
      <c r="Y25" s="145">
        <v>2694.1408000000001</v>
      </c>
      <c r="Z25" s="146">
        <v>153.3056</v>
      </c>
      <c r="AA25" s="145">
        <v>0</v>
      </c>
      <c r="AB25" s="145">
        <v>-211.6884</v>
      </c>
      <c r="AC25" s="146">
        <v>190.5967</v>
      </c>
      <c r="AD25" s="145">
        <v>682.9529</v>
      </c>
      <c r="AE25" s="145">
        <v>2110.5098000000003</v>
      </c>
      <c r="AF25" s="145">
        <v>1674.1410000000001</v>
      </c>
      <c r="AG25" s="145">
        <v>822.81989999999996</v>
      </c>
      <c r="AH25" s="145">
        <v>0</v>
      </c>
      <c r="AI25" s="145">
        <v>473.63959999999997</v>
      </c>
      <c r="AJ25" s="145">
        <v>232.27260000000001</v>
      </c>
      <c r="AK25" s="145">
        <v>107.02160000000001</v>
      </c>
      <c r="AL25" s="145">
        <v>282.71810000000005</v>
      </c>
      <c r="AM25" s="381">
        <v>33.129599999999996</v>
      </c>
      <c r="AN25" s="145">
        <v>8.3635999999999999</v>
      </c>
      <c r="AO25" s="145">
        <v>5.7652000000000001</v>
      </c>
      <c r="AP25" s="145">
        <v>68.147099999999995</v>
      </c>
      <c r="AQ25" s="145">
        <v>10.048500000000001</v>
      </c>
      <c r="AR25" s="145">
        <v>20.3812</v>
      </c>
      <c r="AS25" s="145">
        <v>0</v>
      </c>
      <c r="AT25" s="146">
        <v>264.32630000000006</v>
      </c>
      <c r="AU25" s="97">
        <v>410.16150000000005</v>
      </c>
      <c r="AV25" s="152">
        <v>6796.2370000000001</v>
      </c>
      <c r="AW25" s="145">
        <v>441.02319999999997</v>
      </c>
      <c r="AX25" s="152">
        <v>2997.0073000000007</v>
      </c>
      <c r="AY25" s="145">
        <v>0</v>
      </c>
      <c r="AZ25" s="145">
        <v>0</v>
      </c>
      <c r="BA25" s="146">
        <v>526.40776499999993</v>
      </c>
      <c r="BB25" s="96">
        <v>2470.5995350000003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0.16330101954487686</v>
      </c>
      <c r="N26" s="400" t="s">
        <v>52</v>
      </c>
      <c r="O26" s="151">
        <v>2018</v>
      </c>
      <c r="P26" s="394">
        <v>2</v>
      </c>
      <c r="Q26" s="145">
        <v>22221.68</v>
      </c>
      <c r="R26" s="145">
        <v>352.846</v>
      </c>
      <c r="S26" s="152">
        <v>21868.833999999999</v>
      </c>
      <c r="T26" s="145">
        <v>8880.4976000000006</v>
      </c>
      <c r="U26" s="145">
        <v>0</v>
      </c>
      <c r="V26" s="145">
        <v>0</v>
      </c>
      <c r="W26" s="96">
        <v>12988.336399999998</v>
      </c>
      <c r="X26" s="146">
        <v>227.78629999999998</v>
      </c>
      <c r="Y26" s="145">
        <v>2623.6495999999997</v>
      </c>
      <c r="Z26" s="146">
        <v>118.20689999999999</v>
      </c>
      <c r="AA26" s="145">
        <v>0</v>
      </c>
      <c r="AB26" s="145">
        <v>552.82989999999995</v>
      </c>
      <c r="AC26" s="146">
        <v>-52.170999999999999</v>
      </c>
      <c r="AD26" s="145">
        <v>647.24519999999995</v>
      </c>
      <c r="AE26" s="145">
        <v>2263.0846000000001</v>
      </c>
      <c r="AF26" s="145">
        <v>1309.1673000000001</v>
      </c>
      <c r="AG26" s="145">
        <v>752.72400000000005</v>
      </c>
      <c r="AH26" s="145">
        <v>0</v>
      </c>
      <c r="AI26" s="145">
        <v>498.30410000000001</v>
      </c>
      <c r="AJ26" s="145">
        <v>259.90089999999998</v>
      </c>
      <c r="AK26" s="145">
        <v>100.0181</v>
      </c>
      <c r="AL26" s="145">
        <v>279.4701</v>
      </c>
      <c r="AM26" s="381">
        <v>11.936399999999999</v>
      </c>
      <c r="AN26" s="145">
        <v>24.623900000000003</v>
      </c>
      <c r="AO26" s="145">
        <v>6.617799999999999</v>
      </c>
      <c r="AP26" s="145">
        <v>50.668800000000005</v>
      </c>
      <c r="AQ26" s="145">
        <v>3.1668000000000003</v>
      </c>
      <c r="AR26" s="145">
        <v>25.801300000000001</v>
      </c>
      <c r="AS26" s="145">
        <v>0</v>
      </c>
      <c r="AT26" s="146">
        <v>228.7201</v>
      </c>
      <c r="AU26" s="97">
        <v>351.5351</v>
      </c>
      <c r="AV26" s="152">
        <v>6461.4493999999995</v>
      </c>
      <c r="AW26" s="145">
        <v>429.08010000000002</v>
      </c>
      <c r="AX26" s="152">
        <v>3628.8229999999994</v>
      </c>
      <c r="AY26" s="145">
        <v>0</v>
      </c>
      <c r="AZ26" s="145">
        <v>0</v>
      </c>
      <c r="BA26" s="146">
        <v>298.20199500000001</v>
      </c>
      <c r="BB26" s="96">
        <v>3330.621005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0.18207541213983547</v>
      </c>
      <c r="N27" s="400" t="s">
        <v>52</v>
      </c>
      <c r="O27" s="151">
        <v>2018</v>
      </c>
      <c r="P27" s="394">
        <v>2</v>
      </c>
      <c r="Q27" s="145">
        <v>11170.286400000001</v>
      </c>
      <c r="R27" s="145">
        <v>188.00549999999998</v>
      </c>
      <c r="S27" s="152">
        <v>10982.2809</v>
      </c>
      <c r="T27" s="145">
        <v>4476.3472000000002</v>
      </c>
      <c r="U27" s="145">
        <v>0</v>
      </c>
      <c r="V27" s="145">
        <v>0</v>
      </c>
      <c r="W27" s="96">
        <v>6505.9336999999996</v>
      </c>
      <c r="X27" s="146">
        <v>126.50960000000001</v>
      </c>
      <c r="Y27" s="145">
        <v>1317.5344</v>
      </c>
      <c r="Z27" s="146">
        <v>90.3553</v>
      </c>
      <c r="AA27" s="145">
        <v>0</v>
      </c>
      <c r="AB27" s="145">
        <v>176.87389999999999</v>
      </c>
      <c r="AC27" s="146">
        <v>63.721699999999998</v>
      </c>
      <c r="AD27" s="145">
        <v>293.96429999999998</v>
      </c>
      <c r="AE27" s="145">
        <v>1038.1217000000001</v>
      </c>
      <c r="AF27" s="145">
        <v>411.11560000000003</v>
      </c>
      <c r="AG27" s="145">
        <v>422.86930000000001</v>
      </c>
      <c r="AH27" s="145">
        <v>0</v>
      </c>
      <c r="AI27" s="145">
        <v>211.78989999999999</v>
      </c>
      <c r="AJ27" s="145">
        <v>241.42790000000002</v>
      </c>
      <c r="AK27" s="145">
        <v>54.952100000000002</v>
      </c>
      <c r="AL27" s="145">
        <v>217.2912</v>
      </c>
      <c r="AM27" s="381">
        <v>11.286799999999999</v>
      </c>
      <c r="AN27" s="145">
        <v>7.3486000000000002</v>
      </c>
      <c r="AO27" s="145">
        <v>8.8914000000000009</v>
      </c>
      <c r="AP27" s="145">
        <v>19.833100000000002</v>
      </c>
      <c r="AQ27" s="145">
        <v>0</v>
      </c>
      <c r="AR27" s="145">
        <v>13.5198</v>
      </c>
      <c r="AS27" s="145">
        <v>0</v>
      </c>
      <c r="AT27" s="146">
        <v>10.2515</v>
      </c>
      <c r="AU27" s="97">
        <v>71.131200000000007</v>
      </c>
      <c r="AV27" s="152">
        <v>2962.6632</v>
      </c>
      <c r="AW27" s="145">
        <v>215.63229999999999</v>
      </c>
      <c r="AX27" s="152">
        <v>2033.8344999999993</v>
      </c>
      <c r="AY27" s="145">
        <v>0</v>
      </c>
      <c r="AZ27" s="145">
        <v>0</v>
      </c>
      <c r="BA27" s="146">
        <v>456.97392000000002</v>
      </c>
      <c r="BB27" s="96">
        <v>1576.8605799999991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0.12913801272987666</v>
      </c>
      <c r="N28" s="400" t="s">
        <v>52</v>
      </c>
      <c r="O28" s="151">
        <v>2018</v>
      </c>
      <c r="P28" s="394">
        <v>2</v>
      </c>
      <c r="Q28" s="145">
        <v>5281.1824000000006</v>
      </c>
      <c r="R28" s="145">
        <v>145.85750000000002</v>
      </c>
      <c r="S28" s="152">
        <v>5135.3249000000005</v>
      </c>
      <c r="T28" s="145">
        <v>2864.7295999999997</v>
      </c>
      <c r="U28" s="145">
        <v>0</v>
      </c>
      <c r="V28" s="145">
        <v>0</v>
      </c>
      <c r="W28" s="96">
        <v>2270.5953000000009</v>
      </c>
      <c r="X28" s="146">
        <v>169.6268</v>
      </c>
      <c r="Y28" s="145">
        <v>410.65440000000001</v>
      </c>
      <c r="Z28" s="146">
        <v>75.942299999999989</v>
      </c>
      <c r="AA28" s="145">
        <v>0</v>
      </c>
      <c r="AB28" s="145">
        <v>57.063299999999998</v>
      </c>
      <c r="AC28" s="146">
        <v>16.828699999999998</v>
      </c>
      <c r="AD28" s="145">
        <v>172.14400000000001</v>
      </c>
      <c r="AE28" s="145">
        <v>197.76260000000002</v>
      </c>
      <c r="AF28" s="145">
        <v>241.773</v>
      </c>
      <c r="AG28" s="145">
        <v>71.192100000000011</v>
      </c>
      <c r="AH28" s="145">
        <v>0</v>
      </c>
      <c r="AI28" s="145">
        <v>24.562999999999999</v>
      </c>
      <c r="AJ28" s="145">
        <v>15.834</v>
      </c>
      <c r="AK28" s="145">
        <v>59.682000000000002</v>
      </c>
      <c r="AL28" s="145">
        <v>82.418000000000006</v>
      </c>
      <c r="AM28" s="381">
        <v>6.8613999999999997</v>
      </c>
      <c r="AN28" s="145">
        <v>3.3292000000000002</v>
      </c>
      <c r="AO28" s="145">
        <v>0</v>
      </c>
      <c r="AP28" s="145">
        <v>9.4395000000000007</v>
      </c>
      <c r="AQ28" s="145">
        <v>0</v>
      </c>
      <c r="AR28" s="145">
        <v>5.8057999999999996</v>
      </c>
      <c r="AS28" s="145">
        <v>0</v>
      </c>
      <c r="AT28" s="146">
        <v>13.154400000000001</v>
      </c>
      <c r="AU28" s="97">
        <v>38.590299999999999</v>
      </c>
      <c r="AV28" s="152">
        <v>903.95900000000006</v>
      </c>
      <c r="AW28" s="145">
        <v>102.30340000000001</v>
      </c>
      <c r="AX28" s="152">
        <v>682.00140000000056</v>
      </c>
      <c r="AY28" s="145">
        <v>0</v>
      </c>
      <c r="AZ28" s="145">
        <v>0</v>
      </c>
      <c r="BA28" s="146">
        <v>105.92829</v>
      </c>
      <c r="BB28" s="96">
        <v>576.07311000000061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0.10856622231832469</v>
      </c>
      <c r="N29" s="400" t="s">
        <v>52</v>
      </c>
      <c r="O29" s="151">
        <v>2018</v>
      </c>
      <c r="P29" s="394">
        <v>2</v>
      </c>
      <c r="Q29" s="145">
        <v>13925.891200000002</v>
      </c>
      <c r="R29" s="145">
        <v>236.36500000000001</v>
      </c>
      <c r="S29" s="152">
        <v>13689.5262</v>
      </c>
      <c r="T29" s="145">
        <v>5777.1376</v>
      </c>
      <c r="U29" s="145">
        <v>0</v>
      </c>
      <c r="V29" s="145">
        <v>0</v>
      </c>
      <c r="W29" s="96">
        <v>7912.388600000002</v>
      </c>
      <c r="X29" s="146">
        <v>197.23480000000001</v>
      </c>
      <c r="Y29" s="145">
        <v>1642.3264000000001</v>
      </c>
      <c r="Z29" s="146">
        <v>95.694199999999995</v>
      </c>
      <c r="AA29" s="145">
        <v>0</v>
      </c>
      <c r="AB29" s="145">
        <v>-42.893900000000002</v>
      </c>
      <c r="AC29" s="146">
        <v>84.407399999999996</v>
      </c>
      <c r="AD29" s="145">
        <v>471.56900000000002</v>
      </c>
      <c r="AE29" s="145">
        <v>1288.1771000000001</v>
      </c>
      <c r="AF29" s="145">
        <v>605.20389999999998</v>
      </c>
      <c r="AG29" s="145">
        <v>731.3075</v>
      </c>
      <c r="AH29" s="145">
        <v>0</v>
      </c>
      <c r="AI29" s="145">
        <v>369.29759999999999</v>
      </c>
      <c r="AJ29" s="145">
        <v>281.96699999999998</v>
      </c>
      <c r="AK29" s="145">
        <v>111.69060000000002</v>
      </c>
      <c r="AL29" s="145">
        <v>237.85509999999999</v>
      </c>
      <c r="AM29" s="381">
        <v>9.2162000000000006</v>
      </c>
      <c r="AN29" s="145">
        <v>30.003399999999999</v>
      </c>
      <c r="AO29" s="145">
        <v>8.7696000000000005</v>
      </c>
      <c r="AP29" s="145">
        <v>58.524900000000002</v>
      </c>
      <c r="AQ29" s="145">
        <v>0</v>
      </c>
      <c r="AR29" s="145">
        <v>24.4818</v>
      </c>
      <c r="AS29" s="145">
        <v>0</v>
      </c>
      <c r="AT29" s="146">
        <v>9.7846000000000011</v>
      </c>
      <c r="AU29" s="97">
        <v>140.78050000000002</v>
      </c>
      <c r="AV29" s="152">
        <v>4237.8482999999997</v>
      </c>
      <c r="AW29" s="145">
        <v>268.91700000000003</v>
      </c>
      <c r="AX29" s="152">
        <v>1511.8814000000016</v>
      </c>
      <c r="AY29" s="145">
        <v>0</v>
      </c>
      <c r="AZ29" s="145">
        <v>0</v>
      </c>
      <c r="BA29" s="146">
        <v>317.18232</v>
      </c>
      <c r="BB29" s="96">
        <v>1194.6990800000015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6.4774063143576213E-2</v>
      </c>
      <c r="N30" s="400" t="s">
        <v>52</v>
      </c>
      <c r="O30" s="151">
        <v>2018</v>
      </c>
      <c r="P30" s="394">
        <v>2</v>
      </c>
      <c r="Q30" s="145">
        <v>8897.1584000000003</v>
      </c>
      <c r="R30" s="145">
        <v>69.064499999999995</v>
      </c>
      <c r="S30" s="152">
        <v>8828.0938999999998</v>
      </c>
      <c r="T30" s="145">
        <v>3604.3072000000002</v>
      </c>
      <c r="U30" s="145">
        <v>0</v>
      </c>
      <c r="V30" s="145">
        <v>0</v>
      </c>
      <c r="W30" s="96">
        <v>5223.7866999999997</v>
      </c>
      <c r="X30" s="146">
        <v>98.840699999999998</v>
      </c>
      <c r="Y30" s="145">
        <v>1059.2608</v>
      </c>
      <c r="Z30" s="146">
        <v>49.329000000000001</v>
      </c>
      <c r="AA30" s="145">
        <v>0</v>
      </c>
      <c r="AB30" s="145">
        <v>-24.948699999999999</v>
      </c>
      <c r="AC30" s="146">
        <v>46.832099999999997</v>
      </c>
      <c r="AD30" s="145">
        <v>389.17130000000003</v>
      </c>
      <c r="AE30" s="145">
        <v>1051.1136999999999</v>
      </c>
      <c r="AF30" s="145">
        <v>555.18470000000002</v>
      </c>
      <c r="AG30" s="145">
        <v>601.40779999999995</v>
      </c>
      <c r="AH30" s="145">
        <v>0</v>
      </c>
      <c r="AI30" s="145">
        <v>241.3467</v>
      </c>
      <c r="AJ30" s="145">
        <v>104.2405</v>
      </c>
      <c r="AK30" s="145">
        <v>0</v>
      </c>
      <c r="AL30" s="145">
        <v>209.53660000000002</v>
      </c>
      <c r="AM30" s="381">
        <v>10.6778</v>
      </c>
      <c r="AN30" s="145">
        <v>2.0097</v>
      </c>
      <c r="AO30" s="145">
        <v>8.2621000000000002</v>
      </c>
      <c r="AP30" s="145">
        <v>25.598300000000002</v>
      </c>
      <c r="AQ30" s="145">
        <v>0</v>
      </c>
      <c r="AR30" s="145">
        <v>19.082000000000001</v>
      </c>
      <c r="AS30" s="145">
        <v>0</v>
      </c>
      <c r="AT30" s="146">
        <v>72.186800000000005</v>
      </c>
      <c r="AU30" s="97">
        <v>137.81670000000003</v>
      </c>
      <c r="AV30" s="152">
        <v>3289.8180000000002</v>
      </c>
      <c r="AW30" s="145">
        <v>172.1165</v>
      </c>
      <c r="AX30" s="152">
        <v>576.30509999999947</v>
      </c>
      <c r="AY30" s="145">
        <v>0</v>
      </c>
      <c r="AZ30" s="145">
        <v>0</v>
      </c>
      <c r="BA30" s="146">
        <v>136.53782999999999</v>
      </c>
      <c r="BB30" s="96">
        <v>439.76726999999948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1.4218315443391978E-2</v>
      </c>
      <c r="N31" s="400" t="s">
        <v>51</v>
      </c>
      <c r="O31" s="151">
        <v>2018</v>
      </c>
      <c r="P31" s="394">
        <v>2</v>
      </c>
      <c r="Q31" s="145">
        <v>9660.9968000000008</v>
      </c>
      <c r="R31" s="145">
        <v>72.078000000000003</v>
      </c>
      <c r="S31" s="152">
        <v>9588.9188000000013</v>
      </c>
      <c r="T31" s="145">
        <v>3956.8464000000004</v>
      </c>
      <c r="U31" s="145">
        <v>0</v>
      </c>
      <c r="V31" s="145">
        <v>0</v>
      </c>
      <c r="W31" s="96">
        <v>5632.0724000000009</v>
      </c>
      <c r="X31" s="146">
        <v>112.17779999999999</v>
      </c>
      <c r="Y31" s="145">
        <v>1150.5520000000001</v>
      </c>
      <c r="Z31" s="146">
        <v>48.273400000000002</v>
      </c>
      <c r="AA31" s="145">
        <v>0</v>
      </c>
      <c r="AB31" s="145">
        <v>-137.79640000000001</v>
      </c>
      <c r="AC31" s="146">
        <v>53.0642</v>
      </c>
      <c r="AD31" s="145">
        <v>530.39839999999992</v>
      </c>
      <c r="AE31" s="145">
        <v>1105.0102000000002</v>
      </c>
      <c r="AF31" s="145">
        <v>816.32389999999998</v>
      </c>
      <c r="AG31" s="145">
        <v>597.08389999999997</v>
      </c>
      <c r="AH31" s="145">
        <v>0</v>
      </c>
      <c r="AI31" s="145">
        <v>244.4323</v>
      </c>
      <c r="AJ31" s="145">
        <v>126.04270000000001</v>
      </c>
      <c r="AK31" s="145">
        <v>49.998899999999999</v>
      </c>
      <c r="AL31" s="145">
        <v>239.25580000000002</v>
      </c>
      <c r="AM31" s="381">
        <v>13.7837</v>
      </c>
      <c r="AN31" s="145">
        <v>6.1712000000000007</v>
      </c>
      <c r="AO31" s="145">
        <v>7.4298000000000002</v>
      </c>
      <c r="AP31" s="145">
        <v>27.283200000000001</v>
      </c>
      <c r="AQ31" s="145">
        <v>0</v>
      </c>
      <c r="AR31" s="145">
        <v>12.139400000000002</v>
      </c>
      <c r="AS31" s="145">
        <v>0</v>
      </c>
      <c r="AT31" s="146">
        <v>136.94380000000001</v>
      </c>
      <c r="AU31" s="97">
        <v>203.75110000000001</v>
      </c>
      <c r="AV31" s="152">
        <v>3912.2972</v>
      </c>
      <c r="AW31" s="145">
        <v>186.67669999999998</v>
      </c>
      <c r="AX31" s="152">
        <v>137.36310000000049</v>
      </c>
      <c r="AY31" s="145">
        <v>0</v>
      </c>
      <c r="AZ31" s="145">
        <v>0</v>
      </c>
      <c r="BA31" s="146">
        <v>131.19521999999998</v>
      </c>
      <c r="BB31" s="96">
        <v>6.1678800000005012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-6.3588685060460004E-3</v>
      </c>
      <c r="N32" s="400" t="s">
        <v>56</v>
      </c>
      <c r="O32" s="151">
        <v>2018</v>
      </c>
      <c r="P32" s="394">
        <v>2</v>
      </c>
      <c r="Q32" s="145">
        <v>4224.7296000000006</v>
      </c>
      <c r="R32" s="145">
        <v>53.156500000000001</v>
      </c>
      <c r="S32" s="152">
        <v>4171.5730999999996</v>
      </c>
      <c r="T32" s="145">
        <v>1719.0512000000001</v>
      </c>
      <c r="U32" s="145">
        <v>0</v>
      </c>
      <c r="V32" s="145">
        <v>0</v>
      </c>
      <c r="W32" s="96">
        <v>2452.5218999999997</v>
      </c>
      <c r="X32" s="146">
        <v>66.05619999999999</v>
      </c>
      <c r="Y32" s="145">
        <v>354.51520000000005</v>
      </c>
      <c r="Z32" s="146">
        <v>54.566400000000002</v>
      </c>
      <c r="AA32" s="145">
        <v>0</v>
      </c>
      <c r="AB32" s="145">
        <v>-14.007000000000001</v>
      </c>
      <c r="AC32" s="146">
        <v>22.147300000000001</v>
      </c>
      <c r="AD32" s="145">
        <v>179.67529999999999</v>
      </c>
      <c r="AE32" s="145">
        <v>656.38019999999995</v>
      </c>
      <c r="AF32" s="145">
        <v>488.68189999999998</v>
      </c>
      <c r="AG32" s="145">
        <v>158.2791</v>
      </c>
      <c r="AH32" s="145">
        <v>0</v>
      </c>
      <c r="AI32" s="145">
        <v>225.3706</v>
      </c>
      <c r="AJ32" s="145">
        <v>46.344899999999996</v>
      </c>
      <c r="AK32" s="145">
        <v>23.568300000000001</v>
      </c>
      <c r="AL32" s="145">
        <v>117.0295</v>
      </c>
      <c r="AM32" s="381">
        <v>5.2780000000000005</v>
      </c>
      <c r="AN32" s="145">
        <v>1.9081999999999999</v>
      </c>
      <c r="AO32" s="145">
        <v>0</v>
      </c>
      <c r="AP32" s="145">
        <v>16.950499999999998</v>
      </c>
      <c r="AQ32" s="145">
        <v>0</v>
      </c>
      <c r="AR32" s="145">
        <v>8.8914000000000009</v>
      </c>
      <c r="AS32" s="145">
        <v>0</v>
      </c>
      <c r="AT32" s="146">
        <v>2.1924000000000001</v>
      </c>
      <c r="AU32" s="97">
        <v>35.220500000000001</v>
      </c>
      <c r="AV32" s="152">
        <v>1930.5502999999999</v>
      </c>
      <c r="AW32" s="145">
        <v>81.8386</v>
      </c>
      <c r="AX32" s="152">
        <v>-26.864500000000319</v>
      </c>
      <c r="AY32" s="145">
        <v>0</v>
      </c>
      <c r="AZ32" s="145">
        <v>0</v>
      </c>
      <c r="BA32" s="146">
        <v>115.669515</v>
      </c>
      <c r="BB32" s="96">
        <v>-142.5340150000003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-2.8918154005919173E-2</v>
      </c>
      <c r="N33" s="400" t="s">
        <v>56</v>
      </c>
      <c r="O33" s="151">
        <v>2018</v>
      </c>
      <c r="P33" s="394">
        <v>2</v>
      </c>
      <c r="Q33" s="145">
        <v>8131.9264000000003</v>
      </c>
      <c r="R33" s="145">
        <v>193.233</v>
      </c>
      <c r="S33" s="152">
        <v>7938.6934000000001</v>
      </c>
      <c r="T33" s="145">
        <v>3255.3248000000003</v>
      </c>
      <c r="U33" s="145">
        <v>0</v>
      </c>
      <c r="V33" s="145">
        <v>0</v>
      </c>
      <c r="W33" s="96">
        <v>4683.3685999999998</v>
      </c>
      <c r="X33" s="146">
        <v>88.832799999999992</v>
      </c>
      <c r="Y33" s="145">
        <v>952.30719999999997</v>
      </c>
      <c r="Z33" s="146">
        <v>53.125100000000003</v>
      </c>
      <c r="AA33" s="145">
        <v>0</v>
      </c>
      <c r="AB33" s="145">
        <v>-11.4695</v>
      </c>
      <c r="AC33" s="146">
        <v>51.663499999999999</v>
      </c>
      <c r="AD33" s="145">
        <v>350.64189999999996</v>
      </c>
      <c r="AE33" s="145">
        <v>1019.5472</v>
      </c>
      <c r="AF33" s="145">
        <v>1323.357</v>
      </c>
      <c r="AG33" s="145">
        <v>288.99080000000004</v>
      </c>
      <c r="AH33" s="145">
        <v>0</v>
      </c>
      <c r="AI33" s="145">
        <v>292.94929999999999</v>
      </c>
      <c r="AJ33" s="145">
        <v>61.001500000000007</v>
      </c>
      <c r="AK33" s="145">
        <v>18.493299999999998</v>
      </c>
      <c r="AL33" s="145">
        <v>262.60080000000005</v>
      </c>
      <c r="AM33" s="381">
        <v>11.225899999999999</v>
      </c>
      <c r="AN33" s="145">
        <v>2.2533000000000003</v>
      </c>
      <c r="AO33" s="145">
        <v>12.667200000000001</v>
      </c>
      <c r="AP33" s="145">
        <v>35.2408</v>
      </c>
      <c r="AQ33" s="145">
        <v>0</v>
      </c>
      <c r="AR33" s="145">
        <v>21.964600000000001</v>
      </c>
      <c r="AS33" s="145">
        <v>0</v>
      </c>
      <c r="AT33" s="146">
        <v>5.9885000000000002</v>
      </c>
      <c r="AU33" s="97">
        <v>89.340300000000013</v>
      </c>
      <c r="AV33" s="152">
        <v>3706.9220999999998</v>
      </c>
      <c r="AW33" s="145">
        <v>157.53570000000002</v>
      </c>
      <c r="AX33" s="152">
        <v>-235.16029999999989</v>
      </c>
      <c r="AY33" s="145">
        <v>0</v>
      </c>
      <c r="AZ33" s="145">
        <v>0</v>
      </c>
      <c r="BA33" s="146">
        <v>312.88413000000003</v>
      </c>
      <c r="BB33" s="96">
        <v>-548.04442999999992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0.20547791663809722</v>
      </c>
      <c r="N34" s="400" t="s">
        <v>52</v>
      </c>
      <c r="O34" s="151">
        <v>2018</v>
      </c>
      <c r="P34" s="394">
        <v>2</v>
      </c>
      <c r="Q34" s="145">
        <v>15191.0928</v>
      </c>
      <c r="R34" s="145">
        <v>208.03399999999999</v>
      </c>
      <c r="S34" s="152">
        <v>14983.058800000001</v>
      </c>
      <c r="T34" s="145">
        <v>6063.4288000000006</v>
      </c>
      <c r="U34" s="145">
        <v>0</v>
      </c>
      <c r="V34" s="145">
        <v>0</v>
      </c>
      <c r="W34" s="96">
        <v>8919.6299999999992</v>
      </c>
      <c r="X34" s="146">
        <v>162.8263</v>
      </c>
      <c r="Y34" s="145">
        <v>1797.5984000000001</v>
      </c>
      <c r="Z34" s="146">
        <v>82.235299999999995</v>
      </c>
      <c r="AA34" s="145">
        <v>0</v>
      </c>
      <c r="AB34" s="145">
        <v>-59.052700000000002</v>
      </c>
      <c r="AC34" s="146">
        <v>72.328900000000004</v>
      </c>
      <c r="AD34" s="145">
        <v>447.57439999999997</v>
      </c>
      <c r="AE34" s="145">
        <v>1221.0246999999999</v>
      </c>
      <c r="AF34" s="145">
        <v>248.4923</v>
      </c>
      <c r="AG34" s="145">
        <v>661.41460000000006</v>
      </c>
      <c r="AH34" s="145">
        <v>0</v>
      </c>
      <c r="AI34" s="145">
        <v>339.90319999999997</v>
      </c>
      <c r="AJ34" s="145">
        <v>142.6481</v>
      </c>
      <c r="AK34" s="145">
        <v>59.478999999999999</v>
      </c>
      <c r="AL34" s="145">
        <v>247.76150000000001</v>
      </c>
      <c r="AM34" s="381">
        <v>6.4554000000000009</v>
      </c>
      <c r="AN34" s="145">
        <v>3.5931000000000002</v>
      </c>
      <c r="AO34" s="145">
        <v>2.4765999999999999</v>
      </c>
      <c r="AP34" s="145">
        <v>53.795000000000002</v>
      </c>
      <c r="AQ34" s="145">
        <v>10.048500000000001</v>
      </c>
      <c r="AR34" s="145">
        <v>16.240000000000002</v>
      </c>
      <c r="AS34" s="145">
        <v>0</v>
      </c>
      <c r="AT34" s="146">
        <v>14.453600000000002</v>
      </c>
      <c r="AU34" s="97">
        <v>107.06220000000002</v>
      </c>
      <c r="AV34" s="152">
        <v>3475.36</v>
      </c>
      <c r="AW34" s="145">
        <v>293.45209999999997</v>
      </c>
      <c r="AX34" s="152">
        <v>3121.434099999999</v>
      </c>
      <c r="AY34" s="145">
        <v>0</v>
      </c>
      <c r="AZ34" s="145">
        <v>0</v>
      </c>
      <c r="BA34" s="146">
        <v>276.59053500000005</v>
      </c>
      <c r="BB34" s="96">
        <v>2844.8435649999992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9.7376096584405977E-2</v>
      </c>
      <c r="N35" s="400" t="s">
        <v>52</v>
      </c>
      <c r="O35" s="151">
        <v>2018</v>
      </c>
      <c r="P35" s="394">
        <v>2</v>
      </c>
      <c r="Q35" s="145">
        <v>7550.1711999999998</v>
      </c>
      <c r="R35" s="145">
        <v>161.31450000000001</v>
      </c>
      <c r="S35" s="152">
        <v>7388.8567000000003</v>
      </c>
      <c r="T35" s="145">
        <v>2961.0047999999997</v>
      </c>
      <c r="U35" s="145">
        <v>0</v>
      </c>
      <c r="V35" s="145">
        <v>0</v>
      </c>
      <c r="W35" s="96">
        <v>4427.8518999999997</v>
      </c>
      <c r="X35" s="146">
        <v>85.848700000000008</v>
      </c>
      <c r="Y35" s="145">
        <v>886.37120000000004</v>
      </c>
      <c r="Z35" s="146">
        <v>46.426100000000005</v>
      </c>
      <c r="AA35" s="145">
        <v>0</v>
      </c>
      <c r="AB35" s="145">
        <v>-26.004300000000001</v>
      </c>
      <c r="AC35" s="146">
        <v>61.488699999999994</v>
      </c>
      <c r="AD35" s="145">
        <v>319.21749999999997</v>
      </c>
      <c r="AE35" s="145">
        <v>896.18410000000006</v>
      </c>
      <c r="AF35" s="145">
        <v>643.57089999999994</v>
      </c>
      <c r="AG35" s="145">
        <v>209.7396</v>
      </c>
      <c r="AH35" s="145">
        <v>0</v>
      </c>
      <c r="AI35" s="145">
        <v>139.96850000000001</v>
      </c>
      <c r="AJ35" s="145">
        <v>117.45580000000001</v>
      </c>
      <c r="AK35" s="145">
        <v>0</v>
      </c>
      <c r="AL35" s="145">
        <v>193.72290000000001</v>
      </c>
      <c r="AM35" s="381">
        <v>5.7855000000000008</v>
      </c>
      <c r="AN35" s="145">
        <v>3.1668000000000003</v>
      </c>
      <c r="AO35" s="145">
        <v>4.0600000000000005</v>
      </c>
      <c r="AP35" s="145">
        <v>18.980499999999999</v>
      </c>
      <c r="AQ35" s="145">
        <v>12.281499999999999</v>
      </c>
      <c r="AR35" s="145">
        <v>10.170300000000001</v>
      </c>
      <c r="AS35" s="145">
        <v>0</v>
      </c>
      <c r="AT35" s="146">
        <v>7.7545999999999999</v>
      </c>
      <c r="AU35" s="97">
        <v>62.199199999999998</v>
      </c>
      <c r="AV35" s="152">
        <v>2582.0585000000001</v>
      </c>
      <c r="AW35" s="145">
        <v>127.4256</v>
      </c>
      <c r="AX35" s="152">
        <v>735.20620000000031</v>
      </c>
      <c r="AY35" s="145">
        <v>0</v>
      </c>
      <c r="AZ35" s="145">
        <v>0</v>
      </c>
      <c r="BA35" s="146">
        <v>159.17362499999999</v>
      </c>
      <c r="BB35" s="96">
        <v>576.03257500000029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8.7792221654580171E-2</v>
      </c>
      <c r="N36" s="400" t="s">
        <v>52</v>
      </c>
      <c r="O36" s="151">
        <v>2018</v>
      </c>
      <c r="P36" s="394">
        <v>2</v>
      </c>
      <c r="Q36" s="145">
        <v>8675.264000000001</v>
      </c>
      <c r="R36" s="145">
        <v>48.359499999999997</v>
      </c>
      <c r="S36" s="152">
        <v>8626.9045000000006</v>
      </c>
      <c r="T36" s="145">
        <v>4599.3168000000005</v>
      </c>
      <c r="U36" s="145">
        <v>0</v>
      </c>
      <c r="V36" s="145">
        <v>0</v>
      </c>
      <c r="W36" s="96">
        <v>4027.5877</v>
      </c>
      <c r="X36" s="146">
        <v>101.39850000000001</v>
      </c>
      <c r="Y36" s="145">
        <v>603.82400000000007</v>
      </c>
      <c r="Z36" s="146">
        <v>72.714600000000004</v>
      </c>
      <c r="AA36" s="145">
        <v>0</v>
      </c>
      <c r="AB36" s="145">
        <v>390.12540000000001</v>
      </c>
      <c r="AC36" s="146">
        <v>9.0944000000000003</v>
      </c>
      <c r="AD36" s="145">
        <v>177.625</v>
      </c>
      <c r="AE36" s="145">
        <v>887.23180000000002</v>
      </c>
      <c r="AF36" s="145">
        <v>868.14980000000014</v>
      </c>
      <c r="AG36" s="145">
        <v>211.18090000000001</v>
      </c>
      <c r="AH36" s="145">
        <v>0</v>
      </c>
      <c r="AI36" s="145">
        <v>233.32819999999998</v>
      </c>
      <c r="AJ36" s="145">
        <v>110.59439999999999</v>
      </c>
      <c r="AK36" s="145">
        <v>0</v>
      </c>
      <c r="AL36" s="145">
        <v>166.6224</v>
      </c>
      <c r="AM36" s="381">
        <v>5.1156000000000006</v>
      </c>
      <c r="AN36" s="145">
        <v>10.941699999999999</v>
      </c>
      <c r="AO36" s="145">
        <v>0</v>
      </c>
      <c r="AP36" s="145">
        <v>25.192300000000003</v>
      </c>
      <c r="AQ36" s="145">
        <v>0</v>
      </c>
      <c r="AR36" s="145">
        <v>13.2965</v>
      </c>
      <c r="AS36" s="145">
        <v>0</v>
      </c>
      <c r="AT36" s="146">
        <v>10.048500000000001</v>
      </c>
      <c r="AU36" s="97">
        <v>64.5946</v>
      </c>
      <c r="AV36" s="152">
        <v>2719.3271000000004</v>
      </c>
      <c r="AW36" s="145">
        <v>167.92259999999999</v>
      </c>
      <c r="AX36" s="152">
        <v>761.62069999999983</v>
      </c>
      <c r="AY36" s="145">
        <v>0</v>
      </c>
      <c r="AZ36" s="145">
        <v>0</v>
      </c>
      <c r="BA36" s="146">
        <v>93.776864999999987</v>
      </c>
      <c r="BB36" s="96">
        <v>667.8438349999999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7.9796371724010828E-2</v>
      </c>
      <c r="N37" s="400" t="s">
        <v>52</v>
      </c>
      <c r="O37" s="151">
        <v>2018</v>
      </c>
      <c r="P37" s="394">
        <v>2</v>
      </c>
      <c r="Q37" s="145">
        <v>15214.763200000001</v>
      </c>
      <c r="R37" s="145">
        <v>237.69749999999999</v>
      </c>
      <c r="S37" s="152">
        <v>14977.065699999999</v>
      </c>
      <c r="T37" s="145">
        <v>6091.467200000001</v>
      </c>
      <c r="U37" s="145">
        <v>0</v>
      </c>
      <c r="V37" s="145">
        <v>0</v>
      </c>
      <c r="W37" s="96">
        <v>8885.5985000000001</v>
      </c>
      <c r="X37" s="146">
        <v>171.0478</v>
      </c>
      <c r="Y37" s="145">
        <v>1796.8288</v>
      </c>
      <c r="Z37" s="146">
        <v>111.28460000000001</v>
      </c>
      <c r="AA37" s="145">
        <v>0</v>
      </c>
      <c r="AB37" s="145">
        <v>-378.2296</v>
      </c>
      <c r="AC37" s="146">
        <v>75.434799999999996</v>
      </c>
      <c r="AD37" s="145">
        <v>692.51419999999996</v>
      </c>
      <c r="AE37" s="145">
        <v>1446.5577000000001</v>
      </c>
      <c r="AF37" s="145">
        <v>1283.8126</v>
      </c>
      <c r="AG37" s="145">
        <v>515.15309999999999</v>
      </c>
      <c r="AH37" s="145">
        <v>0</v>
      </c>
      <c r="AI37" s="145">
        <v>287.4683</v>
      </c>
      <c r="AJ37" s="145">
        <v>211.83049999999997</v>
      </c>
      <c r="AK37" s="145">
        <v>0</v>
      </c>
      <c r="AL37" s="145">
        <v>237.16489999999999</v>
      </c>
      <c r="AM37" s="381">
        <v>7.3486000000000002</v>
      </c>
      <c r="AN37" s="145">
        <v>16.7881</v>
      </c>
      <c r="AO37" s="145">
        <v>1.0352999999999999</v>
      </c>
      <c r="AP37" s="145">
        <v>62.686399999999999</v>
      </c>
      <c r="AQ37" s="145">
        <v>10.048500000000001</v>
      </c>
      <c r="AR37" s="145">
        <v>22.086400000000001</v>
      </c>
      <c r="AS37" s="145">
        <v>0</v>
      </c>
      <c r="AT37" s="146">
        <v>201.376</v>
      </c>
      <c r="AU37" s="97">
        <v>321.36930000000001</v>
      </c>
      <c r="AV37" s="152">
        <v>4995.8706000000002</v>
      </c>
      <c r="AW37" s="145">
        <v>293.68900000000002</v>
      </c>
      <c r="AX37" s="152">
        <v>1214.0829000000006</v>
      </c>
      <c r="AY37" s="145">
        <v>0</v>
      </c>
      <c r="AZ37" s="145">
        <v>0</v>
      </c>
      <c r="BA37" s="146">
        <v>545.42825999999991</v>
      </c>
      <c r="BB37" s="96">
        <v>668.65464000000065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3.5000227802817023E-2</v>
      </c>
      <c r="N38" s="400" t="s">
        <v>51</v>
      </c>
      <c r="O38" s="151">
        <v>2018</v>
      </c>
      <c r="P38" s="394">
        <v>2</v>
      </c>
      <c r="Q38" s="145">
        <v>2089.5264000000002</v>
      </c>
      <c r="R38" s="145">
        <v>58.117500000000007</v>
      </c>
      <c r="S38" s="152">
        <v>2031.4089000000001</v>
      </c>
      <c r="T38" s="145">
        <v>1210.1024</v>
      </c>
      <c r="U38" s="145">
        <v>0</v>
      </c>
      <c r="V38" s="145">
        <v>0</v>
      </c>
      <c r="W38" s="96">
        <v>821.30650000000014</v>
      </c>
      <c r="X38" s="146">
        <v>50.567300000000003</v>
      </c>
      <c r="Y38" s="145">
        <v>162.44799999999998</v>
      </c>
      <c r="Z38" s="146">
        <v>11.997299999999999</v>
      </c>
      <c r="AA38" s="145">
        <v>0</v>
      </c>
      <c r="AB38" s="145">
        <v>-0.24359999999999998</v>
      </c>
      <c r="AC38" s="146">
        <v>12.606300000000001</v>
      </c>
      <c r="AD38" s="145">
        <v>111.9545</v>
      </c>
      <c r="AE38" s="145">
        <v>68.329799999999992</v>
      </c>
      <c r="AF38" s="145">
        <v>190.3125</v>
      </c>
      <c r="AG38" s="145">
        <v>19.142899999999997</v>
      </c>
      <c r="AH38" s="145">
        <v>0</v>
      </c>
      <c r="AI38" s="145">
        <v>4.8110999999999997</v>
      </c>
      <c r="AJ38" s="145">
        <v>18.391800000000003</v>
      </c>
      <c r="AK38" s="145">
        <v>0</v>
      </c>
      <c r="AL38" s="145">
        <v>41.148099999999999</v>
      </c>
      <c r="AM38" s="381">
        <v>4.0194000000000001</v>
      </c>
      <c r="AN38" s="145">
        <v>3.0044</v>
      </c>
      <c r="AO38" s="145">
        <v>0</v>
      </c>
      <c r="AP38" s="145">
        <v>6.9426000000000005</v>
      </c>
      <c r="AQ38" s="145">
        <v>0</v>
      </c>
      <c r="AR38" s="145">
        <v>3.7961</v>
      </c>
      <c r="AS38" s="145">
        <v>0</v>
      </c>
      <c r="AT38" s="146">
        <v>28.562100000000001</v>
      </c>
      <c r="AU38" s="97">
        <v>46.324600000000004</v>
      </c>
      <c r="AV38" s="152">
        <v>500.4153</v>
      </c>
      <c r="AW38" s="145">
        <v>35.107399999999998</v>
      </c>
      <c r="AX38" s="152">
        <v>73.133900000000168</v>
      </c>
      <c r="AY38" s="145">
        <v>0</v>
      </c>
      <c r="AZ38" s="145">
        <v>0</v>
      </c>
      <c r="BA38" s="146">
        <v>50.473604999999999</v>
      </c>
      <c r="BB38" s="96">
        <v>22.660295000000168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0.11245908156398302</v>
      </c>
      <c r="N39" s="400" t="s">
        <v>52</v>
      </c>
      <c r="O39" s="151">
        <v>2018</v>
      </c>
      <c r="P39" s="394">
        <v>2</v>
      </c>
      <c r="Q39" s="145">
        <v>2679.4768000000004</v>
      </c>
      <c r="R39" s="145">
        <v>34.932000000000002</v>
      </c>
      <c r="S39" s="152">
        <v>2644.5448000000001</v>
      </c>
      <c r="T39" s="145">
        <v>1513.7824000000001</v>
      </c>
      <c r="U39" s="145">
        <v>0</v>
      </c>
      <c r="V39" s="145">
        <v>0</v>
      </c>
      <c r="W39" s="96">
        <v>1130.7624000000001</v>
      </c>
      <c r="X39" s="146">
        <v>57.7941</v>
      </c>
      <c r="Y39" s="145">
        <v>264.40960000000001</v>
      </c>
      <c r="Z39" s="146">
        <v>3.6946000000000003</v>
      </c>
      <c r="AA39" s="145">
        <v>0</v>
      </c>
      <c r="AB39" s="145">
        <v>-0.16239999999999999</v>
      </c>
      <c r="AC39" s="146">
        <v>0</v>
      </c>
      <c r="AD39" s="145">
        <v>173.88979999999998</v>
      </c>
      <c r="AE39" s="145">
        <v>85.665999999999997</v>
      </c>
      <c r="AF39" s="145">
        <v>61.691699999999997</v>
      </c>
      <c r="AG39" s="145">
        <v>35.7483</v>
      </c>
      <c r="AH39" s="145">
        <v>0</v>
      </c>
      <c r="AI39" s="145">
        <v>5.8870000000000005</v>
      </c>
      <c r="AJ39" s="145">
        <v>12.0176</v>
      </c>
      <c r="AK39" s="145">
        <v>0</v>
      </c>
      <c r="AL39" s="145">
        <v>56.637</v>
      </c>
      <c r="AM39" s="381">
        <v>5.4607000000000001</v>
      </c>
      <c r="AN39" s="145">
        <v>1.3601000000000001</v>
      </c>
      <c r="AO39" s="145">
        <v>0</v>
      </c>
      <c r="AP39" s="145">
        <v>10.5154</v>
      </c>
      <c r="AQ39" s="145">
        <v>0</v>
      </c>
      <c r="AR39" s="145">
        <v>1.9284999999999999</v>
      </c>
      <c r="AS39" s="145">
        <v>0</v>
      </c>
      <c r="AT39" s="146">
        <v>1.0352999999999999</v>
      </c>
      <c r="AU39" s="97">
        <v>20.299999999999997</v>
      </c>
      <c r="AV39" s="152">
        <v>451.8374</v>
      </c>
      <c r="AW39" s="145">
        <v>51.532800000000002</v>
      </c>
      <c r="AX39" s="152">
        <v>301.33150000000023</v>
      </c>
      <c r="AY39" s="145">
        <v>0</v>
      </c>
      <c r="AZ39" s="145">
        <v>0</v>
      </c>
      <c r="BA39" s="146">
        <v>59.29092</v>
      </c>
      <c r="BB39" s="96">
        <v>242.0405800000002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0.16944088800095047</v>
      </c>
      <c r="N40" s="400" t="s">
        <v>52</v>
      </c>
      <c r="O40" s="151">
        <v>2018</v>
      </c>
      <c r="P40" s="394">
        <v>2</v>
      </c>
      <c r="Q40" s="145">
        <v>13305.427200000002</v>
      </c>
      <c r="R40" s="145">
        <v>143.8485</v>
      </c>
      <c r="S40" s="152">
        <v>13161.578700000002</v>
      </c>
      <c r="T40" s="145">
        <v>5277.9584000000004</v>
      </c>
      <c r="U40" s="145">
        <v>0</v>
      </c>
      <c r="V40" s="145">
        <v>0</v>
      </c>
      <c r="W40" s="96">
        <v>7883.6203000000005</v>
      </c>
      <c r="X40" s="146">
        <v>197.53930000000003</v>
      </c>
      <c r="Y40" s="145">
        <v>1579.1360000000002</v>
      </c>
      <c r="Z40" s="146">
        <v>53.632600000000004</v>
      </c>
      <c r="AA40" s="145">
        <v>0</v>
      </c>
      <c r="AB40" s="145">
        <v>-18.939900000000002</v>
      </c>
      <c r="AC40" s="146">
        <v>49.714699999999993</v>
      </c>
      <c r="AD40" s="145">
        <v>335.57929999999999</v>
      </c>
      <c r="AE40" s="145">
        <v>956.33300000000008</v>
      </c>
      <c r="AF40" s="145">
        <v>998.61789999999996</v>
      </c>
      <c r="AG40" s="145">
        <v>398.08299999999997</v>
      </c>
      <c r="AH40" s="145">
        <v>0</v>
      </c>
      <c r="AI40" s="145">
        <v>501.99869999999999</v>
      </c>
      <c r="AJ40" s="145">
        <v>82.133800000000008</v>
      </c>
      <c r="AK40" s="145">
        <v>34.2258</v>
      </c>
      <c r="AL40" s="145">
        <v>106.00659999999999</v>
      </c>
      <c r="AM40" s="381">
        <v>12.0379</v>
      </c>
      <c r="AN40" s="145">
        <v>20.056400000000004</v>
      </c>
      <c r="AO40" s="145">
        <v>0.54810000000000003</v>
      </c>
      <c r="AP40" s="145">
        <v>127.05770000000001</v>
      </c>
      <c r="AQ40" s="145">
        <v>0</v>
      </c>
      <c r="AR40" s="145">
        <v>14.047599999999999</v>
      </c>
      <c r="AS40" s="145">
        <v>0</v>
      </c>
      <c r="AT40" s="146">
        <v>17.579799999999999</v>
      </c>
      <c r="AU40" s="97">
        <v>191.32749999999999</v>
      </c>
      <c r="AV40" s="152">
        <v>3604.3055999999997</v>
      </c>
      <c r="AW40" s="145">
        <v>225.29820000000001</v>
      </c>
      <c r="AX40" s="152">
        <v>2254.4834000000005</v>
      </c>
      <c r="AY40" s="145">
        <v>0</v>
      </c>
      <c r="AZ40" s="145">
        <v>0</v>
      </c>
      <c r="BA40" s="146">
        <v>385.37089500000002</v>
      </c>
      <c r="BB40" s="96">
        <v>1869.1125050000005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9.8109895835231026E-2</v>
      </c>
      <c r="N41" s="400" t="s">
        <v>52</v>
      </c>
      <c r="O41" s="151">
        <v>2018</v>
      </c>
      <c r="P41" s="394">
        <v>2</v>
      </c>
      <c r="Q41" s="145">
        <v>3952.3536000000004</v>
      </c>
      <c r="R41" s="145">
        <v>75.727000000000004</v>
      </c>
      <c r="S41" s="152">
        <v>3876.6266000000005</v>
      </c>
      <c r="T41" s="145">
        <v>2215.3040000000001</v>
      </c>
      <c r="U41" s="145">
        <v>0</v>
      </c>
      <c r="V41" s="145">
        <v>0</v>
      </c>
      <c r="W41" s="96">
        <v>1661.3226000000004</v>
      </c>
      <c r="X41" s="146">
        <v>122.6729</v>
      </c>
      <c r="Y41" s="145">
        <v>310.04480000000001</v>
      </c>
      <c r="Z41" s="146">
        <v>20.360900000000001</v>
      </c>
      <c r="AA41" s="145">
        <v>0</v>
      </c>
      <c r="AB41" s="145">
        <v>-0.64959999999999996</v>
      </c>
      <c r="AC41" s="146">
        <v>15.2453</v>
      </c>
      <c r="AD41" s="145">
        <v>140.92259999999999</v>
      </c>
      <c r="AE41" s="145">
        <v>120.31810000000002</v>
      </c>
      <c r="AF41" s="145">
        <v>269.70580000000007</v>
      </c>
      <c r="AG41" s="145">
        <v>26.511800000000001</v>
      </c>
      <c r="AH41" s="145">
        <v>0</v>
      </c>
      <c r="AI41" s="145">
        <v>17.904600000000002</v>
      </c>
      <c r="AJ41" s="145">
        <v>9.7642999999999986</v>
      </c>
      <c r="AK41" s="145">
        <v>0</v>
      </c>
      <c r="AL41" s="145">
        <v>71.395100000000014</v>
      </c>
      <c r="AM41" s="381">
        <v>4.4253999999999998</v>
      </c>
      <c r="AN41" s="145">
        <v>15.5701</v>
      </c>
      <c r="AO41" s="145">
        <v>0</v>
      </c>
      <c r="AP41" s="145">
        <v>76.632499999999993</v>
      </c>
      <c r="AQ41" s="145">
        <v>0</v>
      </c>
      <c r="AR41" s="145">
        <v>6.4351000000000003</v>
      </c>
      <c r="AS41" s="145">
        <v>0</v>
      </c>
      <c r="AT41" s="146">
        <v>8.2417999999999996</v>
      </c>
      <c r="AU41" s="97">
        <v>111.3049</v>
      </c>
      <c r="AV41" s="152">
        <v>767.82720000000006</v>
      </c>
      <c r="AW41" s="145">
        <v>67.247500000000002</v>
      </c>
      <c r="AX41" s="152">
        <v>387.76500000000038</v>
      </c>
      <c r="AY41" s="145">
        <v>0</v>
      </c>
      <c r="AZ41" s="145">
        <v>0</v>
      </c>
      <c r="BA41" s="146">
        <v>64.954890000000006</v>
      </c>
      <c r="BB41" s="96">
        <v>322.81011000000035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0.12171671046518326</v>
      </c>
      <c r="N42" s="400" t="s">
        <v>52</v>
      </c>
      <c r="O42" s="151">
        <v>2018</v>
      </c>
      <c r="P42" s="394">
        <v>2</v>
      </c>
      <c r="Q42" s="145">
        <v>10317.5488</v>
      </c>
      <c r="R42" s="145">
        <v>156.92750000000001</v>
      </c>
      <c r="S42" s="152">
        <v>10160.621299999999</v>
      </c>
      <c r="T42" s="145">
        <v>5073.9520000000002</v>
      </c>
      <c r="U42" s="145">
        <v>0</v>
      </c>
      <c r="V42" s="145">
        <v>0</v>
      </c>
      <c r="W42" s="96">
        <v>5086.6692999999996</v>
      </c>
      <c r="X42" s="146">
        <v>129.29070000000002</v>
      </c>
      <c r="Y42" s="145">
        <v>711.08960000000002</v>
      </c>
      <c r="Z42" s="146">
        <v>12.707799999999999</v>
      </c>
      <c r="AA42" s="145">
        <v>0</v>
      </c>
      <c r="AB42" s="145">
        <v>-0.91349999999999998</v>
      </c>
      <c r="AC42" s="146">
        <v>50.526700000000005</v>
      </c>
      <c r="AD42" s="145">
        <v>236.495</v>
      </c>
      <c r="AE42" s="145">
        <v>1057.7112</v>
      </c>
      <c r="AF42" s="145">
        <v>762.85370000000012</v>
      </c>
      <c r="AG42" s="145">
        <v>158.66480000000001</v>
      </c>
      <c r="AH42" s="145">
        <v>0</v>
      </c>
      <c r="AI42" s="145">
        <v>229.2276</v>
      </c>
      <c r="AJ42" s="145">
        <v>104.3826</v>
      </c>
      <c r="AK42" s="145">
        <v>1.7052</v>
      </c>
      <c r="AL42" s="145">
        <v>214.61160000000001</v>
      </c>
      <c r="AM42" s="381">
        <v>6.2930000000000001</v>
      </c>
      <c r="AN42" s="145">
        <v>19.041400000000003</v>
      </c>
      <c r="AO42" s="145">
        <v>0</v>
      </c>
      <c r="AP42" s="145">
        <v>28.0749</v>
      </c>
      <c r="AQ42" s="145">
        <v>20.097000000000001</v>
      </c>
      <c r="AR42" s="145">
        <v>11.043200000000001</v>
      </c>
      <c r="AS42" s="145">
        <v>0</v>
      </c>
      <c r="AT42" s="146">
        <v>2.7608000000000001</v>
      </c>
      <c r="AU42" s="97">
        <v>87.310299999999998</v>
      </c>
      <c r="AV42" s="152">
        <v>2852.9620000000004</v>
      </c>
      <c r="AW42" s="145">
        <v>174.41430000000003</v>
      </c>
      <c r="AX42" s="152">
        <v>1255.818099999999</v>
      </c>
      <c r="AY42" s="145">
        <v>0</v>
      </c>
      <c r="AZ42" s="145">
        <v>0</v>
      </c>
      <c r="BA42" s="146">
        <v>379.04411999999996</v>
      </c>
      <c r="BB42" s="96">
        <v>876.77397999999926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9.764474706299249E-2</v>
      </c>
      <c r="N43" s="400" t="s">
        <v>52</v>
      </c>
      <c r="O43" s="151">
        <v>2018</v>
      </c>
      <c r="P43" s="394">
        <v>2</v>
      </c>
      <c r="Q43" s="145">
        <v>6817.8240000000005</v>
      </c>
      <c r="R43" s="145">
        <v>248.62400000000002</v>
      </c>
      <c r="S43" s="152">
        <v>6569.2000000000007</v>
      </c>
      <c r="T43" s="145">
        <v>2832.3775999999998</v>
      </c>
      <c r="U43" s="145">
        <v>0</v>
      </c>
      <c r="V43" s="145">
        <v>0</v>
      </c>
      <c r="W43" s="96">
        <v>3736.8224</v>
      </c>
      <c r="X43" s="146">
        <v>108.13810000000001</v>
      </c>
      <c r="Y43" s="145">
        <v>623.72960000000012</v>
      </c>
      <c r="Z43" s="146">
        <v>16.503900000000002</v>
      </c>
      <c r="AA43" s="145">
        <v>0</v>
      </c>
      <c r="AB43" s="145">
        <v>-14.555099999999999</v>
      </c>
      <c r="AC43" s="146">
        <v>99.348199999999991</v>
      </c>
      <c r="AD43" s="145">
        <v>247.863</v>
      </c>
      <c r="AE43" s="145">
        <v>735.08330000000001</v>
      </c>
      <c r="AF43" s="145">
        <v>615.02910000000008</v>
      </c>
      <c r="AG43" s="145">
        <v>217.87990000000002</v>
      </c>
      <c r="AH43" s="145">
        <v>0</v>
      </c>
      <c r="AI43" s="145">
        <v>285.39769999999999</v>
      </c>
      <c r="AJ43" s="145">
        <v>87.695999999999998</v>
      </c>
      <c r="AK43" s="145">
        <v>0</v>
      </c>
      <c r="AL43" s="145">
        <v>62.483400000000003</v>
      </c>
      <c r="AM43" s="381">
        <v>4.9531999999999998</v>
      </c>
      <c r="AN43" s="145">
        <v>3.0653000000000001</v>
      </c>
      <c r="AO43" s="145">
        <v>0</v>
      </c>
      <c r="AP43" s="145">
        <v>11.124400000000001</v>
      </c>
      <c r="AQ43" s="145">
        <v>0</v>
      </c>
      <c r="AR43" s="145">
        <v>15.488900000000001</v>
      </c>
      <c r="AS43" s="145">
        <v>0</v>
      </c>
      <c r="AT43" s="146">
        <v>6.3742000000000001</v>
      </c>
      <c r="AU43" s="97">
        <v>41.006</v>
      </c>
      <c r="AV43" s="152">
        <v>2292.4384000000005</v>
      </c>
      <c r="AW43" s="145">
        <v>115.08080000000001</v>
      </c>
      <c r="AX43" s="152">
        <v>665.72469999999976</v>
      </c>
      <c r="AY43" s="145">
        <v>0</v>
      </c>
      <c r="AZ43" s="145">
        <v>0</v>
      </c>
      <c r="BA43" s="146">
        <v>303.90613500000001</v>
      </c>
      <c r="BB43" s="96">
        <v>361.81856499999969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0.12294762078495249</v>
      </c>
      <c r="N44" s="400" t="s">
        <v>52</v>
      </c>
      <c r="O44" s="151">
        <v>2018</v>
      </c>
      <c r="P44" s="394">
        <v>2</v>
      </c>
      <c r="Q44" s="145">
        <v>4538.9759999999997</v>
      </c>
      <c r="R44" s="145">
        <v>105.4315</v>
      </c>
      <c r="S44" s="152">
        <v>4433.5445</v>
      </c>
      <c r="T44" s="145">
        <v>1612.3327999999999</v>
      </c>
      <c r="U44" s="145">
        <v>0</v>
      </c>
      <c r="V44" s="145">
        <v>0</v>
      </c>
      <c r="W44" s="96">
        <v>2821.2117000000003</v>
      </c>
      <c r="X44" s="146">
        <v>67.396000000000015</v>
      </c>
      <c r="Y44" s="145">
        <v>376.7296</v>
      </c>
      <c r="Z44" s="146">
        <v>83.615700000000004</v>
      </c>
      <c r="AA44" s="145">
        <v>0</v>
      </c>
      <c r="AB44" s="145">
        <v>-4.4253999999999998</v>
      </c>
      <c r="AC44" s="146">
        <v>36.377600000000001</v>
      </c>
      <c r="AD44" s="145">
        <v>218.08290000000002</v>
      </c>
      <c r="AE44" s="145">
        <v>482.59190000000001</v>
      </c>
      <c r="AF44" s="145">
        <v>438.8048</v>
      </c>
      <c r="AG44" s="145">
        <v>167.1705</v>
      </c>
      <c r="AH44" s="145">
        <v>0</v>
      </c>
      <c r="AI44" s="145">
        <v>192.15979999999999</v>
      </c>
      <c r="AJ44" s="145">
        <v>91.086099999999988</v>
      </c>
      <c r="AK44" s="145">
        <v>0</v>
      </c>
      <c r="AL44" s="145">
        <v>47.765900000000002</v>
      </c>
      <c r="AM44" s="381">
        <v>5.1967999999999996</v>
      </c>
      <c r="AN44" s="145">
        <v>15.042300000000001</v>
      </c>
      <c r="AO44" s="145">
        <v>3.1261999999999999</v>
      </c>
      <c r="AP44" s="145">
        <v>13.763400000000001</v>
      </c>
      <c r="AQ44" s="145">
        <v>0</v>
      </c>
      <c r="AR44" s="145">
        <v>10.596599999999999</v>
      </c>
      <c r="AS44" s="145">
        <v>0</v>
      </c>
      <c r="AT44" s="146">
        <v>5.6433999999999997</v>
      </c>
      <c r="AU44" s="97">
        <v>53.368700000000004</v>
      </c>
      <c r="AV44" s="152">
        <v>1691.0306</v>
      </c>
      <c r="AW44" s="145">
        <v>76.335700000000003</v>
      </c>
      <c r="AX44" s="152">
        <v>558.05630000000042</v>
      </c>
      <c r="AY44" s="145">
        <v>0</v>
      </c>
      <c r="AZ44" s="145">
        <v>0</v>
      </c>
      <c r="BA44" s="146">
        <v>253.55303999999998</v>
      </c>
      <c r="BB44" s="96">
        <v>304.50326000000041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0.19123715510963676</v>
      </c>
      <c r="N45" s="400" t="s">
        <v>52</v>
      </c>
      <c r="O45" s="151">
        <v>2018</v>
      </c>
      <c r="P45" s="394">
        <v>2</v>
      </c>
      <c r="Q45" s="145">
        <v>7454.9488000000001</v>
      </c>
      <c r="R45" s="145">
        <v>102.58199999999999</v>
      </c>
      <c r="S45" s="152">
        <v>7352.3668000000007</v>
      </c>
      <c r="T45" s="145">
        <v>2713.88</v>
      </c>
      <c r="U45" s="145">
        <v>0</v>
      </c>
      <c r="V45" s="145">
        <v>0</v>
      </c>
      <c r="W45" s="96">
        <v>4638.4868000000006</v>
      </c>
      <c r="X45" s="146">
        <v>183.6541</v>
      </c>
      <c r="Y45" s="145">
        <v>624.83199999999988</v>
      </c>
      <c r="Z45" s="146">
        <v>40.539099999999998</v>
      </c>
      <c r="AA45" s="145">
        <v>0</v>
      </c>
      <c r="AB45" s="145">
        <v>-3.0449999999999999</v>
      </c>
      <c r="AC45" s="146">
        <v>32.703299999999999</v>
      </c>
      <c r="AD45" s="145">
        <v>228.35469999999998</v>
      </c>
      <c r="AE45" s="145">
        <v>681.1259</v>
      </c>
      <c r="AF45" s="145">
        <v>595.37869999999998</v>
      </c>
      <c r="AG45" s="145">
        <v>184.3646</v>
      </c>
      <c r="AH45" s="145">
        <v>0</v>
      </c>
      <c r="AI45" s="145">
        <v>214.12440000000001</v>
      </c>
      <c r="AJ45" s="145">
        <v>82.844300000000004</v>
      </c>
      <c r="AK45" s="145">
        <v>2.2736000000000001</v>
      </c>
      <c r="AL45" s="145">
        <v>170.4794</v>
      </c>
      <c r="AM45" s="381">
        <v>6.1914999999999996</v>
      </c>
      <c r="AN45" s="145">
        <v>11.449199999999999</v>
      </c>
      <c r="AO45" s="145">
        <v>0.66990000000000005</v>
      </c>
      <c r="AP45" s="145">
        <v>16.199400000000001</v>
      </c>
      <c r="AQ45" s="145">
        <v>0</v>
      </c>
      <c r="AR45" s="145">
        <v>10.454500000000001</v>
      </c>
      <c r="AS45" s="145">
        <v>0</v>
      </c>
      <c r="AT45" s="146">
        <v>63.945</v>
      </c>
      <c r="AU45" s="97">
        <v>108.90950000000001</v>
      </c>
      <c r="AV45" s="152">
        <v>2267.8550999999998</v>
      </c>
      <c r="AW45" s="145">
        <v>125.6016</v>
      </c>
      <c r="AX45" s="152">
        <v>1425.6632000000004</v>
      </c>
      <c r="AY45" s="145">
        <v>0</v>
      </c>
      <c r="AZ45" s="145">
        <v>0</v>
      </c>
      <c r="BA45" s="146">
        <v>247.16601</v>
      </c>
      <c r="BB45" s="96">
        <v>1178.4971900000005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0.18546236606741781</v>
      </c>
      <c r="N46" s="400" t="s">
        <v>52</v>
      </c>
      <c r="O46" s="151">
        <v>2018</v>
      </c>
      <c r="P46" s="394">
        <v>2</v>
      </c>
      <c r="Q46" s="145">
        <v>15974.7536</v>
      </c>
      <c r="R46" s="145">
        <v>218.26350000000002</v>
      </c>
      <c r="S46" s="152">
        <v>15756.490099999999</v>
      </c>
      <c r="T46" s="145">
        <v>6388.4079999999994</v>
      </c>
      <c r="U46" s="145">
        <v>0</v>
      </c>
      <c r="V46" s="145">
        <v>0</v>
      </c>
      <c r="W46" s="96">
        <v>9368.0820999999996</v>
      </c>
      <c r="X46" s="146">
        <v>190.06889999999999</v>
      </c>
      <c r="Y46" s="145">
        <v>1890.3872000000001</v>
      </c>
      <c r="Z46" s="146">
        <v>77.891099999999994</v>
      </c>
      <c r="AA46" s="145">
        <v>0</v>
      </c>
      <c r="AB46" s="145">
        <v>-36.885100000000008</v>
      </c>
      <c r="AC46" s="146">
        <v>85.300600000000003</v>
      </c>
      <c r="AD46" s="145">
        <v>407.64430000000004</v>
      </c>
      <c r="AE46" s="145">
        <v>1307.1778999999999</v>
      </c>
      <c r="AF46" s="145">
        <v>1090.7596000000001</v>
      </c>
      <c r="AG46" s="145">
        <v>252.87709999999998</v>
      </c>
      <c r="AH46" s="145">
        <v>0</v>
      </c>
      <c r="AI46" s="145">
        <v>280.6069</v>
      </c>
      <c r="AJ46" s="145">
        <v>216.82429999999999</v>
      </c>
      <c r="AK46" s="145">
        <v>35.382899999999999</v>
      </c>
      <c r="AL46" s="145">
        <v>334.54400000000004</v>
      </c>
      <c r="AM46" s="381">
        <v>5.6839999999999993</v>
      </c>
      <c r="AN46" s="145">
        <v>16.4024</v>
      </c>
      <c r="AO46" s="145">
        <v>3.8163999999999998</v>
      </c>
      <c r="AP46" s="145">
        <v>39.544400000000003</v>
      </c>
      <c r="AQ46" s="145">
        <v>0</v>
      </c>
      <c r="AR46" s="145">
        <v>18.6557</v>
      </c>
      <c r="AS46" s="145">
        <v>0</v>
      </c>
      <c r="AT46" s="146">
        <v>15.082899999999999</v>
      </c>
      <c r="AU46" s="97">
        <v>99.1858</v>
      </c>
      <c r="AV46" s="152">
        <v>4025.0027999999998</v>
      </c>
      <c r="AW46" s="145">
        <v>270.43200000000002</v>
      </c>
      <c r="AX46" s="152">
        <v>2962.7156000000004</v>
      </c>
      <c r="AY46" s="145">
        <v>0</v>
      </c>
      <c r="AZ46" s="145">
        <v>0</v>
      </c>
      <c r="BA46" s="146">
        <v>534.562275</v>
      </c>
      <c r="BB46" s="96">
        <v>2428.1533250000007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3.7365511147428497E-2</v>
      </c>
      <c r="N47" s="400" t="s">
        <v>51</v>
      </c>
      <c r="O47" s="151">
        <v>2018</v>
      </c>
      <c r="P47" s="394">
        <v>2</v>
      </c>
      <c r="Q47" s="145">
        <v>6281.4128000000001</v>
      </c>
      <c r="R47" s="145">
        <v>228.98500000000001</v>
      </c>
      <c r="S47" s="152">
        <v>6052.4278000000004</v>
      </c>
      <c r="T47" s="145">
        <v>2384.5120000000006</v>
      </c>
      <c r="U47" s="145">
        <v>0</v>
      </c>
      <c r="V47" s="145">
        <v>0</v>
      </c>
      <c r="W47" s="96">
        <v>3667.9157999999998</v>
      </c>
      <c r="X47" s="146">
        <v>83.1691</v>
      </c>
      <c r="Y47" s="145">
        <v>574.66239999999993</v>
      </c>
      <c r="Z47" s="146">
        <v>17.518900000000002</v>
      </c>
      <c r="AA47" s="145">
        <v>0</v>
      </c>
      <c r="AB47" s="145">
        <v>-4.5472000000000001</v>
      </c>
      <c r="AC47" s="146">
        <v>35.849800000000002</v>
      </c>
      <c r="AD47" s="145">
        <v>233.3485</v>
      </c>
      <c r="AE47" s="145">
        <v>834.53300000000013</v>
      </c>
      <c r="AF47" s="145">
        <v>836.33969999999999</v>
      </c>
      <c r="AG47" s="145">
        <v>204.52250000000001</v>
      </c>
      <c r="AH47" s="145">
        <v>0</v>
      </c>
      <c r="AI47" s="145">
        <v>267.65549999999996</v>
      </c>
      <c r="AJ47" s="145">
        <v>61.711999999999996</v>
      </c>
      <c r="AK47" s="145">
        <v>0</v>
      </c>
      <c r="AL47" s="145">
        <v>185.31870000000004</v>
      </c>
      <c r="AM47" s="381">
        <v>5.6839999999999993</v>
      </c>
      <c r="AN47" s="145">
        <v>4.2832999999999997</v>
      </c>
      <c r="AO47" s="145">
        <v>1.1165000000000003</v>
      </c>
      <c r="AP47" s="145">
        <v>13.925800000000001</v>
      </c>
      <c r="AQ47" s="145">
        <v>0</v>
      </c>
      <c r="AR47" s="145">
        <v>10.434200000000001</v>
      </c>
      <c r="AS47" s="145">
        <v>0</v>
      </c>
      <c r="AT47" s="146">
        <v>9.0740999999999996</v>
      </c>
      <c r="AU47" s="97">
        <v>44.517899999999997</v>
      </c>
      <c r="AV47" s="152">
        <v>2667.9477999999999</v>
      </c>
      <c r="AW47" s="145">
        <v>121.212</v>
      </c>
      <c r="AX47" s="152">
        <v>234.70820000000003</v>
      </c>
      <c r="AY47" s="145">
        <v>0</v>
      </c>
      <c r="AZ47" s="145">
        <v>0</v>
      </c>
      <c r="BA47" s="146">
        <v>421.44355500000006</v>
      </c>
      <c r="BB47" s="96">
        <v>-186.735355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3.8330271752825842E-2</v>
      </c>
      <c r="N48" s="400" t="s">
        <v>51</v>
      </c>
      <c r="O48" s="151">
        <v>2018</v>
      </c>
      <c r="P48" s="394">
        <v>2</v>
      </c>
      <c r="Q48" s="145">
        <v>16038.3392</v>
      </c>
      <c r="R48" s="145">
        <v>205.82000000000002</v>
      </c>
      <c r="S48" s="152">
        <v>15832.519200000001</v>
      </c>
      <c r="T48" s="145">
        <v>6475.5392000000002</v>
      </c>
      <c r="U48" s="145">
        <v>0</v>
      </c>
      <c r="V48" s="145">
        <v>0</v>
      </c>
      <c r="W48" s="96">
        <v>9356.98</v>
      </c>
      <c r="X48" s="146">
        <v>186.13069999999999</v>
      </c>
      <c r="Y48" s="145">
        <v>1899.5392000000002</v>
      </c>
      <c r="Z48" s="146">
        <v>100.282</v>
      </c>
      <c r="AA48" s="145">
        <v>0</v>
      </c>
      <c r="AB48" s="145">
        <v>-24.8675</v>
      </c>
      <c r="AC48" s="146">
        <v>72.491299999999995</v>
      </c>
      <c r="AD48" s="145">
        <v>608.08650000000011</v>
      </c>
      <c r="AE48" s="145">
        <v>1631.511</v>
      </c>
      <c r="AF48" s="145">
        <v>2910.2892000000002</v>
      </c>
      <c r="AG48" s="145">
        <v>344.30830000000003</v>
      </c>
      <c r="AH48" s="145">
        <v>0</v>
      </c>
      <c r="AI48" s="145">
        <v>406.77139999999997</v>
      </c>
      <c r="AJ48" s="145">
        <v>116.52199999999999</v>
      </c>
      <c r="AK48" s="145">
        <v>0</v>
      </c>
      <c r="AL48" s="145">
        <v>234.6071</v>
      </c>
      <c r="AM48" s="381">
        <v>6.1306000000000003</v>
      </c>
      <c r="AN48" s="145">
        <v>4.0194000000000001</v>
      </c>
      <c r="AO48" s="145">
        <v>5.5419</v>
      </c>
      <c r="AP48" s="145">
        <v>21.051099999999998</v>
      </c>
      <c r="AQ48" s="145">
        <v>0</v>
      </c>
      <c r="AR48" s="145">
        <v>23.344999999999999</v>
      </c>
      <c r="AS48" s="145">
        <v>0</v>
      </c>
      <c r="AT48" s="146">
        <v>20.726300000000002</v>
      </c>
      <c r="AU48" s="97">
        <v>80.814300000000003</v>
      </c>
      <c r="AV48" s="152">
        <v>6332.9098000000013</v>
      </c>
      <c r="AW48" s="145">
        <v>270.98820000000001</v>
      </c>
      <c r="AX48" s="152">
        <v>614.75389999999948</v>
      </c>
      <c r="AY48" s="145">
        <v>0</v>
      </c>
      <c r="AZ48" s="145">
        <v>0</v>
      </c>
      <c r="BA48" s="146">
        <v>943.73389500000008</v>
      </c>
      <c r="BB48" s="96">
        <v>-328.9799950000006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-9.8006650780616655E-2</v>
      </c>
      <c r="N49" s="400" t="s">
        <v>56</v>
      </c>
      <c r="O49" s="151">
        <v>2018</v>
      </c>
      <c r="P49" s="394">
        <v>2</v>
      </c>
      <c r="Q49" s="145">
        <v>5145.9824000000008</v>
      </c>
      <c r="R49" s="145">
        <v>82.574000000000012</v>
      </c>
      <c r="S49" s="152">
        <v>5063.4084000000003</v>
      </c>
      <c r="T49" s="145">
        <v>2195.6895999999997</v>
      </c>
      <c r="U49" s="145">
        <v>0</v>
      </c>
      <c r="V49" s="145">
        <v>0</v>
      </c>
      <c r="W49" s="96">
        <v>2867.7188000000006</v>
      </c>
      <c r="X49" s="146">
        <v>62.889400000000002</v>
      </c>
      <c r="Y49" s="145">
        <v>607.46400000000006</v>
      </c>
      <c r="Z49" s="146">
        <v>27.1005</v>
      </c>
      <c r="AA49" s="145">
        <v>0</v>
      </c>
      <c r="AB49" s="145">
        <v>-10.840199999999999</v>
      </c>
      <c r="AC49" s="146">
        <v>26.5321</v>
      </c>
      <c r="AD49" s="145">
        <v>212.4598</v>
      </c>
      <c r="AE49" s="145">
        <v>685.73400000000004</v>
      </c>
      <c r="AF49" s="145">
        <v>1141.9562000000001</v>
      </c>
      <c r="AG49" s="145">
        <v>181.03540000000001</v>
      </c>
      <c r="AH49" s="145">
        <v>0</v>
      </c>
      <c r="AI49" s="145">
        <v>179.77680000000001</v>
      </c>
      <c r="AJ49" s="145">
        <v>52.211599999999997</v>
      </c>
      <c r="AK49" s="145">
        <v>0</v>
      </c>
      <c r="AL49" s="145">
        <v>86.762200000000007</v>
      </c>
      <c r="AM49" s="381">
        <v>12.4236</v>
      </c>
      <c r="AN49" s="145">
        <v>21.0105</v>
      </c>
      <c r="AO49" s="145">
        <v>0.99470000000000003</v>
      </c>
      <c r="AP49" s="145">
        <v>12.200299999999999</v>
      </c>
      <c r="AQ49" s="145">
        <v>0</v>
      </c>
      <c r="AR49" s="145">
        <v>8.668099999999999</v>
      </c>
      <c r="AS49" s="145">
        <v>0</v>
      </c>
      <c r="AT49" s="146">
        <v>8.4650999999999996</v>
      </c>
      <c r="AU49" s="97">
        <v>63.762299999999996</v>
      </c>
      <c r="AV49" s="152">
        <v>2603.6983</v>
      </c>
      <c r="AW49" s="145">
        <v>86.59899999999999</v>
      </c>
      <c r="AX49" s="152">
        <v>-504.34049999999962</v>
      </c>
      <c r="AY49" s="145">
        <v>0</v>
      </c>
      <c r="AZ49" s="145">
        <v>0</v>
      </c>
      <c r="BA49" s="146">
        <v>198.50005499999997</v>
      </c>
      <c r="BB49" s="96">
        <v>-702.84055499999954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6.9966862770902666E-2</v>
      </c>
      <c r="N50" s="400" t="s">
        <v>52</v>
      </c>
      <c r="O50" s="151">
        <v>2018</v>
      </c>
      <c r="P50" s="394">
        <v>2</v>
      </c>
      <c r="Q50" s="145">
        <v>12096.968000000001</v>
      </c>
      <c r="R50" s="145">
        <v>136.09950000000001</v>
      </c>
      <c r="S50" s="152">
        <v>11960.8685</v>
      </c>
      <c r="T50" s="145">
        <v>4769.4191999999994</v>
      </c>
      <c r="U50" s="145">
        <v>0</v>
      </c>
      <c r="V50" s="145">
        <v>0</v>
      </c>
      <c r="W50" s="96">
        <v>7191.4493000000011</v>
      </c>
      <c r="X50" s="146">
        <v>124.0939</v>
      </c>
      <c r="Y50" s="145">
        <v>1435.0544</v>
      </c>
      <c r="Z50" s="146">
        <v>81.890200000000007</v>
      </c>
      <c r="AA50" s="145">
        <v>0</v>
      </c>
      <c r="AB50" s="145">
        <v>-28.846300000000003</v>
      </c>
      <c r="AC50" s="146">
        <v>45.7562</v>
      </c>
      <c r="AD50" s="145">
        <v>413.75459999999998</v>
      </c>
      <c r="AE50" s="145">
        <v>1230.1597000000002</v>
      </c>
      <c r="AF50" s="145">
        <v>1825.6602000000003</v>
      </c>
      <c r="AG50" s="145">
        <v>347.94200000000001</v>
      </c>
      <c r="AH50" s="145">
        <v>0</v>
      </c>
      <c r="AI50" s="145">
        <v>268.12240000000003</v>
      </c>
      <c r="AJ50" s="145">
        <v>59.296300000000002</v>
      </c>
      <c r="AK50" s="145">
        <v>22.0458</v>
      </c>
      <c r="AL50" s="145">
        <v>253.10040000000001</v>
      </c>
      <c r="AM50" s="381">
        <v>6.8411000000000008</v>
      </c>
      <c r="AN50" s="145">
        <v>17.478299999999997</v>
      </c>
      <c r="AO50" s="145">
        <v>3.2074000000000003</v>
      </c>
      <c r="AP50" s="145">
        <v>26.856900000000003</v>
      </c>
      <c r="AQ50" s="145">
        <v>5.3388999999999998</v>
      </c>
      <c r="AR50" s="145">
        <v>19.447400000000002</v>
      </c>
      <c r="AS50" s="145">
        <v>0</v>
      </c>
      <c r="AT50" s="146">
        <v>16.849000000000004</v>
      </c>
      <c r="AU50" s="97">
        <v>96.019000000000005</v>
      </c>
      <c r="AV50" s="152">
        <v>4516.1004000000003</v>
      </c>
      <c r="AW50" s="145">
        <v>204.83339999999998</v>
      </c>
      <c r="AX50" s="152">
        <v>846.38690000000088</v>
      </c>
      <c r="AY50" s="145">
        <v>0</v>
      </c>
      <c r="AZ50" s="145">
        <v>0</v>
      </c>
      <c r="BA50" s="146">
        <v>535.44601499999999</v>
      </c>
      <c r="BB50" s="96">
        <v>310.94088500000095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7.36315905988911E-2</v>
      </c>
      <c r="N51" s="400" t="s">
        <v>52</v>
      </c>
      <c r="O51" s="151">
        <v>2018</v>
      </c>
      <c r="P51" s="394">
        <v>2</v>
      </c>
      <c r="Q51" s="145">
        <v>6425.1824000000006</v>
      </c>
      <c r="R51" s="145">
        <v>115.94800000000001</v>
      </c>
      <c r="S51" s="152">
        <v>6309.2344000000012</v>
      </c>
      <c r="T51" s="145">
        <v>2554.8847999999998</v>
      </c>
      <c r="U51" s="145">
        <v>0</v>
      </c>
      <c r="V51" s="145">
        <v>0</v>
      </c>
      <c r="W51" s="96">
        <v>3754.3496000000009</v>
      </c>
      <c r="X51" s="146">
        <v>80.712799999999987</v>
      </c>
      <c r="Y51" s="145">
        <v>756.91200000000003</v>
      </c>
      <c r="Z51" s="146">
        <v>44.010400000000004</v>
      </c>
      <c r="AA51" s="145">
        <v>0</v>
      </c>
      <c r="AB51" s="145">
        <v>-11.104099999999999</v>
      </c>
      <c r="AC51" s="146">
        <v>38.123400000000004</v>
      </c>
      <c r="AD51" s="145">
        <v>246.8683</v>
      </c>
      <c r="AE51" s="145">
        <v>586.28430000000003</v>
      </c>
      <c r="AF51" s="145">
        <v>871.64139999999998</v>
      </c>
      <c r="AG51" s="145">
        <v>201.376</v>
      </c>
      <c r="AH51" s="145">
        <v>0</v>
      </c>
      <c r="AI51" s="145">
        <v>222.60980000000001</v>
      </c>
      <c r="AJ51" s="145">
        <v>75.779899999999998</v>
      </c>
      <c r="AK51" s="145">
        <v>0</v>
      </c>
      <c r="AL51" s="145">
        <v>59.093299999999999</v>
      </c>
      <c r="AM51" s="381">
        <v>1.6240000000000001</v>
      </c>
      <c r="AN51" s="145">
        <v>15.103200000000001</v>
      </c>
      <c r="AO51" s="145">
        <v>0.50750000000000006</v>
      </c>
      <c r="AP51" s="145">
        <v>22.309699999999999</v>
      </c>
      <c r="AQ51" s="145">
        <v>0</v>
      </c>
      <c r="AR51" s="145">
        <v>10.292100000000001</v>
      </c>
      <c r="AS51" s="145">
        <v>0</v>
      </c>
      <c r="AT51" s="146">
        <v>4.4660000000000011</v>
      </c>
      <c r="AU51" s="97">
        <v>54.302500000000009</v>
      </c>
      <c r="AV51" s="152">
        <v>2317.9555</v>
      </c>
      <c r="AW51" s="145">
        <v>108.68180000000001</v>
      </c>
      <c r="AX51" s="152">
        <v>473.09640000000064</v>
      </c>
      <c r="AY51" s="145">
        <v>0</v>
      </c>
      <c r="AZ51" s="145">
        <v>0</v>
      </c>
      <c r="BA51" s="146">
        <v>546.65344500000003</v>
      </c>
      <c r="BB51" s="96">
        <v>-73.557044999999391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0.13153744264463954</v>
      </c>
      <c r="N52" s="400" t="s">
        <v>52</v>
      </c>
      <c r="O52" s="151">
        <v>2018</v>
      </c>
      <c r="P52" s="394">
        <v>2</v>
      </c>
      <c r="Q52" s="145">
        <v>6457.9840000000004</v>
      </c>
      <c r="R52" s="145">
        <v>147.55900000000003</v>
      </c>
      <c r="S52" s="152">
        <v>6310.4250000000002</v>
      </c>
      <c r="T52" s="145">
        <v>2593.2608</v>
      </c>
      <c r="U52" s="145">
        <v>0</v>
      </c>
      <c r="V52" s="145">
        <v>0</v>
      </c>
      <c r="W52" s="96">
        <v>3717.1642000000002</v>
      </c>
      <c r="X52" s="146">
        <v>74.724299999999999</v>
      </c>
      <c r="Y52" s="145">
        <v>756.99520000000007</v>
      </c>
      <c r="Z52" s="146">
        <v>37.047499999999999</v>
      </c>
      <c r="AA52" s="145">
        <v>0</v>
      </c>
      <c r="AB52" s="145">
        <v>-13.235599999999998</v>
      </c>
      <c r="AC52" s="146">
        <v>62.036799999999999</v>
      </c>
      <c r="AD52" s="145">
        <v>260.46929999999998</v>
      </c>
      <c r="AE52" s="145">
        <v>720.60940000000005</v>
      </c>
      <c r="AF52" s="145">
        <v>312.94479999999999</v>
      </c>
      <c r="AG52" s="145">
        <v>283.50979999999998</v>
      </c>
      <c r="AH52" s="145">
        <v>0</v>
      </c>
      <c r="AI52" s="145">
        <v>187.2878</v>
      </c>
      <c r="AJ52" s="145">
        <v>42.629999999999995</v>
      </c>
      <c r="AK52" s="145">
        <v>0</v>
      </c>
      <c r="AL52" s="145">
        <v>83.189399999999992</v>
      </c>
      <c r="AM52" s="381">
        <v>5.8464</v>
      </c>
      <c r="AN52" s="145">
        <v>17.782800000000002</v>
      </c>
      <c r="AO52" s="145">
        <v>1.5428000000000002</v>
      </c>
      <c r="AP52" s="145">
        <v>13.215299999999999</v>
      </c>
      <c r="AQ52" s="145">
        <v>0</v>
      </c>
      <c r="AR52" s="145">
        <v>5.4200999999999997</v>
      </c>
      <c r="AS52" s="145">
        <v>0</v>
      </c>
      <c r="AT52" s="146">
        <v>4.3239000000000001</v>
      </c>
      <c r="AU52" s="97">
        <v>48.131299999999996</v>
      </c>
      <c r="AV52" s="152">
        <v>1938.7718</v>
      </c>
      <c r="AW52" s="145">
        <v>108.9599</v>
      </c>
      <c r="AX52" s="152">
        <v>849.46669999999995</v>
      </c>
      <c r="AY52" s="145">
        <v>0</v>
      </c>
      <c r="AZ52" s="145">
        <v>0</v>
      </c>
      <c r="BA52" s="146">
        <v>560.61252000000002</v>
      </c>
      <c r="BB52" s="96">
        <v>288.85417999999999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4.8110168946213151E-2</v>
      </c>
      <c r="N53" s="400" t="s">
        <v>51</v>
      </c>
      <c r="O53" s="151">
        <v>2018</v>
      </c>
      <c r="P53" s="394">
        <v>2</v>
      </c>
      <c r="Q53" s="145">
        <v>3356.808</v>
      </c>
      <c r="R53" s="145">
        <v>108.91650000000001</v>
      </c>
      <c r="S53" s="152">
        <v>3247.8914999999997</v>
      </c>
      <c r="T53" s="145">
        <v>1305.7616</v>
      </c>
      <c r="U53" s="145">
        <v>0</v>
      </c>
      <c r="V53" s="145">
        <v>0</v>
      </c>
      <c r="W53" s="96">
        <v>1942.1298999999999</v>
      </c>
      <c r="X53" s="146">
        <v>49.775599999999997</v>
      </c>
      <c r="Y53" s="145">
        <v>275.93280000000004</v>
      </c>
      <c r="Z53" s="146">
        <v>44.558499999999995</v>
      </c>
      <c r="AA53" s="145">
        <v>0</v>
      </c>
      <c r="AB53" s="145">
        <v>-1.0352999999999999</v>
      </c>
      <c r="AC53" s="146">
        <v>50.384600000000006</v>
      </c>
      <c r="AD53" s="145">
        <v>188.46520000000001</v>
      </c>
      <c r="AE53" s="145">
        <v>464.78880000000004</v>
      </c>
      <c r="AF53" s="145">
        <v>265.07740000000001</v>
      </c>
      <c r="AG53" s="145">
        <v>188.26220000000001</v>
      </c>
      <c r="AH53" s="145">
        <v>0</v>
      </c>
      <c r="AI53" s="145">
        <v>154.46270000000001</v>
      </c>
      <c r="AJ53" s="145">
        <v>47.725300000000004</v>
      </c>
      <c r="AK53" s="145">
        <v>0</v>
      </c>
      <c r="AL53" s="145">
        <v>48.1922</v>
      </c>
      <c r="AM53" s="381">
        <v>1.7254999999999998</v>
      </c>
      <c r="AN53" s="145">
        <v>5.5013000000000005</v>
      </c>
      <c r="AO53" s="145">
        <v>3.6946000000000003</v>
      </c>
      <c r="AP53" s="145">
        <v>24.623900000000003</v>
      </c>
      <c r="AQ53" s="145">
        <v>0</v>
      </c>
      <c r="AR53" s="145">
        <v>9.0944000000000003</v>
      </c>
      <c r="AS53" s="145">
        <v>0</v>
      </c>
      <c r="AT53" s="146">
        <v>1.0150000000000001</v>
      </c>
      <c r="AU53" s="97">
        <v>45.654700000000005</v>
      </c>
      <c r="AV53" s="152">
        <v>1402.6285</v>
      </c>
      <c r="AW53" s="145">
        <v>57.087199999999996</v>
      </c>
      <c r="AX53" s="152">
        <v>161.49659999999989</v>
      </c>
      <c r="AY53" s="145">
        <v>0</v>
      </c>
      <c r="AZ53" s="145">
        <v>0</v>
      </c>
      <c r="BA53" s="146">
        <v>415.19712000000004</v>
      </c>
      <c r="BB53" s="96">
        <v>-253.70052000000013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0.16438014452640437</v>
      </c>
      <c r="N54" s="400" t="s">
        <v>52</v>
      </c>
      <c r="O54" s="151">
        <v>2018</v>
      </c>
      <c r="P54" s="394">
        <v>2</v>
      </c>
      <c r="Q54" s="145">
        <v>12633.815999999999</v>
      </c>
      <c r="R54" s="145">
        <v>273.83900000000006</v>
      </c>
      <c r="S54" s="152">
        <v>12359.976999999999</v>
      </c>
      <c r="T54" s="145">
        <v>5201.9967999999999</v>
      </c>
      <c r="U54" s="145">
        <v>0</v>
      </c>
      <c r="V54" s="145">
        <v>0</v>
      </c>
      <c r="W54" s="96">
        <v>7157.9802</v>
      </c>
      <c r="X54" s="146">
        <v>154.25970000000001</v>
      </c>
      <c r="Y54" s="145">
        <v>1482.7280000000001</v>
      </c>
      <c r="Z54" s="146">
        <v>67.964399999999998</v>
      </c>
      <c r="AA54" s="145">
        <v>0</v>
      </c>
      <c r="AB54" s="145">
        <v>-33.819800000000001</v>
      </c>
      <c r="AC54" s="146">
        <v>107.85390000000001</v>
      </c>
      <c r="AD54" s="145">
        <v>350.78399999999999</v>
      </c>
      <c r="AE54" s="145">
        <v>1125.2086999999999</v>
      </c>
      <c r="AF54" s="145">
        <v>669.61580000000004</v>
      </c>
      <c r="AG54" s="145">
        <v>432.6336</v>
      </c>
      <c r="AH54" s="145">
        <v>0</v>
      </c>
      <c r="AI54" s="145">
        <v>330.17950000000002</v>
      </c>
      <c r="AJ54" s="145">
        <v>85.605100000000007</v>
      </c>
      <c r="AK54" s="145">
        <v>0</v>
      </c>
      <c r="AL54" s="145">
        <v>142.79020000000003</v>
      </c>
      <c r="AM54" s="381">
        <v>8.5463000000000005</v>
      </c>
      <c r="AN54" s="145">
        <v>18.797800000000002</v>
      </c>
      <c r="AO54" s="145">
        <v>3.0247000000000002</v>
      </c>
      <c r="AP54" s="145">
        <v>43.117199999999997</v>
      </c>
      <c r="AQ54" s="145">
        <v>6.9222999999999999</v>
      </c>
      <c r="AR54" s="145">
        <v>9.6425000000000001</v>
      </c>
      <c r="AS54" s="145">
        <v>0</v>
      </c>
      <c r="AT54" s="146">
        <v>9.9673000000000016</v>
      </c>
      <c r="AU54" s="97">
        <v>100.0181</v>
      </c>
      <c r="AV54" s="152">
        <v>3236.835</v>
      </c>
      <c r="AW54" s="145">
        <v>213.4787</v>
      </c>
      <c r="AX54" s="152">
        <v>2076.7484999999997</v>
      </c>
      <c r="AY54" s="145">
        <v>0</v>
      </c>
      <c r="AZ54" s="145">
        <v>0</v>
      </c>
      <c r="BA54" s="146">
        <v>555.00880499999994</v>
      </c>
      <c r="BB54" s="96">
        <v>1521.739695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9.896263657977275E-2</v>
      </c>
      <c r="N55" s="400" t="s">
        <v>52</v>
      </c>
      <c r="O55" s="151">
        <v>2018</v>
      </c>
      <c r="P55" s="394">
        <v>2</v>
      </c>
      <c r="Q55" s="145">
        <v>5693.3760000000002</v>
      </c>
      <c r="R55" s="145">
        <v>87.494</v>
      </c>
      <c r="S55" s="152">
        <v>5605.8819999999996</v>
      </c>
      <c r="T55" s="145">
        <v>2271.2352000000001</v>
      </c>
      <c r="U55" s="145">
        <v>0</v>
      </c>
      <c r="V55" s="145">
        <v>0</v>
      </c>
      <c r="W55" s="96">
        <v>3334.6468</v>
      </c>
      <c r="X55" s="146">
        <v>102.4541</v>
      </c>
      <c r="Y55" s="145">
        <v>672.54719999999998</v>
      </c>
      <c r="Z55" s="146">
        <v>23.081099999999999</v>
      </c>
      <c r="AA55" s="145">
        <v>0</v>
      </c>
      <c r="AB55" s="145">
        <v>-15.529500000000001</v>
      </c>
      <c r="AC55" s="146">
        <v>58.626400000000004</v>
      </c>
      <c r="AD55" s="145">
        <v>278.39419999999996</v>
      </c>
      <c r="AE55" s="145">
        <v>467.02179999999998</v>
      </c>
      <c r="AF55" s="145">
        <v>222.65040000000002</v>
      </c>
      <c r="AG55" s="145">
        <v>320.69939999999997</v>
      </c>
      <c r="AH55" s="145">
        <v>0</v>
      </c>
      <c r="AI55" s="145">
        <v>279.20619999999997</v>
      </c>
      <c r="AJ55" s="145">
        <v>78.865499999999997</v>
      </c>
      <c r="AK55" s="145">
        <v>0</v>
      </c>
      <c r="AL55" s="145">
        <v>86.4983</v>
      </c>
      <c r="AM55" s="381">
        <v>7.0035000000000007</v>
      </c>
      <c r="AN55" s="145">
        <v>31.952199999999998</v>
      </c>
      <c r="AO55" s="145">
        <v>0.34510000000000002</v>
      </c>
      <c r="AP55" s="145">
        <v>111.62970000000001</v>
      </c>
      <c r="AQ55" s="145">
        <v>0</v>
      </c>
      <c r="AR55" s="145">
        <v>27.120799999999999</v>
      </c>
      <c r="AS55" s="145">
        <v>0</v>
      </c>
      <c r="AT55" s="146">
        <v>8.5057000000000009</v>
      </c>
      <c r="AU55" s="97">
        <v>186.55700000000002</v>
      </c>
      <c r="AV55" s="152">
        <v>1919.8928000000001</v>
      </c>
      <c r="AW55" s="145">
        <v>96.337000000000003</v>
      </c>
      <c r="AX55" s="152">
        <v>563.43150000000026</v>
      </c>
      <c r="AY55" s="145">
        <v>0</v>
      </c>
      <c r="AZ55" s="145">
        <v>0</v>
      </c>
      <c r="BA55" s="146">
        <v>166.62515999999999</v>
      </c>
      <c r="BB55" s="96">
        <v>396.80634000000026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4.2059621815701359E-2</v>
      </c>
      <c r="N56" s="400" t="s">
        <v>51</v>
      </c>
      <c r="O56" s="151">
        <v>2018</v>
      </c>
      <c r="P56" s="394">
        <v>2</v>
      </c>
      <c r="Q56" s="145">
        <v>4391.1711999999998</v>
      </c>
      <c r="R56" s="145">
        <v>98.727999999999994</v>
      </c>
      <c r="S56" s="152">
        <v>4292.4431999999997</v>
      </c>
      <c r="T56" s="145">
        <v>2279.2016000000003</v>
      </c>
      <c r="U56" s="145">
        <v>0</v>
      </c>
      <c r="V56" s="145">
        <v>0</v>
      </c>
      <c r="W56" s="96">
        <v>2013.2415999999996</v>
      </c>
      <c r="X56" s="146">
        <v>67.497500000000002</v>
      </c>
      <c r="Y56" s="145">
        <v>300.37279999999998</v>
      </c>
      <c r="Z56" s="146">
        <v>21.923999999999999</v>
      </c>
      <c r="AA56" s="145">
        <v>0</v>
      </c>
      <c r="AB56" s="145">
        <v>-0.1421</v>
      </c>
      <c r="AC56" s="146">
        <v>48.029800000000002</v>
      </c>
      <c r="AD56" s="145">
        <v>116.19720000000001</v>
      </c>
      <c r="AE56" s="145">
        <v>559.65070000000003</v>
      </c>
      <c r="AF56" s="145">
        <v>207.48629999999997</v>
      </c>
      <c r="AG56" s="145">
        <v>115.8927</v>
      </c>
      <c r="AH56" s="145">
        <v>0</v>
      </c>
      <c r="AI56" s="145">
        <v>146.76900000000001</v>
      </c>
      <c r="AJ56" s="145">
        <v>145.8758</v>
      </c>
      <c r="AK56" s="145">
        <v>0</v>
      </c>
      <c r="AL56" s="145">
        <v>67.944099999999992</v>
      </c>
      <c r="AM56" s="381">
        <v>3.6743000000000001</v>
      </c>
      <c r="AN56" s="145">
        <v>15.427999999999999</v>
      </c>
      <c r="AO56" s="145">
        <v>0</v>
      </c>
      <c r="AP56" s="145">
        <v>23.020200000000003</v>
      </c>
      <c r="AQ56" s="145">
        <v>0</v>
      </c>
      <c r="AR56" s="145">
        <v>8.2012</v>
      </c>
      <c r="AS56" s="145">
        <v>0</v>
      </c>
      <c r="AT56" s="146">
        <v>2.4562999999999997</v>
      </c>
      <c r="AU56" s="97">
        <v>52.78</v>
      </c>
      <c r="AV56" s="152">
        <v>1412.5958000000001</v>
      </c>
      <c r="AW56" s="145">
        <v>74.048200000000008</v>
      </c>
      <c r="AX56" s="152">
        <v>184.69099999999952</v>
      </c>
      <c r="AY56" s="145">
        <v>0</v>
      </c>
      <c r="AZ56" s="145">
        <v>0</v>
      </c>
      <c r="BA56" s="146">
        <v>85.039890000000014</v>
      </c>
      <c r="BB56" s="96">
        <v>99.651109999999505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0.14031269930699741</v>
      </c>
      <c r="N57" s="400" t="s">
        <v>52</v>
      </c>
      <c r="O57" s="151">
        <v>2018</v>
      </c>
      <c r="P57" s="394">
        <v>2</v>
      </c>
      <c r="Q57" s="145">
        <v>4711.3248000000003</v>
      </c>
      <c r="R57" s="145">
        <v>66.276499999999999</v>
      </c>
      <c r="S57" s="152">
        <v>4645.0483000000004</v>
      </c>
      <c r="T57" s="145">
        <v>1828.5072</v>
      </c>
      <c r="U57" s="145">
        <v>0</v>
      </c>
      <c r="V57" s="145">
        <v>0</v>
      </c>
      <c r="W57" s="96">
        <v>2816.5410999999999</v>
      </c>
      <c r="X57" s="146">
        <v>103.30670000000001</v>
      </c>
      <c r="Y57" s="145">
        <v>394.74239999999998</v>
      </c>
      <c r="Z57" s="146">
        <v>80.91579999999999</v>
      </c>
      <c r="AA57" s="145">
        <v>0</v>
      </c>
      <c r="AB57" s="145">
        <v>117.5573</v>
      </c>
      <c r="AC57" s="146">
        <v>29.719200000000001</v>
      </c>
      <c r="AD57" s="145">
        <v>178.3355</v>
      </c>
      <c r="AE57" s="145">
        <v>491.3818</v>
      </c>
      <c r="AF57" s="145">
        <v>269.09680000000003</v>
      </c>
      <c r="AG57" s="145">
        <v>346.92700000000002</v>
      </c>
      <c r="AH57" s="145">
        <v>0</v>
      </c>
      <c r="AI57" s="145">
        <v>150.54480000000001</v>
      </c>
      <c r="AJ57" s="145">
        <v>60.088000000000008</v>
      </c>
      <c r="AK57" s="145">
        <v>3.6337000000000002</v>
      </c>
      <c r="AL57" s="145">
        <v>105.17430000000002</v>
      </c>
      <c r="AM57" s="381">
        <v>0.38570000000000004</v>
      </c>
      <c r="AN57" s="145">
        <v>4.5877999999999997</v>
      </c>
      <c r="AO57" s="145">
        <v>0.32479999999999998</v>
      </c>
      <c r="AP57" s="145">
        <v>11.2056</v>
      </c>
      <c r="AQ57" s="145">
        <v>0</v>
      </c>
      <c r="AR57" s="145">
        <v>8.8914000000000009</v>
      </c>
      <c r="AS57" s="145">
        <v>0</v>
      </c>
      <c r="AT57" s="146">
        <v>2.5578000000000003</v>
      </c>
      <c r="AU57" s="97">
        <v>27.953099999999999</v>
      </c>
      <c r="AV57" s="152">
        <v>1633.1350000000002</v>
      </c>
      <c r="AW57" s="145">
        <v>90.658999999999992</v>
      </c>
      <c r="AX57" s="152">
        <v>661.05869999999982</v>
      </c>
      <c r="AY57" s="145">
        <v>0</v>
      </c>
      <c r="AZ57" s="145">
        <v>0</v>
      </c>
      <c r="BA57" s="146">
        <v>392.03911500000004</v>
      </c>
      <c r="BB57" s="96">
        <v>269.01958499999978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0.14313877576182618</v>
      </c>
      <c r="N58" s="400" t="s">
        <v>52</v>
      </c>
      <c r="O58" s="151">
        <v>2018</v>
      </c>
      <c r="P58" s="394">
        <v>2</v>
      </c>
      <c r="Q58" s="145">
        <v>5826.6831999999995</v>
      </c>
      <c r="R58" s="145">
        <v>89.6875</v>
      </c>
      <c r="S58" s="152">
        <v>5736.9956999999995</v>
      </c>
      <c r="T58" s="145">
        <v>2333.2192</v>
      </c>
      <c r="U58" s="145">
        <v>0</v>
      </c>
      <c r="V58" s="145">
        <v>0</v>
      </c>
      <c r="W58" s="96">
        <v>3403.7764999999999</v>
      </c>
      <c r="X58" s="146">
        <v>67.45689999999999</v>
      </c>
      <c r="Y58" s="145">
        <v>688.27199999999993</v>
      </c>
      <c r="Z58" s="146">
        <v>35.585900000000002</v>
      </c>
      <c r="AA58" s="145">
        <v>0</v>
      </c>
      <c r="AB58" s="145">
        <v>-13.661900000000001</v>
      </c>
      <c r="AC58" s="146">
        <v>31.586800000000004</v>
      </c>
      <c r="AD58" s="145">
        <v>217.61600000000001</v>
      </c>
      <c r="AE58" s="145">
        <v>556.46360000000004</v>
      </c>
      <c r="AF58" s="145">
        <v>296.58299999999997</v>
      </c>
      <c r="AG58" s="145">
        <v>266.11270000000002</v>
      </c>
      <c r="AH58" s="145">
        <v>0</v>
      </c>
      <c r="AI58" s="145">
        <v>138.44600000000003</v>
      </c>
      <c r="AJ58" s="145">
        <v>66.035899999999998</v>
      </c>
      <c r="AK58" s="145">
        <v>4.0600000000000005</v>
      </c>
      <c r="AL58" s="145">
        <v>75.089700000000008</v>
      </c>
      <c r="AM58" s="381">
        <v>8.5463000000000005</v>
      </c>
      <c r="AN58" s="145">
        <v>7.8357999999999999</v>
      </c>
      <c r="AO58" s="145">
        <v>6.0087999999999999</v>
      </c>
      <c r="AP58" s="145">
        <v>20.807500000000001</v>
      </c>
      <c r="AQ58" s="145">
        <v>0</v>
      </c>
      <c r="AR58" s="145">
        <v>24.705100000000002</v>
      </c>
      <c r="AS58" s="145">
        <v>0</v>
      </c>
      <c r="AT58" s="146">
        <v>9.5612999999999992</v>
      </c>
      <c r="AU58" s="97">
        <v>77.464800000000011</v>
      </c>
      <c r="AV58" s="152">
        <v>1697.8716999999999</v>
      </c>
      <c r="AW58" s="145">
        <v>98.490600000000001</v>
      </c>
      <c r="AX58" s="152">
        <v>834.02429999999981</v>
      </c>
      <c r="AY58" s="145">
        <v>0</v>
      </c>
      <c r="AZ58" s="145">
        <v>0</v>
      </c>
      <c r="BA58" s="146">
        <v>775.03998000000001</v>
      </c>
      <c r="BB58" s="96">
        <v>58.984319999999855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8.023673400007339E-2</v>
      </c>
      <c r="N59" s="400" t="s">
        <v>52</v>
      </c>
      <c r="O59" s="151">
        <v>2018</v>
      </c>
      <c r="P59" s="394">
        <v>2</v>
      </c>
      <c r="Q59" s="145">
        <v>6753.6559999999999</v>
      </c>
      <c r="R59" s="145">
        <v>208.2595</v>
      </c>
      <c r="S59" s="152">
        <v>6545.3964999999998</v>
      </c>
      <c r="T59" s="145">
        <v>2614.0816</v>
      </c>
      <c r="U59" s="145">
        <v>0</v>
      </c>
      <c r="V59" s="145">
        <v>0</v>
      </c>
      <c r="W59" s="96">
        <v>3931.3148999999999</v>
      </c>
      <c r="X59" s="146">
        <v>113.53790000000001</v>
      </c>
      <c r="Y59" s="145">
        <v>621.52480000000003</v>
      </c>
      <c r="Z59" s="146">
        <v>16.646000000000001</v>
      </c>
      <c r="AA59" s="145">
        <v>0</v>
      </c>
      <c r="AB59" s="145">
        <v>-15.549800000000001</v>
      </c>
      <c r="AC59" s="146">
        <v>38.630900000000004</v>
      </c>
      <c r="AD59" s="145">
        <v>167.15020000000001</v>
      </c>
      <c r="AE59" s="145">
        <v>875.31569999999999</v>
      </c>
      <c r="AF59" s="145">
        <v>365.35939999999999</v>
      </c>
      <c r="AG59" s="145">
        <v>457.54169999999999</v>
      </c>
      <c r="AH59" s="145">
        <v>0</v>
      </c>
      <c r="AI59" s="145">
        <v>361.09640000000002</v>
      </c>
      <c r="AJ59" s="145">
        <v>108.13810000000001</v>
      </c>
      <c r="AK59" s="145">
        <v>9.053799999999999</v>
      </c>
      <c r="AL59" s="145">
        <v>117.9024</v>
      </c>
      <c r="AM59" s="381">
        <v>6.1509</v>
      </c>
      <c r="AN59" s="145">
        <v>24.786300000000004</v>
      </c>
      <c r="AO59" s="145">
        <v>0.83230000000000004</v>
      </c>
      <c r="AP59" s="145">
        <v>16.341500000000003</v>
      </c>
      <c r="AQ59" s="145">
        <v>0</v>
      </c>
      <c r="AR59" s="145">
        <v>10.860499999999998</v>
      </c>
      <c r="AS59" s="145">
        <v>0</v>
      </c>
      <c r="AT59" s="146">
        <v>9.3786000000000005</v>
      </c>
      <c r="AU59" s="97">
        <v>68.350099999999998</v>
      </c>
      <c r="AV59" s="152">
        <v>2529.9078</v>
      </c>
      <c r="AW59" s="145">
        <v>130.88819999999998</v>
      </c>
      <c r="AX59" s="152">
        <v>541.89129999999966</v>
      </c>
      <c r="AY59" s="145">
        <v>0</v>
      </c>
      <c r="AZ59" s="145">
        <v>0</v>
      </c>
      <c r="BA59" s="146">
        <v>568.52601000000004</v>
      </c>
      <c r="BB59" s="96">
        <v>-26.634710000000382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0.14254905115824035</v>
      </c>
      <c r="N60" s="400" t="s">
        <v>52</v>
      </c>
      <c r="O60" s="151">
        <v>2018</v>
      </c>
      <c r="P60" s="394">
        <v>2</v>
      </c>
      <c r="Q60" s="145">
        <v>11850.321600000001</v>
      </c>
      <c r="R60" s="145">
        <v>111.684</v>
      </c>
      <c r="S60" s="152">
        <v>11738.637600000002</v>
      </c>
      <c r="T60" s="145">
        <v>5104.5072</v>
      </c>
      <c r="U60" s="145">
        <v>0</v>
      </c>
      <c r="V60" s="145">
        <v>0</v>
      </c>
      <c r="W60" s="96">
        <v>6634.1304000000018</v>
      </c>
      <c r="X60" s="146">
        <v>117.334</v>
      </c>
      <c r="Y60" s="145">
        <v>1408.4304000000002</v>
      </c>
      <c r="Z60" s="146">
        <v>47.136600000000001</v>
      </c>
      <c r="AA60" s="145">
        <v>0</v>
      </c>
      <c r="AB60" s="145">
        <v>-11.0838</v>
      </c>
      <c r="AC60" s="146">
        <v>26.329100000000004</v>
      </c>
      <c r="AD60" s="145">
        <v>222.58950000000002</v>
      </c>
      <c r="AE60" s="145">
        <v>898.37650000000008</v>
      </c>
      <c r="AF60" s="145">
        <v>747.77080000000001</v>
      </c>
      <c r="AG60" s="145">
        <v>272.9538</v>
      </c>
      <c r="AH60" s="145">
        <v>0</v>
      </c>
      <c r="AI60" s="145">
        <v>551.53070000000002</v>
      </c>
      <c r="AJ60" s="145">
        <v>100.3023</v>
      </c>
      <c r="AK60" s="145">
        <v>0</v>
      </c>
      <c r="AL60" s="145">
        <v>103.3879</v>
      </c>
      <c r="AM60" s="381">
        <v>8.668099999999999</v>
      </c>
      <c r="AN60" s="145">
        <v>28.054600000000001</v>
      </c>
      <c r="AO60" s="145">
        <v>2.0503</v>
      </c>
      <c r="AP60" s="145">
        <v>90.538000000000011</v>
      </c>
      <c r="AQ60" s="145">
        <v>0</v>
      </c>
      <c r="AR60" s="145">
        <v>10.170300000000001</v>
      </c>
      <c r="AS60" s="145">
        <v>0</v>
      </c>
      <c r="AT60" s="146">
        <v>150.1388</v>
      </c>
      <c r="AU60" s="97">
        <v>289.62010000000004</v>
      </c>
      <c r="AV60" s="152">
        <v>3186.5316000000003</v>
      </c>
      <c r="AW60" s="145">
        <v>200.691</v>
      </c>
      <c r="AX60" s="152">
        <v>1689.2521000000006</v>
      </c>
      <c r="AY60" s="145">
        <v>0</v>
      </c>
      <c r="AZ60" s="145">
        <v>0</v>
      </c>
      <c r="BA60" s="146">
        <v>575.8771200000001</v>
      </c>
      <c r="BB60" s="96">
        <v>1113.3749800000005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0.11774099377331383</v>
      </c>
      <c r="N61" s="400" t="s">
        <v>52</v>
      </c>
      <c r="O61" s="151">
        <v>2018</v>
      </c>
      <c r="P61" s="394">
        <v>2</v>
      </c>
      <c r="Q61" s="145">
        <v>7818.9904000000006</v>
      </c>
      <c r="R61" s="145">
        <v>87.637500000000003</v>
      </c>
      <c r="S61" s="152">
        <v>7731.3529000000008</v>
      </c>
      <c r="T61" s="145">
        <v>3107.3120000000004</v>
      </c>
      <c r="U61" s="145">
        <v>0</v>
      </c>
      <c r="V61" s="145">
        <v>0</v>
      </c>
      <c r="W61" s="96">
        <v>4624.0409</v>
      </c>
      <c r="X61" s="146">
        <v>174.94540000000001</v>
      </c>
      <c r="Y61" s="145">
        <v>927.59680000000003</v>
      </c>
      <c r="Z61" s="146">
        <v>47.1569</v>
      </c>
      <c r="AA61" s="145">
        <v>0</v>
      </c>
      <c r="AB61" s="145">
        <v>-11.164999999999999</v>
      </c>
      <c r="AC61" s="146">
        <v>30.673299999999998</v>
      </c>
      <c r="AD61" s="145">
        <v>167.29230000000001</v>
      </c>
      <c r="AE61" s="145">
        <v>773.28790000000004</v>
      </c>
      <c r="AF61" s="145">
        <v>622.35739999999998</v>
      </c>
      <c r="AG61" s="145">
        <v>244.87889999999999</v>
      </c>
      <c r="AH61" s="145">
        <v>0</v>
      </c>
      <c r="AI61" s="145">
        <v>196.46340000000001</v>
      </c>
      <c r="AJ61" s="145">
        <v>88.650100000000009</v>
      </c>
      <c r="AK61" s="145">
        <v>0</v>
      </c>
      <c r="AL61" s="145">
        <v>145.32769999999999</v>
      </c>
      <c r="AM61" s="381">
        <v>10.799600000000002</v>
      </c>
      <c r="AN61" s="145">
        <v>20.360900000000001</v>
      </c>
      <c r="AO61" s="145">
        <v>1.0759000000000001</v>
      </c>
      <c r="AP61" s="145">
        <v>58.484299999999998</v>
      </c>
      <c r="AQ61" s="145">
        <v>0</v>
      </c>
      <c r="AR61" s="145">
        <v>6.3742000000000001</v>
      </c>
      <c r="AS61" s="145">
        <v>0</v>
      </c>
      <c r="AT61" s="146">
        <v>106.1284</v>
      </c>
      <c r="AU61" s="97">
        <v>203.22329999999999</v>
      </c>
      <c r="AV61" s="152">
        <v>2441.4809999999998</v>
      </c>
      <c r="AW61" s="145">
        <v>131.7534</v>
      </c>
      <c r="AX61" s="152">
        <v>920.61570000000074</v>
      </c>
      <c r="AY61" s="145">
        <v>0</v>
      </c>
      <c r="AZ61" s="145">
        <v>0</v>
      </c>
      <c r="BA61" s="146">
        <v>638.66282999999999</v>
      </c>
      <c r="BB61" s="96">
        <v>281.95287000000076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1.5585273760156289E-2</v>
      </c>
      <c r="N62" s="400" t="s">
        <v>51</v>
      </c>
      <c r="O62" s="151">
        <v>2018</v>
      </c>
      <c r="P62" s="394">
        <v>2</v>
      </c>
      <c r="Q62" s="145">
        <v>3273.0255999999999</v>
      </c>
      <c r="R62" s="145">
        <v>125.214</v>
      </c>
      <c r="S62" s="152">
        <v>3147.8116</v>
      </c>
      <c r="T62" s="145">
        <v>1332.1152000000002</v>
      </c>
      <c r="U62" s="145">
        <v>0</v>
      </c>
      <c r="V62" s="145">
        <v>0</v>
      </c>
      <c r="W62" s="96">
        <v>1815.6963999999998</v>
      </c>
      <c r="X62" s="146">
        <v>47.542600000000007</v>
      </c>
      <c r="Y62" s="145">
        <v>298.87520000000001</v>
      </c>
      <c r="Z62" s="146">
        <v>9.2771000000000008</v>
      </c>
      <c r="AA62" s="145">
        <v>0</v>
      </c>
      <c r="AB62" s="145">
        <v>-1.1774</v>
      </c>
      <c r="AC62" s="146">
        <v>51.074799999999996</v>
      </c>
      <c r="AD62" s="145">
        <v>154.54390000000001</v>
      </c>
      <c r="AE62" s="145">
        <v>469.51869999999997</v>
      </c>
      <c r="AF62" s="145">
        <v>286.98110000000003</v>
      </c>
      <c r="AG62" s="145">
        <v>189.27719999999999</v>
      </c>
      <c r="AH62" s="145">
        <v>0</v>
      </c>
      <c r="AI62" s="145">
        <v>190.6576</v>
      </c>
      <c r="AJ62" s="145">
        <v>38.8339</v>
      </c>
      <c r="AK62" s="145">
        <v>0</v>
      </c>
      <c r="AL62" s="145">
        <v>45.431399999999996</v>
      </c>
      <c r="AM62" s="381">
        <v>7.2674000000000003</v>
      </c>
      <c r="AN62" s="145">
        <v>1.1368</v>
      </c>
      <c r="AO62" s="145">
        <v>0</v>
      </c>
      <c r="AP62" s="145">
        <v>4.6689999999999996</v>
      </c>
      <c r="AQ62" s="145">
        <v>0</v>
      </c>
      <c r="AR62" s="145">
        <v>6.09</v>
      </c>
      <c r="AS62" s="145">
        <v>0</v>
      </c>
      <c r="AT62" s="146">
        <v>9.1147000000000009</v>
      </c>
      <c r="AU62" s="97">
        <v>28.277900000000002</v>
      </c>
      <c r="AV62" s="152">
        <v>1403.5217</v>
      </c>
      <c r="AW62" s="145">
        <v>55.366199999999999</v>
      </c>
      <c r="AX62" s="152">
        <v>51.01099999999979</v>
      </c>
      <c r="AY62" s="145">
        <v>0</v>
      </c>
      <c r="AZ62" s="145">
        <v>0</v>
      </c>
      <c r="BA62" s="146">
        <v>381.11287499999997</v>
      </c>
      <c r="BB62" s="96">
        <v>-330.10187500000018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8.0695441146382108E-2</v>
      </c>
      <c r="N63" s="400" t="s">
        <v>52</v>
      </c>
      <c r="O63" s="151">
        <v>2018</v>
      </c>
      <c r="P63" s="394">
        <v>2</v>
      </c>
      <c r="Q63" s="145">
        <v>1900.2672000000002</v>
      </c>
      <c r="R63" s="145">
        <v>48.728499999999997</v>
      </c>
      <c r="S63" s="152">
        <v>1851.5387000000001</v>
      </c>
      <c r="T63" s="145">
        <v>1067.6848</v>
      </c>
      <c r="U63" s="145">
        <v>0</v>
      </c>
      <c r="V63" s="145">
        <v>0</v>
      </c>
      <c r="W63" s="96">
        <v>783.85390000000029</v>
      </c>
      <c r="X63" s="146">
        <v>45.208100000000002</v>
      </c>
      <c r="Y63" s="145">
        <v>185.07839999999999</v>
      </c>
      <c r="Z63" s="146">
        <v>18.594799999999999</v>
      </c>
      <c r="AA63" s="145">
        <v>0</v>
      </c>
      <c r="AB63" s="145">
        <v>-0.3654</v>
      </c>
      <c r="AC63" s="146">
        <v>7.9373000000000005</v>
      </c>
      <c r="AD63" s="145">
        <v>79.17</v>
      </c>
      <c r="AE63" s="145">
        <v>81.301500000000004</v>
      </c>
      <c r="AF63" s="145">
        <v>88.50800000000001</v>
      </c>
      <c r="AG63" s="145">
        <v>19.914300000000001</v>
      </c>
      <c r="AH63" s="145">
        <v>0</v>
      </c>
      <c r="AI63" s="145">
        <v>5.6637000000000004</v>
      </c>
      <c r="AJ63" s="145">
        <v>9.7642999999999986</v>
      </c>
      <c r="AK63" s="145">
        <v>0</v>
      </c>
      <c r="AL63" s="145">
        <v>34.103999999999999</v>
      </c>
      <c r="AM63" s="381">
        <v>6.6787000000000001</v>
      </c>
      <c r="AN63" s="145">
        <v>0.99470000000000003</v>
      </c>
      <c r="AO63" s="145">
        <v>0</v>
      </c>
      <c r="AP63" s="145">
        <v>29.029000000000003</v>
      </c>
      <c r="AQ63" s="145">
        <v>0</v>
      </c>
      <c r="AR63" s="145">
        <v>2.4359999999999999</v>
      </c>
      <c r="AS63" s="145">
        <v>0</v>
      </c>
      <c r="AT63" s="146">
        <v>-0.83230000000000004</v>
      </c>
      <c r="AU63" s="97">
        <v>38.306100000000001</v>
      </c>
      <c r="AV63" s="152">
        <v>356.73190000000005</v>
      </c>
      <c r="AW63" s="145">
        <v>32.469700000000003</v>
      </c>
      <c r="AX63" s="152">
        <v>153.34290000000033</v>
      </c>
      <c r="AY63" s="145">
        <v>0</v>
      </c>
      <c r="AZ63" s="145">
        <v>0</v>
      </c>
      <c r="BA63" s="146">
        <v>50.393265</v>
      </c>
      <c r="BB63" s="96">
        <v>102.94963500000031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-0.19680775024058245</v>
      </c>
      <c r="N64" s="400" t="s">
        <v>56</v>
      </c>
      <c r="O64" s="151">
        <v>2018</v>
      </c>
      <c r="P64" s="394">
        <v>2</v>
      </c>
      <c r="Q64" s="145">
        <v>1491.3807999999999</v>
      </c>
      <c r="R64" s="145">
        <v>61.377000000000002</v>
      </c>
      <c r="S64" s="152">
        <v>1430.0038</v>
      </c>
      <c r="T64" s="145">
        <v>834.57920000000001</v>
      </c>
      <c r="U64" s="145">
        <v>0</v>
      </c>
      <c r="V64" s="145">
        <v>0</v>
      </c>
      <c r="W64" s="96">
        <v>595.42459999999994</v>
      </c>
      <c r="X64" s="146">
        <v>36.682100000000005</v>
      </c>
      <c r="Y64" s="145">
        <v>142.91679999999997</v>
      </c>
      <c r="Z64" s="146">
        <v>29.7395</v>
      </c>
      <c r="AA64" s="145">
        <v>0</v>
      </c>
      <c r="AB64" s="145">
        <v>-0.32479999999999998</v>
      </c>
      <c r="AC64" s="146">
        <v>9.2567999999999984</v>
      </c>
      <c r="AD64" s="145">
        <v>130.5899</v>
      </c>
      <c r="AE64" s="145">
        <v>66.299799999999991</v>
      </c>
      <c r="AF64" s="145">
        <v>129.71700000000001</v>
      </c>
      <c r="AG64" s="145">
        <v>22.0458</v>
      </c>
      <c r="AH64" s="145">
        <v>0</v>
      </c>
      <c r="AI64" s="145">
        <v>2.2938999999999998</v>
      </c>
      <c r="AJ64" s="145">
        <v>10.292100000000001</v>
      </c>
      <c r="AK64" s="145">
        <v>0</v>
      </c>
      <c r="AL64" s="145">
        <v>270.86290000000002</v>
      </c>
      <c r="AM64" s="381">
        <v>2.0300000000000002</v>
      </c>
      <c r="AN64" s="145">
        <v>12.3627</v>
      </c>
      <c r="AO64" s="145">
        <v>0</v>
      </c>
      <c r="AP64" s="145">
        <v>12.870200000000001</v>
      </c>
      <c r="AQ64" s="145">
        <v>0</v>
      </c>
      <c r="AR64" s="145">
        <v>2.1518000000000002</v>
      </c>
      <c r="AS64" s="145">
        <v>0</v>
      </c>
      <c r="AT64" s="146">
        <v>2.0909</v>
      </c>
      <c r="AU64" s="97">
        <v>31.505600000000001</v>
      </c>
      <c r="AV64" s="152">
        <v>663.60699999999997</v>
      </c>
      <c r="AW64" s="145">
        <v>24.926500000000001</v>
      </c>
      <c r="AX64" s="152">
        <v>-293.51530000000002</v>
      </c>
      <c r="AY64" s="145">
        <v>0</v>
      </c>
      <c r="AZ64" s="145">
        <v>0</v>
      </c>
      <c r="BA64" s="146">
        <v>50.493690000000001</v>
      </c>
      <c r="BB64" s="96">
        <v>-344.00899000000004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2.7939704470522596E-2</v>
      </c>
      <c r="N65" s="400" t="s">
        <v>51</v>
      </c>
      <c r="O65" s="151">
        <v>2018</v>
      </c>
      <c r="P65" s="394">
        <v>2</v>
      </c>
      <c r="Q65" s="145">
        <v>5181.4256000000005</v>
      </c>
      <c r="R65" s="145">
        <v>34.501499999999993</v>
      </c>
      <c r="S65" s="152">
        <v>5146.9241000000002</v>
      </c>
      <c r="T65" s="145">
        <v>2075.2368000000001</v>
      </c>
      <c r="U65" s="145">
        <v>0</v>
      </c>
      <c r="V65" s="145">
        <v>0</v>
      </c>
      <c r="W65" s="96">
        <v>3071.6873000000005</v>
      </c>
      <c r="X65" s="146">
        <v>116.4408</v>
      </c>
      <c r="Y65" s="145">
        <v>617.57280000000003</v>
      </c>
      <c r="Z65" s="146">
        <v>35.281399999999998</v>
      </c>
      <c r="AA65" s="145">
        <v>0</v>
      </c>
      <c r="AB65" s="145">
        <v>-12.4236</v>
      </c>
      <c r="AC65" s="146">
        <v>18.168499999999998</v>
      </c>
      <c r="AD65" s="145">
        <v>210.7749</v>
      </c>
      <c r="AE65" s="145">
        <v>489.16910000000001</v>
      </c>
      <c r="AF65" s="145">
        <v>312.31549999999999</v>
      </c>
      <c r="AG65" s="145">
        <v>522.15660000000003</v>
      </c>
      <c r="AH65" s="145">
        <v>0</v>
      </c>
      <c r="AI65" s="145">
        <v>171.33199999999999</v>
      </c>
      <c r="AJ65" s="145">
        <v>87.086999999999989</v>
      </c>
      <c r="AK65" s="145">
        <v>0</v>
      </c>
      <c r="AL65" s="145">
        <v>129.108</v>
      </c>
      <c r="AM65" s="381">
        <v>7.7749000000000006</v>
      </c>
      <c r="AN65" s="145">
        <v>17.9452</v>
      </c>
      <c r="AO65" s="145">
        <v>3.3292000000000002</v>
      </c>
      <c r="AP65" s="145">
        <v>65.223900000000015</v>
      </c>
      <c r="AQ65" s="145">
        <v>0</v>
      </c>
      <c r="AR65" s="145">
        <v>12.0379</v>
      </c>
      <c r="AS65" s="145">
        <v>0</v>
      </c>
      <c r="AT65" s="146">
        <v>47.217800000000004</v>
      </c>
      <c r="AU65" s="97">
        <v>153.52890000000002</v>
      </c>
      <c r="AV65" s="152">
        <v>2075.4720000000002</v>
      </c>
      <c r="AW65" s="145">
        <v>87.897700000000015</v>
      </c>
      <c r="AX65" s="152">
        <v>144.76750000000024</v>
      </c>
      <c r="AY65" s="145">
        <v>0</v>
      </c>
      <c r="AZ65" s="145">
        <v>0</v>
      </c>
      <c r="BA65" s="146">
        <v>601.42524000000003</v>
      </c>
      <c r="BB65" s="96">
        <v>-456.65773999999976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0.15254335095798513</v>
      </c>
      <c r="N66" s="400" t="s">
        <v>52</v>
      </c>
      <c r="O66" s="151">
        <v>2018</v>
      </c>
      <c r="P66" s="394">
        <v>2</v>
      </c>
      <c r="Q66" s="145">
        <v>3517.8</v>
      </c>
      <c r="R66" s="145">
        <v>50.388999999999996</v>
      </c>
      <c r="S66" s="152">
        <v>3467.4110000000001</v>
      </c>
      <c r="T66" s="145">
        <v>1982.9472000000001</v>
      </c>
      <c r="U66" s="145">
        <v>0</v>
      </c>
      <c r="V66" s="145">
        <v>0</v>
      </c>
      <c r="W66" s="96">
        <v>1484.4638</v>
      </c>
      <c r="X66" s="146">
        <v>85.300600000000003</v>
      </c>
      <c r="Y66" s="145">
        <v>346.67359999999996</v>
      </c>
      <c r="Z66" s="146">
        <v>26.044899999999998</v>
      </c>
      <c r="AA66" s="145">
        <v>0</v>
      </c>
      <c r="AB66" s="145">
        <v>-2.7404999999999999</v>
      </c>
      <c r="AC66" s="146">
        <v>9.0944000000000003</v>
      </c>
      <c r="AD66" s="145">
        <v>102.10899999999999</v>
      </c>
      <c r="AE66" s="145">
        <v>80.672200000000004</v>
      </c>
      <c r="AF66" s="145">
        <v>120.988</v>
      </c>
      <c r="AG66" s="145">
        <v>26.877200000000002</v>
      </c>
      <c r="AH66" s="145">
        <v>0</v>
      </c>
      <c r="AI66" s="145">
        <v>10.454500000000001</v>
      </c>
      <c r="AJ66" s="145">
        <v>6.5975000000000001</v>
      </c>
      <c r="AK66" s="145">
        <v>0</v>
      </c>
      <c r="AL66" s="145">
        <v>44.3352</v>
      </c>
      <c r="AM66" s="381">
        <v>5.7449000000000003</v>
      </c>
      <c r="AN66" s="145">
        <v>14.331799999999999</v>
      </c>
      <c r="AO66" s="145">
        <v>0</v>
      </c>
      <c r="AP66" s="145">
        <v>16.646000000000001</v>
      </c>
      <c r="AQ66" s="145">
        <v>3.6337000000000002</v>
      </c>
      <c r="AR66" s="145">
        <v>3.7555000000000005</v>
      </c>
      <c r="AS66" s="145">
        <v>0</v>
      </c>
      <c r="AT66" s="146">
        <v>0.54810000000000003</v>
      </c>
      <c r="AU66" s="97">
        <v>44.66</v>
      </c>
      <c r="AV66" s="152">
        <v>436.6936</v>
      </c>
      <c r="AW66" s="145">
        <v>59.488</v>
      </c>
      <c r="AX66" s="152">
        <v>536.61700000000008</v>
      </c>
      <c r="AY66" s="145">
        <v>0</v>
      </c>
      <c r="AZ66" s="145">
        <v>0</v>
      </c>
      <c r="BA66" s="146">
        <v>146.27905499999997</v>
      </c>
      <c r="BB66" s="96">
        <v>390.3379450000001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0.11194560671917841</v>
      </c>
      <c r="N67" s="400" t="s">
        <v>52</v>
      </c>
      <c r="O67" s="151">
        <v>2018</v>
      </c>
      <c r="P67" s="394">
        <v>2</v>
      </c>
      <c r="Q67" s="145">
        <v>6118.6527999999998</v>
      </c>
      <c r="R67" s="145">
        <v>141.04</v>
      </c>
      <c r="S67" s="152">
        <v>5977.6127999999999</v>
      </c>
      <c r="T67" s="145">
        <v>2514.5952000000002</v>
      </c>
      <c r="U67" s="145">
        <v>0</v>
      </c>
      <c r="V67" s="145">
        <v>0</v>
      </c>
      <c r="W67" s="96">
        <v>3463.0175999999997</v>
      </c>
      <c r="X67" s="146">
        <v>61.711999999999996</v>
      </c>
      <c r="Y67" s="145">
        <v>567.67360000000008</v>
      </c>
      <c r="Z67" s="146">
        <v>7.2876999999999992</v>
      </c>
      <c r="AA67" s="145">
        <v>0</v>
      </c>
      <c r="AB67" s="145">
        <v>-1.4209999999999998</v>
      </c>
      <c r="AC67" s="146">
        <v>49.674099999999996</v>
      </c>
      <c r="AD67" s="145">
        <v>222.16320000000002</v>
      </c>
      <c r="AE67" s="145">
        <v>667.70759999999996</v>
      </c>
      <c r="AF67" s="145">
        <v>418.03790000000004</v>
      </c>
      <c r="AG67" s="145">
        <v>316.72059999999999</v>
      </c>
      <c r="AH67" s="145">
        <v>0</v>
      </c>
      <c r="AI67" s="145">
        <v>278.84080000000006</v>
      </c>
      <c r="AJ67" s="145">
        <v>50.344000000000001</v>
      </c>
      <c r="AK67" s="145">
        <v>0</v>
      </c>
      <c r="AL67" s="145">
        <v>70.623699999999999</v>
      </c>
      <c r="AM67" s="381">
        <v>6.5569000000000006</v>
      </c>
      <c r="AN67" s="145">
        <v>13.946100000000001</v>
      </c>
      <c r="AO67" s="145">
        <v>0</v>
      </c>
      <c r="AP67" s="145">
        <v>20.604500000000002</v>
      </c>
      <c r="AQ67" s="145">
        <v>0</v>
      </c>
      <c r="AR67" s="145">
        <v>8.6072000000000006</v>
      </c>
      <c r="AS67" s="145">
        <v>0</v>
      </c>
      <c r="AT67" s="146">
        <v>12.4642</v>
      </c>
      <c r="AU67" s="97">
        <v>62.178900000000006</v>
      </c>
      <c r="AV67" s="152">
        <v>2086.6166999999996</v>
      </c>
      <c r="AW67" s="145">
        <v>103.0244</v>
      </c>
      <c r="AX67" s="152">
        <v>684.95629999999983</v>
      </c>
      <c r="AY67" s="145">
        <v>0</v>
      </c>
      <c r="AZ67" s="145">
        <v>0</v>
      </c>
      <c r="BA67" s="146">
        <v>539.80445999999995</v>
      </c>
      <c r="BB67" s="96">
        <v>145.15183999999988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0.14747683404423029</v>
      </c>
      <c r="N68" s="400" t="s">
        <v>52</v>
      </c>
      <c r="O68" s="151">
        <v>2018</v>
      </c>
      <c r="P68" s="394">
        <v>2</v>
      </c>
      <c r="Q68" s="145">
        <v>9028.5936000000002</v>
      </c>
      <c r="R68" s="145">
        <v>123.41000000000001</v>
      </c>
      <c r="S68" s="152">
        <v>8905.1836000000003</v>
      </c>
      <c r="T68" s="145">
        <v>3698.6768000000002</v>
      </c>
      <c r="U68" s="145">
        <v>0</v>
      </c>
      <c r="V68" s="145">
        <v>0</v>
      </c>
      <c r="W68" s="96">
        <v>5206.5068000000001</v>
      </c>
      <c r="X68" s="146">
        <v>194.0274</v>
      </c>
      <c r="Y68" s="145">
        <v>1068.4128000000001</v>
      </c>
      <c r="Z68" s="146">
        <v>45.086300000000001</v>
      </c>
      <c r="AA68" s="145">
        <v>0</v>
      </c>
      <c r="AB68" s="145">
        <v>-10.6981</v>
      </c>
      <c r="AC68" s="146">
        <v>42.914200000000001</v>
      </c>
      <c r="AD68" s="145">
        <v>280.66779999999994</v>
      </c>
      <c r="AE68" s="145">
        <v>804.48900000000003</v>
      </c>
      <c r="AF68" s="145">
        <v>580.05220000000008</v>
      </c>
      <c r="AG68" s="145">
        <v>288.19910000000004</v>
      </c>
      <c r="AH68" s="145">
        <v>0</v>
      </c>
      <c r="AI68" s="145">
        <v>149.52979999999999</v>
      </c>
      <c r="AJ68" s="145">
        <v>59.235399999999998</v>
      </c>
      <c r="AK68" s="145">
        <v>0</v>
      </c>
      <c r="AL68" s="145">
        <v>114.7762</v>
      </c>
      <c r="AM68" s="381">
        <v>5.9479000000000006</v>
      </c>
      <c r="AN68" s="145">
        <v>16.097899999999999</v>
      </c>
      <c r="AO68" s="145">
        <v>19.041400000000003</v>
      </c>
      <c r="AP68" s="145">
        <v>99.043700000000001</v>
      </c>
      <c r="AQ68" s="145">
        <v>0</v>
      </c>
      <c r="AR68" s="145">
        <v>11.0838</v>
      </c>
      <c r="AS68" s="145">
        <v>0</v>
      </c>
      <c r="AT68" s="146">
        <v>19.285</v>
      </c>
      <c r="AU68" s="97">
        <v>170.49969999999999</v>
      </c>
      <c r="AV68" s="152">
        <v>2447.4492</v>
      </c>
      <c r="AW68" s="145">
        <v>152.2388</v>
      </c>
      <c r="AX68" s="152">
        <v>1331.5083999999997</v>
      </c>
      <c r="AY68" s="145">
        <v>0</v>
      </c>
      <c r="AZ68" s="145">
        <v>0</v>
      </c>
      <c r="BA68" s="146">
        <v>609.49941000000001</v>
      </c>
      <c r="BB68" s="96">
        <v>722.00898999999959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0.16242555123152144</v>
      </c>
      <c r="N69" s="400" t="s">
        <v>52</v>
      </c>
      <c r="O69" s="151">
        <v>2018</v>
      </c>
      <c r="P69" s="394">
        <v>2</v>
      </c>
      <c r="Q69" s="145">
        <v>4828.8240000000005</v>
      </c>
      <c r="R69" s="145">
        <v>52.049500000000002</v>
      </c>
      <c r="S69" s="152">
        <v>4776.7745000000004</v>
      </c>
      <c r="T69" s="145">
        <v>1917.5936000000002</v>
      </c>
      <c r="U69" s="145">
        <v>0</v>
      </c>
      <c r="V69" s="145">
        <v>0</v>
      </c>
      <c r="W69" s="96">
        <v>2859.1809000000003</v>
      </c>
      <c r="X69" s="146">
        <v>112.34020000000001</v>
      </c>
      <c r="Y69" s="145">
        <v>405.95359999999994</v>
      </c>
      <c r="Z69" s="146">
        <v>89.035799999999995</v>
      </c>
      <c r="AA69" s="145">
        <v>0</v>
      </c>
      <c r="AB69" s="145">
        <v>93.846900000000005</v>
      </c>
      <c r="AC69" s="146">
        <v>18.7166</v>
      </c>
      <c r="AD69" s="145">
        <v>187.55169999999998</v>
      </c>
      <c r="AE69" s="145">
        <v>414.6275</v>
      </c>
      <c r="AF69" s="145">
        <v>356.02139999999997</v>
      </c>
      <c r="AG69" s="145">
        <v>143.2774</v>
      </c>
      <c r="AH69" s="145">
        <v>0</v>
      </c>
      <c r="AI69" s="145">
        <v>147.41860000000003</v>
      </c>
      <c r="AJ69" s="145">
        <v>120.0745</v>
      </c>
      <c r="AK69" s="145">
        <v>0</v>
      </c>
      <c r="AL69" s="145">
        <v>66.746400000000008</v>
      </c>
      <c r="AM69" s="381">
        <v>9.1553000000000004</v>
      </c>
      <c r="AN69" s="145">
        <v>12.545400000000001</v>
      </c>
      <c r="AO69" s="145">
        <v>2.9840999999999998</v>
      </c>
      <c r="AP69" s="145">
        <v>14.758099999999999</v>
      </c>
      <c r="AQ69" s="145">
        <v>0</v>
      </c>
      <c r="AR69" s="145">
        <v>8.5869</v>
      </c>
      <c r="AS69" s="145">
        <v>0</v>
      </c>
      <c r="AT69" s="146">
        <v>14.494199999999999</v>
      </c>
      <c r="AU69" s="97">
        <v>62.524000000000001</v>
      </c>
      <c r="AV69" s="152">
        <v>1498.2415000000001</v>
      </c>
      <c r="AW69" s="145">
        <v>81.8489</v>
      </c>
      <c r="AX69" s="152">
        <v>784.32440000000042</v>
      </c>
      <c r="AY69" s="145">
        <v>0</v>
      </c>
      <c r="AZ69" s="145">
        <v>0</v>
      </c>
      <c r="BA69" s="146">
        <v>562.19923500000004</v>
      </c>
      <c r="BB69" s="96">
        <v>222.12516500000038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0.12131185731897098</v>
      </c>
      <c r="N70" s="400" t="s">
        <v>52</v>
      </c>
      <c r="O70" s="151">
        <v>2018</v>
      </c>
      <c r="P70" s="394">
        <v>2</v>
      </c>
      <c r="Q70" s="145">
        <v>6334.8688000000002</v>
      </c>
      <c r="R70" s="145">
        <v>130.03149999999999</v>
      </c>
      <c r="S70" s="152">
        <v>6204.8373000000011</v>
      </c>
      <c r="T70" s="145">
        <v>2545.5663999999997</v>
      </c>
      <c r="U70" s="145">
        <v>0</v>
      </c>
      <c r="V70" s="145">
        <v>0</v>
      </c>
      <c r="W70" s="96">
        <v>3659.2709000000004</v>
      </c>
      <c r="X70" s="146">
        <v>103.65180000000001</v>
      </c>
      <c r="Y70" s="145">
        <v>589.28480000000002</v>
      </c>
      <c r="Z70" s="146">
        <v>20.584200000000003</v>
      </c>
      <c r="AA70" s="145">
        <v>0</v>
      </c>
      <c r="AB70" s="145">
        <v>-11.9567</v>
      </c>
      <c r="AC70" s="146">
        <v>50.384600000000006</v>
      </c>
      <c r="AD70" s="145">
        <v>207.99379999999999</v>
      </c>
      <c r="AE70" s="145">
        <v>730.69849999999997</v>
      </c>
      <c r="AF70" s="145">
        <v>436.40940000000001</v>
      </c>
      <c r="AG70" s="145">
        <v>216.47919999999999</v>
      </c>
      <c r="AH70" s="145">
        <v>0</v>
      </c>
      <c r="AI70" s="145">
        <v>260.16480000000001</v>
      </c>
      <c r="AJ70" s="145">
        <v>65.508100000000013</v>
      </c>
      <c r="AK70" s="145">
        <v>0</v>
      </c>
      <c r="AL70" s="145">
        <v>80.895499999999998</v>
      </c>
      <c r="AM70" s="381">
        <v>9.5815999999999999</v>
      </c>
      <c r="AN70" s="145">
        <v>13.8649</v>
      </c>
      <c r="AO70" s="145">
        <v>0</v>
      </c>
      <c r="AP70" s="145">
        <v>18.168499999999998</v>
      </c>
      <c r="AQ70" s="145">
        <v>0</v>
      </c>
      <c r="AR70" s="145">
        <v>6.7599</v>
      </c>
      <c r="AS70" s="145">
        <v>0</v>
      </c>
      <c r="AT70" s="146">
        <v>62.260100000000008</v>
      </c>
      <c r="AU70" s="97">
        <v>110.63500000000001</v>
      </c>
      <c r="AV70" s="152">
        <v>2108.7842999999998</v>
      </c>
      <c r="AW70" s="145">
        <v>106.899</v>
      </c>
      <c r="AX70" s="152">
        <v>768.49470000000099</v>
      </c>
      <c r="AY70" s="145">
        <v>0</v>
      </c>
      <c r="AZ70" s="145">
        <v>0</v>
      </c>
      <c r="BA70" s="146">
        <v>489.83298000000002</v>
      </c>
      <c r="BB70" s="96">
        <v>278.66172000000097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0.15992671747575038</v>
      </c>
      <c r="N71" s="400" t="s">
        <v>52</v>
      </c>
      <c r="O71" s="151">
        <v>2018</v>
      </c>
      <c r="P71" s="394">
        <v>2</v>
      </c>
      <c r="Q71" s="145">
        <v>8017.4640000000009</v>
      </c>
      <c r="R71" s="145">
        <v>82.143500000000003</v>
      </c>
      <c r="S71" s="152">
        <v>7935.3204999999998</v>
      </c>
      <c r="T71" s="145">
        <v>3814.8240000000001</v>
      </c>
      <c r="U71" s="145">
        <v>0</v>
      </c>
      <c r="V71" s="145">
        <v>0</v>
      </c>
      <c r="W71" s="96">
        <v>4120.4965000000002</v>
      </c>
      <c r="X71" s="146">
        <v>113.6191</v>
      </c>
      <c r="Y71" s="145">
        <v>555.38080000000002</v>
      </c>
      <c r="Z71" s="146">
        <v>0.3654</v>
      </c>
      <c r="AA71" s="145">
        <v>0</v>
      </c>
      <c r="AB71" s="145">
        <v>-3.1465000000000001</v>
      </c>
      <c r="AC71" s="146">
        <v>27.283200000000001</v>
      </c>
      <c r="AD71" s="145">
        <v>185.52170000000001</v>
      </c>
      <c r="AE71" s="145">
        <v>635.45089999999993</v>
      </c>
      <c r="AF71" s="145">
        <v>494.02080000000001</v>
      </c>
      <c r="AG71" s="145">
        <v>180.56850000000003</v>
      </c>
      <c r="AH71" s="145">
        <v>0</v>
      </c>
      <c r="AI71" s="145">
        <v>213.21090000000001</v>
      </c>
      <c r="AJ71" s="145">
        <v>177.30020000000002</v>
      </c>
      <c r="AK71" s="145">
        <v>0</v>
      </c>
      <c r="AL71" s="145">
        <v>93.339399999999998</v>
      </c>
      <c r="AM71" s="381">
        <v>4.7501999999999995</v>
      </c>
      <c r="AN71" s="145">
        <v>21.233800000000002</v>
      </c>
      <c r="AO71" s="145">
        <v>0</v>
      </c>
      <c r="AP71" s="145">
        <v>20.543599999999998</v>
      </c>
      <c r="AQ71" s="145">
        <v>0</v>
      </c>
      <c r="AR71" s="145">
        <v>6.9222999999999999</v>
      </c>
      <c r="AS71" s="145">
        <v>0</v>
      </c>
      <c r="AT71" s="146">
        <v>24.7254</v>
      </c>
      <c r="AU71" s="97">
        <v>78.175300000000007</v>
      </c>
      <c r="AV71" s="152">
        <v>2057.5877</v>
      </c>
      <c r="AW71" s="145">
        <v>135.4735</v>
      </c>
      <c r="AX71" s="152">
        <v>1282.2066999999997</v>
      </c>
      <c r="AY71" s="145">
        <v>0</v>
      </c>
      <c r="AZ71" s="145">
        <v>0</v>
      </c>
      <c r="BA71" s="146">
        <v>383.26197000000002</v>
      </c>
      <c r="BB71" s="96">
        <v>898.94472999999994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0.23977729131969988</v>
      </c>
      <c r="N72" s="400" t="s">
        <v>52</v>
      </c>
      <c r="O72" s="151">
        <v>2018</v>
      </c>
      <c r="P72" s="394">
        <v>2</v>
      </c>
      <c r="Q72" s="145">
        <v>18168.883200000004</v>
      </c>
      <c r="R72" s="145">
        <v>49.507499999999993</v>
      </c>
      <c r="S72" s="152">
        <v>18119.375700000004</v>
      </c>
      <c r="T72" s="145">
        <v>5831.5504000000001</v>
      </c>
      <c r="U72" s="145">
        <v>0</v>
      </c>
      <c r="V72" s="145">
        <v>0</v>
      </c>
      <c r="W72" s="96">
        <v>12287.825300000002</v>
      </c>
      <c r="X72" s="146">
        <v>503.52120000000002</v>
      </c>
      <c r="Y72" s="145">
        <v>2174.2447999999999</v>
      </c>
      <c r="Z72" s="146">
        <v>116.2987</v>
      </c>
      <c r="AA72" s="145">
        <v>0</v>
      </c>
      <c r="AB72" s="145">
        <v>-53.125100000000003</v>
      </c>
      <c r="AC72" s="146">
        <v>13.5807</v>
      </c>
      <c r="AD72" s="145">
        <v>470.02620000000002</v>
      </c>
      <c r="AE72" s="145">
        <v>1109.4965</v>
      </c>
      <c r="AF72" s="145">
        <v>884.14620000000014</v>
      </c>
      <c r="AG72" s="145">
        <v>695.03140000000008</v>
      </c>
      <c r="AH72" s="145">
        <v>0</v>
      </c>
      <c r="AI72" s="145">
        <v>597.10419999999999</v>
      </c>
      <c r="AJ72" s="145">
        <v>66.076499999999996</v>
      </c>
      <c r="AK72" s="145">
        <v>80.103800000000007</v>
      </c>
      <c r="AL72" s="145">
        <v>289.19380000000001</v>
      </c>
      <c r="AM72" s="381">
        <v>52.211599999999997</v>
      </c>
      <c r="AN72" s="145">
        <v>32.013099999999994</v>
      </c>
      <c r="AO72" s="145">
        <v>68.553100000000001</v>
      </c>
      <c r="AP72" s="145">
        <v>230.8922</v>
      </c>
      <c r="AQ72" s="145">
        <v>0</v>
      </c>
      <c r="AR72" s="145">
        <v>39.991</v>
      </c>
      <c r="AS72" s="145">
        <v>0</v>
      </c>
      <c r="AT72" s="146">
        <v>131.94999999999999</v>
      </c>
      <c r="AU72" s="97">
        <v>555.61099999999999</v>
      </c>
      <c r="AV72" s="152">
        <v>4746.7896000000001</v>
      </c>
      <c r="AW72" s="145">
        <v>350.94100000000003</v>
      </c>
      <c r="AX72" s="152">
        <v>4356.4856000000018</v>
      </c>
      <c r="AY72" s="145">
        <v>0</v>
      </c>
      <c r="AZ72" s="145">
        <v>0</v>
      </c>
      <c r="BA72" s="146">
        <v>1327.4176499999999</v>
      </c>
      <c r="BB72" s="96">
        <v>3029.0679500000024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-6.6807364403645556E-2</v>
      </c>
      <c r="N73" s="400" t="s">
        <v>56</v>
      </c>
      <c r="O73" s="151">
        <v>2018</v>
      </c>
      <c r="P73" s="394">
        <v>2</v>
      </c>
      <c r="Q73" s="145">
        <v>2042.0608</v>
      </c>
      <c r="R73" s="145">
        <v>35.711000000000006</v>
      </c>
      <c r="S73" s="152">
        <v>2006.3498</v>
      </c>
      <c r="T73" s="145">
        <v>1225.9728</v>
      </c>
      <c r="U73" s="145">
        <v>0</v>
      </c>
      <c r="V73" s="145">
        <v>0</v>
      </c>
      <c r="W73" s="96">
        <v>780.37700000000018</v>
      </c>
      <c r="X73" s="146">
        <v>7.2065000000000001</v>
      </c>
      <c r="Y73" s="145">
        <v>200.57440000000003</v>
      </c>
      <c r="Z73" s="146">
        <v>30.165799999999997</v>
      </c>
      <c r="AA73" s="145">
        <v>0</v>
      </c>
      <c r="AB73" s="145">
        <v>-0.5887</v>
      </c>
      <c r="AC73" s="146">
        <v>5.3388999999999998</v>
      </c>
      <c r="AD73" s="145">
        <v>106.8592</v>
      </c>
      <c r="AE73" s="145">
        <v>174.7627</v>
      </c>
      <c r="AF73" s="145">
        <v>166.98779999999999</v>
      </c>
      <c r="AG73" s="145">
        <v>40.092500000000001</v>
      </c>
      <c r="AH73" s="145">
        <v>0</v>
      </c>
      <c r="AI73" s="145">
        <v>10.860499999999998</v>
      </c>
      <c r="AJ73" s="145">
        <v>11.631900000000002</v>
      </c>
      <c r="AK73" s="145">
        <v>0</v>
      </c>
      <c r="AL73" s="145">
        <v>24.684800000000003</v>
      </c>
      <c r="AM73" s="381">
        <v>9.1959000000000017</v>
      </c>
      <c r="AN73" s="145">
        <v>3.3697999999999997</v>
      </c>
      <c r="AO73" s="145">
        <v>0</v>
      </c>
      <c r="AP73" s="145">
        <v>85.422399999999996</v>
      </c>
      <c r="AQ73" s="145">
        <v>0</v>
      </c>
      <c r="AR73" s="145">
        <v>14.3521</v>
      </c>
      <c r="AS73" s="145">
        <v>0</v>
      </c>
      <c r="AT73" s="146">
        <v>0.69020000000000004</v>
      </c>
      <c r="AU73" s="97">
        <v>113.0304</v>
      </c>
      <c r="AV73" s="152">
        <v>648.90980000000013</v>
      </c>
      <c r="AW73" s="145">
        <v>34.695399999999999</v>
      </c>
      <c r="AX73" s="152">
        <v>-136.42469999999997</v>
      </c>
      <c r="AY73" s="145">
        <v>0</v>
      </c>
      <c r="AZ73" s="145">
        <v>0</v>
      </c>
      <c r="BA73" s="146">
        <v>187.85500500000001</v>
      </c>
      <c r="BB73" s="96">
        <v>-324.27970500000004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6.0438920333732167E-2</v>
      </c>
      <c r="N74" s="400" t="s">
        <v>52</v>
      </c>
      <c r="O74" s="151">
        <v>2018</v>
      </c>
      <c r="P74" s="394">
        <v>2</v>
      </c>
      <c r="Q74" s="145">
        <v>4909.9024000000009</v>
      </c>
      <c r="R74" s="145">
        <v>92.475500000000011</v>
      </c>
      <c r="S74" s="152">
        <v>4817.4269000000004</v>
      </c>
      <c r="T74" s="145">
        <v>1885.0623999999998</v>
      </c>
      <c r="U74" s="145">
        <v>0</v>
      </c>
      <c r="V74" s="145">
        <v>0</v>
      </c>
      <c r="W74" s="96">
        <v>2932.3645000000006</v>
      </c>
      <c r="X74" s="146">
        <v>95.430299999999988</v>
      </c>
      <c r="Y74" s="145">
        <v>457.5376</v>
      </c>
      <c r="Z74" s="146">
        <v>58.890300000000003</v>
      </c>
      <c r="AA74" s="145">
        <v>0</v>
      </c>
      <c r="AB74" s="145">
        <v>-1.5630999999999999</v>
      </c>
      <c r="AC74" s="146">
        <v>32.459699999999998</v>
      </c>
      <c r="AD74" s="145">
        <v>269.5231</v>
      </c>
      <c r="AE74" s="145">
        <v>611.98410000000013</v>
      </c>
      <c r="AF74" s="145">
        <v>365.37970000000001</v>
      </c>
      <c r="AG74" s="145">
        <v>252.43049999999999</v>
      </c>
      <c r="AH74" s="145">
        <v>0</v>
      </c>
      <c r="AI74" s="145">
        <v>292.56360000000001</v>
      </c>
      <c r="AJ74" s="145">
        <v>59.215100000000007</v>
      </c>
      <c r="AK74" s="145">
        <v>0</v>
      </c>
      <c r="AL74" s="145">
        <v>37.717399999999998</v>
      </c>
      <c r="AM74" s="381">
        <v>8.8711000000000002</v>
      </c>
      <c r="AN74" s="145">
        <v>23.426199999999998</v>
      </c>
      <c r="AO74" s="145">
        <v>0</v>
      </c>
      <c r="AP74" s="145">
        <v>40.133099999999999</v>
      </c>
      <c r="AQ74" s="145">
        <v>0</v>
      </c>
      <c r="AR74" s="145">
        <v>5.3998000000000008</v>
      </c>
      <c r="AS74" s="145">
        <v>0</v>
      </c>
      <c r="AT74" s="146">
        <v>5.4607000000000001</v>
      </c>
      <c r="AU74" s="97">
        <v>83.290899999999993</v>
      </c>
      <c r="AV74" s="152">
        <v>1972.1044000000002</v>
      </c>
      <c r="AW74" s="145">
        <v>82.549300000000002</v>
      </c>
      <c r="AX74" s="152">
        <v>296.74920000000043</v>
      </c>
      <c r="AY74" s="145">
        <v>0</v>
      </c>
      <c r="AZ74" s="145">
        <v>0</v>
      </c>
      <c r="BA74" s="146">
        <v>578.56850999999995</v>
      </c>
      <c r="BB74" s="96">
        <v>-281.81930999999952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9.605128354581928E-2</v>
      </c>
      <c r="N75" s="400" t="s">
        <v>52</v>
      </c>
      <c r="O75" s="151">
        <v>2018</v>
      </c>
      <c r="P75" s="394">
        <v>2</v>
      </c>
      <c r="Q75" s="145">
        <v>4282.2624000000005</v>
      </c>
      <c r="R75" s="145">
        <v>45.776499999999999</v>
      </c>
      <c r="S75" s="152">
        <v>4236.4859000000006</v>
      </c>
      <c r="T75" s="145">
        <v>1688.4192</v>
      </c>
      <c r="U75" s="145">
        <v>0</v>
      </c>
      <c r="V75" s="145">
        <v>0</v>
      </c>
      <c r="W75" s="96">
        <v>2548.0667000000003</v>
      </c>
      <c r="X75" s="146">
        <v>122.83529999999999</v>
      </c>
      <c r="Y75" s="145">
        <v>360.048</v>
      </c>
      <c r="Z75" s="146">
        <v>6.6787000000000001</v>
      </c>
      <c r="AA75" s="145">
        <v>0</v>
      </c>
      <c r="AB75" s="145">
        <v>-2.5578000000000003</v>
      </c>
      <c r="AC75" s="146">
        <v>17.315899999999999</v>
      </c>
      <c r="AD75" s="145">
        <v>230.2629</v>
      </c>
      <c r="AE75" s="145">
        <v>466.9203</v>
      </c>
      <c r="AF75" s="145">
        <v>337.22360000000003</v>
      </c>
      <c r="AG75" s="145">
        <v>202.9391</v>
      </c>
      <c r="AH75" s="145">
        <v>0</v>
      </c>
      <c r="AI75" s="145">
        <v>171.61620000000002</v>
      </c>
      <c r="AJ75" s="145">
        <v>58.463999999999999</v>
      </c>
      <c r="AK75" s="145">
        <v>0</v>
      </c>
      <c r="AL75" s="145">
        <v>39.544400000000003</v>
      </c>
      <c r="AM75" s="381">
        <v>3.9788000000000001</v>
      </c>
      <c r="AN75" s="145">
        <v>17.255000000000003</v>
      </c>
      <c r="AO75" s="145">
        <v>0</v>
      </c>
      <c r="AP75" s="145">
        <v>43.462299999999999</v>
      </c>
      <c r="AQ75" s="145">
        <v>0</v>
      </c>
      <c r="AR75" s="145">
        <v>8.0793999999999997</v>
      </c>
      <c r="AS75" s="145">
        <v>0</v>
      </c>
      <c r="AT75" s="146">
        <v>10.089099999999998</v>
      </c>
      <c r="AU75" s="97">
        <v>82.864599999999996</v>
      </c>
      <c r="AV75" s="152">
        <v>1589.8350999999998</v>
      </c>
      <c r="AW75" s="145">
        <v>72.110900000000001</v>
      </c>
      <c r="AX75" s="152">
        <v>411.31680000000063</v>
      </c>
      <c r="AY75" s="145">
        <v>0</v>
      </c>
      <c r="AZ75" s="145">
        <v>0</v>
      </c>
      <c r="BA75" s="146">
        <v>560.59243500000002</v>
      </c>
      <c r="BB75" s="96">
        <v>-149.27563499999945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0.17467387189837874</v>
      </c>
      <c r="N76" s="400" t="s">
        <v>52</v>
      </c>
      <c r="O76" s="151">
        <v>2018</v>
      </c>
      <c r="P76" s="394">
        <v>2</v>
      </c>
      <c r="Q76" s="145">
        <v>10774.171200000001</v>
      </c>
      <c r="R76" s="145">
        <v>109.63399999999999</v>
      </c>
      <c r="S76" s="152">
        <v>10664.537200000002</v>
      </c>
      <c r="T76" s="145">
        <v>4078.88</v>
      </c>
      <c r="U76" s="145">
        <v>0</v>
      </c>
      <c r="V76" s="145">
        <v>0</v>
      </c>
      <c r="W76" s="96">
        <v>6585.6572000000015</v>
      </c>
      <c r="X76" s="146">
        <v>233.6327</v>
      </c>
      <c r="Y76" s="145">
        <v>1279.5535999999997</v>
      </c>
      <c r="Z76" s="146">
        <v>56.291899999999998</v>
      </c>
      <c r="AA76" s="145">
        <v>0</v>
      </c>
      <c r="AB76" s="145">
        <v>-8.5259999999999998</v>
      </c>
      <c r="AC76" s="146">
        <v>42.792400000000001</v>
      </c>
      <c r="AD76" s="145">
        <v>403.03620000000001</v>
      </c>
      <c r="AE76" s="145">
        <v>1069.8506</v>
      </c>
      <c r="AF76" s="145">
        <v>589.63379999999995</v>
      </c>
      <c r="AG76" s="145">
        <v>348.65250000000003</v>
      </c>
      <c r="AH76" s="145">
        <v>0</v>
      </c>
      <c r="AI76" s="145">
        <v>273.38009999999997</v>
      </c>
      <c r="AJ76" s="145">
        <v>68.350099999999998</v>
      </c>
      <c r="AK76" s="145">
        <v>3.3494999999999999</v>
      </c>
      <c r="AL76" s="145">
        <v>64.817900000000009</v>
      </c>
      <c r="AM76" s="381">
        <v>8.9725999999999999</v>
      </c>
      <c r="AN76" s="145">
        <v>22.8781</v>
      </c>
      <c r="AO76" s="145">
        <v>0.91349999999999998</v>
      </c>
      <c r="AP76" s="145">
        <v>97.521199999999993</v>
      </c>
      <c r="AQ76" s="145">
        <v>0</v>
      </c>
      <c r="AR76" s="145">
        <v>19.285</v>
      </c>
      <c r="AS76" s="145">
        <v>0</v>
      </c>
      <c r="AT76" s="146">
        <v>15.4686</v>
      </c>
      <c r="AU76" s="97">
        <v>165.03900000000002</v>
      </c>
      <c r="AV76" s="152">
        <v>2986.1097</v>
      </c>
      <c r="AW76" s="145">
        <v>182.36950000000002</v>
      </c>
      <c r="AX76" s="152">
        <v>1881.9662000000017</v>
      </c>
      <c r="AY76" s="145">
        <v>0</v>
      </c>
      <c r="AZ76" s="145">
        <v>0</v>
      </c>
      <c r="BA76" s="146">
        <v>806.75419499999998</v>
      </c>
      <c r="BB76" s="96">
        <v>1075.2120050000017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-4.9850564008424261E-2</v>
      </c>
      <c r="N77" s="400" t="s">
        <v>56</v>
      </c>
      <c r="O77" s="151">
        <v>2018</v>
      </c>
      <c r="P77" s="394">
        <v>2</v>
      </c>
      <c r="Q77" s="145">
        <v>4237.6671999999999</v>
      </c>
      <c r="R77" s="145">
        <v>62.278999999999996</v>
      </c>
      <c r="S77" s="152">
        <v>4175.3882000000003</v>
      </c>
      <c r="T77" s="145">
        <v>2162.2640000000001</v>
      </c>
      <c r="U77" s="145">
        <v>0</v>
      </c>
      <c r="V77" s="145">
        <v>0</v>
      </c>
      <c r="W77" s="96">
        <v>2013.1242000000002</v>
      </c>
      <c r="X77" s="146">
        <v>71.354500000000002</v>
      </c>
      <c r="Y77" s="145">
        <v>292.2192</v>
      </c>
      <c r="Z77" s="146">
        <v>30.673299999999998</v>
      </c>
      <c r="AA77" s="145">
        <v>0</v>
      </c>
      <c r="AB77" s="145">
        <v>-1.1977</v>
      </c>
      <c r="AC77" s="146">
        <v>19.000799999999998</v>
      </c>
      <c r="AD77" s="145">
        <v>178.3964</v>
      </c>
      <c r="AE77" s="145">
        <v>559.85370000000012</v>
      </c>
      <c r="AF77" s="145">
        <v>342.5016</v>
      </c>
      <c r="AG77" s="145">
        <v>299.70920000000001</v>
      </c>
      <c r="AH77" s="145">
        <v>0</v>
      </c>
      <c r="AI77" s="145">
        <v>210.47040000000001</v>
      </c>
      <c r="AJ77" s="145">
        <v>33.393500000000003</v>
      </c>
      <c r="AK77" s="145">
        <v>0</v>
      </c>
      <c r="AL77" s="145">
        <v>43.360799999999998</v>
      </c>
      <c r="AM77" s="381">
        <v>3.6134000000000004</v>
      </c>
      <c r="AN77" s="145">
        <v>3.0856000000000003</v>
      </c>
      <c r="AO77" s="145">
        <v>0</v>
      </c>
      <c r="AP77" s="145">
        <v>14.250599999999999</v>
      </c>
      <c r="AQ77" s="145">
        <v>3.9788000000000001</v>
      </c>
      <c r="AR77" s="145">
        <v>2.4157000000000002</v>
      </c>
      <c r="AS77" s="145">
        <v>0</v>
      </c>
      <c r="AT77" s="146">
        <v>70.928200000000004</v>
      </c>
      <c r="AU77" s="97">
        <v>98.272300000000001</v>
      </c>
      <c r="AV77" s="152">
        <v>1765.9579000000001</v>
      </c>
      <c r="AW77" s="145">
        <v>81.972499999999997</v>
      </c>
      <c r="AX77" s="152">
        <v>-211.2501</v>
      </c>
      <c r="AY77" s="145">
        <v>0</v>
      </c>
      <c r="AZ77" s="145">
        <v>0</v>
      </c>
      <c r="BA77" s="146">
        <v>361.32915000000003</v>
      </c>
      <c r="BB77" s="96">
        <v>-572.57925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0.11484562817517925</v>
      </c>
      <c r="N78" s="400" t="s">
        <v>52</v>
      </c>
      <c r="O78" s="151">
        <v>2018</v>
      </c>
      <c r="P78" s="394">
        <v>2</v>
      </c>
      <c r="Q78" s="145">
        <v>7336.9088000000011</v>
      </c>
      <c r="R78" s="145">
        <v>100.2655</v>
      </c>
      <c r="S78" s="152">
        <v>7236.6433000000006</v>
      </c>
      <c r="T78" s="145">
        <v>2800.3248000000003</v>
      </c>
      <c r="U78" s="145">
        <v>0</v>
      </c>
      <c r="V78" s="145">
        <v>0</v>
      </c>
      <c r="W78" s="96">
        <v>4436.3185000000003</v>
      </c>
      <c r="X78" s="146">
        <v>172.63120000000004</v>
      </c>
      <c r="Y78" s="145">
        <v>868.21280000000013</v>
      </c>
      <c r="Z78" s="146">
        <v>39.077500000000001</v>
      </c>
      <c r="AA78" s="145">
        <v>0</v>
      </c>
      <c r="AB78" s="145">
        <v>-6.617799999999999</v>
      </c>
      <c r="AC78" s="146">
        <v>42.142800000000008</v>
      </c>
      <c r="AD78" s="145">
        <v>480.90700000000004</v>
      </c>
      <c r="AE78" s="145">
        <v>635.51179999999999</v>
      </c>
      <c r="AF78" s="145">
        <v>500.88220000000001</v>
      </c>
      <c r="AG78" s="145">
        <v>373.66210000000001</v>
      </c>
      <c r="AH78" s="145">
        <v>0</v>
      </c>
      <c r="AI78" s="145">
        <v>179.8783</v>
      </c>
      <c r="AJ78" s="145">
        <v>23.020200000000003</v>
      </c>
      <c r="AK78" s="145">
        <v>0</v>
      </c>
      <c r="AL78" s="145">
        <v>136.72049999999999</v>
      </c>
      <c r="AM78" s="381">
        <v>9.1755999999999993</v>
      </c>
      <c r="AN78" s="145">
        <v>15.367100000000001</v>
      </c>
      <c r="AO78" s="145">
        <v>12.5657</v>
      </c>
      <c r="AP78" s="145">
        <v>42.467600000000004</v>
      </c>
      <c r="AQ78" s="145">
        <v>0.71049999999999991</v>
      </c>
      <c r="AR78" s="145">
        <v>7.1252999999999993</v>
      </c>
      <c r="AS78" s="145">
        <v>0</v>
      </c>
      <c r="AT78" s="146">
        <v>7.7343000000000002</v>
      </c>
      <c r="AU78" s="97">
        <v>95.146100000000018</v>
      </c>
      <c r="AV78" s="152">
        <v>2425.7281999999996</v>
      </c>
      <c r="AW78" s="145">
        <v>123.58189999999999</v>
      </c>
      <c r="AX78" s="152">
        <v>842.61190000000067</v>
      </c>
      <c r="AY78" s="145">
        <v>0</v>
      </c>
      <c r="AZ78" s="145">
        <v>0</v>
      </c>
      <c r="BA78" s="146">
        <v>724.08433500000001</v>
      </c>
      <c r="BB78" s="96">
        <v>118.52756500000066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8.9890799496742821E-2</v>
      </c>
      <c r="N79" s="400" t="s">
        <v>52</v>
      </c>
      <c r="O79" s="151">
        <v>2018</v>
      </c>
      <c r="P79" s="394">
        <v>2</v>
      </c>
      <c r="Q79" s="145">
        <v>5988.5072</v>
      </c>
      <c r="R79" s="145">
        <v>57.994500000000002</v>
      </c>
      <c r="S79" s="152">
        <v>5930.5127000000011</v>
      </c>
      <c r="T79" s="145">
        <v>2949.0240000000003</v>
      </c>
      <c r="U79" s="145">
        <v>0</v>
      </c>
      <c r="V79" s="145">
        <v>0</v>
      </c>
      <c r="W79" s="96">
        <v>2981.4887000000008</v>
      </c>
      <c r="X79" s="146">
        <v>106.63590000000001</v>
      </c>
      <c r="Y79" s="145">
        <v>415.08479999999997</v>
      </c>
      <c r="Z79" s="146">
        <v>0.30449999999999999</v>
      </c>
      <c r="AA79" s="145">
        <v>0</v>
      </c>
      <c r="AB79" s="145">
        <v>-0.73080000000000001</v>
      </c>
      <c r="AC79" s="146">
        <v>23.954000000000001</v>
      </c>
      <c r="AD79" s="145">
        <v>240.69709999999998</v>
      </c>
      <c r="AE79" s="145">
        <v>601.97620000000006</v>
      </c>
      <c r="AF79" s="145">
        <v>398.97619999999995</v>
      </c>
      <c r="AG79" s="145">
        <v>200.64519999999999</v>
      </c>
      <c r="AH79" s="145">
        <v>0</v>
      </c>
      <c r="AI79" s="145">
        <v>190.35309999999998</v>
      </c>
      <c r="AJ79" s="145">
        <v>68.370400000000004</v>
      </c>
      <c r="AK79" s="145">
        <v>0</v>
      </c>
      <c r="AL79" s="145">
        <v>91.3703</v>
      </c>
      <c r="AM79" s="381">
        <v>8.5259999999999998</v>
      </c>
      <c r="AN79" s="145">
        <v>14.981400000000001</v>
      </c>
      <c r="AO79" s="145">
        <v>0</v>
      </c>
      <c r="AP79" s="145">
        <v>14.494199999999999</v>
      </c>
      <c r="AQ79" s="145">
        <v>0</v>
      </c>
      <c r="AR79" s="145">
        <v>7.1050000000000004</v>
      </c>
      <c r="AS79" s="145">
        <v>0</v>
      </c>
      <c r="AT79" s="146">
        <v>5.9885000000000002</v>
      </c>
      <c r="AU79" s="97">
        <v>51.095100000000002</v>
      </c>
      <c r="AV79" s="152">
        <v>1843.4836</v>
      </c>
      <c r="AW79" s="145">
        <v>100.8914</v>
      </c>
      <c r="AX79" s="152">
        <v>538.31170000000077</v>
      </c>
      <c r="AY79" s="145">
        <v>0</v>
      </c>
      <c r="AZ79" s="145">
        <v>0</v>
      </c>
      <c r="BA79" s="146">
        <v>413.34930000000003</v>
      </c>
      <c r="BB79" s="96">
        <v>124.96240000000074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2.3230089916093724E-2</v>
      </c>
      <c r="N80" s="400" t="s">
        <v>51</v>
      </c>
      <c r="O80" s="151">
        <v>2018</v>
      </c>
      <c r="P80" s="394">
        <v>2</v>
      </c>
      <c r="Q80" s="145">
        <v>7475.7695999999996</v>
      </c>
      <c r="R80" s="145">
        <v>53.505000000000003</v>
      </c>
      <c r="S80" s="152">
        <v>7422.2646000000004</v>
      </c>
      <c r="T80" s="145">
        <v>3836.0816</v>
      </c>
      <c r="U80" s="145">
        <v>0</v>
      </c>
      <c r="V80" s="145">
        <v>0</v>
      </c>
      <c r="W80" s="96">
        <v>3586.183</v>
      </c>
      <c r="X80" s="146">
        <v>129.108</v>
      </c>
      <c r="Y80" s="145">
        <v>593.7152000000001</v>
      </c>
      <c r="Z80" s="146">
        <v>30.896599999999999</v>
      </c>
      <c r="AA80" s="145">
        <v>0</v>
      </c>
      <c r="AB80" s="145">
        <v>-2.1112000000000002</v>
      </c>
      <c r="AC80" s="146">
        <v>39.970700000000008</v>
      </c>
      <c r="AD80" s="145">
        <v>242.0369</v>
      </c>
      <c r="AE80" s="145">
        <v>865.73410000000013</v>
      </c>
      <c r="AF80" s="145">
        <v>582.85360000000003</v>
      </c>
      <c r="AG80" s="145">
        <v>331.62080000000003</v>
      </c>
      <c r="AH80" s="145">
        <v>0</v>
      </c>
      <c r="AI80" s="145">
        <v>308.66150000000005</v>
      </c>
      <c r="AJ80" s="145">
        <v>151.94549999999998</v>
      </c>
      <c r="AK80" s="145">
        <v>0</v>
      </c>
      <c r="AL80" s="145">
        <v>17.214400000000001</v>
      </c>
      <c r="AM80" s="381">
        <v>6.1509</v>
      </c>
      <c r="AN80" s="145">
        <v>6.8817000000000004</v>
      </c>
      <c r="AO80" s="145">
        <v>0</v>
      </c>
      <c r="AP80" s="145">
        <v>8.4245000000000019</v>
      </c>
      <c r="AQ80" s="145">
        <v>22.918700000000001</v>
      </c>
      <c r="AR80" s="145">
        <v>3.2074000000000003</v>
      </c>
      <c r="AS80" s="145">
        <v>0</v>
      </c>
      <c r="AT80" s="146">
        <v>4.9735000000000005</v>
      </c>
      <c r="AU80" s="97">
        <v>52.556699999999992</v>
      </c>
      <c r="AV80" s="152">
        <v>2552.6234999999997</v>
      </c>
      <c r="AW80" s="145">
        <v>144.03640000000001</v>
      </c>
      <c r="AX80" s="152">
        <v>173.6628</v>
      </c>
      <c r="AY80" s="145">
        <v>0</v>
      </c>
      <c r="AZ80" s="145">
        <v>0</v>
      </c>
      <c r="BA80" s="146">
        <v>577.24289999999996</v>
      </c>
      <c r="BB80" s="96">
        <v>-403.58009999999996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7.6702079438265125E-2</v>
      </c>
      <c r="N81" s="400" t="s">
        <v>52</v>
      </c>
      <c r="O81" s="151">
        <v>2018</v>
      </c>
      <c r="P81" s="394">
        <v>2</v>
      </c>
      <c r="Q81" s="145">
        <v>9428.1616000000013</v>
      </c>
      <c r="R81" s="145">
        <v>104.79599999999999</v>
      </c>
      <c r="S81" s="152">
        <v>9323.365600000001</v>
      </c>
      <c r="T81" s="145">
        <v>4694.9135999999999</v>
      </c>
      <c r="U81" s="145">
        <v>0</v>
      </c>
      <c r="V81" s="145">
        <v>0</v>
      </c>
      <c r="W81" s="96">
        <v>4628.4520000000011</v>
      </c>
      <c r="X81" s="146">
        <v>163.43530000000001</v>
      </c>
      <c r="Y81" s="145">
        <v>652.53760000000011</v>
      </c>
      <c r="Z81" s="146">
        <v>1.0352999999999999</v>
      </c>
      <c r="AA81" s="145">
        <v>0</v>
      </c>
      <c r="AB81" s="145">
        <v>-2.6593</v>
      </c>
      <c r="AC81" s="146">
        <v>57.428699999999999</v>
      </c>
      <c r="AD81" s="145">
        <v>188.93209999999999</v>
      </c>
      <c r="AE81" s="145">
        <v>974.50150000000008</v>
      </c>
      <c r="AF81" s="145">
        <v>1098.3721</v>
      </c>
      <c r="AG81" s="145">
        <v>235.94690000000003</v>
      </c>
      <c r="AH81" s="145">
        <v>0</v>
      </c>
      <c r="AI81" s="145">
        <v>263.94060000000002</v>
      </c>
      <c r="AJ81" s="145">
        <v>59.235399999999998</v>
      </c>
      <c r="AK81" s="145">
        <v>0</v>
      </c>
      <c r="AL81" s="145">
        <v>40.7624</v>
      </c>
      <c r="AM81" s="381">
        <v>7.0441000000000003</v>
      </c>
      <c r="AN81" s="145">
        <v>21.497700000000002</v>
      </c>
      <c r="AO81" s="145">
        <v>0</v>
      </c>
      <c r="AP81" s="145">
        <v>23.466799999999999</v>
      </c>
      <c r="AQ81" s="145">
        <v>10.5154</v>
      </c>
      <c r="AR81" s="145">
        <v>3.3292000000000002</v>
      </c>
      <c r="AS81" s="145">
        <v>0</v>
      </c>
      <c r="AT81" s="146">
        <v>33.129599999999996</v>
      </c>
      <c r="AU81" s="97">
        <v>98.982799999999997</v>
      </c>
      <c r="AV81" s="152">
        <v>2960.6738</v>
      </c>
      <c r="AW81" s="145">
        <v>182.37979999999999</v>
      </c>
      <c r="AX81" s="152">
        <v>723.15960000000086</v>
      </c>
      <c r="AY81" s="145">
        <v>0</v>
      </c>
      <c r="AZ81" s="145">
        <v>0</v>
      </c>
      <c r="BA81" s="146">
        <v>549.56576999999993</v>
      </c>
      <c r="BB81" s="96">
        <v>173.59383000000082</v>
      </c>
      <c r="BC81" s="406"/>
    </row>
    <row r="82" spans="2:55">
      <c r="F82" s="144" t="s">
        <v>206</v>
      </c>
      <c r="G82" s="395" t="s">
        <v>207</v>
      </c>
      <c r="H82" s="467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0.13691846684292519</v>
      </c>
      <c r="N82" s="400" t="s">
        <v>52</v>
      </c>
      <c r="O82" s="151">
        <v>2018</v>
      </c>
      <c r="P82" s="394">
        <v>2</v>
      </c>
      <c r="Q82" s="145">
        <v>9959.9135999999999</v>
      </c>
      <c r="R82" s="145">
        <v>128.41200000000001</v>
      </c>
      <c r="S82" s="152">
        <v>9831.5015999999996</v>
      </c>
      <c r="T82" s="145">
        <v>4015.6480000000001</v>
      </c>
      <c r="U82" s="145">
        <v>0</v>
      </c>
      <c r="V82" s="145">
        <v>0</v>
      </c>
      <c r="W82" s="96">
        <v>5815.8536000000004</v>
      </c>
      <c r="X82" s="146">
        <v>219.03700000000003</v>
      </c>
      <c r="Y82" s="145">
        <v>1179.5472</v>
      </c>
      <c r="Z82" s="146">
        <v>42.041300000000007</v>
      </c>
      <c r="AA82" s="145">
        <v>0</v>
      </c>
      <c r="AB82" s="145">
        <v>12.8499</v>
      </c>
      <c r="AC82" s="146">
        <v>51.338700000000003</v>
      </c>
      <c r="AD82" s="145">
        <v>488.58040000000005</v>
      </c>
      <c r="AE82" s="145">
        <v>636.22230000000013</v>
      </c>
      <c r="AF82" s="145">
        <v>761.25</v>
      </c>
      <c r="AG82" s="145">
        <v>492.53890000000001</v>
      </c>
      <c r="AH82" s="145">
        <v>0</v>
      </c>
      <c r="AI82" s="145">
        <v>295.64919999999995</v>
      </c>
      <c r="AJ82" s="145">
        <v>51.866500000000002</v>
      </c>
      <c r="AK82" s="145">
        <v>0</v>
      </c>
      <c r="AL82" s="145">
        <v>56.190399999999997</v>
      </c>
      <c r="AM82" s="381">
        <v>17.762500000000003</v>
      </c>
      <c r="AN82" s="145">
        <v>16.422699999999999</v>
      </c>
      <c r="AO82" s="145">
        <v>3.2886000000000002</v>
      </c>
      <c r="AP82" s="145">
        <v>42.6706</v>
      </c>
      <c r="AQ82" s="145">
        <v>0</v>
      </c>
      <c r="AR82" s="145">
        <v>25.4968</v>
      </c>
      <c r="AS82" s="145">
        <v>0</v>
      </c>
      <c r="AT82" s="146">
        <v>19.467700000000001</v>
      </c>
      <c r="AU82" s="97">
        <v>125.10890000000002</v>
      </c>
      <c r="AV82" s="152">
        <v>2907.4066000000003</v>
      </c>
      <c r="AW82" s="145">
        <v>168.31399999999999</v>
      </c>
      <c r="AX82" s="152">
        <v>1363.6960999999997</v>
      </c>
      <c r="AY82" s="145">
        <v>0</v>
      </c>
      <c r="AZ82" s="145">
        <v>0</v>
      </c>
      <c r="BA82" s="146">
        <v>608.716095</v>
      </c>
      <c r="BB82" s="96">
        <v>754.98000499999978</v>
      </c>
      <c r="BC82" s="406"/>
    </row>
    <row r="83" spans="2:55">
      <c r="F83" s="144" t="s">
        <v>339</v>
      </c>
      <c r="G83" s="395" t="s">
        <v>209</v>
      </c>
      <c r="H83" s="467">
        <v>43105</v>
      </c>
      <c r="I83" s="397" t="s">
        <v>61</v>
      </c>
      <c r="J83" s="397" t="s">
        <v>62</v>
      </c>
      <c r="K83" s="398" t="s">
        <v>95</v>
      </c>
      <c r="L83" s="395" t="s">
        <v>64</v>
      </c>
      <c r="M83" s="399">
        <v>0.12504741900383759</v>
      </c>
      <c r="N83" s="400" t="s">
        <v>52</v>
      </c>
      <c r="O83" s="151">
        <v>2018</v>
      </c>
      <c r="P83" s="394">
        <v>2</v>
      </c>
      <c r="Q83" s="145">
        <v>5861.5740000000005</v>
      </c>
      <c r="R83" s="145">
        <v>152.73400000000001</v>
      </c>
      <c r="S83" s="152">
        <v>5708.84</v>
      </c>
      <c r="T83" s="145">
        <v>2392.5776000000001</v>
      </c>
      <c r="U83" s="145">
        <v>0</v>
      </c>
      <c r="V83" s="145">
        <v>0</v>
      </c>
      <c r="W83" s="96">
        <v>3316.2624000000005</v>
      </c>
      <c r="X83" s="146">
        <v>110.2081</v>
      </c>
      <c r="Y83" s="145">
        <v>519.02960000000007</v>
      </c>
      <c r="Z83" s="146">
        <v>52.233899999999998</v>
      </c>
      <c r="AA83" s="145">
        <v>0</v>
      </c>
      <c r="AB83" s="145">
        <v>38.844899999999996</v>
      </c>
      <c r="AC83" s="146">
        <v>59.6282</v>
      </c>
      <c r="AD83" s="145">
        <v>218.15299999999999</v>
      </c>
      <c r="AE83" s="145">
        <v>577.22330000000011</v>
      </c>
      <c r="AF83" s="145">
        <v>487.43910000000005</v>
      </c>
      <c r="AG83" s="145">
        <v>181.12990000000002</v>
      </c>
      <c r="AH83" s="145">
        <v>0</v>
      </c>
      <c r="AI83" s="145">
        <v>217.42770000000002</v>
      </c>
      <c r="AJ83" s="145">
        <v>103.646</v>
      </c>
      <c r="AK83" s="145">
        <v>0</v>
      </c>
      <c r="AL83" s="145">
        <v>64.583400000000012</v>
      </c>
      <c r="AM83" s="381">
        <v>7.0231999999999992</v>
      </c>
      <c r="AN83" s="145">
        <v>7.7352999999999996</v>
      </c>
      <c r="AO83" s="145">
        <v>1.47</v>
      </c>
      <c r="AP83" s="145">
        <v>12.914400000000001</v>
      </c>
      <c r="AQ83" s="145">
        <v>0</v>
      </c>
      <c r="AR83" s="145">
        <v>12.088900000000001</v>
      </c>
      <c r="AS83" s="145">
        <v>0</v>
      </c>
      <c r="AT83" s="146">
        <v>10.3742</v>
      </c>
      <c r="AU83" s="97">
        <v>51.606000000000009</v>
      </c>
      <c r="AV83" s="152">
        <v>1901.2084000000002</v>
      </c>
      <c r="AW83" s="145">
        <v>99.080800000000011</v>
      </c>
      <c r="AX83" s="152">
        <v>732.97470000000044</v>
      </c>
      <c r="AY83" s="145">
        <v>0</v>
      </c>
      <c r="AZ83" s="145">
        <v>0</v>
      </c>
      <c r="BA83" s="146">
        <v>429.74123500000007</v>
      </c>
      <c r="BB83" s="96">
        <v>303.23346500000036</v>
      </c>
      <c r="BC83" s="406"/>
    </row>
    <row r="84" spans="2:55">
      <c r="F84" s="144" t="s">
        <v>340</v>
      </c>
      <c r="G84" s="395" t="s">
        <v>343</v>
      </c>
      <c r="H84" s="467">
        <v>43108</v>
      </c>
      <c r="I84" s="397" t="s">
        <v>55</v>
      </c>
      <c r="J84" s="397" t="s">
        <v>116</v>
      </c>
      <c r="K84" s="398" t="s">
        <v>63</v>
      </c>
      <c r="L84" s="395" t="s">
        <v>77</v>
      </c>
      <c r="M84" s="399">
        <v>0.12109395737364946</v>
      </c>
      <c r="N84" s="400" t="s">
        <v>52</v>
      </c>
      <c r="O84" s="151">
        <v>2018</v>
      </c>
      <c r="P84" s="394">
        <v>2</v>
      </c>
      <c r="Q84" s="145">
        <v>5402.3860000000004</v>
      </c>
      <c r="R84" s="145">
        <v>117.4315</v>
      </c>
      <c r="S84" s="152">
        <v>5284.9544999999998</v>
      </c>
      <c r="T84" s="145">
        <v>2061.0027999999998</v>
      </c>
      <c r="U84" s="145">
        <v>0</v>
      </c>
      <c r="V84" s="145">
        <v>0</v>
      </c>
      <c r="W84" s="96">
        <v>3223.9517000000005</v>
      </c>
      <c r="X84" s="146">
        <v>85.256</v>
      </c>
      <c r="Y84" s="145">
        <v>478.91960000000006</v>
      </c>
      <c r="Z84" s="146">
        <v>52.5657</v>
      </c>
      <c r="AA84" s="145">
        <v>0</v>
      </c>
      <c r="AB84" s="145">
        <v>-8.1354000000000006</v>
      </c>
      <c r="AC84" s="146">
        <v>43.277600000000007</v>
      </c>
      <c r="AD84" s="145">
        <v>213.11290000000002</v>
      </c>
      <c r="AE84" s="145">
        <v>604.81189999999992</v>
      </c>
      <c r="AF84" s="145">
        <v>437.62479999999999</v>
      </c>
      <c r="AG84" s="145">
        <v>191.4605</v>
      </c>
      <c r="AH84" s="145">
        <v>0</v>
      </c>
      <c r="AI84" s="145">
        <v>225.65979999999999</v>
      </c>
      <c r="AJ84" s="145">
        <v>78.486099999999993</v>
      </c>
      <c r="AK84" s="145">
        <v>0</v>
      </c>
      <c r="AL84" s="145">
        <v>64.085900000000009</v>
      </c>
      <c r="AM84" s="381">
        <v>7.3567999999999998</v>
      </c>
      <c r="AN84" s="145">
        <v>14.462300000000001</v>
      </c>
      <c r="AO84" s="145">
        <v>1.5862000000000001</v>
      </c>
      <c r="AP84" s="145">
        <v>15.933399999999999</v>
      </c>
      <c r="AQ84" s="145">
        <v>0</v>
      </c>
      <c r="AR84" s="145">
        <v>8.7065999999999999</v>
      </c>
      <c r="AS84" s="145">
        <v>0</v>
      </c>
      <c r="AT84" s="146">
        <v>33.5334</v>
      </c>
      <c r="AU84" s="97">
        <v>81.578699999999998</v>
      </c>
      <c r="AV84" s="152">
        <v>1896.8206</v>
      </c>
      <c r="AW84" s="145">
        <v>91.335700000000003</v>
      </c>
      <c r="AX84" s="152">
        <v>654.19630000000063</v>
      </c>
      <c r="AY84" s="145">
        <v>0</v>
      </c>
      <c r="AZ84" s="145">
        <v>0</v>
      </c>
      <c r="BA84" s="146">
        <v>368.66377999999997</v>
      </c>
      <c r="BB84" s="96">
        <v>285.53252000000066</v>
      </c>
      <c r="BC84" s="406"/>
    </row>
    <row r="85" spans="2:55">
      <c r="B85" s="92"/>
      <c r="E85" s="91"/>
      <c r="F85" s="144" t="s">
        <v>341</v>
      </c>
      <c r="G85" s="395" t="s">
        <v>342</v>
      </c>
      <c r="H85" s="467">
        <v>43110</v>
      </c>
      <c r="I85" s="397" t="s">
        <v>55</v>
      </c>
      <c r="J85" s="397" t="s">
        <v>126</v>
      </c>
      <c r="K85" s="398" t="s">
        <v>117</v>
      </c>
      <c r="L85" s="395" t="s">
        <v>77</v>
      </c>
      <c r="M85" s="399">
        <v>0.17608346132689146</v>
      </c>
      <c r="N85" s="400" t="s">
        <v>52</v>
      </c>
      <c r="O85" s="151">
        <v>2018</v>
      </c>
      <c r="P85" s="394">
        <v>2</v>
      </c>
      <c r="Q85" s="145">
        <v>7725.3888000000006</v>
      </c>
      <c r="R85" s="145">
        <v>92.611999999999995</v>
      </c>
      <c r="S85" s="152">
        <v>7632.7768000000005</v>
      </c>
      <c r="T85" s="145">
        <v>3243.1800000000003</v>
      </c>
      <c r="U85" s="145">
        <v>0</v>
      </c>
      <c r="V85" s="145">
        <v>0</v>
      </c>
      <c r="W85" s="96">
        <v>4389.5968000000003</v>
      </c>
      <c r="X85" s="146">
        <v>149.1541</v>
      </c>
      <c r="Y85" s="145">
        <v>591.44200000000001</v>
      </c>
      <c r="Z85" s="146">
        <v>20.749099999999999</v>
      </c>
      <c r="AA85" s="145">
        <v>0</v>
      </c>
      <c r="AB85" s="145">
        <v>-3.0949999999999998</v>
      </c>
      <c r="AC85" s="146">
        <v>30.033299999999997</v>
      </c>
      <c r="AD85" s="145">
        <v>207.25470000000001</v>
      </c>
      <c r="AE85" s="145">
        <v>658.6259</v>
      </c>
      <c r="AF85" s="145">
        <v>545.44870000000003</v>
      </c>
      <c r="AG85" s="145">
        <v>182.49459999999999</v>
      </c>
      <c r="AH85" s="145">
        <v>0</v>
      </c>
      <c r="AI85" s="145">
        <v>213.67439999999999</v>
      </c>
      <c r="AJ85" s="145">
        <v>129.37430000000001</v>
      </c>
      <c r="AK85" s="145">
        <v>1.1536000000000002</v>
      </c>
      <c r="AL85" s="145">
        <v>132.4794</v>
      </c>
      <c r="AM85" s="381">
        <v>5.4814999999999996</v>
      </c>
      <c r="AN85" s="145">
        <v>16.269200000000001</v>
      </c>
      <c r="AO85" s="145">
        <v>0.33990000000000004</v>
      </c>
      <c r="AP85" s="145">
        <v>18.339399999999998</v>
      </c>
      <c r="AQ85" s="145">
        <v>0</v>
      </c>
      <c r="AR85" s="145">
        <v>8.714500000000001</v>
      </c>
      <c r="AS85" s="145">
        <v>0</v>
      </c>
      <c r="AT85" s="146">
        <v>44.625</v>
      </c>
      <c r="AU85" s="97">
        <v>93.769500000000008</v>
      </c>
      <c r="AV85" s="152">
        <v>2164.2751000000003</v>
      </c>
      <c r="AW85" s="145">
        <v>130.60160000000002</v>
      </c>
      <c r="AX85" s="152">
        <v>1360.3132000000005</v>
      </c>
      <c r="AY85" s="145">
        <v>0</v>
      </c>
      <c r="AZ85" s="145">
        <v>0</v>
      </c>
      <c r="BA85" s="146">
        <v>313.46916999999996</v>
      </c>
      <c r="BB85" s="96">
        <v>1046.8440300000004</v>
      </c>
      <c r="BC85" s="40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24D4B9-7E6D-45AF-8E68-31416DE41577}">
  <sheetPr codeName="Sheet18">
    <tabColor theme="7" tint="0.79998168889431442"/>
  </sheetPr>
  <dimension ref="A1:DO150"/>
  <sheetViews>
    <sheetView showRowColHeaders="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55</v>
      </c>
      <c r="P2" s="425">
        <f>COUNTIF($N$18:$N$4000,"M")</f>
        <v>5</v>
      </c>
      <c r="Q2" s="425">
        <f>COUNTIF($N$18:$N$4000,"L")</f>
        <v>5</v>
      </c>
      <c r="R2" s="462">
        <f>COUNTA(F18:F500)</f>
        <v>65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0"/>
      <c r="B4" s="90"/>
      <c r="C4" s="90"/>
      <c r="D4" s="90"/>
      <c r="E4" s="90"/>
      <c r="F4" s="108"/>
      <c r="G4" s="90"/>
      <c r="H4" s="90"/>
      <c r="I4" s="90"/>
      <c r="J4" s="90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99" customFormat="1" ht="16.149999999999999" customHeight="1">
      <c r="A5" s="90"/>
      <c r="B5" s="90"/>
      <c r="C5" s="90"/>
      <c r="D5" s="90"/>
      <c r="E5" s="90"/>
      <c r="F5" s="108"/>
      <c r="G5" s="90"/>
      <c r="H5" s="90"/>
      <c r="I5" s="90"/>
      <c r="J5" s="90"/>
      <c r="K5" s="93"/>
      <c r="L5" s="93"/>
      <c r="Q5" s="214"/>
      <c r="R5" s="101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335</v>
      </c>
      <c r="H15" s="618"/>
      <c r="I15" s="616"/>
      <c r="J15" s="93"/>
      <c r="K15" s="93"/>
      <c r="L15" s="93"/>
      <c r="M15" s="209">
        <f>IF(Q15=0,0,AX15/Q15)</f>
        <v>0.13637751635816964</v>
      </c>
      <c r="Q15" s="206">
        <f>SUM(Q18:Q4000)</f>
        <v>553612.76654271025</v>
      </c>
      <c r="R15" s="206">
        <f t="shared" ref="R15:BA15" si="0">SUM(R18:R4000)</f>
        <v>8740.7285000000011</v>
      </c>
      <c r="S15" s="206">
        <f t="shared" si="0"/>
        <v>544872.03804271005</v>
      </c>
      <c r="T15" s="206">
        <f t="shared" ref="T15:AC15" si="1">SUM(T18:T4000)</f>
        <v>223953.4896</v>
      </c>
      <c r="U15" s="206">
        <f t="shared" si="1"/>
        <v>0</v>
      </c>
      <c r="V15" s="206">
        <f t="shared" si="1"/>
        <v>0</v>
      </c>
      <c r="W15" s="206">
        <f t="shared" si="1"/>
        <v>320918.54844271002</v>
      </c>
      <c r="X15" s="206">
        <f t="shared" si="1"/>
        <v>8339.0766824400034</v>
      </c>
      <c r="Y15" s="206">
        <f t="shared" si="1"/>
        <v>58770.112819999995</v>
      </c>
      <c r="Z15" s="206">
        <f t="shared" si="1"/>
        <v>3294.996584</v>
      </c>
      <c r="AA15" s="206">
        <f t="shared" si="1"/>
        <v>0</v>
      </c>
      <c r="AB15" s="206">
        <f t="shared" si="1"/>
        <v>1067.7992739999995</v>
      </c>
      <c r="AC15" s="206">
        <f t="shared" si="1"/>
        <v>2829.8659869999992</v>
      </c>
      <c r="AD15" s="206">
        <f t="shared" si="0"/>
        <v>19159.614292000002</v>
      </c>
      <c r="AE15" s="206">
        <f t="shared" si="0"/>
        <v>52478.713947000004</v>
      </c>
      <c r="AF15" s="206">
        <f t="shared" si="0"/>
        <v>39450.259391000007</v>
      </c>
      <c r="AG15" s="206">
        <f t="shared" si="0"/>
        <v>19921.371346999993</v>
      </c>
      <c r="AH15" s="206">
        <f t="shared" si="0"/>
        <v>0</v>
      </c>
      <c r="AI15" s="206">
        <f t="shared" si="0"/>
        <v>14920.302840999995</v>
      </c>
      <c r="AJ15" s="206">
        <f t="shared" si="0"/>
        <v>5993.6216560000003</v>
      </c>
      <c r="AK15" s="206">
        <f>SUM(AK18:AK4000)</f>
        <v>1345.9140659999998</v>
      </c>
      <c r="AL15" s="384">
        <f>SUM(AL18:AL4000)</f>
        <v>8383.7456159999983</v>
      </c>
      <c r="AM15" s="206">
        <f t="shared" si="0"/>
        <v>570.04336499999988</v>
      </c>
      <c r="AN15" s="206">
        <f t="shared" si="0"/>
        <v>836.52339499999994</v>
      </c>
      <c r="AO15" s="206">
        <f t="shared" si="0"/>
        <v>293.72776299999998</v>
      </c>
      <c r="AP15" s="206">
        <f t="shared" si="0"/>
        <v>2480.023486999999</v>
      </c>
      <c r="AQ15" s="206">
        <f t="shared" si="0"/>
        <v>154.99022299999996</v>
      </c>
      <c r="AR15" s="206">
        <f t="shared" si="0"/>
        <v>796.02162899999985</v>
      </c>
      <c r="AS15" s="206">
        <f t="shared" si="0"/>
        <v>0</v>
      </c>
      <c r="AT15" s="206">
        <f t="shared" si="0"/>
        <v>2104.1327140000003</v>
      </c>
      <c r="AU15" s="410">
        <f>SUM(AU18:AU4000)</f>
        <v>7235.4625759999999</v>
      </c>
      <c r="AV15" s="382">
        <f t="shared" si="0"/>
        <v>168889.00573200002</v>
      </c>
      <c r="AW15" s="206">
        <f t="shared" si="0"/>
        <v>10022.687759999999</v>
      </c>
      <c r="AX15" s="206">
        <f t="shared" si="0"/>
        <v>75500.334125270019</v>
      </c>
      <c r="AY15" s="206">
        <f t="shared" si="0"/>
        <v>0</v>
      </c>
      <c r="AZ15" s="206">
        <f t="shared" si="0"/>
        <v>0</v>
      </c>
      <c r="BA15" s="206">
        <f t="shared" si="0"/>
        <v>26137.492832999997</v>
      </c>
      <c r="BB15" s="206">
        <f>SUM(BB18:BB4000)</f>
        <v>49362.841292270001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/>
      <c r="C18" s="123"/>
      <c r="D18" s="123"/>
      <c r="E18" s="123"/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0.19713725796716064</v>
      </c>
      <c r="N18" s="400" t="s">
        <v>52</v>
      </c>
      <c r="O18" s="151">
        <v>2018</v>
      </c>
      <c r="P18" s="401">
        <v>2</v>
      </c>
      <c r="Q18" s="141">
        <v>14045.66544479</v>
      </c>
      <c r="R18" s="141">
        <v>151.65899999999999</v>
      </c>
      <c r="S18" s="402">
        <v>13894.00644479</v>
      </c>
      <c r="T18" s="141">
        <v>5583.4629480000003</v>
      </c>
      <c r="U18" s="141">
        <v>0</v>
      </c>
      <c r="V18" s="141">
        <v>0</v>
      </c>
      <c r="W18" s="403">
        <v>8310.5434967900001</v>
      </c>
      <c r="X18" s="142">
        <v>156.52519667999999</v>
      </c>
      <c r="Y18" s="141">
        <v>1639.8204600000001</v>
      </c>
      <c r="Z18" s="142">
        <v>109.71060800000001</v>
      </c>
      <c r="AA18" s="141">
        <v>0</v>
      </c>
      <c r="AB18" s="141">
        <v>417.51203499999997</v>
      </c>
      <c r="AC18" s="142">
        <v>46.159219</v>
      </c>
      <c r="AD18" s="141">
        <v>621.95999200000006</v>
      </c>
      <c r="AE18" s="141">
        <v>1435.0939170000001</v>
      </c>
      <c r="AF18" s="141">
        <v>422.929596</v>
      </c>
      <c r="AG18" s="141">
        <v>604.88767800000005</v>
      </c>
      <c r="AH18" s="141">
        <v>0</v>
      </c>
      <c r="AI18" s="141">
        <v>268.05931900000002</v>
      </c>
      <c r="AJ18" s="141">
        <v>98.395702</v>
      </c>
      <c r="AK18" s="141">
        <v>98.495657000000008</v>
      </c>
      <c r="AL18" s="141">
        <v>170.223365</v>
      </c>
      <c r="AM18" s="380">
        <v>16.072763999999999</v>
      </c>
      <c r="AN18" s="141">
        <v>8.5961299999999987</v>
      </c>
      <c r="AO18" s="141">
        <v>16.292665</v>
      </c>
      <c r="AP18" s="141">
        <v>36.263674000000002</v>
      </c>
      <c r="AQ18" s="141">
        <v>6.8169310000000003</v>
      </c>
      <c r="AR18" s="141">
        <v>18.251783000000003</v>
      </c>
      <c r="AS18" s="141">
        <v>0</v>
      </c>
      <c r="AT18" s="142">
        <v>7.0968049999999998</v>
      </c>
      <c r="AU18" s="466">
        <v>109.39075200000001</v>
      </c>
      <c r="AV18" s="402">
        <v>3829.435978</v>
      </c>
      <c r="AW18" s="141">
        <v>269.79853600000001</v>
      </c>
      <c r="AX18" s="402">
        <v>2768.9239721100002</v>
      </c>
      <c r="AY18" s="141">
        <v>0</v>
      </c>
      <c r="AZ18" s="141">
        <v>0</v>
      </c>
      <c r="BA18" s="142">
        <v>493.89764600000001</v>
      </c>
      <c r="BB18" s="403">
        <v>2275.0263261100008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0.15054196486423943</v>
      </c>
      <c r="N19" s="400" t="s">
        <v>52</v>
      </c>
      <c r="O19" s="151">
        <v>2018</v>
      </c>
      <c r="P19" s="394">
        <v>2</v>
      </c>
      <c r="Q19" s="145">
        <v>11245.699400739999</v>
      </c>
      <c r="R19" s="145">
        <v>206.74250000000001</v>
      </c>
      <c r="S19" s="152">
        <v>11038.956900739999</v>
      </c>
      <c r="T19" s="145">
        <v>4462.5651159999998</v>
      </c>
      <c r="U19" s="145">
        <v>0</v>
      </c>
      <c r="V19" s="145">
        <v>0</v>
      </c>
      <c r="W19" s="96">
        <v>6576.3917847399998</v>
      </c>
      <c r="X19" s="146">
        <v>139.18789967999999</v>
      </c>
      <c r="Y19" s="145">
        <v>1302.7035960000001</v>
      </c>
      <c r="Z19" s="146">
        <v>55.554988999999999</v>
      </c>
      <c r="AA19" s="145">
        <v>0</v>
      </c>
      <c r="AB19" s="145">
        <v>164.16609199999999</v>
      </c>
      <c r="AC19" s="146">
        <v>80.623702999999992</v>
      </c>
      <c r="AD19" s="145">
        <v>370.47321199999999</v>
      </c>
      <c r="AE19" s="145">
        <v>1117.476909</v>
      </c>
      <c r="AF19" s="145">
        <v>612.74414100000001</v>
      </c>
      <c r="AG19" s="145">
        <v>489.69953600000002</v>
      </c>
      <c r="AH19" s="145">
        <v>0</v>
      </c>
      <c r="AI19" s="145">
        <v>239.35224300000002</v>
      </c>
      <c r="AJ19" s="145">
        <v>156.64947599999999</v>
      </c>
      <c r="AK19" s="145">
        <v>109.99048200000001</v>
      </c>
      <c r="AL19" s="145">
        <v>190.014455</v>
      </c>
      <c r="AM19" s="381">
        <v>5.2576330000000002</v>
      </c>
      <c r="AN19" s="145">
        <v>7.5565979999999993</v>
      </c>
      <c r="AO19" s="145">
        <v>1.679244</v>
      </c>
      <c r="AP19" s="145">
        <v>40.801631</v>
      </c>
      <c r="AQ19" s="145">
        <v>1.5592980000000001</v>
      </c>
      <c r="AR19" s="145">
        <v>16.692484999999998</v>
      </c>
      <c r="AS19" s="145">
        <v>0</v>
      </c>
      <c r="AT19" s="146">
        <v>54.835312999999999</v>
      </c>
      <c r="AU19" s="97">
        <v>128.38220200000001</v>
      </c>
      <c r="AV19" s="152">
        <v>3414.7826560000003</v>
      </c>
      <c r="AW19" s="145">
        <v>216.00275499999998</v>
      </c>
      <c r="AX19" s="152">
        <v>1692.9496840599993</v>
      </c>
      <c r="AY19" s="145">
        <v>0</v>
      </c>
      <c r="AZ19" s="145">
        <v>0</v>
      </c>
      <c r="BA19" s="146">
        <v>680.73353199999997</v>
      </c>
      <c r="BB19" s="96">
        <v>1012.2161520599993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0.18773627320168942</v>
      </c>
      <c r="N20" s="400" t="s">
        <v>52</v>
      </c>
      <c r="O20" s="151">
        <v>2018</v>
      </c>
      <c r="P20" s="394">
        <v>2</v>
      </c>
      <c r="Q20" s="145">
        <v>13283.55596428</v>
      </c>
      <c r="R20" s="145">
        <v>143.27449999999999</v>
      </c>
      <c r="S20" s="152">
        <v>13140.28146428</v>
      </c>
      <c r="T20" s="145">
        <v>5141.8313920000001</v>
      </c>
      <c r="U20" s="145">
        <v>0</v>
      </c>
      <c r="V20" s="145">
        <v>0</v>
      </c>
      <c r="W20" s="96">
        <v>7998.4500722800003</v>
      </c>
      <c r="X20" s="146">
        <v>144.28710468</v>
      </c>
      <c r="Y20" s="145">
        <v>1550.8727159999999</v>
      </c>
      <c r="Z20" s="146">
        <v>117.28719700000001</v>
      </c>
      <c r="AA20" s="145">
        <v>0</v>
      </c>
      <c r="AB20" s="145">
        <v>159.46820700000001</v>
      </c>
      <c r="AC20" s="146">
        <v>44.040173000000003</v>
      </c>
      <c r="AD20" s="145">
        <v>466.80984100000001</v>
      </c>
      <c r="AE20" s="145">
        <v>1545.5242010000002</v>
      </c>
      <c r="AF20" s="145">
        <v>370.35326599999996</v>
      </c>
      <c r="AG20" s="145">
        <v>420.13085599999999</v>
      </c>
      <c r="AH20" s="145">
        <v>0</v>
      </c>
      <c r="AI20" s="145">
        <v>303.323443</v>
      </c>
      <c r="AJ20" s="145">
        <v>138.57761199999999</v>
      </c>
      <c r="AK20" s="145">
        <v>98.495657000000008</v>
      </c>
      <c r="AL20" s="145">
        <v>170.12340999999998</v>
      </c>
      <c r="AM20" s="381">
        <v>13.873754000000002</v>
      </c>
      <c r="AN20" s="145">
        <v>15.712926</v>
      </c>
      <c r="AO20" s="145">
        <v>29.406761000000003</v>
      </c>
      <c r="AP20" s="145">
        <v>32.705275999999998</v>
      </c>
      <c r="AQ20" s="145">
        <v>18.831522</v>
      </c>
      <c r="AR20" s="145">
        <v>12.39442</v>
      </c>
      <c r="AS20" s="145">
        <v>0</v>
      </c>
      <c r="AT20" s="146">
        <v>4.2980649999999994</v>
      </c>
      <c r="AU20" s="97">
        <v>127.222724</v>
      </c>
      <c r="AV20" s="152">
        <v>3640.5610100000004</v>
      </c>
      <c r="AW20" s="145">
        <v>255.14513299999999</v>
      </c>
      <c r="AX20" s="152">
        <v>2493.8052916000011</v>
      </c>
      <c r="AY20" s="145">
        <v>0</v>
      </c>
      <c r="AZ20" s="145">
        <v>0</v>
      </c>
      <c r="BA20" s="146">
        <v>146.13421</v>
      </c>
      <c r="BB20" s="96">
        <v>2347.6710816000009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8.55559952287646E-2</v>
      </c>
      <c r="N21" s="400" t="s">
        <v>52</v>
      </c>
      <c r="O21" s="151">
        <v>2018</v>
      </c>
      <c r="P21" s="394">
        <v>2</v>
      </c>
      <c r="Q21" s="145">
        <v>8945.3414672299987</v>
      </c>
      <c r="R21" s="145">
        <v>158.03450000000001</v>
      </c>
      <c r="S21" s="152">
        <v>8787.3069672300007</v>
      </c>
      <c r="T21" s="145">
        <v>3560.9319480000004</v>
      </c>
      <c r="U21" s="145">
        <v>0</v>
      </c>
      <c r="V21" s="145">
        <v>0</v>
      </c>
      <c r="W21" s="96">
        <v>5226.3750192299995</v>
      </c>
      <c r="X21" s="146">
        <v>90.500690340000006</v>
      </c>
      <c r="Y21" s="145">
        <v>1037.0274959999999</v>
      </c>
      <c r="Z21" s="146">
        <v>63.151568999999995</v>
      </c>
      <c r="AA21" s="145">
        <v>0</v>
      </c>
      <c r="AB21" s="145">
        <v>-26.927877000000002</v>
      </c>
      <c r="AC21" s="146">
        <v>86.061254999999989</v>
      </c>
      <c r="AD21" s="145">
        <v>360.15785599999998</v>
      </c>
      <c r="AE21" s="145">
        <v>839.54203599999994</v>
      </c>
      <c r="AF21" s="145">
        <v>986.37593100000004</v>
      </c>
      <c r="AG21" s="145">
        <v>322.03501900000003</v>
      </c>
      <c r="AH21" s="145">
        <v>0</v>
      </c>
      <c r="AI21" s="145">
        <v>221.78015399999998</v>
      </c>
      <c r="AJ21" s="145">
        <v>136.23866500000003</v>
      </c>
      <c r="AK21" s="145">
        <v>54.995241000000007</v>
      </c>
      <c r="AL21" s="145">
        <v>153.191033</v>
      </c>
      <c r="AM21" s="381">
        <v>5.9573179999999999</v>
      </c>
      <c r="AN21" s="145">
        <v>5.9173359999999997</v>
      </c>
      <c r="AO21" s="145">
        <v>0.65970300000000004</v>
      </c>
      <c r="AP21" s="145">
        <v>37.003341000000006</v>
      </c>
      <c r="AQ21" s="145">
        <v>9.8955450000000003</v>
      </c>
      <c r="AR21" s="145">
        <v>16.572538999999999</v>
      </c>
      <c r="AS21" s="145">
        <v>0</v>
      </c>
      <c r="AT21" s="146">
        <v>7.3566880000000001</v>
      </c>
      <c r="AU21" s="97">
        <v>83.362470000000002</v>
      </c>
      <c r="AV21" s="152">
        <v>3157.6784049999997</v>
      </c>
      <c r="AW21" s="145">
        <v>171.82264500000002</v>
      </c>
      <c r="AX21" s="152">
        <v>765.32759188999989</v>
      </c>
      <c r="AY21" s="145">
        <v>0</v>
      </c>
      <c r="AZ21" s="145">
        <v>0</v>
      </c>
      <c r="BA21" s="146">
        <v>602.38880299999994</v>
      </c>
      <c r="BB21" s="96">
        <v>162.9387888899999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0.1451268777215188</v>
      </c>
      <c r="N22" s="400" t="s">
        <v>52</v>
      </c>
      <c r="O22" s="151">
        <v>2018</v>
      </c>
      <c r="P22" s="394">
        <v>2</v>
      </c>
      <c r="Q22" s="145">
        <v>8140.8104664599996</v>
      </c>
      <c r="R22" s="145">
        <v>220.3135</v>
      </c>
      <c r="S22" s="152">
        <v>7920.4969664600003</v>
      </c>
      <c r="T22" s="145">
        <v>3083.6957359999997</v>
      </c>
      <c r="U22" s="145">
        <v>0</v>
      </c>
      <c r="V22" s="145">
        <v>0</v>
      </c>
      <c r="W22" s="96">
        <v>4836.8012304600006</v>
      </c>
      <c r="X22" s="146">
        <v>120.07607933999999</v>
      </c>
      <c r="Y22" s="145">
        <v>934.56559200000004</v>
      </c>
      <c r="Z22" s="146">
        <v>59.673135000000002</v>
      </c>
      <c r="AA22" s="145">
        <v>0</v>
      </c>
      <c r="AB22" s="145">
        <v>-28.98695</v>
      </c>
      <c r="AC22" s="146">
        <v>45.599470999999994</v>
      </c>
      <c r="AD22" s="145">
        <v>302.40385700000002</v>
      </c>
      <c r="AE22" s="145">
        <v>808.87584199999992</v>
      </c>
      <c r="AF22" s="145">
        <v>594.45237599999996</v>
      </c>
      <c r="AG22" s="145">
        <v>287.73046299999999</v>
      </c>
      <c r="AH22" s="145">
        <v>0</v>
      </c>
      <c r="AI22" s="145">
        <v>160.46775700000001</v>
      </c>
      <c r="AJ22" s="145">
        <v>59.593170999999998</v>
      </c>
      <c r="AK22" s="145">
        <v>2.4189109999999996</v>
      </c>
      <c r="AL22" s="145">
        <v>109.55068</v>
      </c>
      <c r="AM22" s="381">
        <v>11.055023</v>
      </c>
      <c r="AN22" s="145">
        <v>9.4157609999999998</v>
      </c>
      <c r="AO22" s="145">
        <v>7.0768140000000006</v>
      </c>
      <c r="AP22" s="145">
        <v>21.650252999999999</v>
      </c>
      <c r="AQ22" s="145">
        <v>0</v>
      </c>
      <c r="AR22" s="145">
        <v>17.951917999999999</v>
      </c>
      <c r="AS22" s="145">
        <v>0</v>
      </c>
      <c r="AT22" s="146">
        <v>8.6361120000000007</v>
      </c>
      <c r="AU22" s="97">
        <v>75.785881000000018</v>
      </c>
      <c r="AV22" s="152">
        <v>2401.2789379999999</v>
      </c>
      <c r="AW22" s="145">
        <v>156.36960199999999</v>
      </c>
      <c r="AX22" s="152">
        <v>1181.4504051200008</v>
      </c>
      <c r="AY22" s="145">
        <v>0</v>
      </c>
      <c r="AZ22" s="145">
        <v>0</v>
      </c>
      <c r="BA22" s="146">
        <v>210.74512199999998</v>
      </c>
      <c r="BB22" s="96">
        <v>970.70528312000079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0.20523222626908916</v>
      </c>
      <c r="N23" s="400" t="s">
        <v>52</v>
      </c>
      <c r="O23" s="151">
        <v>2018</v>
      </c>
      <c r="P23" s="394">
        <v>2</v>
      </c>
      <c r="Q23" s="145">
        <v>14861.957073110001</v>
      </c>
      <c r="R23" s="145">
        <v>416.55999999999995</v>
      </c>
      <c r="S23" s="152">
        <v>14445.397073110002</v>
      </c>
      <c r="T23" s="145">
        <v>5800.0309040000002</v>
      </c>
      <c r="U23" s="145">
        <v>0</v>
      </c>
      <c r="V23" s="145">
        <v>0</v>
      </c>
      <c r="W23" s="96">
        <v>8645.3661691100024</v>
      </c>
      <c r="X23" s="146">
        <v>207.10931027999999</v>
      </c>
      <c r="Y23" s="145">
        <v>1704.442716</v>
      </c>
      <c r="Z23" s="146">
        <v>88.380211000000003</v>
      </c>
      <c r="AA23" s="145">
        <v>0</v>
      </c>
      <c r="AB23" s="145">
        <v>266.42005700000004</v>
      </c>
      <c r="AC23" s="146">
        <v>47.278714999999998</v>
      </c>
      <c r="AD23" s="145">
        <v>494.53735799999998</v>
      </c>
      <c r="AE23" s="145">
        <v>1427.6372740000002</v>
      </c>
      <c r="AF23" s="145">
        <v>457.97381900000005</v>
      </c>
      <c r="AG23" s="145">
        <v>493.23794299999997</v>
      </c>
      <c r="AH23" s="145">
        <v>0</v>
      </c>
      <c r="AI23" s="145">
        <v>305.74235399999998</v>
      </c>
      <c r="AJ23" s="145">
        <v>158.668567</v>
      </c>
      <c r="AK23" s="145">
        <v>107.27170599999999</v>
      </c>
      <c r="AL23" s="145">
        <v>50.857104000000007</v>
      </c>
      <c r="AM23" s="381">
        <v>18.511665999999998</v>
      </c>
      <c r="AN23" s="145">
        <v>20.630712000000003</v>
      </c>
      <c r="AO23" s="145">
        <v>17.472134</v>
      </c>
      <c r="AP23" s="145">
        <v>50.897086000000002</v>
      </c>
      <c r="AQ23" s="145">
        <v>0</v>
      </c>
      <c r="AR23" s="145">
        <v>5.1576780000000007</v>
      </c>
      <c r="AS23" s="145">
        <v>0</v>
      </c>
      <c r="AT23" s="146">
        <v>14.913285999999999</v>
      </c>
      <c r="AU23" s="97">
        <v>127.582562</v>
      </c>
      <c r="AV23" s="152">
        <v>3623.508687</v>
      </c>
      <c r="AW23" s="145">
        <v>285.47148000000004</v>
      </c>
      <c r="AX23" s="152">
        <v>3050.1525368300017</v>
      </c>
      <c r="AY23" s="145">
        <v>0</v>
      </c>
      <c r="AZ23" s="145">
        <v>0</v>
      </c>
      <c r="BA23" s="146">
        <v>241.911091</v>
      </c>
      <c r="BB23" s="96">
        <v>2808.2414458300018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0.18422251268164441</v>
      </c>
      <c r="N24" s="400" t="s">
        <v>52</v>
      </c>
      <c r="O24" s="151">
        <v>2018</v>
      </c>
      <c r="P24" s="394">
        <v>2</v>
      </c>
      <c r="Q24" s="145">
        <v>12869.019862230001</v>
      </c>
      <c r="R24" s="145">
        <v>230.2355</v>
      </c>
      <c r="S24" s="152">
        <v>12638.784362230001</v>
      </c>
      <c r="T24" s="145">
        <v>5123.8263040000002</v>
      </c>
      <c r="U24" s="145">
        <v>0</v>
      </c>
      <c r="V24" s="145">
        <v>0</v>
      </c>
      <c r="W24" s="96">
        <v>7514.9580582300005</v>
      </c>
      <c r="X24" s="146">
        <v>154.05718146000001</v>
      </c>
      <c r="Y24" s="145">
        <v>1491.512792</v>
      </c>
      <c r="Z24" s="146">
        <v>84.362020000000001</v>
      </c>
      <c r="AA24" s="145">
        <v>0</v>
      </c>
      <c r="AB24" s="145">
        <v>21.730216999999996</v>
      </c>
      <c r="AC24" s="146">
        <v>107.07179600000001</v>
      </c>
      <c r="AD24" s="145">
        <v>414.93319600000001</v>
      </c>
      <c r="AE24" s="145">
        <v>1263.1913079999999</v>
      </c>
      <c r="AF24" s="145">
        <v>249.88749999999999</v>
      </c>
      <c r="AG24" s="145">
        <v>452.13644699999998</v>
      </c>
      <c r="AH24" s="145">
        <v>0</v>
      </c>
      <c r="AI24" s="145">
        <v>245.78934500000003</v>
      </c>
      <c r="AJ24" s="145">
        <v>200.72963099999998</v>
      </c>
      <c r="AK24" s="145">
        <v>105.39255199999999</v>
      </c>
      <c r="AL24" s="145">
        <v>188.71504000000002</v>
      </c>
      <c r="AM24" s="381">
        <v>19.331296999999999</v>
      </c>
      <c r="AN24" s="145">
        <v>16.212700999999999</v>
      </c>
      <c r="AO24" s="145">
        <v>9.3357969999999995</v>
      </c>
      <c r="AP24" s="145">
        <v>38.762549000000007</v>
      </c>
      <c r="AQ24" s="145">
        <v>0</v>
      </c>
      <c r="AR24" s="145">
        <v>16.512566</v>
      </c>
      <c r="AS24" s="145">
        <v>0</v>
      </c>
      <c r="AT24" s="146">
        <v>49.977499999999999</v>
      </c>
      <c r="AU24" s="97">
        <v>150.13240999999999</v>
      </c>
      <c r="AV24" s="152">
        <v>3270.9074290000008</v>
      </c>
      <c r="AW24" s="145">
        <v>272.15747399999998</v>
      </c>
      <c r="AX24" s="152">
        <v>2370.7631747700002</v>
      </c>
      <c r="AY24" s="145">
        <v>0</v>
      </c>
      <c r="AZ24" s="145">
        <v>0</v>
      </c>
      <c r="BA24" s="146">
        <v>229.876509</v>
      </c>
      <c r="BB24" s="96">
        <v>2140.88666577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0.14850757556866143</v>
      </c>
      <c r="N25" s="400" t="s">
        <v>52</v>
      </c>
      <c r="O25" s="151">
        <v>2018</v>
      </c>
      <c r="P25" s="394">
        <v>2</v>
      </c>
      <c r="Q25" s="145">
        <v>22838.014677520001</v>
      </c>
      <c r="R25" s="145">
        <v>364.69500000000005</v>
      </c>
      <c r="S25" s="152">
        <v>22473.319677520001</v>
      </c>
      <c r="T25" s="145">
        <v>8851.4066960000018</v>
      </c>
      <c r="U25" s="145">
        <v>0</v>
      </c>
      <c r="V25" s="145">
        <v>0</v>
      </c>
      <c r="W25" s="96">
        <v>13621.912981519999</v>
      </c>
      <c r="X25" s="146">
        <v>274.90833996000003</v>
      </c>
      <c r="Y25" s="145">
        <v>2652.1743759999999</v>
      </c>
      <c r="Z25" s="146">
        <v>150.97203200000001</v>
      </c>
      <c r="AA25" s="145">
        <v>0</v>
      </c>
      <c r="AB25" s="145">
        <v>-208.466148</v>
      </c>
      <c r="AC25" s="146">
        <v>187.69549899999998</v>
      </c>
      <c r="AD25" s="145">
        <v>672.55721300000005</v>
      </c>
      <c r="AE25" s="145">
        <v>2078.3843059999999</v>
      </c>
      <c r="AF25" s="145">
        <v>1648.65777</v>
      </c>
      <c r="AG25" s="145">
        <v>810.2952029999999</v>
      </c>
      <c r="AH25" s="145">
        <v>0</v>
      </c>
      <c r="AI25" s="145">
        <v>466.43001200000003</v>
      </c>
      <c r="AJ25" s="145">
        <v>228.73702200000002</v>
      </c>
      <c r="AK25" s="145">
        <v>105.39255199999999</v>
      </c>
      <c r="AL25" s="145">
        <v>278.41465700000003</v>
      </c>
      <c r="AM25" s="381">
        <v>32.625312000000001</v>
      </c>
      <c r="AN25" s="145">
        <v>8.2362919999999988</v>
      </c>
      <c r="AO25" s="145">
        <v>5.6774439999999995</v>
      </c>
      <c r="AP25" s="145">
        <v>67.109787000000011</v>
      </c>
      <c r="AQ25" s="145">
        <v>9.8955450000000003</v>
      </c>
      <c r="AR25" s="145">
        <v>20.070963999999996</v>
      </c>
      <c r="AS25" s="145">
        <v>0</v>
      </c>
      <c r="AT25" s="146">
        <v>260.30281100000002</v>
      </c>
      <c r="AU25" s="97">
        <v>403.91815500000001</v>
      </c>
      <c r="AV25" s="152">
        <v>6692.7868899999994</v>
      </c>
      <c r="AW25" s="145">
        <v>438.68250399999999</v>
      </c>
      <c r="AX25" s="152">
        <v>3391.6181905600006</v>
      </c>
      <c r="AY25" s="145">
        <v>0</v>
      </c>
      <c r="AZ25" s="145">
        <v>0</v>
      </c>
      <c r="BA25" s="146">
        <v>523.944119</v>
      </c>
      <c r="BB25" s="96">
        <v>2867.6740715600008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0.18001191481001022</v>
      </c>
      <c r="N26" s="400" t="s">
        <v>52</v>
      </c>
      <c r="O26" s="151">
        <v>2018</v>
      </c>
      <c r="P26" s="394">
        <v>2</v>
      </c>
      <c r="Q26" s="145">
        <v>22237.993704499997</v>
      </c>
      <c r="R26" s="145">
        <v>352.846</v>
      </c>
      <c r="S26" s="152">
        <v>21885.147704499999</v>
      </c>
      <c r="T26" s="145">
        <v>8656.7773720000005</v>
      </c>
      <c r="U26" s="145">
        <v>0</v>
      </c>
      <c r="V26" s="145">
        <v>0</v>
      </c>
      <c r="W26" s="96">
        <v>13228.370332499997</v>
      </c>
      <c r="X26" s="146">
        <v>228.87271722</v>
      </c>
      <c r="Y26" s="145">
        <v>2582.7812119999999</v>
      </c>
      <c r="Z26" s="146">
        <v>116.40759299999999</v>
      </c>
      <c r="AA26" s="145">
        <v>0</v>
      </c>
      <c r="AB26" s="145">
        <v>544.41490299999987</v>
      </c>
      <c r="AC26" s="146">
        <v>-51.376869999999997</v>
      </c>
      <c r="AD26" s="145">
        <v>637.39304399999992</v>
      </c>
      <c r="AE26" s="145">
        <v>2228.6366619999999</v>
      </c>
      <c r="AF26" s="145">
        <v>1289.2395809999998</v>
      </c>
      <c r="AG26" s="145">
        <v>741.26628000000005</v>
      </c>
      <c r="AH26" s="145">
        <v>0</v>
      </c>
      <c r="AI26" s="145">
        <v>490.71907699999997</v>
      </c>
      <c r="AJ26" s="145">
        <v>255.944773</v>
      </c>
      <c r="AK26" s="145">
        <v>98.495657000000008</v>
      </c>
      <c r="AL26" s="145">
        <v>275.21609699999999</v>
      </c>
      <c r="AM26" s="381">
        <v>11.754708000000001</v>
      </c>
      <c r="AN26" s="145">
        <v>24.249083000000002</v>
      </c>
      <c r="AO26" s="145">
        <v>6.5170659999999998</v>
      </c>
      <c r="AP26" s="145">
        <v>49.897536000000002</v>
      </c>
      <c r="AQ26" s="145">
        <v>3.1185960000000001</v>
      </c>
      <c r="AR26" s="145">
        <v>25.408560999999999</v>
      </c>
      <c r="AS26" s="145">
        <v>0</v>
      </c>
      <c r="AT26" s="146">
        <v>225.238597</v>
      </c>
      <c r="AU26" s="97">
        <v>346.184147</v>
      </c>
      <c r="AV26" s="152">
        <v>6363.0953179999997</v>
      </c>
      <c r="AW26" s="145">
        <v>427.14769699999999</v>
      </c>
      <c r="AX26" s="152">
        <v>4003.1038282799968</v>
      </c>
      <c r="AY26" s="145">
        <v>0</v>
      </c>
      <c r="AZ26" s="145">
        <v>0</v>
      </c>
      <c r="BA26" s="146">
        <v>296.806377</v>
      </c>
      <c r="BB26" s="96">
        <v>3706.2974512799965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0.19845646702673142</v>
      </c>
      <c r="N27" s="400" t="s">
        <v>52</v>
      </c>
      <c r="O27" s="151">
        <v>2018</v>
      </c>
      <c r="P27" s="394">
        <v>2</v>
      </c>
      <c r="Q27" s="145">
        <v>11178.48689391</v>
      </c>
      <c r="R27" s="145">
        <v>188.00549999999998</v>
      </c>
      <c r="S27" s="152">
        <v>10990.481393909999</v>
      </c>
      <c r="T27" s="145">
        <v>4363.5776840000008</v>
      </c>
      <c r="U27" s="145">
        <v>0</v>
      </c>
      <c r="V27" s="145">
        <v>0</v>
      </c>
      <c r="W27" s="96">
        <v>6626.9037099099987</v>
      </c>
      <c r="X27" s="146">
        <v>127.11298224000001</v>
      </c>
      <c r="Y27" s="145">
        <v>1297.0112679999997</v>
      </c>
      <c r="Z27" s="146">
        <v>88.979940999999997</v>
      </c>
      <c r="AA27" s="145">
        <v>0</v>
      </c>
      <c r="AB27" s="145">
        <v>174.18158299999999</v>
      </c>
      <c r="AC27" s="146">
        <v>62.751748999999997</v>
      </c>
      <c r="AD27" s="145">
        <v>289.48967100000004</v>
      </c>
      <c r="AE27" s="145">
        <v>1022.319749</v>
      </c>
      <c r="AF27" s="145">
        <v>404.85773200000006</v>
      </c>
      <c r="AG27" s="145">
        <v>416.43252100000001</v>
      </c>
      <c r="AH27" s="145">
        <v>0</v>
      </c>
      <c r="AI27" s="145">
        <v>208.566103</v>
      </c>
      <c r="AJ27" s="145">
        <v>237.75296300000002</v>
      </c>
      <c r="AK27" s="145">
        <v>54.115637</v>
      </c>
      <c r="AL27" s="145">
        <v>213.98366400000003</v>
      </c>
      <c r="AM27" s="381">
        <v>11.114996</v>
      </c>
      <c r="AN27" s="145">
        <v>7.2367419999999996</v>
      </c>
      <c r="AO27" s="145">
        <v>8.7560579999999995</v>
      </c>
      <c r="AP27" s="145">
        <v>19.531207000000002</v>
      </c>
      <c r="AQ27" s="145">
        <v>0</v>
      </c>
      <c r="AR27" s="145">
        <v>13.314005999999999</v>
      </c>
      <c r="AS27" s="145">
        <v>0</v>
      </c>
      <c r="AT27" s="146">
        <v>10.095455000000001</v>
      </c>
      <c r="AU27" s="97">
        <v>70.048463999999996</v>
      </c>
      <c r="AV27" s="152">
        <v>2917.5665039999994</v>
      </c>
      <c r="AW27" s="145">
        <v>214.72333099999997</v>
      </c>
      <c r="AX27" s="152">
        <v>2218.4430156699991</v>
      </c>
      <c r="AY27" s="145">
        <v>0</v>
      </c>
      <c r="AZ27" s="145">
        <v>0</v>
      </c>
      <c r="BA27" s="146">
        <v>454.83523200000002</v>
      </c>
      <c r="BB27" s="96">
        <v>1763.6077836699992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0.14743485330022268</v>
      </c>
      <c r="N28" s="400" t="s">
        <v>52</v>
      </c>
      <c r="O28" s="151">
        <v>2018</v>
      </c>
      <c r="P28" s="394">
        <v>2</v>
      </c>
      <c r="Q28" s="145">
        <v>5285.0594988100002</v>
      </c>
      <c r="R28" s="145">
        <v>145.85750000000002</v>
      </c>
      <c r="S28" s="152">
        <v>5139.2019988100001</v>
      </c>
      <c r="T28" s="145">
        <v>2791.5739119999998</v>
      </c>
      <c r="U28" s="145">
        <v>0</v>
      </c>
      <c r="V28" s="145">
        <v>0</v>
      </c>
      <c r="W28" s="96">
        <v>2347.6280868100007</v>
      </c>
      <c r="X28" s="146">
        <v>170.43582792000001</v>
      </c>
      <c r="Y28" s="145">
        <v>404.25766800000002</v>
      </c>
      <c r="Z28" s="146">
        <v>74.78633099999999</v>
      </c>
      <c r="AA28" s="145">
        <v>0</v>
      </c>
      <c r="AB28" s="145">
        <v>56.194700999999995</v>
      </c>
      <c r="AC28" s="146">
        <v>16.572538999999999</v>
      </c>
      <c r="AD28" s="145">
        <v>169.52367999999998</v>
      </c>
      <c r="AE28" s="145">
        <v>194.75232199999999</v>
      </c>
      <c r="AF28" s="145">
        <v>238.09280999999999</v>
      </c>
      <c r="AG28" s="145">
        <v>70.108437000000009</v>
      </c>
      <c r="AH28" s="145">
        <v>0</v>
      </c>
      <c r="AI28" s="145">
        <v>24.189109999999999</v>
      </c>
      <c r="AJ28" s="145">
        <v>15.592980000000001</v>
      </c>
      <c r="AK28" s="145">
        <v>58.773539999999997</v>
      </c>
      <c r="AL28" s="145">
        <v>81.163460000000015</v>
      </c>
      <c r="AM28" s="381">
        <v>6.7569579999999991</v>
      </c>
      <c r="AN28" s="145">
        <v>3.278524</v>
      </c>
      <c r="AO28" s="145">
        <v>0</v>
      </c>
      <c r="AP28" s="145">
        <v>9.295815000000001</v>
      </c>
      <c r="AQ28" s="145">
        <v>0</v>
      </c>
      <c r="AR28" s="145">
        <v>5.7174259999999997</v>
      </c>
      <c r="AS28" s="145">
        <v>0</v>
      </c>
      <c r="AT28" s="146">
        <v>12.954168000000001</v>
      </c>
      <c r="AU28" s="97">
        <v>38.002890999999998</v>
      </c>
      <c r="AV28" s="152">
        <v>890.19922999999994</v>
      </c>
      <c r="AW28" s="145">
        <v>101.514298</v>
      </c>
      <c r="AX28" s="152">
        <v>779.20197189000078</v>
      </c>
      <c r="AY28" s="145">
        <v>0</v>
      </c>
      <c r="AZ28" s="145">
        <v>0</v>
      </c>
      <c r="BA28" s="146">
        <v>105.432534</v>
      </c>
      <c r="BB28" s="96">
        <v>673.76943789000075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0.12620844591198324</v>
      </c>
      <c r="N29" s="400" t="s">
        <v>52</v>
      </c>
      <c r="O29" s="151">
        <v>2018</v>
      </c>
      <c r="P29" s="394">
        <v>2</v>
      </c>
      <c r="Q29" s="145">
        <v>13936.114678780003</v>
      </c>
      <c r="R29" s="145">
        <v>236.36500000000001</v>
      </c>
      <c r="S29" s="152">
        <v>13699.749678780001</v>
      </c>
      <c r="T29" s="145">
        <v>5631.598172</v>
      </c>
      <c r="U29" s="145">
        <v>0</v>
      </c>
      <c r="V29" s="145">
        <v>0</v>
      </c>
      <c r="W29" s="96">
        <v>8068.1515067800028</v>
      </c>
      <c r="X29" s="146">
        <v>198.17550312</v>
      </c>
      <c r="Y29" s="145">
        <v>1616.7440080000001</v>
      </c>
      <c r="Z29" s="146">
        <v>94.237573999999995</v>
      </c>
      <c r="AA29" s="145">
        <v>0</v>
      </c>
      <c r="AB29" s="145">
        <v>-42.240983</v>
      </c>
      <c r="AC29" s="146">
        <v>83.122578000000004</v>
      </c>
      <c r="AD29" s="145">
        <v>464.39093000000003</v>
      </c>
      <c r="AE29" s="145">
        <v>1268.5688870000001</v>
      </c>
      <c r="AF29" s="145">
        <v>595.99168299999997</v>
      </c>
      <c r="AG29" s="145">
        <v>720.17577499999993</v>
      </c>
      <c r="AH29" s="145">
        <v>0</v>
      </c>
      <c r="AI29" s="145">
        <v>363.67627199999998</v>
      </c>
      <c r="AJ29" s="145">
        <v>277.67498999999998</v>
      </c>
      <c r="AK29" s="145">
        <v>109.99048200000001</v>
      </c>
      <c r="AL29" s="145">
        <v>234.23454700000002</v>
      </c>
      <c r="AM29" s="381">
        <v>9.0759140000000009</v>
      </c>
      <c r="AN29" s="145">
        <v>29.546697999999999</v>
      </c>
      <c r="AO29" s="145">
        <v>8.6361120000000007</v>
      </c>
      <c r="AP29" s="145">
        <v>57.634052999999994</v>
      </c>
      <c r="AQ29" s="145">
        <v>0</v>
      </c>
      <c r="AR29" s="145">
        <v>24.109146000000003</v>
      </c>
      <c r="AS29" s="145">
        <v>0</v>
      </c>
      <c r="AT29" s="146">
        <v>9.6356619999999999</v>
      </c>
      <c r="AU29" s="97">
        <v>138.637585</v>
      </c>
      <c r="AV29" s="152">
        <v>4173.3411510000005</v>
      </c>
      <c r="AW29" s="145">
        <v>267.67948999999999</v>
      </c>
      <c r="AX29" s="152">
        <v>1758.8553756600018</v>
      </c>
      <c r="AY29" s="145">
        <v>0</v>
      </c>
      <c r="AZ29" s="145">
        <v>0</v>
      </c>
      <c r="BA29" s="146">
        <v>315.69787199999996</v>
      </c>
      <c r="BB29" s="96">
        <v>1443.1575036600018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8.3252452529126039E-2</v>
      </c>
      <c r="N30" s="400" t="s">
        <v>52</v>
      </c>
      <c r="O30" s="151">
        <v>2018</v>
      </c>
      <c r="P30" s="394">
        <v>2</v>
      </c>
      <c r="Q30" s="145">
        <v>8903.6901119599988</v>
      </c>
      <c r="R30" s="145">
        <v>69.064499999999995</v>
      </c>
      <c r="S30" s="152">
        <v>8834.6256119600002</v>
      </c>
      <c r="T30" s="145">
        <v>3513.5063840000003</v>
      </c>
      <c r="U30" s="145">
        <v>0</v>
      </c>
      <c r="V30" s="145">
        <v>0</v>
      </c>
      <c r="W30" s="96">
        <v>5321.11922796</v>
      </c>
      <c r="X30" s="146">
        <v>99.312116580000009</v>
      </c>
      <c r="Y30" s="145">
        <v>1042.7607760000001</v>
      </c>
      <c r="Z30" s="146">
        <v>48.578130000000002</v>
      </c>
      <c r="AA30" s="145">
        <v>0</v>
      </c>
      <c r="AB30" s="145">
        <v>-24.568939</v>
      </c>
      <c r="AC30" s="146">
        <v>46.119236999999998</v>
      </c>
      <c r="AD30" s="145">
        <v>383.24746100000004</v>
      </c>
      <c r="AE30" s="145">
        <v>1035.1139889999999</v>
      </c>
      <c r="AF30" s="145">
        <v>546.73385899999994</v>
      </c>
      <c r="AG30" s="145">
        <v>592.25336600000003</v>
      </c>
      <c r="AH30" s="145">
        <v>0</v>
      </c>
      <c r="AI30" s="145">
        <v>237.672999</v>
      </c>
      <c r="AJ30" s="145">
        <v>102.653785</v>
      </c>
      <c r="AK30" s="145">
        <v>0</v>
      </c>
      <c r="AL30" s="145">
        <v>206.34710200000001</v>
      </c>
      <c r="AM30" s="381">
        <v>10.515266</v>
      </c>
      <c r="AN30" s="145">
        <v>1.979109</v>
      </c>
      <c r="AO30" s="145">
        <v>8.136337000000001</v>
      </c>
      <c r="AP30" s="145">
        <v>25.208651</v>
      </c>
      <c r="AQ30" s="145">
        <v>0</v>
      </c>
      <c r="AR30" s="145">
        <v>18.791540000000001</v>
      </c>
      <c r="AS30" s="145">
        <v>0</v>
      </c>
      <c r="AT30" s="146">
        <v>71.087996000000004</v>
      </c>
      <c r="AU30" s="97">
        <v>135.71889900000002</v>
      </c>
      <c r="AV30" s="152">
        <v>3239.7414600000002</v>
      </c>
      <c r="AW30" s="145">
        <v>171.02300500000001</v>
      </c>
      <c r="AX30" s="152">
        <v>741.25403837999875</v>
      </c>
      <c r="AY30" s="145">
        <v>0</v>
      </c>
      <c r="AZ30" s="145">
        <v>0</v>
      </c>
      <c r="BA30" s="146">
        <v>135.89881800000001</v>
      </c>
      <c r="BB30" s="96">
        <v>605.35522037999874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3.3520716733851784E-2</v>
      </c>
      <c r="N31" s="400" t="s">
        <v>51</v>
      </c>
      <c r="O31" s="151">
        <v>2018</v>
      </c>
      <c r="P31" s="394">
        <v>2</v>
      </c>
      <c r="Q31" s="145">
        <v>9668.0892721700002</v>
      </c>
      <c r="R31" s="145">
        <v>72.078000000000003</v>
      </c>
      <c r="S31" s="152">
        <v>9596.0112721700025</v>
      </c>
      <c r="T31" s="145">
        <v>3857.1643080000003</v>
      </c>
      <c r="U31" s="145">
        <v>0</v>
      </c>
      <c r="V31" s="145">
        <v>0</v>
      </c>
      <c r="W31" s="96">
        <v>5738.8469641700012</v>
      </c>
      <c r="X31" s="146">
        <v>112.71282732</v>
      </c>
      <c r="Y31" s="145">
        <v>1132.62994</v>
      </c>
      <c r="Z31" s="146">
        <v>47.538598</v>
      </c>
      <c r="AA31" s="145">
        <v>0</v>
      </c>
      <c r="AB31" s="145">
        <v>-135.69890799999999</v>
      </c>
      <c r="AC31" s="146">
        <v>52.256473999999997</v>
      </c>
      <c r="AD31" s="145">
        <v>522.32484799999997</v>
      </c>
      <c r="AE31" s="145">
        <v>1088.190094</v>
      </c>
      <c r="AF31" s="145">
        <v>803.89808300000004</v>
      </c>
      <c r="AG31" s="145">
        <v>587.99528299999997</v>
      </c>
      <c r="AH31" s="145">
        <v>0</v>
      </c>
      <c r="AI31" s="145">
        <v>240.71163100000001</v>
      </c>
      <c r="AJ31" s="145">
        <v>124.12411900000001</v>
      </c>
      <c r="AK31" s="145">
        <v>49.237832999999995</v>
      </c>
      <c r="AL31" s="145">
        <v>235.61392599999999</v>
      </c>
      <c r="AM31" s="381">
        <v>13.573889000000001</v>
      </c>
      <c r="AN31" s="145">
        <v>6.0772639999999996</v>
      </c>
      <c r="AO31" s="145">
        <v>7.3167059999999999</v>
      </c>
      <c r="AP31" s="145">
        <v>26.867903999999999</v>
      </c>
      <c r="AQ31" s="145">
        <v>0</v>
      </c>
      <c r="AR31" s="145">
        <v>11.954618</v>
      </c>
      <c r="AS31" s="145">
        <v>0</v>
      </c>
      <c r="AT31" s="146">
        <v>134.859286</v>
      </c>
      <c r="AU31" s="97">
        <v>200.64966699999999</v>
      </c>
      <c r="AV31" s="152">
        <v>3852.745484</v>
      </c>
      <c r="AW31" s="145">
        <v>185.69639899999999</v>
      </c>
      <c r="AX31" s="152">
        <v>324.08128185000186</v>
      </c>
      <c r="AY31" s="145">
        <v>0</v>
      </c>
      <c r="AZ31" s="145">
        <v>0</v>
      </c>
      <c r="BA31" s="146">
        <v>130.58121199999999</v>
      </c>
      <c r="BB31" s="96">
        <v>193.50006985000186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1.2999551873509974E-2</v>
      </c>
      <c r="N32" s="400" t="s">
        <v>51</v>
      </c>
      <c r="O32" s="151">
        <v>2018</v>
      </c>
      <c r="P32" s="394">
        <v>2</v>
      </c>
      <c r="Q32" s="145">
        <v>4227.83112024</v>
      </c>
      <c r="R32" s="145">
        <v>53.156500000000001</v>
      </c>
      <c r="S32" s="152">
        <v>4174.67462024</v>
      </c>
      <c r="T32" s="145">
        <v>1676.2635640000001</v>
      </c>
      <c r="U32" s="145">
        <v>0</v>
      </c>
      <c r="V32" s="145">
        <v>0</v>
      </c>
      <c r="W32" s="96">
        <v>2498.4110562399997</v>
      </c>
      <c r="X32" s="146">
        <v>66.371252279999993</v>
      </c>
      <c r="Y32" s="145">
        <v>348.99294400000002</v>
      </c>
      <c r="Z32" s="146">
        <v>53.735807999999999</v>
      </c>
      <c r="AA32" s="145">
        <v>0</v>
      </c>
      <c r="AB32" s="145">
        <v>-13.793790000000001</v>
      </c>
      <c r="AC32" s="146">
        <v>21.810181</v>
      </c>
      <c r="AD32" s="145">
        <v>176.94034099999999</v>
      </c>
      <c r="AE32" s="145">
        <v>646.38899399999991</v>
      </c>
      <c r="AF32" s="145">
        <v>481.24334299999998</v>
      </c>
      <c r="AG32" s="145">
        <v>155.86982699999999</v>
      </c>
      <c r="AH32" s="145">
        <v>0</v>
      </c>
      <c r="AI32" s="145">
        <v>221.94008199999999</v>
      </c>
      <c r="AJ32" s="145">
        <v>45.639452999999996</v>
      </c>
      <c r="AK32" s="145">
        <v>23.209550999999998</v>
      </c>
      <c r="AL32" s="145">
        <v>115.248115</v>
      </c>
      <c r="AM32" s="381">
        <v>5.1976600000000008</v>
      </c>
      <c r="AN32" s="145">
        <v>1.8791539999999998</v>
      </c>
      <c r="AO32" s="145">
        <v>0</v>
      </c>
      <c r="AP32" s="145">
        <v>16.692484999999998</v>
      </c>
      <c r="AQ32" s="145">
        <v>0</v>
      </c>
      <c r="AR32" s="145">
        <v>8.7560579999999995</v>
      </c>
      <c r="AS32" s="145">
        <v>0</v>
      </c>
      <c r="AT32" s="146">
        <v>2.1590280000000002</v>
      </c>
      <c r="AU32" s="97">
        <v>34.684385000000006</v>
      </c>
      <c r="AV32" s="152">
        <v>1901.1640909999999</v>
      </c>
      <c r="AW32" s="145">
        <v>81.203441999999995</v>
      </c>
      <c r="AX32" s="152">
        <v>54.959909959999663</v>
      </c>
      <c r="AY32" s="145">
        <v>0</v>
      </c>
      <c r="AZ32" s="145">
        <v>0</v>
      </c>
      <c r="BA32" s="146">
        <v>115.12816900000001</v>
      </c>
      <c r="BB32" s="96">
        <v>-60.168259040000351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-9.2066088868861841E-3</v>
      </c>
      <c r="N33" s="400" t="s">
        <v>56</v>
      </c>
      <c r="O33" s="151">
        <v>2018</v>
      </c>
      <c r="P33" s="394">
        <v>2</v>
      </c>
      <c r="Q33" s="145">
        <v>8137.8963286600001</v>
      </c>
      <c r="R33" s="145">
        <v>193.233</v>
      </c>
      <c r="S33" s="152">
        <v>7944.6633286599999</v>
      </c>
      <c r="T33" s="145">
        <v>3173.3156559999998</v>
      </c>
      <c r="U33" s="145">
        <v>0</v>
      </c>
      <c r="V33" s="145">
        <v>0</v>
      </c>
      <c r="W33" s="96">
        <v>4771.3476726600002</v>
      </c>
      <c r="X33" s="146">
        <v>89.256484319999998</v>
      </c>
      <c r="Y33" s="145">
        <v>937.47318399999995</v>
      </c>
      <c r="Z33" s="146">
        <v>52.316447000000004</v>
      </c>
      <c r="AA33" s="145">
        <v>0</v>
      </c>
      <c r="AB33" s="145">
        <v>-11.294915</v>
      </c>
      <c r="AC33" s="146">
        <v>50.877094999999997</v>
      </c>
      <c r="AD33" s="145">
        <v>345.30454299999997</v>
      </c>
      <c r="AE33" s="145">
        <v>1004.0279839999999</v>
      </c>
      <c r="AF33" s="145">
        <v>1303.2132899999999</v>
      </c>
      <c r="AG33" s="145">
        <v>284.59187600000007</v>
      </c>
      <c r="AH33" s="145">
        <v>0</v>
      </c>
      <c r="AI33" s="145">
        <v>288.49012100000004</v>
      </c>
      <c r="AJ33" s="145">
        <v>60.072955000000007</v>
      </c>
      <c r="AK33" s="145">
        <v>18.211801000000001</v>
      </c>
      <c r="AL33" s="145">
        <v>258.60357599999998</v>
      </c>
      <c r="AM33" s="381">
        <v>11.055023</v>
      </c>
      <c r="AN33" s="145">
        <v>2.2190010000000004</v>
      </c>
      <c r="AO33" s="145">
        <v>12.474384000000001</v>
      </c>
      <c r="AP33" s="145">
        <v>34.704375999999996</v>
      </c>
      <c r="AQ33" s="145">
        <v>0</v>
      </c>
      <c r="AR33" s="145">
        <v>21.630262000000002</v>
      </c>
      <c r="AS33" s="145">
        <v>0</v>
      </c>
      <c r="AT33" s="146">
        <v>5.8973450000000005</v>
      </c>
      <c r="AU33" s="97">
        <v>87.980390999999997</v>
      </c>
      <c r="AV33" s="152">
        <v>3650.496537</v>
      </c>
      <c r="AW33" s="145">
        <v>156.309629</v>
      </c>
      <c r="AX33" s="152">
        <v>-74.922428659999611</v>
      </c>
      <c r="AY33" s="145">
        <v>0</v>
      </c>
      <c r="AZ33" s="145">
        <v>0</v>
      </c>
      <c r="BA33" s="146">
        <v>311.41979800000001</v>
      </c>
      <c r="BB33" s="96">
        <v>-386.34222665999965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0.22154337350367334</v>
      </c>
      <c r="N34" s="400" t="s">
        <v>52</v>
      </c>
      <c r="O34" s="151">
        <v>2018</v>
      </c>
      <c r="P34" s="394">
        <v>2</v>
      </c>
      <c r="Q34" s="145">
        <v>15202.245107070001</v>
      </c>
      <c r="R34" s="145">
        <v>208.03399999999999</v>
      </c>
      <c r="S34" s="152">
        <v>14994.211107070001</v>
      </c>
      <c r="T34" s="145">
        <v>5910.677036000001</v>
      </c>
      <c r="U34" s="145">
        <v>0</v>
      </c>
      <c r="V34" s="145">
        <v>0</v>
      </c>
      <c r="W34" s="96">
        <v>9083.5340710700002</v>
      </c>
      <c r="X34" s="146">
        <v>163.60289322</v>
      </c>
      <c r="Y34" s="145">
        <v>1769.597348</v>
      </c>
      <c r="Z34" s="146">
        <v>80.983541000000002</v>
      </c>
      <c r="AA34" s="145">
        <v>0</v>
      </c>
      <c r="AB34" s="145">
        <v>-58.153818999999999</v>
      </c>
      <c r="AC34" s="146">
        <v>71.227933000000007</v>
      </c>
      <c r="AD34" s="145">
        <v>440.76156800000001</v>
      </c>
      <c r="AE34" s="145">
        <v>1202.4386589999999</v>
      </c>
      <c r="AF34" s="145">
        <v>244.70983100000001</v>
      </c>
      <c r="AG34" s="145">
        <v>651.34676200000001</v>
      </c>
      <c r="AH34" s="145">
        <v>0</v>
      </c>
      <c r="AI34" s="145">
        <v>334.72930399999996</v>
      </c>
      <c r="AJ34" s="145">
        <v>140.47675699999999</v>
      </c>
      <c r="AK34" s="145">
        <v>58.573630000000001</v>
      </c>
      <c r="AL34" s="145">
        <v>243.99015500000002</v>
      </c>
      <c r="AM34" s="381">
        <v>6.3571380000000008</v>
      </c>
      <c r="AN34" s="145">
        <v>3.5384070000000003</v>
      </c>
      <c r="AO34" s="145">
        <v>2.4389019999999997</v>
      </c>
      <c r="AP34" s="145">
        <v>52.976150000000004</v>
      </c>
      <c r="AQ34" s="145">
        <v>9.8955450000000003</v>
      </c>
      <c r="AR34" s="145">
        <v>15.992799999999999</v>
      </c>
      <c r="AS34" s="145">
        <v>0</v>
      </c>
      <c r="AT34" s="146">
        <v>14.233592000000002</v>
      </c>
      <c r="AU34" s="97">
        <v>105.432534</v>
      </c>
      <c r="AV34" s="152">
        <v>3422.4591999999998</v>
      </c>
      <c r="AW34" s="145">
        <v>292.00853699999999</v>
      </c>
      <c r="AX34" s="152">
        <v>3367.9566658499998</v>
      </c>
      <c r="AY34" s="145">
        <v>0</v>
      </c>
      <c r="AZ34" s="145">
        <v>0</v>
      </c>
      <c r="BA34" s="146">
        <v>275.29606100000001</v>
      </c>
      <c r="BB34" s="96">
        <v>3092.6606048499998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0.11496645312646291</v>
      </c>
      <c r="N35" s="400" t="s">
        <v>52</v>
      </c>
      <c r="O35" s="151">
        <v>2018</v>
      </c>
      <c r="P35" s="394">
        <v>2</v>
      </c>
      <c r="Q35" s="145">
        <v>7555.7140420299993</v>
      </c>
      <c r="R35" s="145">
        <v>161.31450000000001</v>
      </c>
      <c r="S35" s="152">
        <v>7394.3995420299998</v>
      </c>
      <c r="T35" s="145">
        <v>2886.4102560000001</v>
      </c>
      <c r="U35" s="145">
        <v>0</v>
      </c>
      <c r="V35" s="145">
        <v>0</v>
      </c>
      <c r="W35" s="96">
        <v>4507.9892860299997</v>
      </c>
      <c r="X35" s="146">
        <v>86.258151779999992</v>
      </c>
      <c r="Y35" s="145">
        <v>872.56426399999998</v>
      </c>
      <c r="Z35" s="146">
        <v>45.719417</v>
      </c>
      <c r="AA35" s="145">
        <v>0</v>
      </c>
      <c r="AB35" s="145">
        <v>-25.608471000000002</v>
      </c>
      <c r="AC35" s="146">
        <v>60.552738999999995</v>
      </c>
      <c r="AD35" s="145">
        <v>314.358475</v>
      </c>
      <c r="AE35" s="145">
        <v>882.54267700000003</v>
      </c>
      <c r="AF35" s="145">
        <v>633.77467299999989</v>
      </c>
      <c r="AG35" s="145">
        <v>206.547012</v>
      </c>
      <c r="AH35" s="145">
        <v>0</v>
      </c>
      <c r="AI35" s="145">
        <v>137.83794499999999</v>
      </c>
      <c r="AJ35" s="145">
        <v>115.66792599999999</v>
      </c>
      <c r="AK35" s="145">
        <v>0</v>
      </c>
      <c r="AL35" s="145">
        <v>190.774113</v>
      </c>
      <c r="AM35" s="381">
        <v>5.6974350000000005</v>
      </c>
      <c r="AN35" s="145">
        <v>3.1185960000000001</v>
      </c>
      <c r="AO35" s="145">
        <v>3.9981999999999998</v>
      </c>
      <c r="AP35" s="145">
        <v>18.691585</v>
      </c>
      <c r="AQ35" s="145">
        <v>12.094555</v>
      </c>
      <c r="AR35" s="145">
        <v>10.015491000000001</v>
      </c>
      <c r="AS35" s="145">
        <v>0</v>
      </c>
      <c r="AT35" s="146">
        <v>7.6365619999999996</v>
      </c>
      <c r="AU35" s="97">
        <v>61.252424000000005</v>
      </c>
      <c r="AV35" s="152">
        <v>2542.7552450000003</v>
      </c>
      <c r="AW35" s="145">
        <v>126.982832</v>
      </c>
      <c r="AX35" s="152">
        <v>868.6536442499995</v>
      </c>
      <c r="AY35" s="145">
        <v>0</v>
      </c>
      <c r="AZ35" s="145">
        <v>0</v>
      </c>
      <c r="BA35" s="146">
        <v>158.428675</v>
      </c>
      <c r="BB35" s="96">
        <v>710.2249692499995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0.10716411012648412</v>
      </c>
      <c r="N36" s="400" t="s">
        <v>52</v>
      </c>
      <c r="O36" s="151">
        <v>2018</v>
      </c>
      <c r="P36" s="394">
        <v>2</v>
      </c>
      <c r="Q36" s="145">
        <v>8681.6328116000004</v>
      </c>
      <c r="R36" s="145">
        <v>48.359499999999997</v>
      </c>
      <c r="S36" s="152">
        <v>8633.2733115999999</v>
      </c>
      <c r="T36" s="145">
        <v>4483.449396</v>
      </c>
      <c r="U36" s="145">
        <v>0</v>
      </c>
      <c r="V36" s="145">
        <v>0</v>
      </c>
      <c r="W36" s="96">
        <v>4149.8239156</v>
      </c>
      <c r="X36" s="146">
        <v>101.8821159</v>
      </c>
      <c r="Y36" s="145">
        <v>594.4182800000001</v>
      </c>
      <c r="Z36" s="146">
        <v>71.607762000000008</v>
      </c>
      <c r="AA36" s="145">
        <v>0</v>
      </c>
      <c r="AB36" s="145">
        <v>384.18703800000003</v>
      </c>
      <c r="AC36" s="146">
        <v>8.9559680000000021</v>
      </c>
      <c r="AD36" s="145">
        <v>174.92124999999999</v>
      </c>
      <c r="AE36" s="145">
        <v>873.72664600000007</v>
      </c>
      <c r="AF36" s="145">
        <v>854.93510600000013</v>
      </c>
      <c r="AG36" s="145">
        <v>207.966373</v>
      </c>
      <c r="AH36" s="145">
        <v>0</v>
      </c>
      <c r="AI36" s="145">
        <v>229.77655399999998</v>
      </c>
      <c r="AJ36" s="145">
        <v>108.910968</v>
      </c>
      <c r="AK36" s="145">
        <v>0</v>
      </c>
      <c r="AL36" s="145">
        <v>164.086128</v>
      </c>
      <c r="AM36" s="381">
        <v>5.0377320000000001</v>
      </c>
      <c r="AN36" s="145">
        <v>10.775148999999999</v>
      </c>
      <c r="AO36" s="145">
        <v>0</v>
      </c>
      <c r="AP36" s="145">
        <v>24.808831000000001</v>
      </c>
      <c r="AQ36" s="145">
        <v>0</v>
      </c>
      <c r="AR36" s="145">
        <v>13.094104999999999</v>
      </c>
      <c r="AS36" s="145">
        <v>0</v>
      </c>
      <c r="AT36" s="146">
        <v>9.8955450000000003</v>
      </c>
      <c r="AU36" s="97">
        <v>63.611362</v>
      </c>
      <c r="AV36" s="152">
        <v>2677.9343869999998</v>
      </c>
      <c r="AW36" s="145">
        <v>166.76492200000001</v>
      </c>
      <c r="AX36" s="152">
        <v>930.35945470000047</v>
      </c>
      <c r="AY36" s="145">
        <v>0</v>
      </c>
      <c r="AZ36" s="145">
        <v>0</v>
      </c>
      <c r="BA36" s="146">
        <v>93.33797899999999</v>
      </c>
      <c r="BB36" s="96">
        <v>837.02147570000056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9.7823439806627194E-2</v>
      </c>
      <c r="N37" s="400" t="s">
        <v>52</v>
      </c>
      <c r="O37" s="151">
        <v>2018</v>
      </c>
      <c r="P37" s="394">
        <v>2</v>
      </c>
      <c r="Q37" s="145">
        <v>15225.932884330001</v>
      </c>
      <c r="R37" s="145">
        <v>237.69749999999999</v>
      </c>
      <c r="S37" s="152">
        <v>14988.235384330001</v>
      </c>
      <c r="T37" s="145">
        <v>5938.0090840000003</v>
      </c>
      <c r="U37" s="145">
        <v>0</v>
      </c>
      <c r="V37" s="145">
        <v>0</v>
      </c>
      <c r="W37" s="96">
        <v>9050.2263003300013</v>
      </c>
      <c r="X37" s="146">
        <v>171.86360532</v>
      </c>
      <c r="Y37" s="145">
        <v>1768.8397359999999</v>
      </c>
      <c r="Z37" s="146">
        <v>109.59066200000001</v>
      </c>
      <c r="AA37" s="145">
        <v>0</v>
      </c>
      <c r="AB37" s="145">
        <v>-372.47231199999999</v>
      </c>
      <c r="AC37" s="146">
        <v>74.28655599999999</v>
      </c>
      <c r="AD37" s="145">
        <v>681.97297400000002</v>
      </c>
      <c r="AE37" s="145">
        <v>1424.538669</v>
      </c>
      <c r="AF37" s="145">
        <v>1264.270822</v>
      </c>
      <c r="AG37" s="145">
        <v>507.31160699999998</v>
      </c>
      <c r="AH37" s="145">
        <v>0</v>
      </c>
      <c r="AI37" s="145">
        <v>283.09255100000001</v>
      </c>
      <c r="AJ37" s="145">
        <v>208.60608499999998</v>
      </c>
      <c r="AK37" s="145">
        <v>0</v>
      </c>
      <c r="AL37" s="145">
        <v>233.55485299999998</v>
      </c>
      <c r="AM37" s="381">
        <v>7.2367419999999996</v>
      </c>
      <c r="AN37" s="145">
        <v>16.532557000000001</v>
      </c>
      <c r="AO37" s="145">
        <v>1.019541</v>
      </c>
      <c r="AP37" s="145">
        <v>61.732208</v>
      </c>
      <c r="AQ37" s="145">
        <v>9.8955450000000003</v>
      </c>
      <c r="AR37" s="145">
        <v>21.750208000000001</v>
      </c>
      <c r="AS37" s="145">
        <v>0</v>
      </c>
      <c r="AT37" s="146">
        <v>198.31072</v>
      </c>
      <c r="AU37" s="97">
        <v>316.47752100000002</v>
      </c>
      <c r="AV37" s="152">
        <v>4919.8250820000003</v>
      </c>
      <c r="AW37" s="145">
        <v>292.46833000000004</v>
      </c>
      <c r="AX37" s="152">
        <v>1489.4531290100015</v>
      </c>
      <c r="AY37" s="145">
        <v>0</v>
      </c>
      <c r="AZ37" s="145">
        <v>0</v>
      </c>
      <c r="BA37" s="146">
        <v>542.87559599999997</v>
      </c>
      <c r="BB37" s="96">
        <v>946.5775330100015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5.5004267877067095E-2</v>
      </c>
      <c r="N38" s="400" t="s">
        <v>52</v>
      </c>
      <c r="O38" s="151">
        <v>2018</v>
      </c>
      <c r="P38" s="394">
        <v>2</v>
      </c>
      <c r="Q38" s="145">
        <v>2091.06039366</v>
      </c>
      <c r="R38" s="145">
        <v>58.117500000000007</v>
      </c>
      <c r="S38" s="152">
        <v>2032.94289366</v>
      </c>
      <c r="T38" s="145">
        <v>1179.6171279999999</v>
      </c>
      <c r="U38" s="145">
        <v>0</v>
      </c>
      <c r="V38" s="145">
        <v>0</v>
      </c>
      <c r="W38" s="96">
        <v>853.32576566</v>
      </c>
      <c r="X38" s="146">
        <v>50.808478620000002</v>
      </c>
      <c r="Y38" s="145">
        <v>159.91755999999998</v>
      </c>
      <c r="Z38" s="146">
        <v>11.814681</v>
      </c>
      <c r="AA38" s="145">
        <v>0</v>
      </c>
      <c r="AB38" s="145">
        <v>-0.23989199999999999</v>
      </c>
      <c r="AC38" s="146">
        <v>12.414411000000001</v>
      </c>
      <c r="AD38" s="145">
        <v>110.25036499999999</v>
      </c>
      <c r="AE38" s="145">
        <v>67.289705999999995</v>
      </c>
      <c r="AF38" s="145">
        <v>187.41562499999998</v>
      </c>
      <c r="AG38" s="145">
        <v>18.851512999999997</v>
      </c>
      <c r="AH38" s="145">
        <v>0</v>
      </c>
      <c r="AI38" s="145">
        <v>4.7378669999999996</v>
      </c>
      <c r="AJ38" s="145">
        <v>18.111846</v>
      </c>
      <c r="AK38" s="145">
        <v>0</v>
      </c>
      <c r="AL38" s="145">
        <v>40.521756999999994</v>
      </c>
      <c r="AM38" s="381">
        <v>3.958218</v>
      </c>
      <c r="AN38" s="145">
        <v>2.9586679999999999</v>
      </c>
      <c r="AO38" s="145">
        <v>0</v>
      </c>
      <c r="AP38" s="145">
        <v>6.8369219999999995</v>
      </c>
      <c r="AQ38" s="145">
        <v>0</v>
      </c>
      <c r="AR38" s="145">
        <v>3.7383170000000003</v>
      </c>
      <c r="AS38" s="145">
        <v>0</v>
      </c>
      <c r="AT38" s="146">
        <v>28.127337000000001</v>
      </c>
      <c r="AU38" s="97">
        <v>45.619461999999999</v>
      </c>
      <c r="AV38" s="152">
        <v>492.79814099999999</v>
      </c>
      <c r="AW38" s="145">
        <v>35.144177999999997</v>
      </c>
      <c r="AX38" s="152">
        <v>115.01724604000002</v>
      </c>
      <c r="AY38" s="145">
        <v>0</v>
      </c>
      <c r="AZ38" s="145">
        <v>0</v>
      </c>
      <c r="BA38" s="146">
        <v>50.237382999999994</v>
      </c>
      <c r="BB38" s="96">
        <v>64.779863040000023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0.13136568942107946</v>
      </c>
      <c r="N39" s="400" t="s">
        <v>52</v>
      </c>
      <c r="O39" s="151">
        <v>2018</v>
      </c>
      <c r="P39" s="394">
        <v>2</v>
      </c>
      <c r="Q39" s="145">
        <v>2681.44389667</v>
      </c>
      <c r="R39" s="145">
        <v>34.932000000000002</v>
      </c>
      <c r="S39" s="152">
        <v>2646.5118966700002</v>
      </c>
      <c r="T39" s="145">
        <v>1475.6467279999999</v>
      </c>
      <c r="U39" s="145">
        <v>0</v>
      </c>
      <c r="V39" s="145">
        <v>0</v>
      </c>
      <c r="W39" s="96">
        <v>1170.8651686700002</v>
      </c>
      <c r="X39" s="146">
        <v>58.069746539999997</v>
      </c>
      <c r="Y39" s="145">
        <v>260.29091200000005</v>
      </c>
      <c r="Z39" s="146">
        <v>3.6383619999999999</v>
      </c>
      <c r="AA39" s="145">
        <v>0</v>
      </c>
      <c r="AB39" s="145">
        <v>-0.15992800000000001</v>
      </c>
      <c r="AC39" s="146">
        <v>0</v>
      </c>
      <c r="AD39" s="145">
        <v>171.242906</v>
      </c>
      <c r="AE39" s="145">
        <v>84.362020000000001</v>
      </c>
      <c r="AF39" s="145">
        <v>60.752649000000005</v>
      </c>
      <c r="AG39" s="145">
        <v>35.204150999999996</v>
      </c>
      <c r="AH39" s="145">
        <v>0</v>
      </c>
      <c r="AI39" s="145">
        <v>5.79739</v>
      </c>
      <c r="AJ39" s="145">
        <v>11.834671999999999</v>
      </c>
      <c r="AK39" s="145">
        <v>0</v>
      </c>
      <c r="AL39" s="145">
        <v>55.774889999999999</v>
      </c>
      <c r="AM39" s="381">
        <v>5.3775789999999999</v>
      </c>
      <c r="AN39" s="145">
        <v>1.3393969999999999</v>
      </c>
      <c r="AO39" s="145">
        <v>0</v>
      </c>
      <c r="AP39" s="145">
        <v>10.355338</v>
      </c>
      <c r="AQ39" s="145">
        <v>0</v>
      </c>
      <c r="AR39" s="145">
        <v>1.8991449999999999</v>
      </c>
      <c r="AS39" s="145">
        <v>0</v>
      </c>
      <c r="AT39" s="146">
        <v>1.019541</v>
      </c>
      <c r="AU39" s="97">
        <v>19.991</v>
      </c>
      <c r="AV39" s="152">
        <v>444.95967800000005</v>
      </c>
      <c r="AW39" s="145">
        <v>51.496816000000003</v>
      </c>
      <c r="AX39" s="152">
        <v>352.24972613000028</v>
      </c>
      <c r="AY39" s="145">
        <v>0</v>
      </c>
      <c r="AZ39" s="145">
        <v>0</v>
      </c>
      <c r="BA39" s="146">
        <v>59.013431999999995</v>
      </c>
      <c r="BB39" s="96">
        <v>293.23629413000026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0.18607325441022257</v>
      </c>
      <c r="N40" s="400" t="s">
        <v>52</v>
      </c>
      <c r="O40" s="151">
        <v>2018</v>
      </c>
      <c r="P40" s="394">
        <v>2</v>
      </c>
      <c r="Q40" s="145">
        <v>13315.19517468</v>
      </c>
      <c r="R40" s="145">
        <v>143.8485</v>
      </c>
      <c r="S40" s="152">
        <v>13171.34667468</v>
      </c>
      <c r="T40" s="145">
        <v>5144.9944480000004</v>
      </c>
      <c r="U40" s="145">
        <v>0</v>
      </c>
      <c r="V40" s="145">
        <v>0</v>
      </c>
      <c r="W40" s="96">
        <v>8026.3522266799991</v>
      </c>
      <c r="X40" s="146">
        <v>198.48145542</v>
      </c>
      <c r="Y40" s="145">
        <v>1554.5379200000002</v>
      </c>
      <c r="Z40" s="146">
        <v>52.816222000000003</v>
      </c>
      <c r="AA40" s="145">
        <v>0</v>
      </c>
      <c r="AB40" s="145">
        <v>-18.651603000000001</v>
      </c>
      <c r="AC40" s="146">
        <v>48.957958999999995</v>
      </c>
      <c r="AD40" s="145">
        <v>330.47122100000001</v>
      </c>
      <c r="AE40" s="145">
        <v>941.77601000000004</v>
      </c>
      <c r="AF40" s="145">
        <v>983.41726300000005</v>
      </c>
      <c r="AG40" s="145">
        <v>392.02350999999999</v>
      </c>
      <c r="AH40" s="145">
        <v>0</v>
      </c>
      <c r="AI40" s="145">
        <v>494.357439</v>
      </c>
      <c r="AJ40" s="145">
        <v>80.883586000000008</v>
      </c>
      <c r="AK40" s="145">
        <v>33.704825999999997</v>
      </c>
      <c r="AL40" s="145">
        <v>104.393002</v>
      </c>
      <c r="AM40" s="381">
        <v>11.854662999999999</v>
      </c>
      <c r="AN40" s="145">
        <v>19.751108000000002</v>
      </c>
      <c r="AO40" s="145">
        <v>0.53975700000000004</v>
      </c>
      <c r="AP40" s="145">
        <v>125.12366900000001</v>
      </c>
      <c r="AQ40" s="145">
        <v>0</v>
      </c>
      <c r="AR40" s="145">
        <v>13.833772</v>
      </c>
      <c r="AS40" s="145">
        <v>0</v>
      </c>
      <c r="AT40" s="146">
        <v>17.312206</v>
      </c>
      <c r="AU40" s="97">
        <v>188.415175</v>
      </c>
      <c r="AV40" s="152">
        <v>3549.4420319999999</v>
      </c>
      <c r="AW40" s="145">
        <v>223.77925399999998</v>
      </c>
      <c r="AX40" s="152">
        <v>2477.6016992599998</v>
      </c>
      <c r="AY40" s="145">
        <v>0</v>
      </c>
      <c r="AZ40" s="145">
        <v>0</v>
      </c>
      <c r="BA40" s="146">
        <v>383.567317</v>
      </c>
      <c r="BB40" s="96">
        <v>2094.0343822599998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0.11712833145713492</v>
      </c>
      <c r="N41" s="400" t="s">
        <v>52</v>
      </c>
      <c r="O41" s="151">
        <v>2018</v>
      </c>
      <c r="P41" s="394">
        <v>2</v>
      </c>
      <c r="Q41" s="145">
        <v>3955.2551595900004</v>
      </c>
      <c r="R41" s="145">
        <v>75.727000000000004</v>
      </c>
      <c r="S41" s="152">
        <v>3879.5281595900005</v>
      </c>
      <c r="T41" s="145">
        <v>2159.4953799999998</v>
      </c>
      <c r="U41" s="145">
        <v>0</v>
      </c>
      <c r="V41" s="145">
        <v>0</v>
      </c>
      <c r="W41" s="96">
        <v>1720.0327795900007</v>
      </c>
      <c r="X41" s="146">
        <v>123.25798326</v>
      </c>
      <c r="Y41" s="145">
        <v>305.21525600000001</v>
      </c>
      <c r="Z41" s="146">
        <v>20.050972999999999</v>
      </c>
      <c r="AA41" s="145">
        <v>0</v>
      </c>
      <c r="AB41" s="145">
        <v>-0.63971200000000006</v>
      </c>
      <c r="AC41" s="146">
        <v>15.013240999999999</v>
      </c>
      <c r="AD41" s="145">
        <v>138.777522</v>
      </c>
      <c r="AE41" s="145">
        <v>118.48665700000001</v>
      </c>
      <c r="AF41" s="145">
        <v>265.60042600000003</v>
      </c>
      <c r="AG41" s="145">
        <v>26.108246000000001</v>
      </c>
      <c r="AH41" s="145">
        <v>0</v>
      </c>
      <c r="AI41" s="145">
        <v>17.632061999999998</v>
      </c>
      <c r="AJ41" s="145">
        <v>9.615670999999999</v>
      </c>
      <c r="AK41" s="145">
        <v>0</v>
      </c>
      <c r="AL41" s="145">
        <v>70.308346999999998</v>
      </c>
      <c r="AM41" s="381">
        <v>4.3580380000000005</v>
      </c>
      <c r="AN41" s="145">
        <v>15.333096999999999</v>
      </c>
      <c r="AO41" s="145">
        <v>0</v>
      </c>
      <c r="AP41" s="145">
        <v>75.466025000000002</v>
      </c>
      <c r="AQ41" s="145">
        <v>0</v>
      </c>
      <c r="AR41" s="145">
        <v>6.3371469999999999</v>
      </c>
      <c r="AS41" s="145">
        <v>0</v>
      </c>
      <c r="AT41" s="146">
        <v>8.1163460000000001</v>
      </c>
      <c r="AU41" s="97">
        <v>109.61065300000001</v>
      </c>
      <c r="AV41" s="152">
        <v>756.13958400000013</v>
      </c>
      <c r="AW41" s="145">
        <v>66.470075000000008</v>
      </c>
      <c r="AX41" s="152">
        <v>463.27243733000063</v>
      </c>
      <c r="AY41" s="145">
        <v>0</v>
      </c>
      <c r="AZ41" s="145">
        <v>0</v>
      </c>
      <c r="BA41" s="146">
        <v>64.650893999999994</v>
      </c>
      <c r="BB41" s="96">
        <v>398.62154333000058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0.13999005729828903</v>
      </c>
      <c r="N42" s="400" t="s">
        <v>52</v>
      </c>
      <c r="O42" s="151">
        <v>2018</v>
      </c>
      <c r="P42" s="394">
        <v>2</v>
      </c>
      <c r="Q42" s="145">
        <v>10325.123269719999</v>
      </c>
      <c r="R42" s="145">
        <v>156.92750000000001</v>
      </c>
      <c r="S42" s="152">
        <v>10168.195769720001</v>
      </c>
      <c r="T42" s="145">
        <v>4946.1274400000002</v>
      </c>
      <c r="U42" s="145">
        <v>0</v>
      </c>
      <c r="V42" s="145">
        <v>0</v>
      </c>
      <c r="W42" s="96">
        <v>5222.0683297200003</v>
      </c>
      <c r="X42" s="146">
        <v>129.90734658000002</v>
      </c>
      <c r="Y42" s="145">
        <v>700.01301200000012</v>
      </c>
      <c r="Z42" s="146">
        <v>12.514365999999999</v>
      </c>
      <c r="AA42" s="145">
        <v>0</v>
      </c>
      <c r="AB42" s="145">
        <v>-0.89959500000000003</v>
      </c>
      <c r="AC42" s="146">
        <v>49.757598999999999</v>
      </c>
      <c r="AD42" s="145">
        <v>232.89515</v>
      </c>
      <c r="AE42" s="145">
        <v>1041.6110639999999</v>
      </c>
      <c r="AF42" s="145">
        <v>751.24178900000004</v>
      </c>
      <c r="AG42" s="145">
        <v>156.24965600000002</v>
      </c>
      <c r="AH42" s="145">
        <v>0</v>
      </c>
      <c r="AI42" s="145">
        <v>225.73837200000003</v>
      </c>
      <c r="AJ42" s="145">
        <v>102.793722</v>
      </c>
      <c r="AK42" s="145">
        <v>1.679244</v>
      </c>
      <c r="AL42" s="145">
        <v>211.344852</v>
      </c>
      <c r="AM42" s="381">
        <v>6.1972100000000001</v>
      </c>
      <c r="AN42" s="145">
        <v>18.751558000000003</v>
      </c>
      <c r="AO42" s="145">
        <v>0</v>
      </c>
      <c r="AP42" s="145">
        <v>27.647553000000002</v>
      </c>
      <c r="AQ42" s="145">
        <v>19.791090000000001</v>
      </c>
      <c r="AR42" s="145">
        <v>10.875104</v>
      </c>
      <c r="AS42" s="145">
        <v>0</v>
      </c>
      <c r="AT42" s="146">
        <v>2.7187760000000001</v>
      </c>
      <c r="AU42" s="97">
        <v>85.981290999999999</v>
      </c>
      <c r="AV42" s="152">
        <v>2809.53514</v>
      </c>
      <c r="AW42" s="145">
        <v>173.54187100000001</v>
      </c>
      <c r="AX42" s="152">
        <v>1445.4145981400002</v>
      </c>
      <c r="AY42" s="145">
        <v>0</v>
      </c>
      <c r="AZ42" s="145">
        <v>0</v>
      </c>
      <c r="BA42" s="146">
        <v>377.270152</v>
      </c>
      <c r="BB42" s="96">
        <v>1068.1444461400001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0.11513577921471617</v>
      </c>
      <c r="N43" s="400" t="s">
        <v>52</v>
      </c>
      <c r="O43" s="151">
        <v>2018</v>
      </c>
      <c r="P43" s="394">
        <v>2</v>
      </c>
      <c r="Q43" s="145">
        <v>6822.8292006000011</v>
      </c>
      <c r="R43" s="145">
        <v>248.62400000000002</v>
      </c>
      <c r="S43" s="152">
        <v>6574.2052006000004</v>
      </c>
      <c r="T43" s="145">
        <v>2761.0234719999999</v>
      </c>
      <c r="U43" s="145">
        <v>0</v>
      </c>
      <c r="V43" s="145">
        <v>0</v>
      </c>
      <c r="W43" s="96">
        <v>3813.1817286000005</v>
      </c>
      <c r="X43" s="146">
        <v>108.65386014000001</v>
      </c>
      <c r="Y43" s="145">
        <v>614.01381200000003</v>
      </c>
      <c r="Z43" s="146">
        <v>16.252683000000001</v>
      </c>
      <c r="AA43" s="145">
        <v>0</v>
      </c>
      <c r="AB43" s="145">
        <v>-14.333546999999999</v>
      </c>
      <c r="AC43" s="146">
        <v>97.835953999999987</v>
      </c>
      <c r="AD43" s="145">
        <v>244.09010999999998</v>
      </c>
      <c r="AE43" s="145">
        <v>723.89410100000009</v>
      </c>
      <c r="AF43" s="145">
        <v>605.66732700000011</v>
      </c>
      <c r="AG43" s="145">
        <v>214.56340299999999</v>
      </c>
      <c r="AH43" s="145">
        <v>0</v>
      </c>
      <c r="AI43" s="145">
        <v>281.05346900000001</v>
      </c>
      <c r="AJ43" s="145">
        <v>86.36112</v>
      </c>
      <c r="AK43" s="145">
        <v>0</v>
      </c>
      <c r="AL43" s="145">
        <v>61.532297999999997</v>
      </c>
      <c r="AM43" s="381">
        <v>4.8778039999999994</v>
      </c>
      <c r="AN43" s="145">
        <v>3.0186410000000001</v>
      </c>
      <c r="AO43" s="145">
        <v>0</v>
      </c>
      <c r="AP43" s="145">
        <v>10.955068000000001</v>
      </c>
      <c r="AQ43" s="145">
        <v>0</v>
      </c>
      <c r="AR43" s="145">
        <v>15.253133</v>
      </c>
      <c r="AS43" s="145">
        <v>0</v>
      </c>
      <c r="AT43" s="146">
        <v>6.2771740000000005</v>
      </c>
      <c r="AU43" s="97">
        <v>40.381820000000005</v>
      </c>
      <c r="AV43" s="152">
        <v>2257.5436480000003</v>
      </c>
      <c r="AW43" s="145">
        <v>114.66837599999999</v>
      </c>
      <c r="AX43" s="152">
        <v>785.55175646000009</v>
      </c>
      <c r="AY43" s="145">
        <v>0</v>
      </c>
      <c r="AZ43" s="145">
        <v>0</v>
      </c>
      <c r="BA43" s="146">
        <v>302.48382100000003</v>
      </c>
      <c r="BB43" s="96">
        <v>483.06793546000011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0.13959214398792066</v>
      </c>
      <c r="N44" s="400" t="s">
        <v>52</v>
      </c>
      <c r="O44" s="151">
        <v>2018</v>
      </c>
      <c r="P44" s="394">
        <v>2</v>
      </c>
      <c r="Q44" s="145">
        <v>4542.3082193999999</v>
      </c>
      <c r="R44" s="145">
        <v>105.4315</v>
      </c>
      <c r="S44" s="152">
        <v>4436.8767194000002</v>
      </c>
      <c r="T44" s="145">
        <v>1571.7144159999998</v>
      </c>
      <c r="U44" s="145">
        <v>0</v>
      </c>
      <c r="V44" s="145">
        <v>0</v>
      </c>
      <c r="W44" s="96">
        <v>2865.1623034000004</v>
      </c>
      <c r="X44" s="146">
        <v>67.71744240000001</v>
      </c>
      <c r="Y44" s="145">
        <v>370.861312</v>
      </c>
      <c r="Z44" s="146">
        <v>82.342928999999998</v>
      </c>
      <c r="AA44" s="145">
        <v>0</v>
      </c>
      <c r="AB44" s="145">
        <v>-4.3580380000000005</v>
      </c>
      <c r="AC44" s="146">
        <v>35.823872000000009</v>
      </c>
      <c r="AD44" s="145">
        <v>214.76331300000004</v>
      </c>
      <c r="AE44" s="145">
        <v>475.24604299999999</v>
      </c>
      <c r="AF44" s="145">
        <v>432.12545599999999</v>
      </c>
      <c r="AG44" s="145">
        <v>164.62588499999998</v>
      </c>
      <c r="AH44" s="145">
        <v>0</v>
      </c>
      <c r="AI44" s="145">
        <v>189.23480599999999</v>
      </c>
      <c r="AJ44" s="145">
        <v>89.699616999999989</v>
      </c>
      <c r="AK44" s="145">
        <v>0</v>
      </c>
      <c r="AL44" s="145">
        <v>47.038823000000001</v>
      </c>
      <c r="AM44" s="381">
        <v>5.1176960000000005</v>
      </c>
      <c r="AN44" s="145">
        <v>14.813331000000002</v>
      </c>
      <c r="AO44" s="145">
        <v>3.078614</v>
      </c>
      <c r="AP44" s="145">
        <v>13.553898</v>
      </c>
      <c r="AQ44" s="145">
        <v>0</v>
      </c>
      <c r="AR44" s="145">
        <v>10.435302</v>
      </c>
      <c r="AS44" s="145">
        <v>0</v>
      </c>
      <c r="AT44" s="146">
        <v>5.5574979999999998</v>
      </c>
      <c r="AU44" s="97">
        <v>52.556339000000008</v>
      </c>
      <c r="AV44" s="152">
        <v>1665.2902819999999</v>
      </c>
      <c r="AW44" s="145">
        <v>76.345629000000002</v>
      </c>
      <c r="AX44" s="152">
        <v>634.07054300000027</v>
      </c>
      <c r="AY44" s="145">
        <v>0</v>
      </c>
      <c r="AZ44" s="145">
        <v>0</v>
      </c>
      <c r="BA44" s="146">
        <v>252.36638399999998</v>
      </c>
      <c r="BB44" s="96">
        <v>381.70415900000035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0.20686046245740086</v>
      </c>
      <c r="N45" s="400" t="s">
        <v>52</v>
      </c>
      <c r="O45" s="151">
        <v>2018</v>
      </c>
      <c r="P45" s="394">
        <v>2</v>
      </c>
      <c r="Q45" s="145">
        <v>7460.4217359699996</v>
      </c>
      <c r="R45" s="145">
        <v>102.58199999999999</v>
      </c>
      <c r="S45" s="152">
        <v>7357.8397359700002</v>
      </c>
      <c r="T45" s="145">
        <v>2645.5110999999997</v>
      </c>
      <c r="U45" s="145">
        <v>0</v>
      </c>
      <c r="V45" s="145">
        <v>0</v>
      </c>
      <c r="W45" s="96">
        <v>4712.3286359699996</v>
      </c>
      <c r="X45" s="146">
        <v>184.53003053999998</v>
      </c>
      <c r="Y45" s="145">
        <v>615.09903999999995</v>
      </c>
      <c r="Z45" s="146">
        <v>39.922027</v>
      </c>
      <c r="AA45" s="145">
        <v>0</v>
      </c>
      <c r="AB45" s="145">
        <v>-2.9986499999999996</v>
      </c>
      <c r="AC45" s="146">
        <v>32.205500999999998</v>
      </c>
      <c r="AD45" s="145">
        <v>224.878759</v>
      </c>
      <c r="AE45" s="145">
        <v>670.75802299999987</v>
      </c>
      <c r="AF45" s="145">
        <v>586.31603900000005</v>
      </c>
      <c r="AG45" s="145">
        <v>181.55826199999998</v>
      </c>
      <c r="AH45" s="145">
        <v>0</v>
      </c>
      <c r="AI45" s="145">
        <v>210.86506800000001</v>
      </c>
      <c r="AJ45" s="145">
        <v>81.583270999999996</v>
      </c>
      <c r="AK45" s="145">
        <v>2.2389920000000005</v>
      </c>
      <c r="AL45" s="145">
        <v>167.88441800000001</v>
      </c>
      <c r="AM45" s="381">
        <v>6.0972549999999996</v>
      </c>
      <c r="AN45" s="145">
        <v>11.274923999999999</v>
      </c>
      <c r="AO45" s="145">
        <v>0.65970300000000004</v>
      </c>
      <c r="AP45" s="145">
        <v>15.952818000000001</v>
      </c>
      <c r="AQ45" s="145">
        <v>0</v>
      </c>
      <c r="AR45" s="145">
        <v>10.295365</v>
      </c>
      <c r="AS45" s="145">
        <v>0</v>
      </c>
      <c r="AT45" s="146">
        <v>62.971649999999997</v>
      </c>
      <c r="AU45" s="97">
        <v>107.25171499999999</v>
      </c>
      <c r="AV45" s="152">
        <v>2233.3345469999999</v>
      </c>
      <c r="AW45" s="145">
        <v>125.38355200000001</v>
      </c>
      <c r="AX45" s="152">
        <v>1543.2662904299996</v>
      </c>
      <c r="AY45" s="145">
        <v>0</v>
      </c>
      <c r="AZ45" s="145">
        <v>0</v>
      </c>
      <c r="BA45" s="146">
        <v>246.00924600000002</v>
      </c>
      <c r="BB45" s="96">
        <v>1297.2570444299995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0.20188249794301963</v>
      </c>
      <c r="N46" s="400" t="s">
        <v>52</v>
      </c>
      <c r="O46" s="151">
        <v>2018</v>
      </c>
      <c r="P46" s="394">
        <v>2</v>
      </c>
      <c r="Q46" s="145">
        <v>15986.481219590001</v>
      </c>
      <c r="R46" s="145">
        <v>218.26350000000002</v>
      </c>
      <c r="S46" s="152">
        <v>15768.21771959</v>
      </c>
      <c r="T46" s="145">
        <v>6227.4692599999998</v>
      </c>
      <c r="U46" s="145">
        <v>0</v>
      </c>
      <c r="V46" s="145">
        <v>0</v>
      </c>
      <c r="W46" s="96">
        <v>9540.7484595900005</v>
      </c>
      <c r="X46" s="146">
        <v>190.97542565999998</v>
      </c>
      <c r="Y46" s="145">
        <v>1860.9407839999999</v>
      </c>
      <c r="Z46" s="146">
        <v>76.705466999999999</v>
      </c>
      <c r="AA46" s="145">
        <v>0</v>
      </c>
      <c r="AB46" s="145">
        <v>-36.323647000000008</v>
      </c>
      <c r="AC46" s="146">
        <v>84.002182000000005</v>
      </c>
      <c r="AD46" s="145">
        <v>401.43927100000002</v>
      </c>
      <c r="AE46" s="145">
        <v>1287.2804630000001</v>
      </c>
      <c r="AF46" s="145">
        <v>1074.156412</v>
      </c>
      <c r="AG46" s="145">
        <v>249.02788699999996</v>
      </c>
      <c r="AH46" s="145">
        <v>0</v>
      </c>
      <c r="AI46" s="145">
        <v>276.33559300000002</v>
      </c>
      <c r="AJ46" s="145">
        <v>213.52387099999999</v>
      </c>
      <c r="AK46" s="145">
        <v>34.844313</v>
      </c>
      <c r="AL46" s="145">
        <v>329.45168000000001</v>
      </c>
      <c r="AM46" s="381">
        <v>5.5974799999999991</v>
      </c>
      <c r="AN46" s="145">
        <v>16.152728</v>
      </c>
      <c r="AO46" s="145">
        <v>3.7583079999999995</v>
      </c>
      <c r="AP46" s="145">
        <v>38.942468000000005</v>
      </c>
      <c r="AQ46" s="145">
        <v>0</v>
      </c>
      <c r="AR46" s="145">
        <v>18.371728999999998</v>
      </c>
      <c r="AS46" s="145">
        <v>0</v>
      </c>
      <c r="AT46" s="146">
        <v>14.853313</v>
      </c>
      <c r="AU46" s="97">
        <v>97.676025999999993</v>
      </c>
      <c r="AV46" s="152">
        <v>3963.7355159999997</v>
      </c>
      <c r="AW46" s="145">
        <v>268.67903999999999</v>
      </c>
      <c r="AX46" s="152">
        <v>3227.3907619300003</v>
      </c>
      <c r="AY46" s="145">
        <v>0</v>
      </c>
      <c r="AZ46" s="145">
        <v>0</v>
      </c>
      <c r="BA46" s="146">
        <v>532.06046500000002</v>
      </c>
      <c r="BB46" s="96">
        <v>2695.3302969300003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5.5490232743200439E-2</v>
      </c>
      <c r="N47" s="400" t="s">
        <v>52</v>
      </c>
      <c r="O47" s="151">
        <v>2018</v>
      </c>
      <c r="P47" s="394">
        <v>2</v>
      </c>
      <c r="Q47" s="145">
        <v>6286.0242025699999</v>
      </c>
      <c r="R47" s="145">
        <v>228.98500000000001</v>
      </c>
      <c r="S47" s="152">
        <v>6057.0392025700003</v>
      </c>
      <c r="T47" s="145">
        <v>2324.4406400000003</v>
      </c>
      <c r="U47" s="145">
        <v>0</v>
      </c>
      <c r="V47" s="145">
        <v>0</v>
      </c>
      <c r="W47" s="96">
        <v>3732.59856257</v>
      </c>
      <c r="X47" s="146">
        <v>83.56577154</v>
      </c>
      <c r="Y47" s="145">
        <v>565.71092799999997</v>
      </c>
      <c r="Z47" s="146">
        <v>17.252233000000004</v>
      </c>
      <c r="AA47" s="145">
        <v>0</v>
      </c>
      <c r="AB47" s="145">
        <v>-4.4779840000000011</v>
      </c>
      <c r="AC47" s="146">
        <v>35.304106000000004</v>
      </c>
      <c r="AD47" s="145">
        <v>229.79654500000001</v>
      </c>
      <c r="AE47" s="145">
        <v>821.83001000000013</v>
      </c>
      <c r="AF47" s="145">
        <v>823.60920899999996</v>
      </c>
      <c r="AG47" s="145">
        <v>201.40932500000002</v>
      </c>
      <c r="AH47" s="145">
        <v>0</v>
      </c>
      <c r="AI47" s="145">
        <v>263.58133499999997</v>
      </c>
      <c r="AJ47" s="145">
        <v>60.772639999999996</v>
      </c>
      <c r="AK47" s="145">
        <v>0</v>
      </c>
      <c r="AL47" s="145">
        <v>182.497839</v>
      </c>
      <c r="AM47" s="381">
        <v>5.5974799999999991</v>
      </c>
      <c r="AN47" s="145">
        <v>4.218100999999999</v>
      </c>
      <c r="AO47" s="145">
        <v>1.0995050000000002</v>
      </c>
      <c r="AP47" s="145">
        <v>13.713826000000001</v>
      </c>
      <c r="AQ47" s="145">
        <v>0</v>
      </c>
      <c r="AR47" s="145">
        <v>10.275373999999999</v>
      </c>
      <c r="AS47" s="145">
        <v>0</v>
      </c>
      <c r="AT47" s="146">
        <v>8.9359769999999994</v>
      </c>
      <c r="AU47" s="97">
        <v>43.840262999999993</v>
      </c>
      <c r="AV47" s="152">
        <v>2627.3371660000003</v>
      </c>
      <c r="AW47" s="145">
        <v>120.74564000000001</v>
      </c>
      <c r="AX47" s="152">
        <v>348.81294603000026</v>
      </c>
      <c r="AY47" s="145">
        <v>0</v>
      </c>
      <c r="AZ47" s="145">
        <v>0</v>
      </c>
      <c r="BA47" s="146">
        <v>419.47115300000007</v>
      </c>
      <c r="BB47" s="96">
        <v>-70.65820696999981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5.7120586430815114E-2</v>
      </c>
      <c r="N48" s="400" t="s">
        <v>52</v>
      </c>
      <c r="O48" s="151">
        <v>2018</v>
      </c>
      <c r="P48" s="394">
        <v>2</v>
      </c>
      <c r="Q48" s="145">
        <v>16050.113499980002</v>
      </c>
      <c r="R48" s="145">
        <v>205.82000000000002</v>
      </c>
      <c r="S48" s="152">
        <v>15844.293499980002</v>
      </c>
      <c r="T48" s="145">
        <v>6312.4054240000005</v>
      </c>
      <c r="U48" s="145">
        <v>0</v>
      </c>
      <c r="V48" s="145">
        <v>0</v>
      </c>
      <c r="W48" s="96">
        <v>9531.8880759800013</v>
      </c>
      <c r="X48" s="146">
        <v>187.01844258</v>
      </c>
      <c r="Y48" s="145">
        <v>1869.9502240000002</v>
      </c>
      <c r="Z48" s="146">
        <v>98.755539999999996</v>
      </c>
      <c r="AA48" s="145">
        <v>0</v>
      </c>
      <c r="AB48" s="145">
        <v>-24.488975</v>
      </c>
      <c r="AC48" s="146">
        <v>71.387861000000001</v>
      </c>
      <c r="AD48" s="145">
        <v>598.83040500000004</v>
      </c>
      <c r="AE48" s="145">
        <v>1606.6766700000001</v>
      </c>
      <c r="AF48" s="145">
        <v>2865.989724</v>
      </c>
      <c r="AG48" s="145">
        <v>339.06735100000003</v>
      </c>
      <c r="AH48" s="145">
        <v>0</v>
      </c>
      <c r="AI48" s="145">
        <v>400.57965799999999</v>
      </c>
      <c r="AJ48" s="145">
        <v>114.74834</v>
      </c>
      <c r="AK48" s="145">
        <v>0</v>
      </c>
      <c r="AL48" s="145">
        <v>231.03598699999998</v>
      </c>
      <c r="AM48" s="381">
        <v>6.0372820000000003</v>
      </c>
      <c r="AN48" s="145">
        <v>3.958218</v>
      </c>
      <c r="AO48" s="145">
        <v>5.4575429999999994</v>
      </c>
      <c r="AP48" s="145">
        <v>20.730666999999997</v>
      </c>
      <c r="AQ48" s="145">
        <v>0</v>
      </c>
      <c r="AR48" s="145">
        <v>22.989650000000001</v>
      </c>
      <c r="AS48" s="145">
        <v>0</v>
      </c>
      <c r="AT48" s="146">
        <v>20.410811000000002</v>
      </c>
      <c r="AU48" s="97">
        <v>79.584170999999998</v>
      </c>
      <c r="AV48" s="152">
        <v>6236.5123060000005</v>
      </c>
      <c r="AW48" s="145">
        <v>269.758554</v>
      </c>
      <c r="AX48" s="152">
        <v>916.79189540000016</v>
      </c>
      <c r="AY48" s="145">
        <v>0</v>
      </c>
      <c r="AZ48" s="145">
        <v>0</v>
      </c>
      <c r="BA48" s="146">
        <v>939.31711700000005</v>
      </c>
      <c r="BB48" s="96">
        <v>-22.525221599999838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-7.6943663547498362E-2</v>
      </c>
      <c r="N49" s="400" t="s">
        <v>56</v>
      </c>
      <c r="O49" s="151">
        <v>2018</v>
      </c>
      <c r="P49" s="394">
        <v>2</v>
      </c>
      <c r="Q49" s="145">
        <v>5149.7602438100002</v>
      </c>
      <c r="R49" s="145">
        <v>82.574000000000012</v>
      </c>
      <c r="S49" s="152">
        <v>5067.1862438100006</v>
      </c>
      <c r="T49" s="145">
        <v>2140.3751119999997</v>
      </c>
      <c r="U49" s="145">
        <v>0</v>
      </c>
      <c r="V49" s="145">
        <v>0</v>
      </c>
      <c r="W49" s="96">
        <v>2926.8111318100009</v>
      </c>
      <c r="X49" s="146">
        <v>63.189348360000011</v>
      </c>
      <c r="Y49" s="145">
        <v>598.0015800000001</v>
      </c>
      <c r="Z49" s="146">
        <v>26.687984999999998</v>
      </c>
      <c r="AA49" s="145">
        <v>0</v>
      </c>
      <c r="AB49" s="145">
        <v>-10.675194000000001</v>
      </c>
      <c r="AC49" s="146">
        <v>26.128236999999999</v>
      </c>
      <c r="AD49" s="145">
        <v>209.22580599999998</v>
      </c>
      <c r="AE49" s="145">
        <v>675.2959800000001</v>
      </c>
      <c r="AF49" s="145">
        <v>1124.5737140000001</v>
      </c>
      <c r="AG49" s="145">
        <v>178.27973800000001</v>
      </c>
      <c r="AH49" s="145">
        <v>0</v>
      </c>
      <c r="AI49" s="145">
        <v>177.04029600000001</v>
      </c>
      <c r="AJ49" s="145">
        <v>51.416851999999992</v>
      </c>
      <c r="AK49" s="145">
        <v>0</v>
      </c>
      <c r="AL49" s="145">
        <v>85.441534000000004</v>
      </c>
      <c r="AM49" s="381">
        <v>12.234491999999999</v>
      </c>
      <c r="AN49" s="145">
        <v>20.690685000000002</v>
      </c>
      <c r="AO49" s="145">
        <v>0.97955900000000007</v>
      </c>
      <c r="AP49" s="145">
        <v>12.014590999999999</v>
      </c>
      <c r="AQ49" s="145">
        <v>0</v>
      </c>
      <c r="AR49" s="145">
        <v>8.5361569999999993</v>
      </c>
      <c r="AS49" s="145">
        <v>0</v>
      </c>
      <c r="AT49" s="146">
        <v>8.3362470000000002</v>
      </c>
      <c r="AU49" s="97">
        <v>62.791730999999992</v>
      </c>
      <c r="AV49" s="152">
        <v>2564.0656510000003</v>
      </c>
      <c r="AW49" s="145">
        <v>86.561029999999988</v>
      </c>
      <c r="AX49" s="152">
        <v>-396.24141954999976</v>
      </c>
      <c r="AY49" s="145">
        <v>0</v>
      </c>
      <c r="AZ49" s="145">
        <v>0</v>
      </c>
      <c r="BA49" s="146">
        <v>197.57105300000001</v>
      </c>
      <c r="BB49" s="96">
        <v>-593.81247254999971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8.8244863344871624E-2</v>
      </c>
      <c r="N50" s="400" t="s">
        <v>52</v>
      </c>
      <c r="O50" s="151">
        <v>2018</v>
      </c>
      <c r="P50" s="394">
        <v>2</v>
      </c>
      <c r="Q50" s="145">
        <v>12105.84880295</v>
      </c>
      <c r="R50" s="145">
        <v>136.09950000000001</v>
      </c>
      <c r="S50" s="152">
        <v>11969.74930295</v>
      </c>
      <c r="T50" s="145">
        <v>4649.2665239999988</v>
      </c>
      <c r="U50" s="145">
        <v>0</v>
      </c>
      <c r="V50" s="145">
        <v>0</v>
      </c>
      <c r="W50" s="96">
        <v>7320.4827789500014</v>
      </c>
      <c r="X50" s="146">
        <v>124.68576066</v>
      </c>
      <c r="Y50" s="145">
        <v>1412.700668</v>
      </c>
      <c r="Z50" s="146">
        <v>80.643694000000011</v>
      </c>
      <c r="AA50" s="145">
        <v>0</v>
      </c>
      <c r="AB50" s="145">
        <v>-28.407211000000004</v>
      </c>
      <c r="AC50" s="146">
        <v>45.059714</v>
      </c>
      <c r="AD50" s="145">
        <v>407.45656199999996</v>
      </c>
      <c r="AE50" s="145">
        <v>1211.4346089999999</v>
      </c>
      <c r="AF50" s="145">
        <v>1797.870594</v>
      </c>
      <c r="AG50" s="145">
        <v>342.64573999999999</v>
      </c>
      <c r="AH50" s="145">
        <v>0</v>
      </c>
      <c r="AI50" s="145">
        <v>264.04112800000001</v>
      </c>
      <c r="AJ50" s="145">
        <v>58.393710999999996</v>
      </c>
      <c r="AK50" s="145">
        <v>21.710225999999999</v>
      </c>
      <c r="AL50" s="145">
        <v>249.24778800000001</v>
      </c>
      <c r="AM50" s="381">
        <v>6.7369669999999999</v>
      </c>
      <c r="AN50" s="145">
        <v>17.212250999999998</v>
      </c>
      <c r="AO50" s="145">
        <v>3.1585780000000003</v>
      </c>
      <c r="AP50" s="145">
        <v>26.448093</v>
      </c>
      <c r="AQ50" s="145">
        <v>5.2576330000000002</v>
      </c>
      <c r="AR50" s="145">
        <v>19.151378000000001</v>
      </c>
      <c r="AS50" s="145">
        <v>0</v>
      </c>
      <c r="AT50" s="146">
        <v>16.592530000000004</v>
      </c>
      <c r="AU50" s="97">
        <v>94.557429999999997</v>
      </c>
      <c r="AV50" s="152">
        <v>4447.3577880000003</v>
      </c>
      <c r="AW50" s="145">
        <v>203.46839799999998</v>
      </c>
      <c r="AX50" s="152">
        <v>1068.2789732900005</v>
      </c>
      <c r="AY50" s="145">
        <v>0</v>
      </c>
      <c r="AZ50" s="145">
        <v>0</v>
      </c>
      <c r="BA50" s="146">
        <v>532.94006899999999</v>
      </c>
      <c r="BB50" s="96">
        <v>535.33890429000053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9.1717524100769221E-2</v>
      </c>
      <c r="N51" s="400" t="s">
        <v>52</v>
      </c>
      <c r="O51" s="151">
        <v>2018</v>
      </c>
      <c r="P51" s="394">
        <v>2</v>
      </c>
      <c r="Q51" s="145">
        <v>6429.8993488100004</v>
      </c>
      <c r="R51" s="145">
        <v>115.94800000000001</v>
      </c>
      <c r="S51" s="152">
        <v>6313.951348810001</v>
      </c>
      <c r="T51" s="145">
        <v>2490.5213559999997</v>
      </c>
      <c r="U51" s="145">
        <v>0</v>
      </c>
      <c r="V51" s="145">
        <v>0</v>
      </c>
      <c r="W51" s="96">
        <v>3823.4299928100008</v>
      </c>
      <c r="X51" s="146">
        <v>81.097756320000002</v>
      </c>
      <c r="Y51" s="145">
        <v>745.12163999999996</v>
      </c>
      <c r="Z51" s="146">
        <v>43.340488000000001</v>
      </c>
      <c r="AA51" s="145">
        <v>0</v>
      </c>
      <c r="AB51" s="145">
        <v>-10.935077</v>
      </c>
      <c r="AC51" s="146">
        <v>37.543098000000001</v>
      </c>
      <c r="AD51" s="145">
        <v>243.11055099999999</v>
      </c>
      <c r="AE51" s="145">
        <v>577.36007100000006</v>
      </c>
      <c r="AF51" s="145">
        <v>858.373558</v>
      </c>
      <c r="AG51" s="145">
        <v>198.31072</v>
      </c>
      <c r="AH51" s="145">
        <v>0</v>
      </c>
      <c r="AI51" s="145">
        <v>219.22130599999997</v>
      </c>
      <c r="AJ51" s="145">
        <v>74.626402999999996</v>
      </c>
      <c r="AK51" s="145">
        <v>0</v>
      </c>
      <c r="AL51" s="145">
        <v>58.193800999999993</v>
      </c>
      <c r="AM51" s="381">
        <v>1.59928</v>
      </c>
      <c r="AN51" s="145">
        <v>14.873304000000001</v>
      </c>
      <c r="AO51" s="145">
        <v>0.49977499999999997</v>
      </c>
      <c r="AP51" s="145">
        <v>21.970109000000001</v>
      </c>
      <c r="AQ51" s="145">
        <v>0</v>
      </c>
      <c r="AR51" s="145">
        <v>10.135437</v>
      </c>
      <c r="AS51" s="145">
        <v>0</v>
      </c>
      <c r="AT51" s="146">
        <v>4.3980200000000007</v>
      </c>
      <c r="AU51" s="97">
        <v>53.475925000000004</v>
      </c>
      <c r="AV51" s="152">
        <v>2282.6723349999997</v>
      </c>
      <c r="AW51" s="145">
        <v>108.07134600000001</v>
      </c>
      <c r="AX51" s="152">
        <v>589.73444849000157</v>
      </c>
      <c r="AY51" s="145">
        <v>0</v>
      </c>
      <c r="AZ51" s="145">
        <v>0</v>
      </c>
      <c r="BA51" s="146">
        <v>544.09504700000002</v>
      </c>
      <c r="BB51" s="96">
        <v>45.639401490001489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0.1486454167212895</v>
      </c>
      <c r="N52" s="400" t="s">
        <v>52</v>
      </c>
      <c r="O52" s="151">
        <v>2018</v>
      </c>
      <c r="P52" s="394">
        <v>2</v>
      </c>
      <c r="Q52" s="145">
        <v>6462.7250296000002</v>
      </c>
      <c r="R52" s="145">
        <v>147.55900000000003</v>
      </c>
      <c r="S52" s="152">
        <v>6315.1660296</v>
      </c>
      <c r="T52" s="145">
        <v>2527.9305759999997</v>
      </c>
      <c r="U52" s="145">
        <v>0</v>
      </c>
      <c r="V52" s="145">
        <v>0</v>
      </c>
      <c r="W52" s="96">
        <v>3787.2354536000003</v>
      </c>
      <c r="X52" s="146">
        <v>75.080694420000015</v>
      </c>
      <c r="Y52" s="145">
        <v>745.20354399999997</v>
      </c>
      <c r="Z52" s="146">
        <v>36.483575000000002</v>
      </c>
      <c r="AA52" s="145">
        <v>0</v>
      </c>
      <c r="AB52" s="145">
        <v>-13.034132</v>
      </c>
      <c r="AC52" s="146">
        <v>61.092495999999997</v>
      </c>
      <c r="AD52" s="145">
        <v>256.50452100000001</v>
      </c>
      <c r="AE52" s="145">
        <v>709.64051800000004</v>
      </c>
      <c r="AF52" s="145">
        <v>308.18125599999996</v>
      </c>
      <c r="AG52" s="145">
        <v>279.19430599999998</v>
      </c>
      <c r="AH52" s="145">
        <v>0</v>
      </c>
      <c r="AI52" s="145">
        <v>184.43696600000001</v>
      </c>
      <c r="AJ52" s="145">
        <v>41.981099999999998</v>
      </c>
      <c r="AK52" s="145">
        <v>0</v>
      </c>
      <c r="AL52" s="145">
        <v>81.923117999999988</v>
      </c>
      <c r="AM52" s="381">
        <v>5.7574079999999999</v>
      </c>
      <c r="AN52" s="145">
        <v>17.512115999999999</v>
      </c>
      <c r="AO52" s="145">
        <v>1.5193159999999999</v>
      </c>
      <c r="AP52" s="145">
        <v>13.014140999999999</v>
      </c>
      <c r="AQ52" s="145">
        <v>0</v>
      </c>
      <c r="AR52" s="145">
        <v>5.3375970000000006</v>
      </c>
      <c r="AS52" s="145">
        <v>0</v>
      </c>
      <c r="AT52" s="146">
        <v>4.2580829999999992</v>
      </c>
      <c r="AU52" s="97">
        <v>47.398660999999997</v>
      </c>
      <c r="AV52" s="152">
        <v>1909.2604460000002</v>
      </c>
      <c r="AW52" s="145">
        <v>108.61110299999999</v>
      </c>
      <c r="AX52" s="152">
        <v>960.65445518000001</v>
      </c>
      <c r="AY52" s="145">
        <v>0</v>
      </c>
      <c r="AZ52" s="145">
        <v>0</v>
      </c>
      <c r="BA52" s="146">
        <v>557.98879199999999</v>
      </c>
      <c r="BB52" s="96">
        <v>402.66566318000008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6.633190231796722E-2</v>
      </c>
      <c r="N53" s="400" t="s">
        <v>52</v>
      </c>
      <c r="O53" s="151">
        <v>2018</v>
      </c>
      <c r="P53" s="394">
        <v>2</v>
      </c>
      <c r="Q53" s="145">
        <v>3359.2723489499999</v>
      </c>
      <c r="R53" s="145">
        <v>108.91650000000001</v>
      </c>
      <c r="S53" s="152">
        <v>3250.3558489500001</v>
      </c>
      <c r="T53" s="145">
        <v>1272.8664520000002</v>
      </c>
      <c r="U53" s="145">
        <v>0</v>
      </c>
      <c r="V53" s="145">
        <v>0</v>
      </c>
      <c r="W53" s="96">
        <v>1977.4893969499997</v>
      </c>
      <c r="X53" s="146">
        <v>50.013002640000003</v>
      </c>
      <c r="Y53" s="145">
        <v>271.63461600000005</v>
      </c>
      <c r="Z53" s="146">
        <v>43.880245000000002</v>
      </c>
      <c r="AA53" s="145">
        <v>0</v>
      </c>
      <c r="AB53" s="145">
        <v>-1.019541</v>
      </c>
      <c r="AC53" s="146">
        <v>49.617662000000003</v>
      </c>
      <c r="AD53" s="145">
        <v>185.59644400000002</v>
      </c>
      <c r="AE53" s="145">
        <v>457.71393599999999</v>
      </c>
      <c r="AF53" s="145">
        <v>261.04247800000007</v>
      </c>
      <c r="AG53" s="145">
        <v>185.39653399999997</v>
      </c>
      <c r="AH53" s="145">
        <v>0</v>
      </c>
      <c r="AI53" s="145">
        <v>152.11151900000002</v>
      </c>
      <c r="AJ53" s="145">
        <v>46.998840999999999</v>
      </c>
      <c r="AK53" s="145">
        <v>0</v>
      </c>
      <c r="AL53" s="145">
        <v>47.458633999999996</v>
      </c>
      <c r="AM53" s="381">
        <v>1.6992349999999998</v>
      </c>
      <c r="AN53" s="145">
        <v>5.4175610000000001</v>
      </c>
      <c r="AO53" s="145">
        <v>3.6383619999999999</v>
      </c>
      <c r="AP53" s="145">
        <v>24.249083000000002</v>
      </c>
      <c r="AQ53" s="145">
        <v>0</v>
      </c>
      <c r="AR53" s="145">
        <v>8.9559680000000021</v>
      </c>
      <c r="AS53" s="145">
        <v>0</v>
      </c>
      <c r="AT53" s="146">
        <v>0.99954999999999994</v>
      </c>
      <c r="AU53" s="97">
        <v>44.959759000000005</v>
      </c>
      <c r="AV53" s="152">
        <v>1381.278145</v>
      </c>
      <c r="AW53" s="145">
        <v>56.454583999999997</v>
      </c>
      <c r="AX53" s="152">
        <v>222.82692530999969</v>
      </c>
      <c r="AY53" s="145">
        <v>0</v>
      </c>
      <c r="AZ53" s="145">
        <v>0</v>
      </c>
      <c r="BA53" s="146">
        <v>413.25395200000003</v>
      </c>
      <c r="BB53" s="96">
        <v>-190.4270266900003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0.1810954587496704</v>
      </c>
      <c r="N54" s="400" t="s">
        <v>52</v>
      </c>
      <c r="O54" s="151">
        <v>2018</v>
      </c>
      <c r="P54" s="394">
        <v>2</v>
      </c>
      <c r="Q54" s="145">
        <v>12643.09092165</v>
      </c>
      <c r="R54" s="145">
        <v>273.83900000000006</v>
      </c>
      <c r="S54" s="152">
        <v>12369.25192165</v>
      </c>
      <c r="T54" s="145">
        <v>5070.9464959999996</v>
      </c>
      <c r="U54" s="145">
        <v>0</v>
      </c>
      <c r="V54" s="145">
        <v>0</v>
      </c>
      <c r="W54" s="96">
        <v>7298.30542565</v>
      </c>
      <c r="X54" s="146">
        <v>154.99543517999999</v>
      </c>
      <c r="Y54" s="145">
        <v>1459.63166</v>
      </c>
      <c r="Z54" s="146">
        <v>66.929867999999999</v>
      </c>
      <c r="AA54" s="145">
        <v>0</v>
      </c>
      <c r="AB54" s="145">
        <v>-33.305005999999999</v>
      </c>
      <c r="AC54" s="146">
        <v>106.21218300000001</v>
      </c>
      <c r="AD54" s="145">
        <v>345.44448</v>
      </c>
      <c r="AE54" s="145">
        <v>1108.0811389999999</v>
      </c>
      <c r="AF54" s="145">
        <v>659.42312600000002</v>
      </c>
      <c r="AG54" s="145">
        <v>426.04819199999997</v>
      </c>
      <c r="AH54" s="145">
        <v>0</v>
      </c>
      <c r="AI54" s="145">
        <v>325.153615</v>
      </c>
      <c r="AJ54" s="145">
        <v>84.302047000000016</v>
      </c>
      <c r="AK54" s="145">
        <v>0</v>
      </c>
      <c r="AL54" s="145">
        <v>140.616694</v>
      </c>
      <c r="AM54" s="381">
        <v>8.4162110000000006</v>
      </c>
      <c r="AN54" s="145">
        <v>18.511665999999998</v>
      </c>
      <c r="AO54" s="145">
        <v>2.9786589999999999</v>
      </c>
      <c r="AP54" s="145">
        <v>42.460883999999993</v>
      </c>
      <c r="AQ54" s="145">
        <v>6.8169310000000003</v>
      </c>
      <c r="AR54" s="145">
        <v>9.4957250000000002</v>
      </c>
      <c r="AS54" s="145">
        <v>0</v>
      </c>
      <c r="AT54" s="146">
        <v>9.8155810000000017</v>
      </c>
      <c r="AU54" s="97">
        <v>98.495656999999994</v>
      </c>
      <c r="AV54" s="152">
        <v>3187.56495</v>
      </c>
      <c r="AW54" s="145">
        <v>212.48433900000001</v>
      </c>
      <c r="AX54" s="152">
        <v>2289.6063504700001</v>
      </c>
      <c r="AY54" s="145">
        <v>0</v>
      </c>
      <c r="AZ54" s="145">
        <v>0</v>
      </c>
      <c r="BA54" s="146">
        <v>552.41130299999998</v>
      </c>
      <c r="BB54" s="96">
        <v>1737.1950474700002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0.11659663903715325</v>
      </c>
      <c r="N55" s="400" t="s">
        <v>52</v>
      </c>
      <c r="O55" s="151">
        <v>2018</v>
      </c>
      <c r="P55" s="394">
        <v>2</v>
      </c>
      <c r="Q55" s="145">
        <v>5697.5557043999997</v>
      </c>
      <c r="R55" s="145">
        <v>87.494</v>
      </c>
      <c r="S55" s="152">
        <v>5610.0617044000001</v>
      </c>
      <c r="T55" s="145">
        <v>2214.0175440000003</v>
      </c>
      <c r="U55" s="145">
        <v>0</v>
      </c>
      <c r="V55" s="145">
        <v>0</v>
      </c>
      <c r="W55" s="96">
        <v>3396.0441603999998</v>
      </c>
      <c r="X55" s="146">
        <v>102.94275053999999</v>
      </c>
      <c r="Y55" s="145">
        <v>662.07098399999995</v>
      </c>
      <c r="Z55" s="146">
        <v>22.729766999999999</v>
      </c>
      <c r="AA55" s="145">
        <v>0</v>
      </c>
      <c r="AB55" s="145">
        <v>-15.293115</v>
      </c>
      <c r="AC55" s="146">
        <v>57.734008000000003</v>
      </c>
      <c r="AD55" s="145">
        <v>274.15657399999998</v>
      </c>
      <c r="AE55" s="145">
        <v>459.91294600000003</v>
      </c>
      <c r="AF55" s="145">
        <v>219.26128800000004</v>
      </c>
      <c r="AG55" s="145">
        <v>315.81781799999999</v>
      </c>
      <c r="AH55" s="145">
        <v>0</v>
      </c>
      <c r="AI55" s="145">
        <v>274.95621399999999</v>
      </c>
      <c r="AJ55" s="145">
        <v>77.665035000000003</v>
      </c>
      <c r="AK55" s="145">
        <v>0</v>
      </c>
      <c r="AL55" s="145">
        <v>85.181651000000002</v>
      </c>
      <c r="AM55" s="381">
        <v>6.8968950000000007</v>
      </c>
      <c r="AN55" s="145">
        <v>31.465834000000001</v>
      </c>
      <c r="AO55" s="145">
        <v>0.33984700000000001</v>
      </c>
      <c r="AP55" s="145">
        <v>109.930509</v>
      </c>
      <c r="AQ55" s="145">
        <v>0</v>
      </c>
      <c r="AR55" s="145">
        <v>26.707975999999999</v>
      </c>
      <c r="AS55" s="145">
        <v>0</v>
      </c>
      <c r="AT55" s="146">
        <v>8.3762290000000004</v>
      </c>
      <c r="AU55" s="97">
        <v>183.71728999999999</v>
      </c>
      <c r="AV55" s="152">
        <v>1890.6688159999999</v>
      </c>
      <c r="AW55" s="145">
        <v>95.756889999999999</v>
      </c>
      <c r="AX55" s="152">
        <v>664.31584586000019</v>
      </c>
      <c r="AY55" s="145">
        <v>0</v>
      </c>
      <c r="AZ55" s="145">
        <v>0</v>
      </c>
      <c r="BA55" s="146">
        <v>165.84533599999997</v>
      </c>
      <c r="BB55" s="96">
        <v>498.47050986000016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6.1669087731557035E-2</v>
      </c>
      <c r="N56" s="400" t="s">
        <v>52</v>
      </c>
      <c r="O56" s="151">
        <v>2018</v>
      </c>
      <c r="P56" s="394">
        <v>2</v>
      </c>
      <c r="Q56" s="145">
        <v>4394.3949107799999</v>
      </c>
      <c r="R56" s="145">
        <v>98.727999999999994</v>
      </c>
      <c r="S56" s="152">
        <v>4295.6669107799999</v>
      </c>
      <c r="T56" s="145">
        <v>2221.7832520000002</v>
      </c>
      <c r="U56" s="145">
        <v>0</v>
      </c>
      <c r="V56" s="145">
        <v>0</v>
      </c>
      <c r="W56" s="96">
        <v>2073.8836587799997</v>
      </c>
      <c r="X56" s="146">
        <v>67.819426500000006</v>
      </c>
      <c r="Y56" s="145">
        <v>295.69391599999994</v>
      </c>
      <c r="Z56" s="146">
        <v>21.59028</v>
      </c>
      <c r="AA56" s="145">
        <v>0</v>
      </c>
      <c r="AB56" s="145">
        <v>-0.13993700000000003</v>
      </c>
      <c r="AC56" s="146">
        <v>47.298705999999996</v>
      </c>
      <c r="AD56" s="145">
        <v>114.428484</v>
      </c>
      <c r="AE56" s="145">
        <v>551.13187900000003</v>
      </c>
      <c r="AF56" s="145">
        <v>204.328011</v>
      </c>
      <c r="AG56" s="145">
        <v>114.128619</v>
      </c>
      <c r="AH56" s="145">
        <v>0</v>
      </c>
      <c r="AI56" s="145">
        <v>144.53492999999997</v>
      </c>
      <c r="AJ56" s="145">
        <v>143.655326</v>
      </c>
      <c r="AK56" s="145">
        <v>0</v>
      </c>
      <c r="AL56" s="145">
        <v>66.909876999999994</v>
      </c>
      <c r="AM56" s="381">
        <v>3.6183709999999998</v>
      </c>
      <c r="AN56" s="145">
        <v>15.193159999999999</v>
      </c>
      <c r="AO56" s="145">
        <v>0</v>
      </c>
      <c r="AP56" s="145">
        <v>22.669794000000003</v>
      </c>
      <c r="AQ56" s="145">
        <v>0</v>
      </c>
      <c r="AR56" s="145">
        <v>8.0763639999999999</v>
      </c>
      <c r="AS56" s="145">
        <v>0</v>
      </c>
      <c r="AT56" s="146">
        <v>2.4189109999999996</v>
      </c>
      <c r="AU56" s="97">
        <v>51.976599999999998</v>
      </c>
      <c r="AV56" s="152">
        <v>1391.0937260000001</v>
      </c>
      <c r="AW56" s="145">
        <v>73.846754000000004</v>
      </c>
      <c r="AX56" s="152">
        <v>270.99832527999956</v>
      </c>
      <c r="AY56" s="145">
        <v>0</v>
      </c>
      <c r="AZ56" s="145">
        <v>0</v>
      </c>
      <c r="BA56" s="146">
        <v>84.641894000000008</v>
      </c>
      <c r="BB56" s="96">
        <v>186.35643127999958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0.15699270376274965</v>
      </c>
      <c r="N57" s="400" t="s">
        <v>52</v>
      </c>
      <c r="O57" s="151">
        <v>2018</v>
      </c>
      <c r="P57" s="394">
        <v>2</v>
      </c>
      <c r="Q57" s="145">
        <v>4714.7835466199995</v>
      </c>
      <c r="R57" s="145">
        <v>66.276499999999999</v>
      </c>
      <c r="S57" s="152">
        <v>4648.5070466199995</v>
      </c>
      <c r="T57" s="145">
        <v>1782.442884</v>
      </c>
      <c r="U57" s="145">
        <v>0</v>
      </c>
      <c r="V57" s="145">
        <v>0</v>
      </c>
      <c r="W57" s="96">
        <v>2866.0641626199995</v>
      </c>
      <c r="X57" s="146">
        <v>103.79941698</v>
      </c>
      <c r="Y57" s="145">
        <v>388.59352799999999</v>
      </c>
      <c r="Z57" s="146">
        <v>79.684125999999992</v>
      </c>
      <c r="AA57" s="145">
        <v>0</v>
      </c>
      <c r="AB57" s="145">
        <v>115.76788099999999</v>
      </c>
      <c r="AC57" s="146">
        <v>29.266824</v>
      </c>
      <c r="AD57" s="145">
        <v>175.62093499999997</v>
      </c>
      <c r="AE57" s="145">
        <v>483.90214600000002</v>
      </c>
      <c r="AF57" s="145">
        <v>265.000696</v>
      </c>
      <c r="AG57" s="145">
        <v>341.64619000000005</v>
      </c>
      <c r="AH57" s="145">
        <v>0</v>
      </c>
      <c r="AI57" s="145">
        <v>148.25325599999999</v>
      </c>
      <c r="AJ57" s="145">
        <v>59.173360000000002</v>
      </c>
      <c r="AK57" s="145">
        <v>3.578389</v>
      </c>
      <c r="AL57" s="145">
        <v>103.57337100000001</v>
      </c>
      <c r="AM57" s="381">
        <v>0.37982899999999997</v>
      </c>
      <c r="AN57" s="145">
        <v>4.5179659999999995</v>
      </c>
      <c r="AO57" s="145">
        <v>0.31985600000000003</v>
      </c>
      <c r="AP57" s="145">
        <v>11.035031999999999</v>
      </c>
      <c r="AQ57" s="145">
        <v>0</v>
      </c>
      <c r="AR57" s="145">
        <v>8.7560579999999995</v>
      </c>
      <c r="AS57" s="145">
        <v>0</v>
      </c>
      <c r="AT57" s="146">
        <v>2.518866</v>
      </c>
      <c r="AU57" s="97">
        <v>27.527606999999996</v>
      </c>
      <c r="AV57" s="152">
        <v>1608.27595</v>
      </c>
      <c r="AW57" s="145">
        <v>90.559229999999985</v>
      </c>
      <c r="AX57" s="152">
        <v>740.18661663999978</v>
      </c>
      <c r="AY57" s="145">
        <v>0</v>
      </c>
      <c r="AZ57" s="145">
        <v>0</v>
      </c>
      <c r="BA57" s="146">
        <v>390.20432900000003</v>
      </c>
      <c r="BB57" s="96">
        <v>349.98228763999987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0.16019460751701009</v>
      </c>
      <c r="N58" s="400" t="s">
        <v>52</v>
      </c>
      <c r="O58" s="151">
        <v>2018</v>
      </c>
      <c r="P58" s="394">
        <v>2</v>
      </c>
      <c r="Q58" s="145">
        <v>5830.9607698300006</v>
      </c>
      <c r="R58" s="145">
        <v>89.6875</v>
      </c>
      <c r="S58" s="152">
        <v>5741.2732698300006</v>
      </c>
      <c r="T58" s="145">
        <v>2274.440024</v>
      </c>
      <c r="U58" s="145">
        <v>0</v>
      </c>
      <c r="V58" s="145">
        <v>0</v>
      </c>
      <c r="W58" s="96">
        <v>3466.8332458300001</v>
      </c>
      <c r="X58" s="146">
        <v>67.778632859999988</v>
      </c>
      <c r="Y58" s="145">
        <v>677.55083999999999</v>
      </c>
      <c r="Z58" s="146">
        <v>35.044223000000002</v>
      </c>
      <c r="AA58" s="145">
        <v>0</v>
      </c>
      <c r="AB58" s="145">
        <v>-13.453943000000001</v>
      </c>
      <c r="AC58" s="146">
        <v>31.105996000000001</v>
      </c>
      <c r="AD58" s="145">
        <v>214.30351999999999</v>
      </c>
      <c r="AE58" s="145">
        <v>547.99329200000011</v>
      </c>
      <c r="AF58" s="145">
        <v>292.06851</v>
      </c>
      <c r="AG58" s="145">
        <v>262.06201900000002</v>
      </c>
      <c r="AH58" s="145">
        <v>0</v>
      </c>
      <c r="AI58" s="145">
        <v>136.33861999999999</v>
      </c>
      <c r="AJ58" s="145">
        <v>65.030722999999995</v>
      </c>
      <c r="AK58" s="145">
        <v>3.9981999999999998</v>
      </c>
      <c r="AL58" s="145">
        <v>73.946708999999998</v>
      </c>
      <c r="AM58" s="381">
        <v>8.4162110000000006</v>
      </c>
      <c r="AN58" s="145">
        <v>7.716526</v>
      </c>
      <c r="AO58" s="145">
        <v>5.9173359999999997</v>
      </c>
      <c r="AP58" s="145">
        <v>20.490774999999999</v>
      </c>
      <c r="AQ58" s="145">
        <v>0</v>
      </c>
      <c r="AR58" s="145">
        <v>24.329046999999999</v>
      </c>
      <c r="AS58" s="145">
        <v>0</v>
      </c>
      <c r="AT58" s="146">
        <v>9.4157609999999998</v>
      </c>
      <c r="AU58" s="97">
        <v>76.285656000000017</v>
      </c>
      <c r="AV58" s="152">
        <v>1672.0272490000002</v>
      </c>
      <c r="AW58" s="145">
        <v>97.995882000000009</v>
      </c>
      <c r="AX58" s="152">
        <v>934.08847196999989</v>
      </c>
      <c r="AY58" s="145">
        <v>0</v>
      </c>
      <c r="AZ58" s="145">
        <v>0</v>
      </c>
      <c r="BA58" s="146">
        <v>771.41270800000007</v>
      </c>
      <c r="BB58" s="96">
        <v>162.67576396999988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9.7848787979948226E-2</v>
      </c>
      <c r="N59" s="400" t="s">
        <v>52</v>
      </c>
      <c r="O59" s="151">
        <v>2018</v>
      </c>
      <c r="P59" s="394">
        <v>2</v>
      </c>
      <c r="Q59" s="145">
        <v>6758.6140926500002</v>
      </c>
      <c r="R59" s="145">
        <v>208.2595</v>
      </c>
      <c r="S59" s="152">
        <v>6550.3545926500001</v>
      </c>
      <c r="T59" s="145">
        <v>2548.2268519999998</v>
      </c>
      <c r="U59" s="145">
        <v>0</v>
      </c>
      <c r="V59" s="145">
        <v>0</v>
      </c>
      <c r="W59" s="96">
        <v>4002.1277406500003</v>
      </c>
      <c r="X59" s="146">
        <v>114.07941425999999</v>
      </c>
      <c r="Y59" s="145">
        <v>611.84335600000009</v>
      </c>
      <c r="Z59" s="146">
        <v>16.392620000000001</v>
      </c>
      <c r="AA59" s="145">
        <v>0</v>
      </c>
      <c r="AB59" s="145">
        <v>-15.313106000000001</v>
      </c>
      <c r="AC59" s="146">
        <v>38.042873</v>
      </c>
      <c r="AD59" s="145">
        <v>164.60589400000001</v>
      </c>
      <c r="AE59" s="145">
        <v>861.99192900000003</v>
      </c>
      <c r="AF59" s="145">
        <v>359.79801799999996</v>
      </c>
      <c r="AG59" s="145">
        <v>450.57714899999996</v>
      </c>
      <c r="AH59" s="145">
        <v>0</v>
      </c>
      <c r="AI59" s="145">
        <v>355.59990799999997</v>
      </c>
      <c r="AJ59" s="145">
        <v>106.49205700000002</v>
      </c>
      <c r="AK59" s="145">
        <v>8.9159860000000002</v>
      </c>
      <c r="AL59" s="145">
        <v>116.10772800000001</v>
      </c>
      <c r="AM59" s="381">
        <v>6.0572729999999995</v>
      </c>
      <c r="AN59" s="145">
        <v>24.409011</v>
      </c>
      <c r="AO59" s="145">
        <v>0.819631</v>
      </c>
      <c r="AP59" s="145">
        <v>16.092755000000004</v>
      </c>
      <c r="AQ59" s="145">
        <v>0</v>
      </c>
      <c r="AR59" s="145">
        <v>10.695184999999999</v>
      </c>
      <c r="AS59" s="145">
        <v>0</v>
      </c>
      <c r="AT59" s="146">
        <v>9.2358420000000017</v>
      </c>
      <c r="AU59" s="97">
        <v>67.309697</v>
      </c>
      <c r="AV59" s="152">
        <v>2491.3983659999999</v>
      </c>
      <c r="AW59" s="145">
        <v>129.82155399999999</v>
      </c>
      <c r="AX59" s="152">
        <v>661.32219739000004</v>
      </c>
      <c r="AY59" s="145">
        <v>0</v>
      </c>
      <c r="AZ59" s="145">
        <v>0</v>
      </c>
      <c r="BA59" s="146">
        <v>565.86524600000007</v>
      </c>
      <c r="BB59" s="96">
        <v>95.456951390000029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0.16007189831772642</v>
      </c>
      <c r="N60" s="400" t="s">
        <v>52</v>
      </c>
      <c r="O60" s="151">
        <v>2018</v>
      </c>
      <c r="P60" s="394">
        <v>2</v>
      </c>
      <c r="Q60" s="145">
        <v>11859.021331290001</v>
      </c>
      <c r="R60" s="145">
        <v>111.684</v>
      </c>
      <c r="S60" s="152">
        <v>11747.337331290002</v>
      </c>
      <c r="T60" s="145">
        <v>4975.9128840000003</v>
      </c>
      <c r="U60" s="145">
        <v>0</v>
      </c>
      <c r="V60" s="145">
        <v>0</v>
      </c>
      <c r="W60" s="96">
        <v>6771.4244472900018</v>
      </c>
      <c r="X60" s="146">
        <v>117.89361959999999</v>
      </c>
      <c r="Y60" s="145">
        <v>1386.4913879999999</v>
      </c>
      <c r="Z60" s="146">
        <v>46.419101999999995</v>
      </c>
      <c r="AA60" s="145">
        <v>0</v>
      </c>
      <c r="AB60" s="145">
        <v>-10.915085999999999</v>
      </c>
      <c r="AC60" s="146">
        <v>25.928327000000003</v>
      </c>
      <c r="AD60" s="145">
        <v>219.20131500000002</v>
      </c>
      <c r="AE60" s="145">
        <v>884.70170499999995</v>
      </c>
      <c r="AF60" s="145">
        <v>736.38847600000008</v>
      </c>
      <c r="AG60" s="145">
        <v>268.79898600000001</v>
      </c>
      <c r="AH60" s="145">
        <v>0</v>
      </c>
      <c r="AI60" s="145">
        <v>543.13547900000003</v>
      </c>
      <c r="AJ60" s="145">
        <v>98.775531000000001</v>
      </c>
      <c r="AK60" s="145">
        <v>0</v>
      </c>
      <c r="AL60" s="145">
        <v>101.81416300000001</v>
      </c>
      <c r="AM60" s="381">
        <v>8.5361569999999993</v>
      </c>
      <c r="AN60" s="145">
        <v>27.627562000000001</v>
      </c>
      <c r="AO60" s="145">
        <v>2.019091</v>
      </c>
      <c r="AP60" s="145">
        <v>89.159860000000009</v>
      </c>
      <c r="AQ60" s="145">
        <v>0</v>
      </c>
      <c r="AR60" s="145">
        <v>10.015491000000001</v>
      </c>
      <c r="AS60" s="145">
        <v>0</v>
      </c>
      <c r="AT60" s="146">
        <v>147.85343599999999</v>
      </c>
      <c r="AU60" s="97">
        <v>285.21159699999998</v>
      </c>
      <c r="AV60" s="152">
        <v>3138.0272519999999</v>
      </c>
      <c r="AW60" s="145">
        <v>199.31027</v>
      </c>
      <c r="AX60" s="152">
        <v>1898.2960566900017</v>
      </c>
      <c r="AY60" s="145">
        <v>0</v>
      </c>
      <c r="AZ60" s="145">
        <v>0</v>
      </c>
      <c r="BA60" s="146">
        <v>573.18195200000014</v>
      </c>
      <c r="BB60" s="96">
        <v>1325.1141046900016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0.13496795044878332</v>
      </c>
      <c r="N61" s="400" t="s">
        <v>52</v>
      </c>
      <c r="O61" s="151">
        <v>2018</v>
      </c>
      <c r="P61" s="394">
        <v>2</v>
      </c>
      <c r="Q61" s="145">
        <v>7824.7305915100005</v>
      </c>
      <c r="R61" s="145">
        <v>87.637500000000003</v>
      </c>
      <c r="S61" s="152">
        <v>7737.0930915100016</v>
      </c>
      <c r="T61" s="145">
        <v>3029.0316400000002</v>
      </c>
      <c r="U61" s="145">
        <v>0</v>
      </c>
      <c r="V61" s="145">
        <v>0</v>
      </c>
      <c r="W61" s="96">
        <v>4708.0614515100006</v>
      </c>
      <c r="X61" s="146">
        <v>175.77979476000002</v>
      </c>
      <c r="Y61" s="145">
        <v>913.147696</v>
      </c>
      <c r="Z61" s="146">
        <v>46.439093</v>
      </c>
      <c r="AA61" s="145">
        <v>0</v>
      </c>
      <c r="AB61" s="145">
        <v>-10.995049999999999</v>
      </c>
      <c r="AC61" s="146">
        <v>30.206401</v>
      </c>
      <c r="AD61" s="145">
        <v>164.74583100000001</v>
      </c>
      <c r="AE61" s="145">
        <v>761.51716299999998</v>
      </c>
      <c r="AF61" s="145">
        <v>612.88407800000004</v>
      </c>
      <c r="AG61" s="145">
        <v>241.151433</v>
      </c>
      <c r="AH61" s="145">
        <v>0</v>
      </c>
      <c r="AI61" s="145">
        <v>193.47289799999999</v>
      </c>
      <c r="AJ61" s="145">
        <v>87.300697</v>
      </c>
      <c r="AK61" s="145">
        <v>0</v>
      </c>
      <c r="AL61" s="145">
        <v>143.11556899999999</v>
      </c>
      <c r="AM61" s="381">
        <v>10.635212000000001</v>
      </c>
      <c r="AN61" s="145">
        <v>20.050972999999999</v>
      </c>
      <c r="AO61" s="145">
        <v>1.059523</v>
      </c>
      <c r="AP61" s="145">
        <v>57.594071</v>
      </c>
      <c r="AQ61" s="145">
        <v>0</v>
      </c>
      <c r="AR61" s="145">
        <v>6.2771740000000005</v>
      </c>
      <c r="AS61" s="145">
        <v>0</v>
      </c>
      <c r="AT61" s="146">
        <v>104.51294799999999</v>
      </c>
      <c r="AU61" s="97">
        <v>200.12990100000002</v>
      </c>
      <c r="AV61" s="152">
        <v>2404.3175699999997</v>
      </c>
      <c r="AW61" s="145">
        <v>131.500798</v>
      </c>
      <c r="AX61" s="152">
        <v>1056.0878507500008</v>
      </c>
      <c r="AY61" s="145">
        <v>0</v>
      </c>
      <c r="AZ61" s="145">
        <v>0</v>
      </c>
      <c r="BA61" s="146">
        <v>635.67381799999998</v>
      </c>
      <c r="BB61" s="96">
        <v>420.41403275000079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3.4333929427038716E-2</v>
      </c>
      <c r="N62" s="400" t="s">
        <v>51</v>
      </c>
      <c r="O62" s="151">
        <v>2018</v>
      </c>
      <c r="P62" s="394">
        <v>2</v>
      </c>
      <c r="Q62" s="145">
        <v>3275.4284413899995</v>
      </c>
      <c r="R62" s="145">
        <v>125.214</v>
      </c>
      <c r="S62" s="152">
        <v>3150.2144413899996</v>
      </c>
      <c r="T62" s="145">
        <v>1298.5561440000001</v>
      </c>
      <c r="U62" s="145">
        <v>0</v>
      </c>
      <c r="V62" s="145">
        <v>0</v>
      </c>
      <c r="W62" s="96">
        <v>1851.6582973899997</v>
      </c>
      <c r="X62" s="146">
        <v>47.769352440000006</v>
      </c>
      <c r="Y62" s="145">
        <v>294.21964400000002</v>
      </c>
      <c r="Z62" s="146">
        <v>9.1358870000000003</v>
      </c>
      <c r="AA62" s="145">
        <v>0</v>
      </c>
      <c r="AB62" s="145">
        <v>-1.159478</v>
      </c>
      <c r="AC62" s="146">
        <v>50.297356000000001</v>
      </c>
      <c r="AD62" s="145">
        <v>152.19148300000001</v>
      </c>
      <c r="AE62" s="145">
        <v>462.37183900000002</v>
      </c>
      <c r="AF62" s="145">
        <v>282.61276700000002</v>
      </c>
      <c r="AG62" s="145">
        <v>186.39608399999997</v>
      </c>
      <c r="AH62" s="145">
        <v>0</v>
      </c>
      <c r="AI62" s="145">
        <v>187.755472</v>
      </c>
      <c r="AJ62" s="145">
        <v>38.242783000000003</v>
      </c>
      <c r="AK62" s="145">
        <v>0</v>
      </c>
      <c r="AL62" s="145">
        <v>44.739857999999998</v>
      </c>
      <c r="AM62" s="381">
        <v>7.1567780000000001</v>
      </c>
      <c r="AN62" s="145">
        <v>1.1194960000000003</v>
      </c>
      <c r="AO62" s="145">
        <v>0</v>
      </c>
      <c r="AP62" s="145">
        <v>4.5979299999999999</v>
      </c>
      <c r="AQ62" s="145">
        <v>0</v>
      </c>
      <c r="AR62" s="145">
        <v>5.9972999999999992</v>
      </c>
      <c r="AS62" s="145">
        <v>0</v>
      </c>
      <c r="AT62" s="146">
        <v>8.9759589999999996</v>
      </c>
      <c r="AU62" s="97">
        <v>27.847462999999998</v>
      </c>
      <c r="AV62" s="152">
        <v>1382.157749</v>
      </c>
      <c r="AW62" s="145">
        <v>55.055213999999992</v>
      </c>
      <c r="AX62" s="152">
        <v>112.45832894999967</v>
      </c>
      <c r="AY62" s="145">
        <v>0</v>
      </c>
      <c r="AZ62" s="145">
        <v>0</v>
      </c>
      <c r="BA62" s="146">
        <v>379.32922499999995</v>
      </c>
      <c r="BB62" s="96">
        <v>-266.87089605000028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0.10012538482938203</v>
      </c>
      <c r="N63" s="400" t="s">
        <v>52</v>
      </c>
      <c r="O63" s="151">
        <v>2018</v>
      </c>
      <c r="P63" s="394">
        <v>2</v>
      </c>
      <c r="Q63" s="145">
        <v>1901.6622519300004</v>
      </c>
      <c r="R63" s="145">
        <v>48.728499999999997</v>
      </c>
      <c r="S63" s="152">
        <v>1852.9337519300002</v>
      </c>
      <c r="T63" s="145">
        <v>1040.7873559999998</v>
      </c>
      <c r="U63" s="145">
        <v>0</v>
      </c>
      <c r="V63" s="145">
        <v>0</v>
      </c>
      <c r="W63" s="96">
        <v>812.14639593000049</v>
      </c>
      <c r="X63" s="146">
        <v>45.423718139999998</v>
      </c>
      <c r="Y63" s="145">
        <v>182.195448</v>
      </c>
      <c r="Z63" s="146">
        <v>18.311756000000003</v>
      </c>
      <c r="AA63" s="145">
        <v>0</v>
      </c>
      <c r="AB63" s="145">
        <v>-0.35983799999999999</v>
      </c>
      <c r="AC63" s="146">
        <v>7.8164810000000005</v>
      </c>
      <c r="AD63" s="145">
        <v>77.9649</v>
      </c>
      <c r="AE63" s="145">
        <v>80.063954999999993</v>
      </c>
      <c r="AF63" s="145">
        <v>87.16076000000001</v>
      </c>
      <c r="AG63" s="145">
        <v>19.611170999999999</v>
      </c>
      <c r="AH63" s="145">
        <v>0</v>
      </c>
      <c r="AI63" s="145">
        <v>5.5774889999999999</v>
      </c>
      <c r="AJ63" s="145">
        <v>9.615670999999999</v>
      </c>
      <c r="AK63" s="145">
        <v>0</v>
      </c>
      <c r="AL63" s="145">
        <v>33.584879999999998</v>
      </c>
      <c r="AM63" s="381">
        <v>6.5770390000000001</v>
      </c>
      <c r="AN63" s="145">
        <v>0.97955900000000007</v>
      </c>
      <c r="AO63" s="145">
        <v>0</v>
      </c>
      <c r="AP63" s="145">
        <v>28.587130000000002</v>
      </c>
      <c r="AQ63" s="145">
        <v>0</v>
      </c>
      <c r="AR63" s="145">
        <v>2.3989199999999999</v>
      </c>
      <c r="AS63" s="145">
        <v>0</v>
      </c>
      <c r="AT63" s="146">
        <v>-0.819631</v>
      </c>
      <c r="AU63" s="97">
        <v>37.723016999999999</v>
      </c>
      <c r="AV63" s="152">
        <v>351.30184299999996</v>
      </c>
      <c r="AW63" s="145">
        <v>31.965609000000001</v>
      </c>
      <c r="AX63" s="152">
        <v>190.40466479000054</v>
      </c>
      <c r="AY63" s="145">
        <v>0</v>
      </c>
      <c r="AZ63" s="145">
        <v>0</v>
      </c>
      <c r="BA63" s="146">
        <v>50.157419000000004</v>
      </c>
      <c r="BB63" s="96">
        <v>140.24724579000053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-0.17359644377234182</v>
      </c>
      <c r="N64" s="400" t="s">
        <v>56</v>
      </c>
      <c r="O64" s="151">
        <v>2018</v>
      </c>
      <c r="P64" s="394">
        <v>2</v>
      </c>
      <c r="Q64" s="145">
        <v>1492.4756742700001</v>
      </c>
      <c r="R64" s="145">
        <v>61.377000000000002</v>
      </c>
      <c r="S64" s="152">
        <v>1431.0986742699999</v>
      </c>
      <c r="T64" s="145">
        <v>813.55422399999998</v>
      </c>
      <c r="U64" s="145">
        <v>0</v>
      </c>
      <c r="V64" s="145">
        <v>0</v>
      </c>
      <c r="W64" s="96">
        <v>617.54445026999997</v>
      </c>
      <c r="X64" s="146">
        <v>36.857053739999998</v>
      </c>
      <c r="Y64" s="145">
        <v>140.69059599999997</v>
      </c>
      <c r="Z64" s="146">
        <v>29.286815000000001</v>
      </c>
      <c r="AA64" s="145">
        <v>0</v>
      </c>
      <c r="AB64" s="145">
        <v>-0.31985600000000003</v>
      </c>
      <c r="AC64" s="146">
        <v>9.1158959999999993</v>
      </c>
      <c r="AD64" s="145">
        <v>128.602103</v>
      </c>
      <c r="AE64" s="145">
        <v>65.290605999999997</v>
      </c>
      <c r="AF64" s="145">
        <v>127.74249</v>
      </c>
      <c r="AG64" s="145">
        <v>21.710225999999999</v>
      </c>
      <c r="AH64" s="145">
        <v>0</v>
      </c>
      <c r="AI64" s="145">
        <v>2.2589829999999997</v>
      </c>
      <c r="AJ64" s="145">
        <v>10.135437</v>
      </c>
      <c r="AK64" s="145">
        <v>0</v>
      </c>
      <c r="AL64" s="145">
        <v>266.739913</v>
      </c>
      <c r="AM64" s="381">
        <v>1.9990999999999999</v>
      </c>
      <c r="AN64" s="145">
        <v>12.174519</v>
      </c>
      <c r="AO64" s="145">
        <v>0</v>
      </c>
      <c r="AP64" s="145">
        <v>12.674294</v>
      </c>
      <c r="AQ64" s="145">
        <v>0</v>
      </c>
      <c r="AR64" s="145">
        <v>2.119046</v>
      </c>
      <c r="AS64" s="145">
        <v>0</v>
      </c>
      <c r="AT64" s="146">
        <v>2.0590729999999997</v>
      </c>
      <c r="AU64" s="97">
        <v>31.026032000000001</v>
      </c>
      <c r="AV64" s="152">
        <v>653.50578999999993</v>
      </c>
      <c r="AW64" s="145">
        <v>25.088705000000001</v>
      </c>
      <c r="AX64" s="152">
        <v>-259.08846947000001</v>
      </c>
      <c r="AY64" s="145">
        <v>0</v>
      </c>
      <c r="AZ64" s="145">
        <v>0</v>
      </c>
      <c r="BA64" s="146">
        <v>50.257373999999999</v>
      </c>
      <c r="BB64" s="96">
        <v>-309.34584347000003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4.6808840391783513E-2</v>
      </c>
      <c r="N65" s="400" t="s">
        <v>51</v>
      </c>
      <c r="O65" s="151">
        <v>2018</v>
      </c>
      <c r="P65" s="394">
        <v>2</v>
      </c>
      <c r="Q65" s="145">
        <v>5185.2294638900003</v>
      </c>
      <c r="R65" s="145">
        <v>34.501499999999993</v>
      </c>
      <c r="S65" s="152">
        <v>5150.72796389</v>
      </c>
      <c r="T65" s="145">
        <v>2022.9567959999999</v>
      </c>
      <c r="U65" s="145">
        <v>0</v>
      </c>
      <c r="V65" s="145">
        <v>0</v>
      </c>
      <c r="W65" s="96">
        <v>3127.7711678900005</v>
      </c>
      <c r="X65" s="146">
        <v>116.99615952000001</v>
      </c>
      <c r="Y65" s="145">
        <v>607.95291599999996</v>
      </c>
      <c r="Z65" s="146">
        <v>34.744357999999998</v>
      </c>
      <c r="AA65" s="145">
        <v>0</v>
      </c>
      <c r="AB65" s="145">
        <v>-12.234491999999999</v>
      </c>
      <c r="AC65" s="146">
        <v>17.891945</v>
      </c>
      <c r="AD65" s="145">
        <v>207.566553</v>
      </c>
      <c r="AE65" s="145">
        <v>481.72312699999998</v>
      </c>
      <c r="AF65" s="145">
        <v>307.56153499999999</v>
      </c>
      <c r="AG65" s="145">
        <v>514.20850200000007</v>
      </c>
      <c r="AH65" s="145">
        <v>0</v>
      </c>
      <c r="AI65" s="145">
        <v>168.72404</v>
      </c>
      <c r="AJ65" s="145">
        <v>85.761389999999992</v>
      </c>
      <c r="AK65" s="145">
        <v>0</v>
      </c>
      <c r="AL65" s="145">
        <v>127.14276000000001</v>
      </c>
      <c r="AM65" s="381">
        <v>7.6565530000000006</v>
      </c>
      <c r="AN65" s="145">
        <v>17.672044</v>
      </c>
      <c r="AO65" s="145">
        <v>3.278524</v>
      </c>
      <c r="AP65" s="145">
        <v>64.231083000000012</v>
      </c>
      <c r="AQ65" s="145">
        <v>0</v>
      </c>
      <c r="AR65" s="145">
        <v>11.854662999999999</v>
      </c>
      <c r="AS65" s="145">
        <v>0</v>
      </c>
      <c r="AT65" s="146">
        <v>46.499065999999999</v>
      </c>
      <c r="AU65" s="97">
        <v>151.19193300000001</v>
      </c>
      <c r="AV65" s="152">
        <v>2043.8798400000001</v>
      </c>
      <c r="AW65" s="145">
        <v>87.140769000000006</v>
      </c>
      <c r="AX65" s="152">
        <v>242.71457837000023</v>
      </c>
      <c r="AY65" s="145">
        <v>0</v>
      </c>
      <c r="AZ65" s="145">
        <v>0</v>
      </c>
      <c r="BA65" s="146">
        <v>598.61050399999999</v>
      </c>
      <c r="BB65" s="96">
        <v>-355.89592562999974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0.17083637828846457</v>
      </c>
      <c r="N66" s="400" t="s">
        <v>52</v>
      </c>
      <c r="O66" s="151">
        <v>2018</v>
      </c>
      <c r="P66" s="394">
        <v>2</v>
      </c>
      <c r="Q66" s="145">
        <v>3520.3825387500001</v>
      </c>
      <c r="R66" s="145">
        <v>50.388999999999996</v>
      </c>
      <c r="S66" s="152">
        <v>3469.9935387500004</v>
      </c>
      <c r="T66" s="145">
        <v>1932.9921840000002</v>
      </c>
      <c r="U66" s="145">
        <v>0</v>
      </c>
      <c r="V66" s="145">
        <v>0</v>
      </c>
      <c r="W66" s="96">
        <v>1537.0013547500002</v>
      </c>
      <c r="X66" s="146">
        <v>85.707437640000009</v>
      </c>
      <c r="Y66" s="145">
        <v>341.27349199999998</v>
      </c>
      <c r="Z66" s="146">
        <v>25.648453</v>
      </c>
      <c r="AA66" s="145">
        <v>0</v>
      </c>
      <c r="AB66" s="145">
        <v>-2.698785</v>
      </c>
      <c r="AC66" s="146">
        <v>8.9559680000000021</v>
      </c>
      <c r="AD66" s="145">
        <v>100.55472999999999</v>
      </c>
      <c r="AE66" s="145">
        <v>79.444233999999994</v>
      </c>
      <c r="AF66" s="145">
        <v>119.14636</v>
      </c>
      <c r="AG66" s="145">
        <v>26.468083999999998</v>
      </c>
      <c r="AH66" s="145">
        <v>0</v>
      </c>
      <c r="AI66" s="145">
        <v>10.295365</v>
      </c>
      <c r="AJ66" s="145">
        <v>6.4970750000000006</v>
      </c>
      <c r="AK66" s="145">
        <v>0</v>
      </c>
      <c r="AL66" s="145">
        <v>43.660343999999995</v>
      </c>
      <c r="AM66" s="381">
        <v>5.6574530000000003</v>
      </c>
      <c r="AN66" s="145">
        <v>14.113645999999999</v>
      </c>
      <c r="AO66" s="145">
        <v>0</v>
      </c>
      <c r="AP66" s="145">
        <v>16.392620000000001</v>
      </c>
      <c r="AQ66" s="145">
        <v>3.578389</v>
      </c>
      <c r="AR66" s="145">
        <v>3.6983350000000002</v>
      </c>
      <c r="AS66" s="145">
        <v>0</v>
      </c>
      <c r="AT66" s="146">
        <v>0.53975700000000004</v>
      </c>
      <c r="AU66" s="97">
        <v>43.980199999999996</v>
      </c>
      <c r="AV66" s="152">
        <v>430.04639199999997</v>
      </c>
      <c r="AW66" s="145">
        <v>59.173360000000002</v>
      </c>
      <c r="AX66" s="152">
        <v>601.40940311000031</v>
      </c>
      <c r="AY66" s="145">
        <v>0</v>
      </c>
      <c r="AZ66" s="145">
        <v>0</v>
      </c>
      <c r="BA66" s="146">
        <v>145.59445299999999</v>
      </c>
      <c r="BB66" s="96">
        <v>455.81495011000032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0.12944229704414209</v>
      </c>
      <c r="N67" s="400" t="s">
        <v>52</v>
      </c>
      <c r="O67" s="151">
        <v>2018</v>
      </c>
      <c r="P67" s="394">
        <v>2</v>
      </c>
      <c r="Q67" s="145">
        <v>6123.1447148199995</v>
      </c>
      <c r="R67" s="145">
        <v>141.04</v>
      </c>
      <c r="S67" s="152">
        <v>5982.1047148199996</v>
      </c>
      <c r="T67" s="145">
        <v>2451.246744</v>
      </c>
      <c r="U67" s="145">
        <v>0</v>
      </c>
      <c r="V67" s="145">
        <v>0</v>
      </c>
      <c r="W67" s="96">
        <v>3530.8579708199995</v>
      </c>
      <c r="X67" s="146">
        <v>62.006332799999996</v>
      </c>
      <c r="Y67" s="145">
        <v>558.83099200000015</v>
      </c>
      <c r="Z67" s="146">
        <v>7.1767690000000002</v>
      </c>
      <c r="AA67" s="145">
        <v>0</v>
      </c>
      <c r="AB67" s="145">
        <v>-1.3993699999999998</v>
      </c>
      <c r="AC67" s="146">
        <v>48.917976999999993</v>
      </c>
      <c r="AD67" s="145">
        <v>218.78150399999998</v>
      </c>
      <c r="AE67" s="145">
        <v>657.54397199999994</v>
      </c>
      <c r="AF67" s="145">
        <v>411.67466300000001</v>
      </c>
      <c r="AG67" s="145">
        <v>311.89958200000001</v>
      </c>
      <c r="AH67" s="145">
        <v>0</v>
      </c>
      <c r="AI67" s="145">
        <v>274.59637600000002</v>
      </c>
      <c r="AJ67" s="145">
        <v>49.577680000000001</v>
      </c>
      <c r="AK67" s="145">
        <v>0</v>
      </c>
      <c r="AL67" s="145">
        <v>69.548688999999996</v>
      </c>
      <c r="AM67" s="381">
        <v>6.4570930000000004</v>
      </c>
      <c r="AN67" s="145">
        <v>13.733817</v>
      </c>
      <c r="AO67" s="145">
        <v>0</v>
      </c>
      <c r="AP67" s="145">
        <v>20.290865000000004</v>
      </c>
      <c r="AQ67" s="145">
        <v>0</v>
      </c>
      <c r="AR67" s="145">
        <v>8.4761839999999999</v>
      </c>
      <c r="AS67" s="145">
        <v>0</v>
      </c>
      <c r="AT67" s="146">
        <v>12.274474</v>
      </c>
      <c r="AU67" s="97">
        <v>61.232433000000007</v>
      </c>
      <c r="AV67" s="152">
        <v>2054.8548989999999</v>
      </c>
      <c r="AW67" s="145">
        <v>102.913668</v>
      </c>
      <c r="AX67" s="152">
        <v>792.59391701999914</v>
      </c>
      <c r="AY67" s="145">
        <v>0</v>
      </c>
      <c r="AZ67" s="145">
        <v>0</v>
      </c>
      <c r="BA67" s="146">
        <v>537.27811599999995</v>
      </c>
      <c r="BB67" s="96">
        <v>255.31580101999921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0.16434232206919169</v>
      </c>
      <c r="N68" s="400" t="s">
        <v>52</v>
      </c>
      <c r="O68" s="151">
        <v>2018</v>
      </c>
      <c r="P68" s="394">
        <v>2</v>
      </c>
      <c r="Q68" s="145">
        <v>9035.2218030900003</v>
      </c>
      <c r="R68" s="145">
        <v>123.41000000000001</v>
      </c>
      <c r="S68" s="152">
        <v>8911.8118030900005</v>
      </c>
      <c r="T68" s="145">
        <v>3605.4985960000004</v>
      </c>
      <c r="U68" s="145">
        <v>0</v>
      </c>
      <c r="V68" s="145">
        <v>0</v>
      </c>
      <c r="W68" s="96">
        <v>5306.3132070900001</v>
      </c>
      <c r="X68" s="146">
        <v>194.95280556</v>
      </c>
      <c r="Y68" s="145">
        <v>1051.7702159999999</v>
      </c>
      <c r="Z68" s="146">
        <v>44.400010999999999</v>
      </c>
      <c r="AA68" s="145">
        <v>0</v>
      </c>
      <c r="AB68" s="145">
        <v>-10.535256999999998</v>
      </c>
      <c r="AC68" s="146">
        <v>42.260974000000004</v>
      </c>
      <c r="AD68" s="145">
        <v>276.39556599999997</v>
      </c>
      <c r="AE68" s="145">
        <v>792.24333000000001</v>
      </c>
      <c r="AF68" s="145">
        <v>571.22283400000003</v>
      </c>
      <c r="AG68" s="145">
        <v>283.81222700000001</v>
      </c>
      <c r="AH68" s="145">
        <v>0</v>
      </c>
      <c r="AI68" s="145">
        <v>147.25370599999999</v>
      </c>
      <c r="AJ68" s="145">
        <v>58.333737999999997</v>
      </c>
      <c r="AK68" s="145">
        <v>0</v>
      </c>
      <c r="AL68" s="145">
        <v>113.02911399999999</v>
      </c>
      <c r="AM68" s="381">
        <v>5.8573630000000003</v>
      </c>
      <c r="AN68" s="145">
        <v>15.852862999999999</v>
      </c>
      <c r="AO68" s="145">
        <v>18.751558000000003</v>
      </c>
      <c r="AP68" s="145">
        <v>97.536089000000004</v>
      </c>
      <c r="AQ68" s="145">
        <v>0</v>
      </c>
      <c r="AR68" s="145">
        <v>10.915085999999999</v>
      </c>
      <c r="AS68" s="145">
        <v>0</v>
      </c>
      <c r="AT68" s="146">
        <v>18.99145</v>
      </c>
      <c r="AU68" s="97">
        <v>167.90440899999999</v>
      </c>
      <c r="AV68" s="152">
        <v>2410.1949240000004</v>
      </c>
      <c r="AW68" s="145">
        <v>151.85163599999998</v>
      </c>
      <c r="AX68" s="152">
        <v>1484.8693315299997</v>
      </c>
      <c r="AY68" s="145">
        <v>0</v>
      </c>
      <c r="AZ68" s="145">
        <v>0</v>
      </c>
      <c r="BA68" s="146">
        <v>606.64688599999999</v>
      </c>
      <c r="BB68" s="96">
        <v>878.22244552999962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0.17900926041529255</v>
      </c>
      <c r="N69" s="400" t="s">
        <v>52</v>
      </c>
      <c r="O69" s="151">
        <v>2018</v>
      </c>
      <c r="P69" s="394">
        <v>2</v>
      </c>
      <c r="Q69" s="145">
        <v>4832.36900685</v>
      </c>
      <c r="R69" s="145">
        <v>52.049500000000002</v>
      </c>
      <c r="S69" s="152">
        <v>4780.3195068500008</v>
      </c>
      <c r="T69" s="145">
        <v>1869.2849919999999</v>
      </c>
      <c r="U69" s="145">
        <v>0</v>
      </c>
      <c r="V69" s="145">
        <v>0</v>
      </c>
      <c r="W69" s="96">
        <v>2911.0345148500001</v>
      </c>
      <c r="X69" s="146">
        <v>112.87600188000002</v>
      </c>
      <c r="Y69" s="145">
        <v>399.63009199999999</v>
      </c>
      <c r="Z69" s="146">
        <v>87.680526</v>
      </c>
      <c r="AA69" s="145">
        <v>0</v>
      </c>
      <c r="AB69" s="145">
        <v>92.418392999999995</v>
      </c>
      <c r="AC69" s="146">
        <v>18.431702000000001</v>
      </c>
      <c r="AD69" s="145">
        <v>184.69684899999999</v>
      </c>
      <c r="AE69" s="145">
        <v>408.31617499999999</v>
      </c>
      <c r="AF69" s="145">
        <v>350.60215800000003</v>
      </c>
      <c r="AG69" s="145">
        <v>141.09647799999999</v>
      </c>
      <c r="AH69" s="145">
        <v>0</v>
      </c>
      <c r="AI69" s="145">
        <v>145.17464200000001</v>
      </c>
      <c r="AJ69" s="145">
        <v>118.246765</v>
      </c>
      <c r="AK69" s="145">
        <v>0</v>
      </c>
      <c r="AL69" s="145">
        <v>65.730408000000011</v>
      </c>
      <c r="AM69" s="381">
        <v>9.0159409999999998</v>
      </c>
      <c r="AN69" s="145">
        <v>12.354438</v>
      </c>
      <c r="AO69" s="145">
        <v>2.9386770000000002</v>
      </c>
      <c r="AP69" s="145">
        <v>14.533456999999999</v>
      </c>
      <c r="AQ69" s="145">
        <v>0</v>
      </c>
      <c r="AR69" s="145">
        <v>8.4561930000000007</v>
      </c>
      <c r="AS69" s="145">
        <v>0</v>
      </c>
      <c r="AT69" s="146">
        <v>14.273574</v>
      </c>
      <c r="AU69" s="97">
        <v>61.572279999999999</v>
      </c>
      <c r="AV69" s="152">
        <v>1475.435755</v>
      </c>
      <c r="AW69" s="145">
        <v>81.223433</v>
      </c>
      <c r="AX69" s="152">
        <v>865.03880197000035</v>
      </c>
      <c r="AY69" s="145">
        <v>0</v>
      </c>
      <c r="AZ69" s="145">
        <v>0</v>
      </c>
      <c r="BA69" s="146">
        <v>559.56808100000012</v>
      </c>
      <c r="BB69" s="96">
        <v>305.47072097000029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0.13851736160206385</v>
      </c>
      <c r="N70" s="400" t="s">
        <v>52</v>
      </c>
      <c r="O70" s="151">
        <v>2018</v>
      </c>
      <c r="P70" s="394">
        <v>2</v>
      </c>
      <c r="Q70" s="145">
        <v>6339.5194464700007</v>
      </c>
      <c r="R70" s="145">
        <v>130.03149999999999</v>
      </c>
      <c r="S70" s="152">
        <v>6209.4879464700007</v>
      </c>
      <c r="T70" s="145">
        <v>2481.4377079999999</v>
      </c>
      <c r="U70" s="145">
        <v>0</v>
      </c>
      <c r="V70" s="145">
        <v>0</v>
      </c>
      <c r="W70" s="96">
        <v>3728.0502384700007</v>
      </c>
      <c r="X70" s="146">
        <v>104.14616292000001</v>
      </c>
      <c r="Y70" s="145">
        <v>580.10555599999998</v>
      </c>
      <c r="Z70" s="146">
        <v>20.270873999999999</v>
      </c>
      <c r="AA70" s="145">
        <v>0</v>
      </c>
      <c r="AB70" s="145">
        <v>-11.774698999999998</v>
      </c>
      <c r="AC70" s="146">
        <v>49.617662000000003</v>
      </c>
      <c r="AD70" s="145">
        <v>204.827786</v>
      </c>
      <c r="AE70" s="145">
        <v>719.57604500000002</v>
      </c>
      <c r="AF70" s="145">
        <v>429.76651799999996</v>
      </c>
      <c r="AG70" s="145">
        <v>213.18402400000002</v>
      </c>
      <c r="AH70" s="145">
        <v>0</v>
      </c>
      <c r="AI70" s="145">
        <v>256.204656</v>
      </c>
      <c r="AJ70" s="145">
        <v>64.510957000000005</v>
      </c>
      <c r="AK70" s="145">
        <v>0</v>
      </c>
      <c r="AL70" s="145">
        <v>79.664135000000002</v>
      </c>
      <c r="AM70" s="381">
        <v>9.4357520000000008</v>
      </c>
      <c r="AN70" s="145">
        <v>13.653853000000002</v>
      </c>
      <c r="AO70" s="145">
        <v>0</v>
      </c>
      <c r="AP70" s="145">
        <v>17.891945</v>
      </c>
      <c r="AQ70" s="145">
        <v>0</v>
      </c>
      <c r="AR70" s="145">
        <v>6.6570029999999996</v>
      </c>
      <c r="AS70" s="145">
        <v>0</v>
      </c>
      <c r="AT70" s="146">
        <v>61.312397000000004</v>
      </c>
      <c r="AU70" s="97">
        <v>108.95095000000001</v>
      </c>
      <c r="AV70" s="152">
        <v>2076.6850709999999</v>
      </c>
      <c r="AW70" s="145">
        <v>106.55203</v>
      </c>
      <c r="AX70" s="152">
        <v>878.13350755000079</v>
      </c>
      <c r="AY70" s="145">
        <v>0</v>
      </c>
      <c r="AZ70" s="145">
        <v>0</v>
      </c>
      <c r="BA70" s="146">
        <v>487.54050799999999</v>
      </c>
      <c r="BB70" s="96">
        <v>390.59299955000085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0.17746930589323534</v>
      </c>
      <c r="N71" s="400" t="s">
        <v>52</v>
      </c>
      <c r="O71" s="151">
        <v>2018</v>
      </c>
      <c r="P71" s="394">
        <v>2</v>
      </c>
      <c r="Q71" s="145">
        <v>8023.3498978500011</v>
      </c>
      <c r="R71" s="145">
        <v>82.143500000000003</v>
      </c>
      <c r="S71" s="152">
        <v>7941.20639785</v>
      </c>
      <c r="T71" s="145">
        <v>3718.7197799999999</v>
      </c>
      <c r="U71" s="145">
        <v>0</v>
      </c>
      <c r="V71" s="145">
        <v>0</v>
      </c>
      <c r="W71" s="96">
        <v>4222.4866178500006</v>
      </c>
      <c r="X71" s="146">
        <v>114.16100154</v>
      </c>
      <c r="Y71" s="145">
        <v>546.72967600000004</v>
      </c>
      <c r="Z71" s="146">
        <v>0.35983799999999999</v>
      </c>
      <c r="AA71" s="145">
        <v>0</v>
      </c>
      <c r="AB71" s="145">
        <v>-3.0986050000000001</v>
      </c>
      <c r="AC71" s="146">
        <v>26.867903999999999</v>
      </c>
      <c r="AD71" s="145">
        <v>182.69774899999999</v>
      </c>
      <c r="AE71" s="145">
        <v>625.7782729999999</v>
      </c>
      <c r="AF71" s="145">
        <v>486.50097600000004</v>
      </c>
      <c r="AG71" s="145">
        <v>177.81994500000002</v>
      </c>
      <c r="AH71" s="145">
        <v>0</v>
      </c>
      <c r="AI71" s="145">
        <v>209.965473</v>
      </c>
      <c r="AJ71" s="145">
        <v>174.601394</v>
      </c>
      <c r="AK71" s="145">
        <v>0</v>
      </c>
      <c r="AL71" s="145">
        <v>91.918617999999995</v>
      </c>
      <c r="AM71" s="381">
        <v>4.6778940000000002</v>
      </c>
      <c r="AN71" s="145">
        <v>20.910586000000002</v>
      </c>
      <c r="AO71" s="145">
        <v>0</v>
      </c>
      <c r="AP71" s="145">
        <v>20.230891999999997</v>
      </c>
      <c r="AQ71" s="145">
        <v>0</v>
      </c>
      <c r="AR71" s="145">
        <v>6.8169310000000003</v>
      </c>
      <c r="AS71" s="145">
        <v>0</v>
      </c>
      <c r="AT71" s="146">
        <v>24.349038</v>
      </c>
      <c r="AU71" s="97">
        <v>76.985341000000005</v>
      </c>
      <c r="AV71" s="152">
        <v>2026.267769</v>
      </c>
      <c r="AW71" s="145">
        <v>134.83929499999999</v>
      </c>
      <c r="AX71" s="152">
        <v>1423.8983373100004</v>
      </c>
      <c r="AY71" s="145">
        <v>0</v>
      </c>
      <c r="AZ71" s="145">
        <v>0</v>
      </c>
      <c r="BA71" s="146">
        <v>381.46826199999998</v>
      </c>
      <c r="BB71" s="96">
        <v>1042.4300753100006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0.25434324528602142</v>
      </c>
      <c r="N72" s="400" t="s">
        <v>52</v>
      </c>
      <c r="O72" s="151">
        <v>2018</v>
      </c>
      <c r="P72" s="394">
        <v>2</v>
      </c>
      <c r="Q72" s="145">
        <v>18182.221606080002</v>
      </c>
      <c r="R72" s="145">
        <v>49.507499999999993</v>
      </c>
      <c r="S72" s="152">
        <v>18132.714106080002</v>
      </c>
      <c r="T72" s="145">
        <v>5684.6401879999994</v>
      </c>
      <c r="U72" s="145">
        <v>0</v>
      </c>
      <c r="V72" s="145">
        <v>0</v>
      </c>
      <c r="W72" s="96">
        <v>12448.073918080003</v>
      </c>
      <c r="X72" s="146">
        <v>505.92272328000001</v>
      </c>
      <c r="Y72" s="145">
        <v>2140.3767559999997</v>
      </c>
      <c r="Z72" s="146">
        <v>114.52843899999999</v>
      </c>
      <c r="AA72" s="145">
        <v>0</v>
      </c>
      <c r="AB72" s="145">
        <v>-52.316447000000004</v>
      </c>
      <c r="AC72" s="146">
        <v>13.373979000000002</v>
      </c>
      <c r="AD72" s="145">
        <v>462.87161400000002</v>
      </c>
      <c r="AE72" s="145">
        <v>1092.6081049999998</v>
      </c>
      <c r="AF72" s="145">
        <v>870.68801400000007</v>
      </c>
      <c r="AG72" s="145">
        <v>684.45185800000002</v>
      </c>
      <c r="AH72" s="145">
        <v>0</v>
      </c>
      <c r="AI72" s="145">
        <v>588.01527399999998</v>
      </c>
      <c r="AJ72" s="145">
        <v>65.070705000000004</v>
      </c>
      <c r="AK72" s="145">
        <v>78.884485999999995</v>
      </c>
      <c r="AL72" s="145">
        <v>284.791786</v>
      </c>
      <c r="AM72" s="381">
        <v>51.416851999999992</v>
      </c>
      <c r="AN72" s="145">
        <v>31.525806999999997</v>
      </c>
      <c r="AO72" s="145">
        <v>67.509607000000017</v>
      </c>
      <c r="AP72" s="145">
        <v>227.377634</v>
      </c>
      <c r="AQ72" s="145">
        <v>0</v>
      </c>
      <c r="AR72" s="145">
        <v>39.382269999999998</v>
      </c>
      <c r="AS72" s="145">
        <v>0</v>
      </c>
      <c r="AT72" s="146">
        <v>129.94150000000002</v>
      </c>
      <c r="AU72" s="97">
        <v>547.15366999999992</v>
      </c>
      <c r="AV72" s="152">
        <v>4674.5355119999986</v>
      </c>
      <c r="AW72" s="145">
        <v>349.24276999999995</v>
      </c>
      <c r="AX72" s="152">
        <v>4624.5252498000045</v>
      </c>
      <c r="AY72" s="145">
        <v>0</v>
      </c>
      <c r="AZ72" s="145">
        <v>0</v>
      </c>
      <c r="BA72" s="146">
        <v>1321.2051899999999</v>
      </c>
      <c r="BB72" s="96">
        <v>3303.3200598000049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-4.4204861075706467E-2</v>
      </c>
      <c r="N73" s="400" t="s">
        <v>56</v>
      </c>
      <c r="O73" s="151">
        <v>2018</v>
      </c>
      <c r="P73" s="394">
        <v>2</v>
      </c>
      <c r="Q73" s="145">
        <v>2043.5599475200002</v>
      </c>
      <c r="R73" s="145">
        <v>35.711000000000006</v>
      </c>
      <c r="S73" s="152">
        <v>2007.8489475200004</v>
      </c>
      <c r="T73" s="145">
        <v>1195.087716</v>
      </c>
      <c r="U73" s="145">
        <v>0</v>
      </c>
      <c r="V73" s="145">
        <v>0</v>
      </c>
      <c r="W73" s="96">
        <v>812.76123152000036</v>
      </c>
      <c r="X73" s="146">
        <v>7.2408710999999997</v>
      </c>
      <c r="Y73" s="145">
        <v>197.45006799999999</v>
      </c>
      <c r="Z73" s="146">
        <v>29.706626</v>
      </c>
      <c r="AA73" s="145">
        <v>0</v>
      </c>
      <c r="AB73" s="145">
        <v>-0.579739</v>
      </c>
      <c r="AC73" s="146">
        <v>5.2576330000000002</v>
      </c>
      <c r="AD73" s="145">
        <v>105.232624</v>
      </c>
      <c r="AE73" s="145">
        <v>172.102519</v>
      </c>
      <c r="AF73" s="145">
        <v>164.445966</v>
      </c>
      <c r="AG73" s="145">
        <v>39.482225</v>
      </c>
      <c r="AH73" s="145">
        <v>0</v>
      </c>
      <c r="AI73" s="145">
        <v>10.695184999999999</v>
      </c>
      <c r="AJ73" s="145">
        <v>11.454843</v>
      </c>
      <c r="AK73" s="145">
        <v>0</v>
      </c>
      <c r="AL73" s="145">
        <v>24.309055999999998</v>
      </c>
      <c r="AM73" s="381">
        <v>9.0559229999999999</v>
      </c>
      <c r="AN73" s="145">
        <v>3.3185060000000002</v>
      </c>
      <c r="AO73" s="145">
        <v>0</v>
      </c>
      <c r="AP73" s="145">
        <v>84.122128000000004</v>
      </c>
      <c r="AQ73" s="145">
        <v>0</v>
      </c>
      <c r="AR73" s="145">
        <v>14.133637</v>
      </c>
      <c r="AS73" s="145">
        <v>0</v>
      </c>
      <c r="AT73" s="146">
        <v>0.67969400000000002</v>
      </c>
      <c r="AU73" s="97">
        <v>111.309888</v>
      </c>
      <c r="AV73" s="152">
        <v>639.03230600000006</v>
      </c>
      <c r="AW73" s="145">
        <v>34.344538</v>
      </c>
      <c r="AX73" s="152">
        <v>-90.335283579999611</v>
      </c>
      <c r="AY73" s="145">
        <v>0</v>
      </c>
      <c r="AZ73" s="145">
        <v>0</v>
      </c>
      <c r="BA73" s="146">
        <v>186.97582299999999</v>
      </c>
      <c r="BB73" s="96">
        <v>-277.31110657999966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7.8340380104858331E-2</v>
      </c>
      <c r="N74" s="400" t="s">
        <v>52</v>
      </c>
      <c r="O74" s="151">
        <v>2018</v>
      </c>
      <c r="P74" s="394">
        <v>2</v>
      </c>
      <c r="Q74" s="145">
        <v>4913.5069293100005</v>
      </c>
      <c r="R74" s="145">
        <v>92.475500000000011</v>
      </c>
      <c r="S74" s="152">
        <v>4821.03142931</v>
      </c>
      <c r="T74" s="145">
        <v>1837.5733279999999</v>
      </c>
      <c r="U74" s="145">
        <v>0</v>
      </c>
      <c r="V74" s="145">
        <v>0</v>
      </c>
      <c r="W74" s="96">
        <v>2983.4581013100005</v>
      </c>
      <c r="X74" s="146">
        <v>95.885450819999988</v>
      </c>
      <c r="Y74" s="145">
        <v>450.410572</v>
      </c>
      <c r="Z74" s="146">
        <v>57.993891000000005</v>
      </c>
      <c r="AA74" s="145">
        <v>0</v>
      </c>
      <c r="AB74" s="145">
        <v>-1.539307</v>
      </c>
      <c r="AC74" s="146">
        <v>31.965609000000001</v>
      </c>
      <c r="AD74" s="145">
        <v>265.42050700000004</v>
      </c>
      <c r="AE74" s="145">
        <v>602.66867700000012</v>
      </c>
      <c r="AF74" s="145">
        <v>359.81800900000002</v>
      </c>
      <c r="AG74" s="145">
        <v>248.58808499999998</v>
      </c>
      <c r="AH74" s="145">
        <v>0</v>
      </c>
      <c r="AI74" s="145">
        <v>288.11029200000002</v>
      </c>
      <c r="AJ74" s="145">
        <v>58.313747000000006</v>
      </c>
      <c r="AK74" s="145">
        <v>0</v>
      </c>
      <c r="AL74" s="145">
        <v>37.143277999999995</v>
      </c>
      <c r="AM74" s="381">
        <v>8.7360670000000002</v>
      </c>
      <c r="AN74" s="145">
        <v>23.069613999999998</v>
      </c>
      <c r="AO74" s="145">
        <v>0</v>
      </c>
      <c r="AP74" s="145">
        <v>39.522206999999995</v>
      </c>
      <c r="AQ74" s="145">
        <v>0</v>
      </c>
      <c r="AR74" s="145">
        <v>5.3176060000000005</v>
      </c>
      <c r="AS74" s="145">
        <v>0</v>
      </c>
      <c r="AT74" s="146">
        <v>5.3775789999999999</v>
      </c>
      <c r="AU74" s="97">
        <v>82.023072999999997</v>
      </c>
      <c r="AV74" s="152">
        <v>1942.0856679999997</v>
      </c>
      <c r="AW74" s="145">
        <v>82.582820999999996</v>
      </c>
      <c r="AX74" s="152">
        <v>384.92600049000072</v>
      </c>
      <c r="AY74" s="145">
        <v>0</v>
      </c>
      <c r="AZ74" s="145">
        <v>0</v>
      </c>
      <c r="BA74" s="146">
        <v>575.86074600000006</v>
      </c>
      <c r="BB74" s="96">
        <v>-190.93474550999929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0.11344983308969321</v>
      </c>
      <c r="N75" s="400" t="s">
        <v>52</v>
      </c>
      <c r="O75" s="151">
        <v>2018</v>
      </c>
      <c r="P75" s="394">
        <v>2</v>
      </c>
      <c r="Q75" s="145">
        <v>4285.4061570600006</v>
      </c>
      <c r="R75" s="145">
        <v>45.776499999999999</v>
      </c>
      <c r="S75" s="152">
        <v>4239.6296570600007</v>
      </c>
      <c r="T75" s="145">
        <v>1645.884024</v>
      </c>
      <c r="U75" s="145">
        <v>0</v>
      </c>
      <c r="V75" s="145">
        <v>0</v>
      </c>
      <c r="W75" s="96">
        <v>2593.7456330600007</v>
      </c>
      <c r="X75" s="146">
        <v>123.42115781999999</v>
      </c>
      <c r="Y75" s="145">
        <v>354.43956000000003</v>
      </c>
      <c r="Z75" s="146">
        <v>6.5770390000000001</v>
      </c>
      <c r="AA75" s="145">
        <v>0</v>
      </c>
      <c r="AB75" s="145">
        <v>-2.518866</v>
      </c>
      <c r="AC75" s="146">
        <v>17.052323000000001</v>
      </c>
      <c r="AD75" s="145">
        <v>226.75791300000003</v>
      </c>
      <c r="AE75" s="145">
        <v>459.81299100000001</v>
      </c>
      <c r="AF75" s="145">
        <v>332.09049200000004</v>
      </c>
      <c r="AG75" s="145">
        <v>199.85002700000001</v>
      </c>
      <c r="AH75" s="145">
        <v>0</v>
      </c>
      <c r="AI75" s="145">
        <v>169.00391400000001</v>
      </c>
      <c r="AJ75" s="145">
        <v>57.574080000000002</v>
      </c>
      <c r="AK75" s="145">
        <v>0</v>
      </c>
      <c r="AL75" s="145">
        <v>38.942468000000005</v>
      </c>
      <c r="AM75" s="381">
        <v>3.9182360000000003</v>
      </c>
      <c r="AN75" s="145">
        <v>16.992350000000002</v>
      </c>
      <c r="AO75" s="145">
        <v>0</v>
      </c>
      <c r="AP75" s="145">
        <v>42.800730999999999</v>
      </c>
      <c r="AQ75" s="145">
        <v>0</v>
      </c>
      <c r="AR75" s="145">
        <v>7.9564180000000002</v>
      </c>
      <c r="AS75" s="145">
        <v>0</v>
      </c>
      <c r="AT75" s="146">
        <v>9.9355270000000004</v>
      </c>
      <c r="AU75" s="97">
        <v>81.603262000000001</v>
      </c>
      <c r="AV75" s="152">
        <v>1565.6351470000002</v>
      </c>
      <c r="AW75" s="145">
        <v>72.027573000000004</v>
      </c>
      <c r="AX75" s="152">
        <v>486.17861324000069</v>
      </c>
      <c r="AY75" s="145">
        <v>0</v>
      </c>
      <c r="AZ75" s="145">
        <v>0</v>
      </c>
      <c r="BA75" s="146">
        <v>557.96880099999998</v>
      </c>
      <c r="BB75" s="96">
        <v>-71.790187759999384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0.19090836548736534</v>
      </c>
      <c r="N76" s="400" t="s">
        <v>52</v>
      </c>
      <c r="O76" s="151">
        <v>2018</v>
      </c>
      <c r="P76" s="394">
        <v>2</v>
      </c>
      <c r="Q76" s="145">
        <v>10782.080892030001</v>
      </c>
      <c r="R76" s="145">
        <v>109.63399999999999</v>
      </c>
      <c r="S76" s="152">
        <v>10672.446892030002</v>
      </c>
      <c r="T76" s="145">
        <v>3976.1235999999999</v>
      </c>
      <c r="U76" s="145">
        <v>0</v>
      </c>
      <c r="V76" s="145">
        <v>0</v>
      </c>
      <c r="W76" s="96">
        <v>6696.3232920300015</v>
      </c>
      <c r="X76" s="146">
        <v>234.74700138000003</v>
      </c>
      <c r="Y76" s="145">
        <v>1259.6220919999998</v>
      </c>
      <c r="Z76" s="146">
        <v>55.435043</v>
      </c>
      <c r="AA76" s="145">
        <v>0</v>
      </c>
      <c r="AB76" s="145">
        <v>-8.3962199999999996</v>
      </c>
      <c r="AC76" s="146">
        <v>42.141027999999991</v>
      </c>
      <c r="AD76" s="145">
        <v>396.90131399999996</v>
      </c>
      <c r="AE76" s="145">
        <v>1053.5656819999999</v>
      </c>
      <c r="AF76" s="145">
        <v>580.65858600000001</v>
      </c>
      <c r="AG76" s="145">
        <v>343.34542499999998</v>
      </c>
      <c r="AH76" s="145">
        <v>0</v>
      </c>
      <c r="AI76" s="145">
        <v>269.218797</v>
      </c>
      <c r="AJ76" s="145">
        <v>67.309697</v>
      </c>
      <c r="AK76" s="145">
        <v>3.2985150000000001</v>
      </c>
      <c r="AL76" s="145">
        <v>63.831263</v>
      </c>
      <c r="AM76" s="381">
        <v>8.8360219999999998</v>
      </c>
      <c r="AN76" s="145">
        <v>22.529857</v>
      </c>
      <c r="AO76" s="145">
        <v>0.89959500000000003</v>
      </c>
      <c r="AP76" s="145">
        <v>96.036764000000005</v>
      </c>
      <c r="AQ76" s="145">
        <v>0</v>
      </c>
      <c r="AR76" s="145">
        <v>18.99145</v>
      </c>
      <c r="AS76" s="145">
        <v>0</v>
      </c>
      <c r="AT76" s="146">
        <v>15.233142000000001</v>
      </c>
      <c r="AU76" s="97">
        <v>162.52683000000002</v>
      </c>
      <c r="AV76" s="152">
        <v>2940.6561090000005</v>
      </c>
      <c r="AW76" s="145">
        <v>181.21841499999999</v>
      </c>
      <c r="AX76" s="152">
        <v>2058.3894396500013</v>
      </c>
      <c r="AY76" s="145">
        <v>0</v>
      </c>
      <c r="AZ76" s="145">
        <v>0</v>
      </c>
      <c r="BA76" s="146">
        <v>802.97849700000006</v>
      </c>
      <c r="BB76" s="96">
        <v>1255.4109426500015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-2.8737458987492654E-2</v>
      </c>
      <c r="N77" s="400" t="s">
        <v>56</v>
      </c>
      <c r="O77" s="151">
        <v>2018</v>
      </c>
      <c r="P77" s="394">
        <v>2</v>
      </c>
      <c r="Q77" s="145">
        <v>4240.7782181800003</v>
      </c>
      <c r="R77" s="145">
        <v>62.278999999999996</v>
      </c>
      <c r="S77" s="152">
        <v>4178.4992181799998</v>
      </c>
      <c r="T77" s="145">
        <v>2107.7915799999996</v>
      </c>
      <c r="U77" s="145">
        <v>0</v>
      </c>
      <c r="V77" s="145">
        <v>0</v>
      </c>
      <c r="W77" s="96">
        <v>2070.7076381800002</v>
      </c>
      <c r="X77" s="146">
        <v>71.694822299999998</v>
      </c>
      <c r="Y77" s="145">
        <v>287.66732400000001</v>
      </c>
      <c r="Z77" s="146">
        <v>30.206401</v>
      </c>
      <c r="AA77" s="145">
        <v>0</v>
      </c>
      <c r="AB77" s="145">
        <v>-1.1794690000000001</v>
      </c>
      <c r="AC77" s="146">
        <v>18.711576000000001</v>
      </c>
      <c r="AD77" s="145">
        <v>175.68090799999999</v>
      </c>
      <c r="AE77" s="145">
        <v>551.33178900000007</v>
      </c>
      <c r="AF77" s="145">
        <v>337.28815199999997</v>
      </c>
      <c r="AG77" s="145">
        <v>295.14712399999996</v>
      </c>
      <c r="AH77" s="145">
        <v>0</v>
      </c>
      <c r="AI77" s="145">
        <v>207.26668800000002</v>
      </c>
      <c r="AJ77" s="145">
        <v>32.885194999999996</v>
      </c>
      <c r="AK77" s="145">
        <v>0</v>
      </c>
      <c r="AL77" s="145">
        <v>42.700776000000005</v>
      </c>
      <c r="AM77" s="381">
        <v>3.5583980000000004</v>
      </c>
      <c r="AN77" s="145">
        <v>3.0386319999999998</v>
      </c>
      <c r="AO77" s="145">
        <v>0</v>
      </c>
      <c r="AP77" s="145">
        <v>14.033681999999999</v>
      </c>
      <c r="AQ77" s="145">
        <v>3.9182360000000003</v>
      </c>
      <c r="AR77" s="145">
        <v>2.3789289999999998</v>
      </c>
      <c r="AS77" s="145">
        <v>0</v>
      </c>
      <c r="AT77" s="146">
        <v>69.848553999999993</v>
      </c>
      <c r="AU77" s="97">
        <v>96.776430999999988</v>
      </c>
      <c r="AV77" s="152">
        <v>1739.0770630000002</v>
      </c>
      <c r="AW77" s="145">
        <v>81.463324999999998</v>
      </c>
      <c r="AX77" s="152">
        <v>-121.86919011999993</v>
      </c>
      <c r="AY77" s="145">
        <v>0</v>
      </c>
      <c r="AZ77" s="145">
        <v>0</v>
      </c>
      <c r="BA77" s="146">
        <v>359.63809000000003</v>
      </c>
      <c r="BB77" s="96">
        <v>-481.5072801199999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0.13189346342762687</v>
      </c>
      <c r="N78" s="400" t="s">
        <v>52</v>
      </c>
      <c r="O78" s="151">
        <v>2018</v>
      </c>
      <c r="P78" s="394">
        <v>2</v>
      </c>
      <c r="Q78" s="145">
        <v>7342.2950787200007</v>
      </c>
      <c r="R78" s="145">
        <v>100.2655</v>
      </c>
      <c r="S78" s="152">
        <v>7242.0295787200012</v>
      </c>
      <c r="T78" s="145">
        <v>2729.7781559999999</v>
      </c>
      <c r="U78" s="145">
        <v>0</v>
      </c>
      <c r="V78" s="145">
        <v>0</v>
      </c>
      <c r="W78" s="96">
        <v>4512.2514227200008</v>
      </c>
      <c r="X78" s="146">
        <v>173.45455728000002</v>
      </c>
      <c r="Y78" s="145">
        <v>854.68871600000011</v>
      </c>
      <c r="Z78" s="146">
        <v>38.482675</v>
      </c>
      <c r="AA78" s="145">
        <v>0</v>
      </c>
      <c r="AB78" s="145">
        <v>-6.5170659999999998</v>
      </c>
      <c r="AC78" s="146">
        <v>41.501316000000003</v>
      </c>
      <c r="AD78" s="145">
        <v>473.58679000000001</v>
      </c>
      <c r="AE78" s="145">
        <v>625.83824600000003</v>
      </c>
      <c r="AF78" s="145">
        <v>493.25793399999998</v>
      </c>
      <c r="AG78" s="145">
        <v>367.97433699999999</v>
      </c>
      <c r="AH78" s="145">
        <v>0</v>
      </c>
      <c r="AI78" s="145">
        <v>177.14025099999998</v>
      </c>
      <c r="AJ78" s="145">
        <v>22.669794000000003</v>
      </c>
      <c r="AK78" s="145">
        <v>0</v>
      </c>
      <c r="AL78" s="145">
        <v>134.639385</v>
      </c>
      <c r="AM78" s="381">
        <v>9.035931999999999</v>
      </c>
      <c r="AN78" s="145">
        <v>15.133187</v>
      </c>
      <c r="AO78" s="145">
        <v>12.374428999999999</v>
      </c>
      <c r="AP78" s="145">
        <v>41.821172000000004</v>
      </c>
      <c r="AQ78" s="145">
        <v>0.69968499999999989</v>
      </c>
      <c r="AR78" s="145">
        <v>7.0168409999999994</v>
      </c>
      <c r="AS78" s="145">
        <v>0</v>
      </c>
      <c r="AT78" s="146">
        <v>7.6165710000000004</v>
      </c>
      <c r="AU78" s="97">
        <v>93.697817000000015</v>
      </c>
      <c r="AV78" s="152">
        <v>2388.8045539999994</v>
      </c>
      <c r="AW78" s="145">
        <v>123.40444299999999</v>
      </c>
      <c r="AX78" s="152">
        <v>968.40072744000111</v>
      </c>
      <c r="AY78" s="145">
        <v>0</v>
      </c>
      <c r="AZ78" s="145">
        <v>0</v>
      </c>
      <c r="BA78" s="146">
        <v>720.69554100000005</v>
      </c>
      <c r="BB78" s="96">
        <v>247.70518644000111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0.10860290347093006</v>
      </c>
      <c r="N79" s="400" t="s">
        <v>52</v>
      </c>
      <c r="O79" s="151">
        <v>2018</v>
      </c>
      <c r="P79" s="394">
        <v>2</v>
      </c>
      <c r="Q79" s="145">
        <v>5992.9035704300004</v>
      </c>
      <c r="R79" s="145">
        <v>57.994500000000002</v>
      </c>
      <c r="S79" s="152">
        <v>5934.9090704300015</v>
      </c>
      <c r="T79" s="145">
        <v>2874.73128</v>
      </c>
      <c r="U79" s="145">
        <v>0</v>
      </c>
      <c r="V79" s="145">
        <v>0</v>
      </c>
      <c r="W79" s="96">
        <v>3060.1777904300011</v>
      </c>
      <c r="X79" s="146">
        <v>107.14449546</v>
      </c>
      <c r="Y79" s="145">
        <v>408.619056</v>
      </c>
      <c r="Z79" s="146">
        <v>0.29986499999999999</v>
      </c>
      <c r="AA79" s="145">
        <v>0</v>
      </c>
      <c r="AB79" s="145">
        <v>-0.71967599999999998</v>
      </c>
      <c r="AC79" s="146">
        <v>23.589380000000002</v>
      </c>
      <c r="AD79" s="145">
        <v>237.03328699999997</v>
      </c>
      <c r="AE79" s="145">
        <v>592.81311400000004</v>
      </c>
      <c r="AF79" s="145">
        <v>392.90311399999996</v>
      </c>
      <c r="AG79" s="145">
        <v>197.59104400000001</v>
      </c>
      <c r="AH79" s="145">
        <v>0</v>
      </c>
      <c r="AI79" s="145">
        <v>187.45560699999999</v>
      </c>
      <c r="AJ79" s="145">
        <v>67.329688000000004</v>
      </c>
      <c r="AK79" s="145">
        <v>0</v>
      </c>
      <c r="AL79" s="145">
        <v>89.979490999999996</v>
      </c>
      <c r="AM79" s="381">
        <v>8.3962199999999996</v>
      </c>
      <c r="AN79" s="145">
        <v>14.753357999999999</v>
      </c>
      <c r="AO79" s="145">
        <v>0</v>
      </c>
      <c r="AP79" s="145">
        <v>14.273574</v>
      </c>
      <c r="AQ79" s="145">
        <v>0</v>
      </c>
      <c r="AR79" s="145">
        <v>6.9968500000000002</v>
      </c>
      <c r="AS79" s="145">
        <v>0</v>
      </c>
      <c r="AT79" s="146">
        <v>5.8973450000000005</v>
      </c>
      <c r="AU79" s="97">
        <v>50.317346999999998</v>
      </c>
      <c r="AV79" s="152">
        <v>1815.4226919999996</v>
      </c>
      <c r="AW79" s="145">
        <v>100.71465800000001</v>
      </c>
      <c r="AX79" s="152">
        <v>650.84672797000144</v>
      </c>
      <c r="AY79" s="145">
        <v>0</v>
      </c>
      <c r="AZ79" s="145">
        <v>0</v>
      </c>
      <c r="BA79" s="146">
        <v>411.41478000000006</v>
      </c>
      <c r="BB79" s="96">
        <v>239.43194797000143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4.3243204253904273E-2</v>
      </c>
      <c r="N80" s="400" t="s">
        <v>51</v>
      </c>
      <c r="O80" s="151">
        <v>2018</v>
      </c>
      <c r="P80" s="394">
        <v>2</v>
      </c>
      <c r="Q80" s="145">
        <v>7481.2578212400003</v>
      </c>
      <c r="R80" s="145">
        <v>53.505000000000003</v>
      </c>
      <c r="S80" s="152">
        <v>7427.7528212399993</v>
      </c>
      <c r="T80" s="145">
        <v>3739.4418519999999</v>
      </c>
      <c r="U80" s="145">
        <v>0</v>
      </c>
      <c r="V80" s="145">
        <v>0</v>
      </c>
      <c r="W80" s="96">
        <v>3688.3109692400003</v>
      </c>
      <c r="X80" s="146">
        <v>129.72377520000001</v>
      </c>
      <c r="Y80" s="145">
        <v>584.46694400000001</v>
      </c>
      <c r="Z80" s="146">
        <v>30.426302</v>
      </c>
      <c r="AA80" s="145">
        <v>0</v>
      </c>
      <c r="AB80" s="145">
        <v>-2.0790640000000002</v>
      </c>
      <c r="AC80" s="146">
        <v>39.362279000000001</v>
      </c>
      <c r="AD80" s="145">
        <v>238.35269300000002</v>
      </c>
      <c r="AE80" s="145">
        <v>852.55617700000005</v>
      </c>
      <c r="AF80" s="145">
        <v>573.98159200000009</v>
      </c>
      <c r="AG80" s="145">
        <v>326.57297600000004</v>
      </c>
      <c r="AH80" s="145">
        <v>0</v>
      </c>
      <c r="AI80" s="145">
        <v>303.96315500000003</v>
      </c>
      <c r="AJ80" s="145">
        <v>149.63263499999999</v>
      </c>
      <c r="AK80" s="145">
        <v>0</v>
      </c>
      <c r="AL80" s="145">
        <v>16.952368</v>
      </c>
      <c r="AM80" s="381">
        <v>6.0572729999999995</v>
      </c>
      <c r="AN80" s="145">
        <v>6.7769490000000001</v>
      </c>
      <c r="AO80" s="145">
        <v>0</v>
      </c>
      <c r="AP80" s="145">
        <v>8.2962650000000018</v>
      </c>
      <c r="AQ80" s="145">
        <v>22.569838999999998</v>
      </c>
      <c r="AR80" s="145">
        <v>3.1585780000000003</v>
      </c>
      <c r="AS80" s="145">
        <v>0</v>
      </c>
      <c r="AT80" s="146">
        <v>4.8977950000000003</v>
      </c>
      <c r="AU80" s="97">
        <v>51.756698999999998</v>
      </c>
      <c r="AV80" s="152">
        <v>2513.7682949999999</v>
      </c>
      <c r="AW80" s="145">
        <v>143.69530800000001</v>
      </c>
      <c r="AX80" s="152">
        <v>323.51356004000019</v>
      </c>
      <c r="AY80" s="145">
        <v>0</v>
      </c>
      <c r="AZ80" s="145">
        <v>0</v>
      </c>
      <c r="BA80" s="146">
        <v>574.54133999999999</v>
      </c>
      <c r="BB80" s="96">
        <v>-251.02777995999975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9.5720594041326268E-2</v>
      </c>
      <c r="N81" s="400" t="s">
        <v>52</v>
      </c>
      <c r="O81" s="151">
        <v>2018</v>
      </c>
      <c r="P81" s="394">
        <v>2</v>
      </c>
      <c r="Q81" s="145">
        <v>9435.0831397900001</v>
      </c>
      <c r="R81" s="145">
        <v>104.79599999999999</v>
      </c>
      <c r="S81" s="152">
        <v>9330.2871397900017</v>
      </c>
      <c r="T81" s="145">
        <v>4576.6378920000006</v>
      </c>
      <c r="U81" s="145">
        <v>0</v>
      </c>
      <c r="V81" s="145">
        <v>0</v>
      </c>
      <c r="W81" s="96">
        <v>4753.649247790001</v>
      </c>
      <c r="X81" s="146">
        <v>164.21479782</v>
      </c>
      <c r="Y81" s="145">
        <v>642.37307200000009</v>
      </c>
      <c r="Z81" s="146">
        <v>1.019541</v>
      </c>
      <c r="AA81" s="145">
        <v>0</v>
      </c>
      <c r="AB81" s="145">
        <v>-2.6188210000000005</v>
      </c>
      <c r="AC81" s="146">
        <v>56.554538999999998</v>
      </c>
      <c r="AD81" s="145">
        <v>186.05623700000001</v>
      </c>
      <c r="AE81" s="145">
        <v>959.66795500000001</v>
      </c>
      <c r="AF81" s="145">
        <v>1081.653037</v>
      </c>
      <c r="AG81" s="145">
        <v>232.35539299999999</v>
      </c>
      <c r="AH81" s="145">
        <v>0</v>
      </c>
      <c r="AI81" s="145">
        <v>259.92298200000005</v>
      </c>
      <c r="AJ81" s="145">
        <v>58.333737999999997</v>
      </c>
      <c r="AK81" s="145">
        <v>0</v>
      </c>
      <c r="AL81" s="145">
        <v>40.141927999999993</v>
      </c>
      <c r="AM81" s="381">
        <v>6.9368770000000008</v>
      </c>
      <c r="AN81" s="145">
        <v>21.170468999999997</v>
      </c>
      <c r="AO81" s="145">
        <v>0</v>
      </c>
      <c r="AP81" s="145">
        <v>23.109596</v>
      </c>
      <c r="AQ81" s="145">
        <v>10.355338</v>
      </c>
      <c r="AR81" s="145">
        <v>3.278524</v>
      </c>
      <c r="AS81" s="145">
        <v>0</v>
      </c>
      <c r="AT81" s="146">
        <v>32.625312000000001</v>
      </c>
      <c r="AU81" s="97">
        <v>97.47611599999999</v>
      </c>
      <c r="AV81" s="152">
        <v>2915.6073860000006</v>
      </c>
      <c r="AW81" s="145">
        <v>181.238406</v>
      </c>
      <c r="AX81" s="152">
        <v>903.13176297000064</v>
      </c>
      <c r="AY81" s="145">
        <v>0</v>
      </c>
      <c r="AZ81" s="145">
        <v>0</v>
      </c>
      <c r="BA81" s="146">
        <v>546.993742</v>
      </c>
      <c r="BB81" s="96">
        <v>356.13802097000064</v>
      </c>
      <c r="BC81" s="406"/>
    </row>
    <row r="82" spans="2:55">
      <c r="F82" s="144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0.15392532072951848</v>
      </c>
      <c r="N82" s="400" t="s">
        <v>52</v>
      </c>
      <c r="O82" s="151">
        <v>2018</v>
      </c>
      <c r="P82" s="394">
        <v>2</v>
      </c>
      <c r="Q82" s="145">
        <v>9967.2255173400008</v>
      </c>
      <c r="R82" s="145">
        <v>128.41200000000001</v>
      </c>
      <c r="S82" s="152">
        <v>9838.8135173400005</v>
      </c>
      <c r="T82" s="145">
        <v>3914.4845599999999</v>
      </c>
      <c r="U82" s="145">
        <v>0</v>
      </c>
      <c r="V82" s="145">
        <v>0</v>
      </c>
      <c r="W82" s="96">
        <v>5924.3289573399998</v>
      </c>
      <c r="X82" s="146">
        <v>220.08168780000003</v>
      </c>
      <c r="Y82" s="145">
        <v>1161.1734839999999</v>
      </c>
      <c r="Z82" s="146">
        <v>41.401361000000001</v>
      </c>
      <c r="AA82" s="145">
        <v>0</v>
      </c>
      <c r="AB82" s="145">
        <v>12.654302999999999</v>
      </c>
      <c r="AC82" s="146">
        <v>50.557238999999996</v>
      </c>
      <c r="AD82" s="145">
        <v>481.14338800000002</v>
      </c>
      <c r="AE82" s="145">
        <v>626.53793100000007</v>
      </c>
      <c r="AF82" s="145">
        <v>749.66249999999991</v>
      </c>
      <c r="AG82" s="145">
        <v>485.04163299999999</v>
      </c>
      <c r="AH82" s="145">
        <v>0</v>
      </c>
      <c r="AI82" s="145">
        <v>291.14892399999997</v>
      </c>
      <c r="AJ82" s="145">
        <v>51.077005</v>
      </c>
      <c r="AK82" s="145">
        <v>0</v>
      </c>
      <c r="AL82" s="145">
        <v>55.335087999999999</v>
      </c>
      <c r="AM82" s="381">
        <v>17.492125000000001</v>
      </c>
      <c r="AN82" s="145">
        <v>16.172719000000001</v>
      </c>
      <c r="AO82" s="145">
        <v>3.2385420000000003</v>
      </c>
      <c r="AP82" s="145">
        <v>42.021082</v>
      </c>
      <c r="AQ82" s="145">
        <v>0</v>
      </c>
      <c r="AR82" s="145">
        <v>25.108696000000002</v>
      </c>
      <c r="AS82" s="145">
        <v>0</v>
      </c>
      <c r="AT82" s="146">
        <v>19.171368999999999</v>
      </c>
      <c r="AU82" s="97">
        <v>123.20453300000001</v>
      </c>
      <c r="AV82" s="152">
        <v>2863.1510020000001</v>
      </c>
      <c r="AW82" s="145">
        <v>167.52457999999999</v>
      </c>
      <c r="AX82" s="152">
        <v>1534.2083845400002</v>
      </c>
      <c r="AY82" s="145">
        <v>0</v>
      </c>
      <c r="AZ82" s="145">
        <v>0</v>
      </c>
      <c r="BA82" s="146">
        <v>605.86723699999993</v>
      </c>
      <c r="BB82" s="96">
        <v>928.34114754000018</v>
      </c>
      <c r="BC82" s="406"/>
    </row>
    <row r="83" spans="2:55">
      <c r="F83" s="144"/>
      <c r="H83" s="138"/>
      <c r="M83" s="139"/>
      <c r="O83" s="100"/>
      <c r="P83" s="100"/>
      <c r="Q83" s="145"/>
      <c r="R83" s="145"/>
      <c r="S83" s="146"/>
      <c r="T83" s="145"/>
      <c r="U83" s="145"/>
      <c r="V83" s="244"/>
      <c r="W83" s="145"/>
      <c r="X83" s="146"/>
      <c r="Y83" s="145"/>
      <c r="Z83" s="146"/>
      <c r="AA83" s="145"/>
      <c r="AB83" s="145"/>
      <c r="AC83" s="146"/>
      <c r="AD83" s="145"/>
      <c r="AE83" s="145"/>
      <c r="AF83" s="145"/>
      <c r="AG83" s="145"/>
      <c r="AH83" s="145"/>
      <c r="AI83" s="145"/>
      <c r="AJ83" s="145"/>
      <c r="AK83" s="145"/>
      <c r="AL83" s="145"/>
      <c r="AM83" s="381"/>
      <c r="AN83" s="145"/>
      <c r="AO83" s="145"/>
      <c r="AP83" s="145"/>
      <c r="AQ83" s="145"/>
      <c r="AR83" s="145"/>
      <c r="AS83" s="145"/>
      <c r="AT83" s="146"/>
      <c r="AU83" s="145"/>
      <c r="AV83" s="246"/>
      <c r="AW83" s="147"/>
      <c r="AX83" s="246"/>
      <c r="AY83" s="244"/>
      <c r="AZ83" s="244"/>
      <c r="BA83" s="246"/>
      <c r="BB83" s="393"/>
    </row>
    <row r="84" spans="2:55">
      <c r="H84" s="138"/>
      <c r="M84" s="216"/>
    </row>
    <row r="85" spans="2:55">
      <c r="B85" s="92"/>
      <c r="E85" s="91"/>
      <c r="H85" s="138"/>
      <c r="M85" s="21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974BC-3194-478E-9058-DFDB20C5CB13}">
  <sheetPr codeName="Sheet14">
    <tabColor theme="7" tint="0.79998168889431442"/>
  </sheetPr>
  <dimension ref="A1:DO150"/>
  <sheetViews>
    <sheetView showRowColHeaders="0" workbookViewId="0">
      <pane xSplit="12" ySplit="17" topLeftCell="M18" activePane="bottomRight" state="frozen"/>
      <selection pane="topRight" activeCell="M1" sqref="M1"/>
      <selection pane="bottomLeft" activeCell="A18" sqref="A18"/>
      <selection pane="bottomRight" activeCell="A17" sqref="A17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9.7109375" style="205" customWidth="1"/>
    <col min="7" max="7" width="18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7.7109375" style="217" customWidth="1"/>
    <col min="14" max="14" width="7.7109375" style="140" customWidth="1"/>
    <col min="15" max="15" width="7.7109375" style="151" customWidth="1"/>
    <col min="16" max="16" width="6.7109375" style="151" customWidth="1"/>
    <col min="17" max="18" width="9.7109375" style="96" customWidth="1"/>
    <col min="19" max="19" width="9.7109375" style="152" hidden="1" customWidth="1"/>
    <col min="20" max="21" width="8.7109375" style="96" hidden="1" customWidth="1"/>
    <col min="22" max="22" width="8.7109375" style="374" hidden="1" customWidth="1"/>
    <col min="23" max="23" width="8.7109375" style="96" customWidth="1"/>
    <col min="24" max="24" width="8.7109375" style="152" hidden="1" customWidth="1"/>
    <col min="25" max="25" width="8.7109375" style="96" customWidth="1"/>
    <col min="26" max="26" width="8.7109375" style="152" hidden="1" customWidth="1"/>
    <col min="27" max="28" width="8.7109375" style="96" hidden="1" customWidth="1"/>
    <col min="29" max="29" width="8.7109375" style="152" hidden="1" customWidth="1"/>
    <col min="30" max="38" width="8.7109375" style="96" hidden="1" customWidth="1"/>
    <col min="39" max="39" width="8.7109375" style="377" hidden="1" customWidth="1"/>
    <col min="40" max="45" width="8.7109375" style="96" hidden="1" customWidth="1"/>
    <col min="46" max="46" width="8.7109375" style="152" hidden="1" customWidth="1"/>
    <col min="47" max="47" width="8.7109375" style="96" hidden="1" customWidth="1"/>
    <col min="48" max="48" width="8.7109375" style="391" customWidth="1"/>
    <col min="49" max="49" width="8.7109375" style="97" customWidth="1"/>
    <col min="50" max="50" width="8.7109375" style="391" customWidth="1"/>
    <col min="51" max="52" width="8.7109375" style="374" hidden="1" customWidth="1"/>
    <col min="53" max="53" width="8.7109375" style="391" hidden="1" customWidth="1"/>
    <col min="54" max="54" width="8.7109375" style="392" hidden="1" customWidth="1"/>
    <col min="55" max="119" width="9.140625" style="99"/>
    <col min="120" max="16384" width="9.140625" style="91"/>
  </cols>
  <sheetData>
    <row r="1" spans="1:55" s="42" customFormat="1" ht="16.149999999999999" customHeight="1">
      <c r="A1" s="33"/>
      <c r="B1" s="160"/>
      <c r="C1" s="33"/>
      <c r="D1" s="33"/>
      <c r="E1" s="33"/>
      <c r="F1" s="423" t="s">
        <v>223</v>
      </c>
      <c r="G1" s="424" t="s">
        <v>40</v>
      </c>
      <c r="H1" s="424" t="s">
        <v>45</v>
      </c>
      <c r="I1" s="424" t="s">
        <v>53</v>
      </c>
      <c r="J1" s="424" t="s">
        <v>54</v>
      </c>
      <c r="K1" s="424" t="s">
        <v>31</v>
      </c>
      <c r="L1" s="424" t="s">
        <v>36</v>
      </c>
      <c r="M1" s="424" t="s">
        <v>38</v>
      </c>
      <c r="O1" s="425" t="s">
        <v>52</v>
      </c>
      <c r="P1" s="425" t="s">
        <v>51</v>
      </c>
      <c r="Q1" s="425" t="s">
        <v>56</v>
      </c>
      <c r="R1" s="462" t="s">
        <v>231</v>
      </c>
      <c r="S1" s="38"/>
      <c r="T1" s="38"/>
      <c r="U1" s="45"/>
      <c r="V1" s="36"/>
      <c r="W1" s="36"/>
      <c r="X1" s="33"/>
      <c r="Y1" s="33"/>
      <c r="Z1" s="33"/>
      <c r="AA1" s="33"/>
      <c r="AB1" s="33"/>
      <c r="AC1" s="33"/>
      <c r="AD1" s="33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5"/>
      <c r="AV1" s="46"/>
      <c r="AW1" s="46"/>
      <c r="AX1" s="46"/>
      <c r="AY1" s="46"/>
      <c r="AZ1" s="46"/>
      <c r="BA1" s="46"/>
      <c r="BB1" s="46"/>
      <c r="BC1" s="46"/>
    </row>
    <row r="2" spans="1:55" s="429" customFormat="1" ht="16.149999999999999" customHeight="1">
      <c r="A2" s="426"/>
      <c r="B2" s="426"/>
      <c r="C2" s="426"/>
      <c r="D2" s="426"/>
      <c r="E2" s="426"/>
      <c r="F2" s="423"/>
      <c r="G2" s="427">
        <v>2</v>
      </c>
      <c r="H2" s="427"/>
      <c r="I2" s="427"/>
      <c r="J2" s="427"/>
      <c r="K2" s="427"/>
      <c r="L2" s="427"/>
      <c r="M2" s="427"/>
      <c r="O2" s="425">
        <f>COUNTIF($N$18:$N$4000,"P")</f>
        <v>50</v>
      </c>
      <c r="P2" s="425">
        <f>COUNTIF($N$18:$N$4000,"M")</f>
        <v>9</v>
      </c>
      <c r="Q2" s="425">
        <f>COUNTIF($N$18:$N$4000,"L")</f>
        <v>6</v>
      </c>
      <c r="R2" s="462">
        <f>COUNTA(F18:F500)</f>
        <v>65</v>
      </c>
      <c r="S2" s="76"/>
      <c r="T2" s="76"/>
      <c r="V2" s="77"/>
      <c r="W2" s="77"/>
      <c r="X2" s="430"/>
      <c r="Y2" s="430"/>
      <c r="Z2" s="430"/>
      <c r="AA2" s="430"/>
      <c r="AB2" s="430"/>
      <c r="AC2" s="430"/>
      <c r="AD2" s="430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  <c r="AX2" s="76"/>
      <c r="AY2" s="76"/>
      <c r="AZ2" s="76"/>
      <c r="BA2" s="76"/>
      <c r="BB2" s="76"/>
      <c r="BC2" s="76"/>
    </row>
    <row r="3" spans="1:55" s="99" customFormat="1" ht="16.149999999999999" customHeight="1">
      <c r="A3" s="90"/>
      <c r="B3" s="90"/>
      <c r="C3" s="90"/>
      <c r="D3" s="90"/>
      <c r="E3" s="90"/>
      <c r="F3" s="108"/>
      <c r="G3" s="90"/>
      <c r="H3" s="161"/>
      <c r="I3" s="161"/>
      <c r="J3" s="161"/>
      <c r="K3" s="161"/>
      <c r="L3" s="161"/>
      <c r="M3" s="213"/>
      <c r="Q3" s="211"/>
      <c r="R3" s="95"/>
      <c r="S3" s="95"/>
      <c r="T3" s="95"/>
      <c r="U3" s="95"/>
      <c r="V3" s="95"/>
      <c r="W3" s="95"/>
      <c r="X3" s="95"/>
      <c r="Y3" s="95"/>
      <c r="Z3" s="95"/>
      <c r="AA3" s="95"/>
      <c r="AB3" s="95"/>
      <c r="AC3" s="95"/>
      <c r="AD3" s="95"/>
      <c r="AE3" s="95"/>
      <c r="AF3" s="95"/>
      <c r="AG3" s="95"/>
      <c r="AH3" s="95"/>
      <c r="AI3" s="95"/>
      <c r="AJ3" s="95"/>
      <c r="AK3" s="95"/>
      <c r="AL3" s="95"/>
      <c r="AM3" s="95"/>
      <c r="AN3" s="95"/>
      <c r="AO3" s="95"/>
      <c r="AP3" s="95"/>
      <c r="AQ3" s="95"/>
      <c r="AR3" s="95"/>
      <c r="AS3" s="95"/>
      <c r="AT3" s="95"/>
      <c r="AU3" s="95"/>
      <c r="AV3" s="95"/>
      <c r="AW3" s="95"/>
      <c r="AX3" s="95"/>
      <c r="AY3" s="95"/>
      <c r="AZ3" s="95"/>
      <c r="BA3" s="95"/>
      <c r="BB3" s="95"/>
      <c r="BC3" s="95"/>
    </row>
    <row r="4" spans="1:55" s="99" customFormat="1" ht="16.149999999999999" customHeight="1">
      <c r="A4" s="93"/>
      <c r="B4" s="93"/>
      <c r="C4" s="93"/>
      <c r="D4" s="93"/>
      <c r="E4" s="93"/>
      <c r="F4" s="95"/>
      <c r="G4" s="93"/>
      <c r="H4" s="93"/>
      <c r="I4" s="93"/>
      <c r="J4" s="93"/>
      <c r="K4" s="93"/>
      <c r="L4" s="93"/>
      <c r="Q4" s="214"/>
      <c r="R4" s="101"/>
      <c r="S4" s="102"/>
      <c r="T4" s="102"/>
      <c r="U4" s="102"/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3"/>
      <c r="AX4" s="103"/>
      <c r="AY4" s="103"/>
      <c r="AZ4" s="103"/>
      <c r="BA4" s="103"/>
      <c r="BB4" s="103"/>
      <c r="BC4" s="103"/>
    </row>
    <row r="5" spans="1:55" s="99" customFormat="1" ht="16.149999999999999" customHeight="1">
      <c r="A5" s="90"/>
      <c r="B5" s="90"/>
      <c r="C5" s="90"/>
      <c r="D5" s="90"/>
      <c r="E5" s="90"/>
      <c r="F5" s="108"/>
      <c r="G5" s="90"/>
      <c r="H5" s="90"/>
      <c r="I5" s="93"/>
      <c r="J5" s="93"/>
      <c r="K5" s="93"/>
      <c r="L5" s="93"/>
      <c r="Q5" s="214"/>
      <c r="R5" s="101"/>
      <c r="S5" s="102"/>
      <c r="T5" s="102"/>
      <c r="U5" s="102"/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/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/>
      <c r="AV5" s="102"/>
      <c r="AW5" s="103"/>
      <c r="AX5" s="103"/>
      <c r="AY5" s="103"/>
      <c r="AZ5" s="103"/>
      <c r="BA5" s="103"/>
      <c r="BB5" s="103"/>
      <c r="BC5" s="103"/>
    </row>
    <row r="6" spans="1:55" s="99" customFormat="1" hidden="1">
      <c r="A6" s="93"/>
      <c r="B6" s="93"/>
      <c r="C6" s="93"/>
      <c r="D6" s="93"/>
      <c r="E6" s="93"/>
      <c r="F6" s="95"/>
      <c r="G6" s="93"/>
      <c r="H6" s="93"/>
      <c r="I6" s="93"/>
      <c r="J6" s="93"/>
      <c r="K6" s="93"/>
      <c r="L6" s="93"/>
      <c r="M6" s="214"/>
      <c r="N6" s="214"/>
      <c r="O6" s="214"/>
      <c r="P6" s="214"/>
      <c r="Q6" s="214"/>
      <c r="R6" s="101"/>
      <c r="S6" s="102"/>
      <c r="T6" s="102"/>
      <c r="U6" s="102"/>
      <c r="V6" s="374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378"/>
      <c r="AN6" s="102"/>
      <c r="AO6" s="102"/>
      <c r="AP6" s="102"/>
      <c r="AQ6" s="102"/>
      <c r="AR6" s="102"/>
      <c r="AS6" s="102"/>
      <c r="AT6" s="404"/>
      <c r="AU6" s="102"/>
      <c r="AV6" s="374"/>
      <c r="AW6" s="103"/>
      <c r="AX6" s="374"/>
      <c r="AY6" s="374"/>
      <c r="AZ6" s="374"/>
      <c r="BA6" s="374"/>
      <c r="BB6" s="404"/>
    </row>
    <row r="7" spans="1:55" s="99" customFormat="1" hidden="1">
      <c r="A7" s="93"/>
      <c r="B7" s="93"/>
      <c r="C7" s="93"/>
      <c r="D7" s="93"/>
      <c r="E7" s="93"/>
      <c r="F7" s="95"/>
      <c r="G7" s="93"/>
      <c r="H7" s="93"/>
      <c r="I7" s="93"/>
      <c r="J7" s="93"/>
      <c r="K7" s="93"/>
      <c r="L7" s="93"/>
      <c r="M7" s="214"/>
      <c r="N7" s="214"/>
      <c r="O7" s="214"/>
      <c r="P7" s="214"/>
      <c r="Q7" s="214"/>
      <c r="R7" s="101"/>
      <c r="S7" s="102"/>
      <c r="T7" s="102"/>
      <c r="U7" s="102"/>
      <c r="V7" s="374"/>
      <c r="W7" s="102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378"/>
      <c r="AN7" s="102"/>
      <c r="AO7" s="102"/>
      <c r="AP7" s="102"/>
      <c r="AQ7" s="102"/>
      <c r="AR7" s="102"/>
      <c r="AS7" s="102"/>
      <c r="AT7" s="404"/>
      <c r="AU7" s="102"/>
      <c r="AV7" s="374"/>
      <c r="AW7" s="103"/>
      <c r="AX7" s="374"/>
      <c r="AY7" s="374"/>
      <c r="AZ7" s="374"/>
      <c r="BA7" s="374"/>
      <c r="BB7" s="404"/>
    </row>
    <row r="8" spans="1:55" s="99" customFormat="1" hidden="1">
      <c r="A8" s="93"/>
      <c r="B8" s="93"/>
      <c r="C8" s="93"/>
      <c r="D8" s="93"/>
      <c r="E8" s="93"/>
      <c r="F8" s="95"/>
      <c r="G8" s="93"/>
      <c r="H8" s="104"/>
      <c r="I8" s="93"/>
      <c r="J8" s="93"/>
      <c r="K8" s="93"/>
      <c r="L8" s="93"/>
      <c r="M8" s="214"/>
      <c r="N8" s="214"/>
      <c r="O8" s="214"/>
      <c r="P8" s="214"/>
      <c r="Q8" s="214"/>
      <c r="R8" s="101"/>
      <c r="S8" s="102"/>
      <c r="T8" s="102"/>
      <c r="U8" s="102"/>
      <c r="V8" s="374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378"/>
      <c r="AN8" s="102"/>
      <c r="AO8" s="102"/>
      <c r="AP8" s="102"/>
      <c r="AQ8" s="102"/>
      <c r="AR8" s="102"/>
      <c r="AS8" s="102"/>
      <c r="AT8" s="404"/>
      <c r="AU8" s="102"/>
      <c r="AV8" s="374"/>
      <c r="AW8" s="103"/>
      <c r="AX8" s="374"/>
      <c r="AY8" s="374"/>
      <c r="AZ8" s="374"/>
      <c r="BA8" s="374"/>
      <c r="BB8" s="404"/>
    </row>
    <row r="9" spans="1:55" s="99" customFormat="1" hidden="1">
      <c r="A9" s="93"/>
      <c r="B9" s="93"/>
      <c r="C9" s="93"/>
      <c r="D9" s="93"/>
      <c r="E9" s="93"/>
      <c r="F9" s="95"/>
      <c r="G9" s="93"/>
      <c r="H9" s="104"/>
      <c r="I9" s="93"/>
      <c r="J9" s="93"/>
      <c r="K9" s="93"/>
      <c r="L9" s="93"/>
      <c r="M9" s="214"/>
      <c r="N9" s="214"/>
      <c r="O9" s="214"/>
      <c r="P9" s="214"/>
      <c r="Q9" s="214"/>
      <c r="R9" s="101"/>
      <c r="S9" s="102"/>
      <c r="T9" s="102"/>
      <c r="U9" s="102"/>
      <c r="V9" s="374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378"/>
      <c r="AN9" s="102"/>
      <c r="AO9" s="102"/>
      <c r="AP9" s="102"/>
      <c r="AQ9" s="102"/>
      <c r="AR9" s="102"/>
      <c r="AS9" s="102"/>
      <c r="AT9" s="404"/>
      <c r="AU9" s="102"/>
      <c r="AV9" s="374"/>
      <c r="AW9" s="103"/>
      <c r="AX9" s="374"/>
      <c r="AY9" s="374"/>
      <c r="AZ9" s="374"/>
      <c r="BA9" s="374"/>
      <c r="BB9" s="404"/>
    </row>
    <row r="10" spans="1:55" s="99" customFormat="1" hidden="1">
      <c r="A10" s="93"/>
      <c r="B10" s="93"/>
      <c r="C10" s="93"/>
      <c r="D10" s="93"/>
      <c r="E10" s="93"/>
      <c r="F10" s="95"/>
      <c r="G10" s="93"/>
      <c r="H10" s="104"/>
      <c r="I10" s="93"/>
      <c r="J10" s="93"/>
      <c r="K10" s="93"/>
      <c r="L10" s="93"/>
      <c r="M10" s="214"/>
      <c r="N10" s="214"/>
      <c r="O10" s="214"/>
      <c r="P10" s="214"/>
      <c r="Q10" s="214"/>
      <c r="R10" s="101"/>
      <c r="S10" s="102"/>
      <c r="T10" s="102"/>
      <c r="U10" s="102"/>
      <c r="V10" s="374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378"/>
      <c r="AN10" s="102"/>
      <c r="AO10" s="102"/>
      <c r="AP10" s="102"/>
      <c r="AQ10" s="102"/>
      <c r="AR10" s="102"/>
      <c r="AS10" s="102"/>
      <c r="AT10" s="404"/>
      <c r="AU10" s="102"/>
      <c r="AV10" s="374"/>
      <c r="AW10" s="103"/>
      <c r="AX10" s="374"/>
      <c r="AY10" s="374"/>
      <c r="AZ10" s="374"/>
      <c r="BA10" s="374"/>
      <c r="BB10" s="404"/>
    </row>
    <row r="11" spans="1:55" s="99" customFormat="1" hidden="1">
      <c r="A11" s="90"/>
      <c r="B11" s="90"/>
      <c r="C11" s="90"/>
      <c r="D11" s="90"/>
      <c r="E11" s="90"/>
      <c r="F11" s="108"/>
      <c r="G11" s="90"/>
      <c r="H11" s="90"/>
      <c r="I11" s="90"/>
      <c r="J11" s="90"/>
      <c r="K11" s="90"/>
      <c r="L11" s="90"/>
      <c r="M11" s="213"/>
      <c r="N11" s="213"/>
      <c r="O11" s="213"/>
      <c r="P11" s="213"/>
      <c r="Q11" s="213"/>
      <c r="R11" s="108"/>
      <c r="S11" s="109"/>
      <c r="T11" s="109"/>
      <c r="U11" s="109"/>
      <c r="V11" s="375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379"/>
      <c r="AN11" s="109"/>
      <c r="AO11" s="109"/>
      <c r="AP11" s="109"/>
      <c r="AQ11" s="109"/>
      <c r="AR11" s="109"/>
      <c r="AS11" s="109"/>
      <c r="AT11" s="405"/>
      <c r="AU11" s="109"/>
      <c r="AV11" s="375"/>
      <c r="AW11" s="110"/>
      <c r="AX11" s="375"/>
      <c r="AY11" s="375"/>
      <c r="AZ11" s="375"/>
      <c r="BA11" s="375"/>
      <c r="BB11" s="405"/>
    </row>
    <row r="12" spans="1:55" s="99" customFormat="1" hidden="1">
      <c r="A12" s="90"/>
      <c r="B12" s="90"/>
      <c r="C12" s="90"/>
      <c r="D12" s="90"/>
      <c r="E12" s="90"/>
      <c r="F12" s="108"/>
      <c r="G12" s="90"/>
      <c r="H12" s="90"/>
      <c r="I12" s="90"/>
      <c r="J12" s="90"/>
      <c r="K12" s="90"/>
      <c r="L12" s="90"/>
      <c r="M12" s="213"/>
      <c r="N12" s="90"/>
      <c r="O12" s="95"/>
      <c r="P12" s="95"/>
      <c r="Q12" s="108"/>
      <c r="R12" s="108"/>
      <c r="S12" s="109"/>
      <c r="T12" s="109"/>
      <c r="U12" s="109"/>
      <c r="V12" s="375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379"/>
      <c r="AN12" s="109"/>
      <c r="AO12" s="109"/>
      <c r="AP12" s="109"/>
      <c r="AQ12" s="109"/>
      <c r="AR12" s="109"/>
      <c r="AS12" s="109"/>
      <c r="AT12" s="405"/>
      <c r="AU12" s="109"/>
      <c r="AV12" s="375"/>
      <c r="AW12" s="110"/>
      <c r="AX12" s="375"/>
      <c r="AY12" s="375"/>
      <c r="AZ12" s="375"/>
      <c r="BA12" s="375"/>
      <c r="BB12" s="405"/>
    </row>
    <row r="13" spans="1:55" s="99" customFormat="1" ht="15" hidden="1" customHeight="1">
      <c r="A13" s="90"/>
      <c r="B13" s="93"/>
      <c r="C13" s="93"/>
      <c r="D13" s="93"/>
      <c r="E13" s="93"/>
      <c r="F13" s="98"/>
      <c r="G13" s="93"/>
      <c r="H13" s="104"/>
      <c r="I13" s="93"/>
      <c r="J13" s="93"/>
      <c r="K13" s="93"/>
      <c r="L13" s="93"/>
      <c r="M13" s="211"/>
      <c r="N13" s="210"/>
      <c r="O13" s="199"/>
      <c r="P13" s="95"/>
      <c r="Q13" s="95"/>
      <c r="R13" s="98"/>
      <c r="S13" s="109"/>
      <c r="T13" s="109"/>
      <c r="U13" s="109"/>
      <c r="V13" s="375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379"/>
      <c r="AN13" s="109"/>
      <c r="AO13" s="109"/>
      <c r="AP13" s="109"/>
      <c r="AQ13" s="109"/>
      <c r="AR13" s="109"/>
      <c r="AS13" s="109"/>
      <c r="AT13" s="405"/>
      <c r="AU13" s="109"/>
      <c r="AV13" s="375"/>
      <c r="AW13" s="110"/>
      <c r="AX13" s="375"/>
      <c r="AY13" s="375"/>
      <c r="AZ13" s="375"/>
      <c r="BA13" s="375"/>
      <c r="BB13" s="405"/>
    </row>
    <row r="14" spans="1:55" s="42" customFormat="1" ht="15" customHeight="1">
      <c r="C14" s="36"/>
      <c r="E14" s="36"/>
      <c r="F14" s="41"/>
      <c r="G14" s="53"/>
      <c r="H14" s="54"/>
      <c r="I14" s="53"/>
      <c r="J14" s="53"/>
      <c r="K14" s="53"/>
      <c r="L14" s="33"/>
      <c r="M14" s="420" t="s">
        <v>47</v>
      </c>
      <c r="Q14" s="420" t="s">
        <v>0</v>
      </c>
      <c r="R14" s="420" t="s">
        <v>1</v>
      </c>
      <c r="S14" s="420" t="s">
        <v>2</v>
      </c>
      <c r="T14" s="420" t="s">
        <v>3</v>
      </c>
      <c r="U14" s="420" t="s">
        <v>4</v>
      </c>
      <c r="V14" s="420" t="s">
        <v>5</v>
      </c>
      <c r="W14" s="420" t="s">
        <v>28</v>
      </c>
      <c r="X14" s="420" t="s">
        <v>7</v>
      </c>
      <c r="Y14" s="420" t="s">
        <v>236</v>
      </c>
      <c r="Z14" s="420" t="s">
        <v>8</v>
      </c>
      <c r="AA14" s="420" t="s">
        <v>6</v>
      </c>
      <c r="AB14" s="420" t="s">
        <v>30</v>
      </c>
      <c r="AC14" s="420" t="s">
        <v>37</v>
      </c>
      <c r="AD14" s="420" t="s">
        <v>9</v>
      </c>
      <c r="AE14" s="420" t="s">
        <v>10</v>
      </c>
      <c r="AF14" s="420" t="s">
        <v>11</v>
      </c>
      <c r="AG14" s="420" t="s">
        <v>32</v>
      </c>
      <c r="AH14" s="420" t="s">
        <v>33</v>
      </c>
      <c r="AI14" s="420" t="s">
        <v>13</v>
      </c>
      <c r="AJ14" s="420" t="s">
        <v>15</v>
      </c>
      <c r="AK14" s="420" t="s">
        <v>16</v>
      </c>
      <c r="AL14" s="421" t="s">
        <v>22</v>
      </c>
      <c r="AM14" s="420" t="s">
        <v>12</v>
      </c>
      <c r="AN14" s="420" t="s">
        <v>14</v>
      </c>
      <c r="AO14" s="420" t="s">
        <v>17</v>
      </c>
      <c r="AP14" s="420" t="s">
        <v>18</v>
      </c>
      <c r="AQ14" s="420" t="s">
        <v>34</v>
      </c>
      <c r="AR14" s="420" t="s">
        <v>19</v>
      </c>
      <c r="AS14" s="420" t="s">
        <v>20</v>
      </c>
      <c r="AT14" s="420" t="s">
        <v>319</v>
      </c>
      <c r="AU14" s="422" t="s">
        <v>320</v>
      </c>
      <c r="AV14" s="422" t="s">
        <v>35</v>
      </c>
      <c r="AW14" s="420" t="s">
        <v>23</v>
      </c>
      <c r="AX14" s="420" t="s">
        <v>24</v>
      </c>
      <c r="AY14" s="420" t="s">
        <v>25</v>
      </c>
      <c r="AZ14" s="420" t="s">
        <v>26</v>
      </c>
      <c r="BA14" s="420" t="s">
        <v>27</v>
      </c>
      <c r="BB14" s="420" t="s">
        <v>48</v>
      </c>
    </row>
    <row r="15" spans="1:55" s="99" customFormat="1" ht="15" customHeight="1">
      <c r="C15" s="93"/>
      <c r="D15" s="93"/>
      <c r="E15" s="93"/>
      <c r="F15" s="208" t="s">
        <v>336</v>
      </c>
      <c r="H15" s="104"/>
      <c r="I15" s="93"/>
      <c r="J15" s="93"/>
      <c r="K15" s="93"/>
      <c r="L15" s="93"/>
      <c r="M15" s="209">
        <f>IF(Q15=0,0,AX15/Q15)</f>
        <v>0.11644767180527789</v>
      </c>
      <c r="Q15" s="206">
        <f>SUM(Q18:Q4000)</f>
        <v>538844.54298000003</v>
      </c>
      <c r="R15" s="206">
        <f t="shared" ref="R15:BA15" si="0">SUM(R18:R4000)</f>
        <v>8516.8805749999974</v>
      </c>
      <c r="S15" s="206">
        <f t="shared" si="0"/>
        <v>530327.66240499984</v>
      </c>
      <c r="T15" s="206">
        <f t="shared" ref="T15:AC15" si="1">SUM(T18:T4000)</f>
        <v>223774.89599999998</v>
      </c>
      <c r="U15" s="206">
        <f t="shared" si="1"/>
        <v>0</v>
      </c>
      <c r="V15" s="206">
        <f t="shared" si="1"/>
        <v>0</v>
      </c>
      <c r="W15" s="206">
        <f t="shared" si="1"/>
        <v>306552.766405</v>
      </c>
      <c r="X15" s="206">
        <f t="shared" si="1"/>
        <v>8088.9389700000002</v>
      </c>
      <c r="Y15" s="206">
        <f t="shared" si="1"/>
        <v>58150.150700000027</v>
      </c>
      <c r="Z15" s="206">
        <f t="shared" si="1"/>
        <v>3278.0197120000007</v>
      </c>
      <c r="AA15" s="206">
        <f t="shared" si="1"/>
        <v>0</v>
      </c>
      <c r="AB15" s="206">
        <f t="shared" si="1"/>
        <v>1062.2976319999991</v>
      </c>
      <c r="AC15" s="206">
        <f t="shared" si="1"/>
        <v>2815.2856160000001</v>
      </c>
      <c r="AD15" s="206">
        <f t="shared" si="0"/>
        <v>19060.897856</v>
      </c>
      <c r="AE15" s="206">
        <f t="shared" si="0"/>
        <v>52208.326895999999</v>
      </c>
      <c r="AF15" s="206">
        <f t="shared" si="0"/>
        <v>39246.999088000004</v>
      </c>
      <c r="AG15" s="206">
        <f t="shared" si="0"/>
        <v>19818.73009600001</v>
      </c>
      <c r="AH15" s="206">
        <f t="shared" si="0"/>
        <v>0</v>
      </c>
      <c r="AI15" s="206">
        <f t="shared" si="0"/>
        <v>14843.428688000004</v>
      </c>
      <c r="AJ15" s="206">
        <f t="shared" si="0"/>
        <v>5962.7406080000001</v>
      </c>
      <c r="AK15" s="206">
        <f>SUM(AK18:AK4000)</f>
        <v>1338.9794879999999</v>
      </c>
      <c r="AL15" s="384">
        <f>SUM(AL18:AL4000)</f>
        <v>8340.5498879999996</v>
      </c>
      <c r="AM15" s="206">
        <f t="shared" si="0"/>
        <v>567.1063200000001</v>
      </c>
      <c r="AN15" s="206">
        <f t="shared" si="0"/>
        <v>832.21335999999997</v>
      </c>
      <c r="AO15" s="206">
        <f t="shared" si="0"/>
        <v>292.214384</v>
      </c>
      <c r="AP15" s="206">
        <f t="shared" si="0"/>
        <v>2467.2456160000002</v>
      </c>
      <c r="AQ15" s="206">
        <f t="shared" si="0"/>
        <v>154.191664</v>
      </c>
      <c r="AR15" s="206">
        <f t="shared" si="0"/>
        <v>791.92027199999984</v>
      </c>
      <c r="AS15" s="206">
        <f t="shared" si="0"/>
        <v>0</v>
      </c>
      <c r="AT15" s="206">
        <f t="shared" si="0"/>
        <v>2093.2915520000006</v>
      </c>
      <c r="AU15" s="410">
        <f>SUM(AU18:AU4000)</f>
        <v>7198.1831679999996</v>
      </c>
      <c r="AV15" s="382">
        <f t="shared" si="0"/>
        <v>168018.83577600002</v>
      </c>
      <c r="AW15" s="206">
        <f t="shared" si="0"/>
        <v>10147.212000000001</v>
      </c>
      <c r="AX15" s="206">
        <f t="shared" si="0"/>
        <v>62747.192494999996</v>
      </c>
      <c r="AY15" s="206">
        <f t="shared" si="0"/>
        <v>0</v>
      </c>
      <c r="AZ15" s="206">
        <f t="shared" si="0"/>
        <v>0</v>
      </c>
      <c r="BA15" s="206">
        <f t="shared" si="0"/>
        <v>24344.961059999994</v>
      </c>
      <c r="BB15" s="206">
        <f>SUM(BB18:BB4000)</f>
        <v>38402.231435000002</v>
      </c>
    </row>
    <row r="16" spans="1:55" s="99" customFormat="1" ht="16.5" thickBot="1">
      <c r="A16" s="90"/>
      <c r="B16" s="114"/>
      <c r="C16" s="114"/>
      <c r="D16" s="114"/>
      <c r="E16" s="114"/>
      <c r="F16" s="120"/>
      <c r="G16" s="116"/>
      <c r="H16" s="117"/>
      <c r="I16" s="114"/>
      <c r="J16" s="114"/>
      <c r="K16" s="114"/>
      <c r="L16" s="116"/>
      <c r="M16" s="215"/>
      <c r="N16" s="116"/>
      <c r="O16" s="119"/>
      <c r="P16" s="119"/>
      <c r="Q16" s="120"/>
      <c r="R16" s="120"/>
      <c r="S16" s="121"/>
      <c r="T16" s="121"/>
      <c r="U16" s="121"/>
      <c r="V16" s="376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376"/>
      <c r="AW16" s="376"/>
      <c r="AX16" s="376"/>
      <c r="AY16" s="376"/>
      <c r="AZ16" s="376"/>
      <c r="BA16" s="376"/>
      <c r="BB16" s="376"/>
    </row>
    <row r="17" spans="1:119" s="64" customFormat="1" ht="17.25" thickTop="1">
      <c r="A17" s="411"/>
      <c r="B17" s="65"/>
      <c r="C17" s="65"/>
      <c r="D17" s="65"/>
      <c r="E17" s="65"/>
      <c r="F17" s="412" t="s">
        <v>223</v>
      </c>
      <c r="G17" s="413" t="s">
        <v>226</v>
      </c>
      <c r="H17" s="414" t="s">
        <v>45</v>
      </c>
      <c r="I17" s="415" t="s">
        <v>53</v>
      </c>
      <c r="J17" s="415" t="s">
        <v>54</v>
      </c>
      <c r="K17" s="415" t="s">
        <v>31</v>
      </c>
      <c r="L17" s="415" t="s">
        <v>36</v>
      </c>
      <c r="M17" s="416" t="s">
        <v>47</v>
      </c>
      <c r="N17" s="417" t="s">
        <v>38</v>
      </c>
      <c r="O17" s="72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236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16</v>
      </c>
      <c r="AL17" s="72" t="s">
        <v>22</v>
      </c>
      <c r="AM17" s="418" t="s">
        <v>12</v>
      </c>
      <c r="AN17" s="72" t="s">
        <v>14</v>
      </c>
      <c r="AO17" s="72" t="s">
        <v>17</v>
      </c>
      <c r="AP17" s="72" t="s">
        <v>18</v>
      </c>
      <c r="AQ17" s="72" t="s">
        <v>34</v>
      </c>
      <c r="AR17" s="72" t="s">
        <v>19</v>
      </c>
      <c r="AS17" s="72" t="s">
        <v>20</v>
      </c>
      <c r="AT17" s="73" t="s">
        <v>319</v>
      </c>
      <c r="AU17" s="72" t="s">
        <v>320</v>
      </c>
      <c r="AV17" s="419" t="s">
        <v>35</v>
      </c>
      <c r="AW17" s="74" t="s">
        <v>23</v>
      </c>
      <c r="AX17" s="419" t="s">
        <v>24</v>
      </c>
      <c r="AY17" s="74" t="s">
        <v>25</v>
      </c>
      <c r="AZ17" s="74" t="s">
        <v>26</v>
      </c>
      <c r="BA17" s="74" t="s">
        <v>27</v>
      </c>
      <c r="BB17" s="419" t="s">
        <v>48</v>
      </c>
      <c r="BC17" s="407" t="s">
        <v>329</v>
      </c>
      <c r="BD17" s="77"/>
      <c r="BE17" s="77"/>
      <c r="BF17" s="77"/>
      <c r="BG17" s="77"/>
      <c r="BH17" s="77"/>
      <c r="BI17" s="77"/>
      <c r="BJ17" s="77"/>
      <c r="BK17" s="77"/>
      <c r="BL17" s="77"/>
      <c r="BM17" s="77"/>
      <c r="BN17" s="77"/>
      <c r="BO17" s="77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</row>
    <row r="18" spans="1:119" s="122" customFormat="1">
      <c r="A18" s="136"/>
      <c r="B18" s="123"/>
      <c r="C18" s="123"/>
      <c r="D18" s="123"/>
      <c r="E18" s="123"/>
      <c r="F18" s="137" t="s">
        <v>59</v>
      </c>
      <c r="G18" s="395" t="s">
        <v>60</v>
      </c>
      <c r="H18" s="396">
        <v>32213</v>
      </c>
      <c r="I18" s="397" t="s">
        <v>61</v>
      </c>
      <c r="J18" s="397" t="s">
        <v>62</v>
      </c>
      <c r="K18" s="398" t="s">
        <v>63</v>
      </c>
      <c r="L18" s="395" t="s">
        <v>64</v>
      </c>
      <c r="M18" s="399">
        <v>0.17842141994127217</v>
      </c>
      <c r="N18" s="400" t="s">
        <v>52</v>
      </c>
      <c r="O18" s="151">
        <v>2017</v>
      </c>
      <c r="P18" s="401">
        <v>2</v>
      </c>
      <c r="Q18" s="141">
        <v>13670.982019999999</v>
      </c>
      <c r="R18" s="141">
        <v>147.77505000000002</v>
      </c>
      <c r="S18" s="402">
        <v>13523.206970000001</v>
      </c>
      <c r="T18" s="141">
        <v>5579.0569799999994</v>
      </c>
      <c r="U18" s="141">
        <v>0</v>
      </c>
      <c r="V18" s="141">
        <v>0</v>
      </c>
      <c r="W18" s="403">
        <v>7944.1499900000017</v>
      </c>
      <c r="X18" s="142">
        <v>151.83008999999998</v>
      </c>
      <c r="Y18" s="141">
        <v>1622.5221000000001</v>
      </c>
      <c r="Z18" s="142">
        <v>109.14534399999999</v>
      </c>
      <c r="AA18" s="141">
        <v>0</v>
      </c>
      <c r="AB18" s="141">
        <v>415.36087999999995</v>
      </c>
      <c r="AC18" s="142">
        <v>45.921391999999997</v>
      </c>
      <c r="AD18" s="141">
        <v>618.75545599999998</v>
      </c>
      <c r="AE18" s="141">
        <v>1427.6998560000002</v>
      </c>
      <c r="AF18" s="141">
        <v>420.75052800000003</v>
      </c>
      <c r="AG18" s="141">
        <v>601.77110399999992</v>
      </c>
      <c r="AH18" s="141">
        <v>0</v>
      </c>
      <c r="AI18" s="141">
        <v>266.67819200000002</v>
      </c>
      <c r="AJ18" s="141">
        <v>97.888735999999994</v>
      </c>
      <c r="AK18" s="141">
        <v>97.98817600000001</v>
      </c>
      <c r="AL18" s="141">
        <v>169.34631999999999</v>
      </c>
      <c r="AM18" s="380">
        <v>15.989951999999999</v>
      </c>
      <c r="AN18" s="141">
        <v>8.5518400000000003</v>
      </c>
      <c r="AO18" s="141">
        <v>16.20872</v>
      </c>
      <c r="AP18" s="141">
        <v>36.076831999999996</v>
      </c>
      <c r="AQ18" s="141">
        <v>6.7818079999999998</v>
      </c>
      <c r="AR18" s="141">
        <v>18.157744000000001</v>
      </c>
      <c r="AS18" s="141">
        <v>0</v>
      </c>
      <c r="AT18" s="142">
        <v>7.0602399999999994</v>
      </c>
      <c r="AU18" s="466">
        <v>108.827136</v>
      </c>
      <c r="AV18" s="402">
        <v>3809.7055040000005</v>
      </c>
      <c r="AW18" s="141">
        <v>273.03319999999997</v>
      </c>
      <c r="AX18" s="402">
        <v>2439.1960240000012</v>
      </c>
      <c r="AY18" s="141">
        <v>0</v>
      </c>
      <c r="AZ18" s="141">
        <v>0</v>
      </c>
      <c r="BA18" s="142">
        <v>460.02571999999998</v>
      </c>
      <c r="BB18" s="403">
        <v>1979.1703040000014</v>
      </c>
      <c r="BC18" s="406"/>
      <c r="BD18" s="135"/>
      <c r="BE18" s="135"/>
      <c r="BF18" s="135"/>
      <c r="BG18" s="135"/>
      <c r="BH18" s="135"/>
      <c r="BI18" s="135"/>
      <c r="BJ18" s="135"/>
      <c r="BK18" s="135"/>
      <c r="BL18" s="135"/>
      <c r="BM18" s="135"/>
      <c r="BN18" s="135"/>
      <c r="BO18" s="135"/>
      <c r="BP18" s="135"/>
      <c r="BQ18" s="135"/>
      <c r="BR18" s="135"/>
      <c r="BS18" s="135"/>
      <c r="BT18" s="135"/>
      <c r="BU18" s="135"/>
      <c r="BV18" s="135"/>
      <c r="BW18" s="135"/>
      <c r="BX18" s="135"/>
      <c r="BY18" s="135"/>
      <c r="BZ18" s="135"/>
      <c r="CA18" s="135"/>
      <c r="CB18" s="135"/>
      <c r="CC18" s="135"/>
      <c r="CD18" s="135"/>
      <c r="CE18" s="135"/>
      <c r="CF18" s="135"/>
      <c r="CG18" s="135"/>
      <c r="CH18" s="135"/>
      <c r="CI18" s="135"/>
      <c r="CJ18" s="135"/>
      <c r="CK18" s="135"/>
      <c r="CL18" s="135"/>
      <c r="CM18" s="135"/>
      <c r="CN18" s="135"/>
      <c r="CO18" s="135"/>
      <c r="CP18" s="135"/>
      <c r="CQ18" s="135"/>
      <c r="CR18" s="135"/>
      <c r="CS18" s="135"/>
      <c r="CT18" s="135"/>
      <c r="CU18" s="135"/>
      <c r="CV18" s="135"/>
      <c r="CW18" s="135"/>
      <c r="CX18" s="135"/>
      <c r="CY18" s="135"/>
      <c r="CZ18" s="135"/>
      <c r="DA18" s="135"/>
      <c r="DB18" s="135"/>
      <c r="DC18" s="135"/>
      <c r="DD18" s="135"/>
      <c r="DE18" s="135"/>
      <c r="DF18" s="135"/>
      <c r="DG18" s="135"/>
      <c r="DH18" s="135"/>
      <c r="DI18" s="135"/>
      <c r="DJ18" s="135"/>
      <c r="DK18" s="135"/>
      <c r="DL18" s="135"/>
      <c r="DM18" s="135"/>
      <c r="DN18" s="135"/>
      <c r="DO18" s="135"/>
    </row>
    <row r="19" spans="1:119">
      <c r="B19" s="92"/>
      <c r="E19" s="91"/>
      <c r="F19" s="144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0.13095555073142215</v>
      </c>
      <c r="N19" s="400" t="s">
        <v>52</v>
      </c>
      <c r="O19" s="151">
        <v>2017</v>
      </c>
      <c r="P19" s="394">
        <v>2</v>
      </c>
      <c r="Q19" s="145">
        <v>10945.708119999999</v>
      </c>
      <c r="R19" s="145">
        <v>201.44787499999998</v>
      </c>
      <c r="S19" s="152">
        <v>10744.260244999998</v>
      </c>
      <c r="T19" s="145">
        <v>4459.0436599999994</v>
      </c>
      <c r="U19" s="145">
        <v>0</v>
      </c>
      <c r="V19" s="145">
        <v>0</v>
      </c>
      <c r="W19" s="96">
        <v>6285.2165849999992</v>
      </c>
      <c r="X19" s="146">
        <v>135.01283999999998</v>
      </c>
      <c r="Y19" s="145">
        <v>1288.96146</v>
      </c>
      <c r="Z19" s="146">
        <v>55.268751999999999</v>
      </c>
      <c r="AA19" s="145">
        <v>0</v>
      </c>
      <c r="AB19" s="145">
        <v>163.320256</v>
      </c>
      <c r="AC19" s="146">
        <v>80.208303999999998</v>
      </c>
      <c r="AD19" s="145">
        <v>368.56441599999999</v>
      </c>
      <c r="AE19" s="145">
        <v>1111.7193120000002</v>
      </c>
      <c r="AF19" s="145">
        <v>609.58708799999999</v>
      </c>
      <c r="AG19" s="145">
        <v>487.17644800000005</v>
      </c>
      <c r="AH19" s="145">
        <v>0</v>
      </c>
      <c r="AI19" s="145">
        <v>238.11902400000002</v>
      </c>
      <c r="AJ19" s="145">
        <v>155.84236800000002</v>
      </c>
      <c r="AK19" s="145">
        <v>109.423776</v>
      </c>
      <c r="AL19" s="145">
        <v>189.03543999999999</v>
      </c>
      <c r="AM19" s="381">
        <v>5.2305440000000001</v>
      </c>
      <c r="AN19" s="145">
        <v>7.5176639999999999</v>
      </c>
      <c r="AO19" s="145">
        <v>1.6705919999999999</v>
      </c>
      <c r="AP19" s="145">
        <v>40.591408000000001</v>
      </c>
      <c r="AQ19" s="145">
        <v>1.551264</v>
      </c>
      <c r="AR19" s="145">
        <v>16.606479999999998</v>
      </c>
      <c r="AS19" s="145">
        <v>0</v>
      </c>
      <c r="AT19" s="146">
        <v>54.552784000000003</v>
      </c>
      <c r="AU19" s="97">
        <v>127.720736</v>
      </c>
      <c r="AV19" s="152">
        <v>3397.1886079999999</v>
      </c>
      <c r="AW19" s="145">
        <v>218.91225</v>
      </c>
      <c r="AX19" s="152">
        <v>1433.4012349999994</v>
      </c>
      <c r="AY19" s="145">
        <v>0</v>
      </c>
      <c r="AZ19" s="145">
        <v>0</v>
      </c>
      <c r="BA19" s="146">
        <v>634.04823999999996</v>
      </c>
      <c r="BB19" s="96">
        <v>799.35299499999928</v>
      </c>
      <c r="BC19" s="406"/>
    </row>
    <row r="20" spans="1:119">
      <c r="B20" s="92"/>
      <c r="E20" s="91"/>
      <c r="F20" s="144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0.16883884256299356</v>
      </c>
      <c r="N20" s="400" t="s">
        <v>52</v>
      </c>
      <c r="O20" s="151">
        <v>2017</v>
      </c>
      <c r="P20" s="394">
        <v>2</v>
      </c>
      <c r="Q20" s="145">
        <v>12929.20264</v>
      </c>
      <c r="R20" s="145">
        <v>139.60527500000001</v>
      </c>
      <c r="S20" s="152">
        <v>12789.597365000001</v>
      </c>
      <c r="T20" s="145">
        <v>5137.7739199999996</v>
      </c>
      <c r="U20" s="145">
        <v>0</v>
      </c>
      <c r="V20" s="145">
        <v>0</v>
      </c>
      <c r="W20" s="96">
        <v>7651.823445</v>
      </c>
      <c r="X20" s="146">
        <v>139.95909</v>
      </c>
      <c r="Y20" s="145">
        <v>1534.5126599999999</v>
      </c>
      <c r="Z20" s="146">
        <v>116.682896</v>
      </c>
      <c r="AA20" s="145">
        <v>0</v>
      </c>
      <c r="AB20" s="145">
        <v>158.64657599999998</v>
      </c>
      <c r="AC20" s="146">
        <v>43.813264000000004</v>
      </c>
      <c r="AD20" s="145">
        <v>464.40468799999996</v>
      </c>
      <c r="AE20" s="145">
        <v>1537.5611680000002</v>
      </c>
      <c r="AF20" s="145">
        <v>368.445088</v>
      </c>
      <c r="AG20" s="145">
        <v>417.96620799999999</v>
      </c>
      <c r="AH20" s="145">
        <v>0</v>
      </c>
      <c r="AI20" s="145">
        <v>301.76062400000001</v>
      </c>
      <c r="AJ20" s="145">
        <v>137.86361599999998</v>
      </c>
      <c r="AK20" s="145">
        <v>97.98817600000001</v>
      </c>
      <c r="AL20" s="145">
        <v>169.24687999999998</v>
      </c>
      <c r="AM20" s="381">
        <v>13.802272000000002</v>
      </c>
      <c r="AN20" s="145">
        <v>15.631968000000001</v>
      </c>
      <c r="AO20" s="145">
        <v>29.255248000000002</v>
      </c>
      <c r="AP20" s="145">
        <v>32.536767999999995</v>
      </c>
      <c r="AQ20" s="145">
        <v>18.734496</v>
      </c>
      <c r="AR20" s="145">
        <v>12.33056</v>
      </c>
      <c r="AS20" s="145">
        <v>0</v>
      </c>
      <c r="AT20" s="146">
        <v>4.2759200000000002</v>
      </c>
      <c r="AU20" s="97">
        <v>126.56723200000002</v>
      </c>
      <c r="AV20" s="152">
        <v>3621.80368</v>
      </c>
      <c r="AW20" s="145">
        <v>258.37335000000002</v>
      </c>
      <c r="AX20" s="152">
        <v>2182.9516090000006</v>
      </c>
      <c r="AY20" s="145">
        <v>0</v>
      </c>
      <c r="AZ20" s="145">
        <v>0</v>
      </c>
      <c r="BA20" s="146">
        <v>136.11219999999997</v>
      </c>
      <c r="BB20" s="96">
        <v>2046.8394090000006</v>
      </c>
      <c r="BC20" s="406"/>
    </row>
    <row r="21" spans="1:119">
      <c r="B21" s="92"/>
      <c r="E21" s="91"/>
      <c r="F21" s="144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6.4491282736110239E-2</v>
      </c>
      <c r="N21" s="400" t="s">
        <v>52</v>
      </c>
      <c r="O21" s="151">
        <v>2017</v>
      </c>
      <c r="P21" s="394">
        <v>2</v>
      </c>
      <c r="Q21" s="145">
        <v>8706.7147399999994</v>
      </c>
      <c r="R21" s="145">
        <v>153.98727500000001</v>
      </c>
      <c r="S21" s="152">
        <v>8552.7274649999999</v>
      </c>
      <c r="T21" s="145">
        <v>3558.1219799999999</v>
      </c>
      <c r="U21" s="145">
        <v>0</v>
      </c>
      <c r="V21" s="145">
        <v>0</v>
      </c>
      <c r="W21" s="96">
        <v>4994.6054849999982</v>
      </c>
      <c r="X21" s="146">
        <v>87.786045000000001</v>
      </c>
      <c r="Y21" s="145">
        <v>1026.0879599999998</v>
      </c>
      <c r="Z21" s="146">
        <v>62.826191999999999</v>
      </c>
      <c r="AA21" s="145">
        <v>0</v>
      </c>
      <c r="AB21" s="145">
        <v>-26.789135999999999</v>
      </c>
      <c r="AC21" s="146">
        <v>85.617840000000001</v>
      </c>
      <c r="AD21" s="145">
        <v>358.30220799999995</v>
      </c>
      <c r="AE21" s="145">
        <v>835.2164479999999</v>
      </c>
      <c r="AF21" s="145">
        <v>981.29380800000001</v>
      </c>
      <c r="AG21" s="145">
        <v>320.37579200000005</v>
      </c>
      <c r="AH21" s="145">
        <v>0</v>
      </c>
      <c r="AI21" s="145">
        <v>220.637472</v>
      </c>
      <c r="AJ21" s="145">
        <v>135.53672</v>
      </c>
      <c r="AK21" s="145">
        <v>54.711888000000002</v>
      </c>
      <c r="AL21" s="145">
        <v>152.40174400000001</v>
      </c>
      <c r="AM21" s="381">
        <v>5.9266240000000003</v>
      </c>
      <c r="AN21" s="145">
        <v>5.8868479999999996</v>
      </c>
      <c r="AO21" s="145">
        <v>0.656304</v>
      </c>
      <c r="AP21" s="145">
        <v>36.812688000000001</v>
      </c>
      <c r="AQ21" s="145">
        <v>9.8445600000000013</v>
      </c>
      <c r="AR21" s="145">
        <v>16.487151999999998</v>
      </c>
      <c r="AS21" s="145">
        <v>0</v>
      </c>
      <c r="AT21" s="146">
        <v>7.3187840000000008</v>
      </c>
      <c r="AU21" s="97">
        <v>82.932960000000008</v>
      </c>
      <c r="AV21" s="152">
        <v>3141.40904</v>
      </c>
      <c r="AW21" s="145">
        <v>173.81775000000002</v>
      </c>
      <c r="AX21" s="152">
        <v>561.50720199999853</v>
      </c>
      <c r="AY21" s="145">
        <v>0</v>
      </c>
      <c r="AZ21" s="145">
        <v>0</v>
      </c>
      <c r="BA21" s="146">
        <v>561.07646</v>
      </c>
      <c r="BB21" s="96">
        <v>0.4307419999985882</v>
      </c>
      <c r="BC21" s="406"/>
    </row>
    <row r="22" spans="1:119" ht="15.6" customHeight="1">
      <c r="B22" s="92"/>
      <c r="E22" s="91"/>
      <c r="F22" s="144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0.12570541507871705</v>
      </c>
      <c r="N22" s="400" t="s">
        <v>52</v>
      </c>
      <c r="O22" s="151">
        <v>2017</v>
      </c>
      <c r="P22" s="394">
        <v>2</v>
      </c>
      <c r="Q22" s="145">
        <v>7923.6454799999992</v>
      </c>
      <c r="R22" s="145">
        <v>214.671325</v>
      </c>
      <c r="S22" s="152">
        <v>7708.9741549999999</v>
      </c>
      <c r="T22" s="145">
        <v>3081.2623599999997</v>
      </c>
      <c r="U22" s="145">
        <v>0</v>
      </c>
      <c r="V22" s="145">
        <v>0</v>
      </c>
      <c r="W22" s="96">
        <v>4627.7117950000002</v>
      </c>
      <c r="X22" s="146">
        <v>116.47429499999998</v>
      </c>
      <c r="Y22" s="145">
        <v>924.70691999999997</v>
      </c>
      <c r="Z22" s="146">
        <v>59.365680000000005</v>
      </c>
      <c r="AA22" s="145">
        <v>0</v>
      </c>
      <c r="AB22" s="145">
        <v>-28.837600000000002</v>
      </c>
      <c r="AC22" s="146">
        <v>45.364527999999993</v>
      </c>
      <c r="AD22" s="145">
        <v>300.845776</v>
      </c>
      <c r="AE22" s="145">
        <v>804.70825600000001</v>
      </c>
      <c r="AF22" s="145">
        <v>591.38956800000005</v>
      </c>
      <c r="AG22" s="145">
        <v>286.24798399999997</v>
      </c>
      <c r="AH22" s="145">
        <v>0</v>
      </c>
      <c r="AI22" s="145">
        <v>159.64097599999999</v>
      </c>
      <c r="AJ22" s="145">
        <v>59.286127999999998</v>
      </c>
      <c r="AK22" s="145">
        <v>2.4064480000000001</v>
      </c>
      <c r="AL22" s="145">
        <v>108.98623999999998</v>
      </c>
      <c r="AM22" s="381">
        <v>10.998063999999999</v>
      </c>
      <c r="AN22" s="145">
        <v>9.367248</v>
      </c>
      <c r="AO22" s="145">
        <v>7.0403520000000004</v>
      </c>
      <c r="AP22" s="145">
        <v>21.538703999999999</v>
      </c>
      <c r="AQ22" s="145">
        <v>0</v>
      </c>
      <c r="AR22" s="145">
        <v>17.859424000000001</v>
      </c>
      <c r="AS22" s="145">
        <v>0</v>
      </c>
      <c r="AT22" s="146">
        <v>8.5916160000000001</v>
      </c>
      <c r="AU22" s="97">
        <v>75.395408000000003</v>
      </c>
      <c r="AV22" s="152">
        <v>2388.9067839999998</v>
      </c>
      <c r="AW22" s="145">
        <v>158.73990000000001</v>
      </c>
      <c r="AX22" s="152">
        <v>996.04514400000016</v>
      </c>
      <c r="AY22" s="145">
        <v>0</v>
      </c>
      <c r="AZ22" s="145">
        <v>0</v>
      </c>
      <c r="BA22" s="146">
        <v>196.29203999999999</v>
      </c>
      <c r="BB22" s="96">
        <v>799.75310400000012</v>
      </c>
      <c r="BC22" s="406"/>
    </row>
    <row r="23" spans="1:119">
      <c r="B23" s="92"/>
      <c r="E23" s="91"/>
      <c r="F23" s="144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0.18712698230763597</v>
      </c>
      <c r="N23" s="400" t="s">
        <v>52</v>
      </c>
      <c r="O23" s="151">
        <v>2017</v>
      </c>
      <c r="P23" s="394">
        <v>2</v>
      </c>
      <c r="Q23" s="145">
        <v>14465.498180000001</v>
      </c>
      <c r="R23" s="145">
        <v>405.89199999999994</v>
      </c>
      <c r="S23" s="152">
        <v>14059.606180000001</v>
      </c>
      <c r="T23" s="145">
        <v>5795.4540400000005</v>
      </c>
      <c r="U23" s="145">
        <v>0</v>
      </c>
      <c r="V23" s="145">
        <v>0</v>
      </c>
      <c r="W23" s="96">
        <v>8264.1521400000001</v>
      </c>
      <c r="X23" s="146">
        <v>200.89689000000001</v>
      </c>
      <c r="Y23" s="145">
        <v>1686.4626599999999</v>
      </c>
      <c r="Z23" s="146">
        <v>87.924847999999997</v>
      </c>
      <c r="AA23" s="145">
        <v>0</v>
      </c>
      <c r="AB23" s="145">
        <v>265.04737599999999</v>
      </c>
      <c r="AC23" s="146">
        <v>47.035119999999999</v>
      </c>
      <c r="AD23" s="145">
        <v>491.98934399999996</v>
      </c>
      <c r="AE23" s="145">
        <v>1420.2816319999999</v>
      </c>
      <c r="AF23" s="145">
        <v>455.614192</v>
      </c>
      <c r="AG23" s="145">
        <v>490.69662399999999</v>
      </c>
      <c r="AH23" s="145">
        <v>0</v>
      </c>
      <c r="AI23" s="145">
        <v>304.16707199999996</v>
      </c>
      <c r="AJ23" s="145">
        <v>157.85105600000003</v>
      </c>
      <c r="AK23" s="145">
        <v>106.71900799999999</v>
      </c>
      <c r="AL23" s="145">
        <v>50.595072000000002</v>
      </c>
      <c r="AM23" s="381">
        <v>18.416288000000002</v>
      </c>
      <c r="AN23" s="145">
        <v>20.524416000000002</v>
      </c>
      <c r="AO23" s="145">
        <v>17.382111999999999</v>
      </c>
      <c r="AP23" s="145">
        <v>50.634848000000005</v>
      </c>
      <c r="AQ23" s="145">
        <v>0</v>
      </c>
      <c r="AR23" s="145">
        <v>5.1311040000000006</v>
      </c>
      <c r="AS23" s="145">
        <v>0</v>
      </c>
      <c r="AT23" s="146">
        <v>14.836448000000001</v>
      </c>
      <c r="AU23" s="97">
        <v>126.92521600000001</v>
      </c>
      <c r="AV23" s="152">
        <v>3604.8392159999999</v>
      </c>
      <c r="AW23" s="145">
        <v>289.226</v>
      </c>
      <c r="AX23" s="152">
        <v>2706.8850220000004</v>
      </c>
      <c r="AY23" s="145">
        <v>0</v>
      </c>
      <c r="AZ23" s="145">
        <v>0</v>
      </c>
      <c r="BA23" s="146">
        <v>225.32062000000002</v>
      </c>
      <c r="BB23" s="96">
        <v>2481.5644020000004</v>
      </c>
      <c r="BC23" s="406"/>
    </row>
    <row r="24" spans="1:119">
      <c r="B24" s="92"/>
      <c r="E24" s="91"/>
      <c r="F24" s="144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0.16536188883231023</v>
      </c>
      <c r="N24" s="400" t="s">
        <v>52</v>
      </c>
      <c r="O24" s="151">
        <v>2017</v>
      </c>
      <c r="P24" s="394">
        <v>2</v>
      </c>
      <c r="Q24" s="145">
        <v>12525.72474</v>
      </c>
      <c r="R24" s="145">
        <v>224.339225</v>
      </c>
      <c r="S24" s="152">
        <v>12301.385514999998</v>
      </c>
      <c r="T24" s="145">
        <v>5119.7830400000003</v>
      </c>
      <c r="U24" s="145">
        <v>0</v>
      </c>
      <c r="V24" s="145">
        <v>0</v>
      </c>
      <c r="W24" s="96">
        <v>7181.6024749999988</v>
      </c>
      <c r="X24" s="146">
        <v>149.436105</v>
      </c>
      <c r="Y24" s="145">
        <v>1475.7789199999997</v>
      </c>
      <c r="Z24" s="146">
        <v>83.927359999999993</v>
      </c>
      <c r="AA24" s="145">
        <v>0</v>
      </c>
      <c r="AB24" s="145">
        <v>21.618255999999999</v>
      </c>
      <c r="AC24" s="146">
        <v>106.520128</v>
      </c>
      <c r="AD24" s="145">
        <v>412.79532799999998</v>
      </c>
      <c r="AE24" s="145">
        <v>1256.6829440000001</v>
      </c>
      <c r="AF24" s="145">
        <v>248.6</v>
      </c>
      <c r="AG24" s="145">
        <v>449.80689599999994</v>
      </c>
      <c r="AH24" s="145">
        <v>0</v>
      </c>
      <c r="AI24" s="145">
        <v>244.52296000000001</v>
      </c>
      <c r="AJ24" s="145">
        <v>199.69540799999999</v>
      </c>
      <c r="AK24" s="145">
        <v>104.849536</v>
      </c>
      <c r="AL24" s="145">
        <v>187.74272000000002</v>
      </c>
      <c r="AM24" s="381">
        <v>19.231695999999999</v>
      </c>
      <c r="AN24" s="145">
        <v>16.129168</v>
      </c>
      <c r="AO24" s="145">
        <v>9.2876960000000004</v>
      </c>
      <c r="AP24" s="145">
        <v>38.562832</v>
      </c>
      <c r="AQ24" s="145">
        <v>0</v>
      </c>
      <c r="AR24" s="145">
        <v>16.427487999999997</v>
      </c>
      <c r="AS24" s="145">
        <v>0</v>
      </c>
      <c r="AT24" s="146">
        <v>49.72</v>
      </c>
      <c r="AU24" s="97">
        <v>149.35888</v>
      </c>
      <c r="AV24" s="152">
        <v>3254.0546720000002</v>
      </c>
      <c r="AW24" s="145">
        <v>275.2663</v>
      </c>
      <c r="AX24" s="152">
        <v>2071.2775019999981</v>
      </c>
      <c r="AY24" s="145">
        <v>0</v>
      </c>
      <c r="AZ24" s="145">
        <v>0</v>
      </c>
      <c r="BA24" s="146">
        <v>214.11138</v>
      </c>
      <c r="BB24" s="96">
        <v>1857.1661219999983</v>
      </c>
      <c r="BC24" s="406"/>
    </row>
    <row r="25" spans="1:119">
      <c r="F25" s="144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0.12887224083804377</v>
      </c>
      <c r="N25" s="400" t="s">
        <v>52</v>
      </c>
      <c r="O25" s="151">
        <v>2017</v>
      </c>
      <c r="P25" s="394">
        <v>2</v>
      </c>
      <c r="Q25" s="145">
        <v>22228.785759999999</v>
      </c>
      <c r="R25" s="145">
        <v>355.35525000000001</v>
      </c>
      <c r="S25" s="152">
        <v>21873.430509999998</v>
      </c>
      <c r="T25" s="145">
        <v>8844.4219599999997</v>
      </c>
      <c r="U25" s="145">
        <v>0</v>
      </c>
      <c r="V25" s="145">
        <v>0</v>
      </c>
      <c r="W25" s="96">
        <v>13029.008549999999</v>
      </c>
      <c r="X25" s="146">
        <v>266.66223000000002</v>
      </c>
      <c r="Y25" s="145">
        <v>2624.1967599999998</v>
      </c>
      <c r="Z25" s="146">
        <v>150.194176</v>
      </c>
      <c r="AA25" s="145">
        <v>0</v>
      </c>
      <c r="AB25" s="145">
        <v>-207.392064</v>
      </c>
      <c r="AC25" s="146">
        <v>186.728432</v>
      </c>
      <c r="AD25" s="145">
        <v>669.09198399999991</v>
      </c>
      <c r="AE25" s="145">
        <v>2067.675808</v>
      </c>
      <c r="AF25" s="145">
        <v>1640.16336</v>
      </c>
      <c r="AG25" s="145">
        <v>806.12030399999992</v>
      </c>
      <c r="AH25" s="145">
        <v>0</v>
      </c>
      <c r="AI25" s="145">
        <v>464.026816</v>
      </c>
      <c r="AJ25" s="145">
        <v>227.55849599999999</v>
      </c>
      <c r="AK25" s="145">
        <v>104.849536</v>
      </c>
      <c r="AL25" s="145">
        <v>276.98017600000003</v>
      </c>
      <c r="AM25" s="381">
        <v>32.457216000000003</v>
      </c>
      <c r="AN25" s="145">
        <v>8.1938560000000003</v>
      </c>
      <c r="AO25" s="145">
        <v>5.6481919999999999</v>
      </c>
      <c r="AP25" s="145">
        <v>66.764015999999998</v>
      </c>
      <c r="AQ25" s="145">
        <v>9.8445600000000013</v>
      </c>
      <c r="AR25" s="145">
        <v>19.967551999999998</v>
      </c>
      <c r="AS25" s="145">
        <v>0</v>
      </c>
      <c r="AT25" s="146">
        <v>258.96164800000003</v>
      </c>
      <c r="AU25" s="97">
        <v>401.83704</v>
      </c>
      <c r="AV25" s="152">
        <v>6658.3035200000004</v>
      </c>
      <c r="AW25" s="145">
        <v>444.31479999999999</v>
      </c>
      <c r="AX25" s="152">
        <v>2864.6734319999978</v>
      </c>
      <c r="AY25" s="145">
        <v>0</v>
      </c>
      <c r="AZ25" s="145">
        <v>0</v>
      </c>
      <c r="BA25" s="146">
        <v>488.01157999999998</v>
      </c>
      <c r="BB25" s="96">
        <v>2376.6618519999975</v>
      </c>
      <c r="BC25" s="406"/>
    </row>
    <row r="26" spans="1:119">
      <c r="B26" s="92"/>
      <c r="E26" s="91"/>
      <c r="F26" s="144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0.16103501954351926</v>
      </c>
      <c r="N26" s="400" t="s">
        <v>52</v>
      </c>
      <c r="O26" s="151">
        <v>2017</v>
      </c>
      <c r="P26" s="394">
        <v>2</v>
      </c>
      <c r="Q26" s="145">
        <v>21644.771000000001</v>
      </c>
      <c r="R26" s="145">
        <v>343.80970000000002</v>
      </c>
      <c r="S26" s="152">
        <v>21300.961299999999</v>
      </c>
      <c r="T26" s="145">
        <v>8649.9462200000016</v>
      </c>
      <c r="U26" s="145">
        <v>0</v>
      </c>
      <c r="V26" s="145">
        <v>0</v>
      </c>
      <c r="W26" s="96">
        <v>12651.015079999997</v>
      </c>
      <c r="X26" s="146">
        <v>222.00748499999997</v>
      </c>
      <c r="Y26" s="145">
        <v>2555.5356199999997</v>
      </c>
      <c r="Z26" s="146">
        <v>115.807824</v>
      </c>
      <c r="AA26" s="145">
        <v>0</v>
      </c>
      <c r="AB26" s="145">
        <v>541.60990399999991</v>
      </c>
      <c r="AC26" s="146">
        <v>-51.112160000000003</v>
      </c>
      <c r="AD26" s="145">
        <v>634.10899199999994</v>
      </c>
      <c r="AE26" s="145">
        <v>2217.154016</v>
      </c>
      <c r="AF26" s="145">
        <v>1282.597008</v>
      </c>
      <c r="AG26" s="145">
        <v>737.44704000000002</v>
      </c>
      <c r="AH26" s="145">
        <v>0</v>
      </c>
      <c r="AI26" s="145">
        <v>488.19073600000002</v>
      </c>
      <c r="AJ26" s="145">
        <v>254.62606399999999</v>
      </c>
      <c r="AK26" s="145">
        <v>97.98817600000001</v>
      </c>
      <c r="AL26" s="145">
        <v>273.79809599999999</v>
      </c>
      <c r="AM26" s="381">
        <v>11.694144</v>
      </c>
      <c r="AN26" s="145">
        <v>24.124144000000001</v>
      </c>
      <c r="AO26" s="145">
        <v>6.4834879999999995</v>
      </c>
      <c r="AP26" s="145">
        <v>49.640447999999999</v>
      </c>
      <c r="AQ26" s="145">
        <v>3.102528</v>
      </c>
      <c r="AR26" s="145">
        <v>25.277647999999999</v>
      </c>
      <c r="AS26" s="145">
        <v>0</v>
      </c>
      <c r="AT26" s="146">
        <v>224.07809600000002</v>
      </c>
      <c r="AU26" s="97">
        <v>344.40049599999998</v>
      </c>
      <c r="AV26" s="152">
        <v>6330.3106239999997</v>
      </c>
      <c r="AW26" s="145">
        <v>432.28514999999999</v>
      </c>
      <c r="AX26" s="152">
        <v>3485.5661209999989</v>
      </c>
      <c r="AY26" s="145">
        <v>0</v>
      </c>
      <c r="AZ26" s="145">
        <v>0</v>
      </c>
      <c r="BA26" s="146">
        <v>276.45114000000001</v>
      </c>
      <c r="BB26" s="96">
        <v>3209.1149809999988</v>
      </c>
      <c r="BC26" s="406"/>
    </row>
    <row r="27" spans="1:119">
      <c r="B27" s="92"/>
      <c r="E27" s="91"/>
      <c r="F27" s="144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0.17993526243400418</v>
      </c>
      <c r="N27" s="400" t="s">
        <v>52</v>
      </c>
      <c r="O27" s="151">
        <v>2017</v>
      </c>
      <c r="P27" s="394">
        <v>2</v>
      </c>
      <c r="Q27" s="145">
        <v>10880.28858</v>
      </c>
      <c r="R27" s="145">
        <v>183.19072499999999</v>
      </c>
      <c r="S27" s="152">
        <v>10697.097855</v>
      </c>
      <c r="T27" s="145">
        <v>4360.1343400000005</v>
      </c>
      <c r="U27" s="145">
        <v>0</v>
      </c>
      <c r="V27" s="145">
        <v>0</v>
      </c>
      <c r="W27" s="96">
        <v>6336.9635149999986</v>
      </c>
      <c r="X27" s="146">
        <v>123.30011999999999</v>
      </c>
      <c r="Y27" s="145">
        <v>1283.3291799999997</v>
      </c>
      <c r="Z27" s="146">
        <v>88.521488000000005</v>
      </c>
      <c r="AA27" s="145">
        <v>0</v>
      </c>
      <c r="AB27" s="145">
        <v>173.28414399999997</v>
      </c>
      <c r="AC27" s="146">
        <v>62.428432000000001</v>
      </c>
      <c r="AD27" s="145">
        <v>287.99812800000001</v>
      </c>
      <c r="AE27" s="145">
        <v>1017.052432</v>
      </c>
      <c r="AF27" s="145">
        <v>402.77177600000005</v>
      </c>
      <c r="AG27" s="145">
        <v>414.28692799999999</v>
      </c>
      <c r="AH27" s="145">
        <v>0</v>
      </c>
      <c r="AI27" s="145">
        <v>207.49150399999999</v>
      </c>
      <c r="AJ27" s="145">
        <v>236.527984</v>
      </c>
      <c r="AK27" s="145">
        <v>53.836815999999999</v>
      </c>
      <c r="AL27" s="145">
        <v>212.88115200000001</v>
      </c>
      <c r="AM27" s="381">
        <v>11.057727999999999</v>
      </c>
      <c r="AN27" s="145">
        <v>7.1994559999999996</v>
      </c>
      <c r="AO27" s="145">
        <v>8.7109439999999996</v>
      </c>
      <c r="AP27" s="145">
        <v>19.430576000000002</v>
      </c>
      <c r="AQ27" s="145">
        <v>0</v>
      </c>
      <c r="AR27" s="145">
        <v>13.245407999999999</v>
      </c>
      <c r="AS27" s="145">
        <v>0</v>
      </c>
      <c r="AT27" s="146">
        <v>10.04344</v>
      </c>
      <c r="AU27" s="97">
        <v>69.687551999999997</v>
      </c>
      <c r="AV27" s="152">
        <v>2902.5342719999999</v>
      </c>
      <c r="AW27" s="145">
        <v>217.24345</v>
      </c>
      <c r="AX27" s="152">
        <v>1957.7475809999987</v>
      </c>
      <c r="AY27" s="145">
        <v>0</v>
      </c>
      <c r="AZ27" s="145">
        <v>0</v>
      </c>
      <c r="BA27" s="146">
        <v>423.64224000000002</v>
      </c>
      <c r="BB27" s="96">
        <v>1534.1053409999986</v>
      </c>
      <c r="BC27" s="406"/>
    </row>
    <row r="28" spans="1:119">
      <c r="B28" s="92"/>
      <c r="E28" s="91"/>
      <c r="F28" s="144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0.12840510592266313</v>
      </c>
      <c r="N28" s="400" t="s">
        <v>52</v>
      </c>
      <c r="O28" s="151">
        <v>2017</v>
      </c>
      <c r="P28" s="394">
        <v>2</v>
      </c>
      <c r="Q28" s="145">
        <v>5144.0747800000008</v>
      </c>
      <c r="R28" s="145">
        <v>142.12212500000001</v>
      </c>
      <c r="S28" s="152">
        <v>5001.952655</v>
      </c>
      <c r="T28" s="145">
        <v>2785.4241199999997</v>
      </c>
      <c r="U28" s="145">
        <v>0</v>
      </c>
      <c r="V28" s="145">
        <v>0</v>
      </c>
      <c r="W28" s="96">
        <v>2216.5285350000004</v>
      </c>
      <c r="X28" s="146">
        <v>165.32346000000001</v>
      </c>
      <c r="Y28" s="145">
        <v>399.99318000000005</v>
      </c>
      <c r="Z28" s="146">
        <v>74.40100799999999</v>
      </c>
      <c r="AA28" s="145">
        <v>0</v>
      </c>
      <c r="AB28" s="145">
        <v>55.905167999999996</v>
      </c>
      <c r="AC28" s="146">
        <v>16.487151999999998</v>
      </c>
      <c r="AD28" s="145">
        <v>168.65024</v>
      </c>
      <c r="AE28" s="145">
        <v>193.748896</v>
      </c>
      <c r="AF28" s="145">
        <v>236.86608000000001</v>
      </c>
      <c r="AG28" s="145">
        <v>69.747216000000009</v>
      </c>
      <c r="AH28" s="145">
        <v>0</v>
      </c>
      <c r="AI28" s="145">
        <v>24.064479999999996</v>
      </c>
      <c r="AJ28" s="145">
        <v>15.512640000000001</v>
      </c>
      <c r="AK28" s="145">
        <v>58.47072</v>
      </c>
      <c r="AL28" s="145">
        <v>80.745280000000008</v>
      </c>
      <c r="AM28" s="381">
        <v>6.7221440000000001</v>
      </c>
      <c r="AN28" s="145">
        <v>3.2616319999999996</v>
      </c>
      <c r="AO28" s="145">
        <v>0</v>
      </c>
      <c r="AP28" s="145">
        <v>9.2479200000000006</v>
      </c>
      <c r="AQ28" s="145">
        <v>0</v>
      </c>
      <c r="AR28" s="145">
        <v>5.6879679999999997</v>
      </c>
      <c r="AS28" s="145">
        <v>0</v>
      </c>
      <c r="AT28" s="146">
        <v>12.887423999999999</v>
      </c>
      <c r="AU28" s="97">
        <v>37.807087999999993</v>
      </c>
      <c r="AV28" s="152">
        <v>885.61263999999994</v>
      </c>
      <c r="AW28" s="145">
        <v>103.0651</v>
      </c>
      <c r="AX28" s="152">
        <v>660.52546700000016</v>
      </c>
      <c r="AY28" s="145">
        <v>0</v>
      </c>
      <c r="AZ28" s="145">
        <v>0</v>
      </c>
      <c r="BA28" s="146">
        <v>98.201880000000003</v>
      </c>
      <c r="BB28" s="96">
        <v>562.3235870000002</v>
      </c>
      <c r="BC28" s="406"/>
    </row>
    <row r="29" spans="1:119">
      <c r="B29" s="92"/>
      <c r="E29" s="91"/>
      <c r="F29" s="144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0.10609589134834733</v>
      </c>
      <c r="N29" s="400" t="s">
        <v>52</v>
      </c>
      <c r="O29" s="151">
        <v>2017</v>
      </c>
      <c r="P29" s="394">
        <v>2</v>
      </c>
      <c r="Q29" s="145">
        <v>13564.353640000001</v>
      </c>
      <c r="R29" s="145">
        <v>230.31174999999999</v>
      </c>
      <c r="S29" s="152">
        <v>13334.04189</v>
      </c>
      <c r="T29" s="145">
        <v>5627.1542200000004</v>
      </c>
      <c r="U29" s="145">
        <v>0</v>
      </c>
      <c r="V29" s="145">
        <v>0</v>
      </c>
      <c r="W29" s="96">
        <v>7706.8876700000001</v>
      </c>
      <c r="X29" s="146">
        <v>192.23105999999999</v>
      </c>
      <c r="Y29" s="145">
        <v>1599.6890800000001</v>
      </c>
      <c r="Z29" s="146">
        <v>93.752032</v>
      </c>
      <c r="AA29" s="145">
        <v>0</v>
      </c>
      <c r="AB29" s="145">
        <v>-42.023343999999994</v>
      </c>
      <c r="AC29" s="146">
        <v>82.694303999999988</v>
      </c>
      <c r="AD29" s="145">
        <v>461.99824000000001</v>
      </c>
      <c r="AE29" s="145">
        <v>1262.0328160000001</v>
      </c>
      <c r="AF29" s="145">
        <v>592.92094399999996</v>
      </c>
      <c r="AG29" s="145">
        <v>716.46519999999998</v>
      </c>
      <c r="AH29" s="145">
        <v>0</v>
      </c>
      <c r="AI29" s="145">
        <v>361.80249600000002</v>
      </c>
      <c r="AJ29" s="145">
        <v>276.24432000000002</v>
      </c>
      <c r="AK29" s="145">
        <v>109.423776</v>
      </c>
      <c r="AL29" s="145">
        <v>233.02769599999999</v>
      </c>
      <c r="AM29" s="381">
        <v>9.0291519999999998</v>
      </c>
      <c r="AN29" s="145">
        <v>29.394463999999999</v>
      </c>
      <c r="AO29" s="145">
        <v>8.5916160000000001</v>
      </c>
      <c r="AP29" s="145">
        <v>57.337103999999997</v>
      </c>
      <c r="AQ29" s="145">
        <v>0</v>
      </c>
      <c r="AR29" s="145">
        <v>23.984928000000004</v>
      </c>
      <c r="AS29" s="145">
        <v>0</v>
      </c>
      <c r="AT29" s="146">
        <v>9.5860160000000008</v>
      </c>
      <c r="AU29" s="97">
        <v>137.92328000000001</v>
      </c>
      <c r="AV29" s="152">
        <v>4151.8387680000005</v>
      </c>
      <c r="AW29" s="145">
        <v>270.9255</v>
      </c>
      <c r="AX29" s="152">
        <v>1439.1221899999998</v>
      </c>
      <c r="AY29" s="145">
        <v>0</v>
      </c>
      <c r="AZ29" s="145">
        <v>0</v>
      </c>
      <c r="BA29" s="146">
        <v>294.04703999999998</v>
      </c>
      <c r="BB29" s="96">
        <v>1145.0751499999997</v>
      </c>
      <c r="BC29" s="406"/>
    </row>
    <row r="30" spans="1:119">
      <c r="B30" s="92"/>
      <c r="E30" s="91"/>
      <c r="F30" s="144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6.1931978780099463E-2</v>
      </c>
      <c r="N30" s="400" t="s">
        <v>52</v>
      </c>
      <c r="O30" s="151">
        <v>2017</v>
      </c>
      <c r="P30" s="394">
        <v>2</v>
      </c>
      <c r="Q30" s="145">
        <v>8666.1744799999979</v>
      </c>
      <c r="R30" s="145">
        <v>67.295774999999992</v>
      </c>
      <c r="S30" s="152">
        <v>8598.8787049999992</v>
      </c>
      <c r="T30" s="145">
        <v>3510.7338399999999</v>
      </c>
      <c r="U30" s="145">
        <v>0</v>
      </c>
      <c r="V30" s="145">
        <v>0</v>
      </c>
      <c r="W30" s="96">
        <v>5088.1448649999993</v>
      </c>
      <c r="X30" s="146">
        <v>96.333164999999994</v>
      </c>
      <c r="Y30" s="145">
        <v>1031.7607599999999</v>
      </c>
      <c r="Z30" s="146">
        <v>48.327839999999995</v>
      </c>
      <c r="AA30" s="145">
        <v>0</v>
      </c>
      <c r="AB30" s="145">
        <v>-24.442352</v>
      </c>
      <c r="AC30" s="146">
        <v>45.881616000000001</v>
      </c>
      <c r="AD30" s="145">
        <v>381.27284800000001</v>
      </c>
      <c r="AE30" s="145">
        <v>1029.7807519999999</v>
      </c>
      <c r="AF30" s="145">
        <v>543.91691200000002</v>
      </c>
      <c r="AG30" s="145">
        <v>589.20188800000005</v>
      </c>
      <c r="AH30" s="145">
        <v>0</v>
      </c>
      <c r="AI30" s="145">
        <v>236.448432</v>
      </c>
      <c r="AJ30" s="145">
        <v>102.12488</v>
      </c>
      <c r="AK30" s="145">
        <v>0</v>
      </c>
      <c r="AL30" s="145">
        <v>205.28393599999998</v>
      </c>
      <c r="AM30" s="381">
        <v>10.461088</v>
      </c>
      <c r="AN30" s="145">
        <v>1.968912</v>
      </c>
      <c r="AO30" s="145">
        <v>8.0944160000000007</v>
      </c>
      <c r="AP30" s="145">
        <v>25.078768</v>
      </c>
      <c r="AQ30" s="145">
        <v>0</v>
      </c>
      <c r="AR30" s="145">
        <v>18.69472</v>
      </c>
      <c r="AS30" s="145">
        <v>0</v>
      </c>
      <c r="AT30" s="146">
        <v>70.721728000000013</v>
      </c>
      <c r="AU30" s="97">
        <v>135.019632</v>
      </c>
      <c r="AV30" s="152">
        <v>3223.0492800000002</v>
      </c>
      <c r="AW30" s="145">
        <v>173.39974999999998</v>
      </c>
      <c r="AX30" s="152">
        <v>536.71333399999935</v>
      </c>
      <c r="AY30" s="145">
        <v>0</v>
      </c>
      <c r="AZ30" s="145">
        <v>0</v>
      </c>
      <c r="BA30" s="146">
        <v>126.57876</v>
      </c>
      <c r="BB30" s="96">
        <v>410.13457399999936</v>
      </c>
      <c r="BC30" s="406"/>
    </row>
    <row r="31" spans="1:119">
      <c r="B31" s="92"/>
      <c r="E31" s="91"/>
      <c r="F31" s="144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1.1109756101371101E-2</v>
      </c>
      <c r="N31" s="400" t="s">
        <v>51</v>
      </c>
      <c r="O31" s="151">
        <v>2017</v>
      </c>
      <c r="P31" s="394">
        <v>2</v>
      </c>
      <c r="Q31" s="145">
        <v>9410.18246</v>
      </c>
      <c r="R31" s="145">
        <v>70.232100000000003</v>
      </c>
      <c r="S31" s="152">
        <v>9339.9503600000007</v>
      </c>
      <c r="T31" s="145">
        <v>3854.1205800000002</v>
      </c>
      <c r="U31" s="145">
        <v>0</v>
      </c>
      <c r="V31" s="145">
        <v>0</v>
      </c>
      <c r="W31" s="96">
        <v>5485.82978</v>
      </c>
      <c r="X31" s="146">
        <v>109.33190999999999</v>
      </c>
      <c r="Y31" s="145">
        <v>1120.6819</v>
      </c>
      <c r="Z31" s="146">
        <v>47.293664</v>
      </c>
      <c r="AA31" s="145">
        <v>0</v>
      </c>
      <c r="AB31" s="145">
        <v>-134.99974399999999</v>
      </c>
      <c r="AC31" s="146">
        <v>51.987232000000006</v>
      </c>
      <c r="AD31" s="145">
        <v>519.63366399999995</v>
      </c>
      <c r="AE31" s="145">
        <v>1082.583392</v>
      </c>
      <c r="AF31" s="145">
        <v>799.75614399999995</v>
      </c>
      <c r="AG31" s="145">
        <v>584.96574399999997</v>
      </c>
      <c r="AH31" s="145">
        <v>0</v>
      </c>
      <c r="AI31" s="145">
        <v>239.471408</v>
      </c>
      <c r="AJ31" s="145">
        <v>123.48459200000001</v>
      </c>
      <c r="AK31" s="145">
        <v>48.984144000000001</v>
      </c>
      <c r="AL31" s="145">
        <v>234.399968</v>
      </c>
      <c r="AM31" s="381">
        <v>13.503952</v>
      </c>
      <c r="AN31" s="145">
        <v>6.0459519999999998</v>
      </c>
      <c r="AO31" s="145">
        <v>7.2790080000000001</v>
      </c>
      <c r="AP31" s="145">
        <v>26.729471999999998</v>
      </c>
      <c r="AQ31" s="145">
        <v>0</v>
      </c>
      <c r="AR31" s="145">
        <v>11.893024</v>
      </c>
      <c r="AS31" s="145">
        <v>0</v>
      </c>
      <c r="AT31" s="146">
        <v>134.16444799999999</v>
      </c>
      <c r="AU31" s="97">
        <v>199.61585600000001</v>
      </c>
      <c r="AV31" s="152">
        <v>3832.8949119999997</v>
      </c>
      <c r="AW31" s="145">
        <v>188.07004999999998</v>
      </c>
      <c r="AX31" s="152">
        <v>104.54483200000031</v>
      </c>
      <c r="AY31" s="145">
        <v>0</v>
      </c>
      <c r="AZ31" s="145">
        <v>0</v>
      </c>
      <c r="BA31" s="146">
        <v>121.62583999999998</v>
      </c>
      <c r="BB31" s="96">
        <v>-17.081007999999663</v>
      </c>
      <c r="BC31" s="406"/>
    </row>
    <row r="32" spans="1:119">
      <c r="F32" s="144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-1.0390269411899494E-2</v>
      </c>
      <c r="N32" s="400" t="s">
        <v>56</v>
      </c>
      <c r="O32" s="151">
        <v>2017</v>
      </c>
      <c r="P32" s="394">
        <v>2</v>
      </c>
      <c r="Q32" s="145">
        <v>4115.0491199999997</v>
      </c>
      <c r="R32" s="145">
        <v>51.795175</v>
      </c>
      <c r="S32" s="152">
        <v>4063.2539450000004</v>
      </c>
      <c r="T32" s="145">
        <v>1677.0181400000001</v>
      </c>
      <c r="U32" s="145">
        <v>0</v>
      </c>
      <c r="V32" s="145">
        <v>0</v>
      </c>
      <c r="W32" s="96">
        <v>2386.2358050000003</v>
      </c>
      <c r="X32" s="146">
        <v>64.380389999999991</v>
      </c>
      <c r="Y32" s="145">
        <v>345.31144</v>
      </c>
      <c r="Z32" s="146">
        <v>53.458943999999995</v>
      </c>
      <c r="AA32" s="145">
        <v>0</v>
      </c>
      <c r="AB32" s="145">
        <v>-13.722720000000001</v>
      </c>
      <c r="AC32" s="146">
        <v>21.697808000000002</v>
      </c>
      <c r="AD32" s="145">
        <v>176.02868799999999</v>
      </c>
      <c r="AE32" s="145">
        <v>643.05859199999986</v>
      </c>
      <c r="AF32" s="145">
        <v>478.763824</v>
      </c>
      <c r="AG32" s="145">
        <v>155.06673599999999</v>
      </c>
      <c r="AH32" s="145">
        <v>0</v>
      </c>
      <c r="AI32" s="145">
        <v>220.79657599999999</v>
      </c>
      <c r="AJ32" s="145">
        <v>45.404303999999996</v>
      </c>
      <c r="AK32" s="145">
        <v>23.089967999999999</v>
      </c>
      <c r="AL32" s="145">
        <v>114.65432</v>
      </c>
      <c r="AM32" s="381">
        <v>5.1708800000000004</v>
      </c>
      <c r="AN32" s="145">
        <v>1.869472</v>
      </c>
      <c r="AO32" s="145">
        <v>0</v>
      </c>
      <c r="AP32" s="145">
        <v>16.606479999999998</v>
      </c>
      <c r="AQ32" s="145">
        <v>0</v>
      </c>
      <c r="AR32" s="145">
        <v>8.7109439999999996</v>
      </c>
      <c r="AS32" s="145">
        <v>0</v>
      </c>
      <c r="AT32" s="146">
        <v>2.147904</v>
      </c>
      <c r="AU32" s="97">
        <v>34.505679999999998</v>
      </c>
      <c r="AV32" s="152">
        <v>1891.3686879999998</v>
      </c>
      <c r="AW32" s="145">
        <v>82.447900000000004</v>
      </c>
      <c r="AX32" s="152">
        <v>-42.756468999999925</v>
      </c>
      <c r="AY32" s="145">
        <v>0</v>
      </c>
      <c r="AZ32" s="145">
        <v>0</v>
      </c>
      <c r="BA32" s="146">
        <v>107.23258000000001</v>
      </c>
      <c r="BB32" s="96">
        <v>-149.98904899999991</v>
      </c>
      <c r="BC32" s="406"/>
    </row>
    <row r="33" spans="2:55">
      <c r="B33" s="92"/>
      <c r="E33" s="91"/>
      <c r="F33" s="144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-3.2258706076526228E-2</v>
      </c>
      <c r="N33" s="400" t="s">
        <v>56</v>
      </c>
      <c r="O33" s="151">
        <v>2017</v>
      </c>
      <c r="P33" s="394">
        <v>2</v>
      </c>
      <c r="Q33" s="145">
        <v>7920.80908</v>
      </c>
      <c r="R33" s="145">
        <v>188.28435000000002</v>
      </c>
      <c r="S33" s="152">
        <v>7732.5247299999992</v>
      </c>
      <c r="T33" s="145">
        <v>3170.8115600000001</v>
      </c>
      <c r="U33" s="145">
        <v>0</v>
      </c>
      <c r="V33" s="145">
        <v>0</v>
      </c>
      <c r="W33" s="96">
        <v>4561.7131699999991</v>
      </c>
      <c r="X33" s="146">
        <v>86.579160000000002</v>
      </c>
      <c r="Y33" s="145">
        <v>927.58384000000001</v>
      </c>
      <c r="Z33" s="146">
        <v>52.046896000000004</v>
      </c>
      <c r="AA33" s="145">
        <v>0</v>
      </c>
      <c r="AB33" s="145">
        <v>-11.236720000000002</v>
      </c>
      <c r="AC33" s="146">
        <v>50.614959999999996</v>
      </c>
      <c r="AD33" s="145">
        <v>343.52542399999999</v>
      </c>
      <c r="AE33" s="145">
        <v>998.85491200000001</v>
      </c>
      <c r="AF33" s="145">
        <v>1296.49872</v>
      </c>
      <c r="AG33" s="145">
        <v>283.12556800000004</v>
      </c>
      <c r="AH33" s="145">
        <v>0</v>
      </c>
      <c r="AI33" s="145">
        <v>287.00372800000002</v>
      </c>
      <c r="AJ33" s="145">
        <v>59.763440000000003</v>
      </c>
      <c r="AK33" s="145">
        <v>18.117967999999998</v>
      </c>
      <c r="AL33" s="145">
        <v>257.27116799999999</v>
      </c>
      <c r="AM33" s="381">
        <v>10.998063999999999</v>
      </c>
      <c r="AN33" s="145">
        <v>2.2075680000000002</v>
      </c>
      <c r="AO33" s="145">
        <v>12.410112</v>
      </c>
      <c r="AP33" s="145">
        <v>34.525568</v>
      </c>
      <c r="AQ33" s="145">
        <v>0</v>
      </c>
      <c r="AR33" s="145">
        <v>21.518816000000001</v>
      </c>
      <c r="AS33" s="145">
        <v>0</v>
      </c>
      <c r="AT33" s="146">
        <v>5.8669600000000006</v>
      </c>
      <c r="AU33" s="97">
        <v>87.527088000000006</v>
      </c>
      <c r="AV33" s="152">
        <v>3631.6880160000001</v>
      </c>
      <c r="AW33" s="145">
        <v>158.70855</v>
      </c>
      <c r="AX33" s="152">
        <v>-255.51505200000014</v>
      </c>
      <c r="AY33" s="145">
        <v>0</v>
      </c>
      <c r="AZ33" s="145">
        <v>0</v>
      </c>
      <c r="BA33" s="146">
        <v>290.06236000000001</v>
      </c>
      <c r="BB33" s="96">
        <v>-545.57741200000009</v>
      </c>
      <c r="BC33" s="406"/>
    </row>
    <row r="34" spans="2:55">
      <c r="B34" s="92"/>
      <c r="E34" s="91"/>
      <c r="F34" s="144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0.2034463081061974</v>
      </c>
      <c r="N34" s="400" t="s">
        <v>52</v>
      </c>
      <c r="O34" s="151">
        <v>2017</v>
      </c>
      <c r="P34" s="394">
        <v>2</v>
      </c>
      <c r="Q34" s="145">
        <v>14796.70866</v>
      </c>
      <c r="R34" s="145">
        <v>202.7063</v>
      </c>
      <c r="S34" s="152">
        <v>14594.00236</v>
      </c>
      <c r="T34" s="145">
        <v>5906.0128600000007</v>
      </c>
      <c r="U34" s="145">
        <v>0</v>
      </c>
      <c r="V34" s="145">
        <v>0</v>
      </c>
      <c r="W34" s="96">
        <v>8687.9894999999997</v>
      </c>
      <c r="X34" s="146">
        <v>158.69548499999999</v>
      </c>
      <c r="Y34" s="145">
        <v>1750.9299799999999</v>
      </c>
      <c r="Z34" s="146">
        <v>80.566287999999986</v>
      </c>
      <c r="AA34" s="145">
        <v>0</v>
      </c>
      <c r="AB34" s="145">
        <v>-57.854191999999998</v>
      </c>
      <c r="AC34" s="146">
        <v>70.860944000000003</v>
      </c>
      <c r="AD34" s="145">
        <v>438.49062400000003</v>
      </c>
      <c r="AE34" s="145">
        <v>1196.2433120000001</v>
      </c>
      <c r="AF34" s="145">
        <v>243.44900799999999</v>
      </c>
      <c r="AG34" s="145">
        <v>647.990816</v>
      </c>
      <c r="AH34" s="145">
        <v>0</v>
      </c>
      <c r="AI34" s="145">
        <v>333.00467200000003</v>
      </c>
      <c r="AJ34" s="145">
        <v>139.75297599999999</v>
      </c>
      <c r="AK34" s="145">
        <v>58.271839999999997</v>
      </c>
      <c r="AL34" s="145">
        <v>242.73303999999999</v>
      </c>
      <c r="AM34" s="381">
        <v>6.3243840000000002</v>
      </c>
      <c r="AN34" s="145">
        <v>3.5201760000000002</v>
      </c>
      <c r="AO34" s="145">
        <v>2.426336</v>
      </c>
      <c r="AP34" s="145">
        <v>52.703199999999995</v>
      </c>
      <c r="AQ34" s="145">
        <v>9.8445600000000013</v>
      </c>
      <c r="AR34" s="145">
        <v>15.910399999999999</v>
      </c>
      <c r="AS34" s="145">
        <v>0</v>
      </c>
      <c r="AT34" s="146">
        <v>14.160256</v>
      </c>
      <c r="AU34" s="97">
        <v>104.889312</v>
      </c>
      <c r="AV34" s="152">
        <v>3404.8256000000001</v>
      </c>
      <c r="AW34" s="145">
        <v>295.64314999999999</v>
      </c>
      <c r="AX34" s="152">
        <v>3010.3357489999994</v>
      </c>
      <c r="AY34" s="145">
        <v>0</v>
      </c>
      <c r="AZ34" s="145">
        <v>0</v>
      </c>
      <c r="BA34" s="146">
        <v>256.41602</v>
      </c>
      <c r="BB34" s="96">
        <v>2753.9197289999993</v>
      </c>
      <c r="BC34" s="406"/>
    </row>
    <row r="35" spans="2:55">
      <c r="B35" s="92"/>
      <c r="E35" s="91"/>
      <c r="F35" s="144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9.4784309708127928E-2</v>
      </c>
      <c r="N35" s="400" t="s">
        <v>52</v>
      </c>
      <c r="O35" s="151">
        <v>2017</v>
      </c>
      <c r="P35" s="394">
        <v>2</v>
      </c>
      <c r="Q35" s="145">
        <v>7354.1571399999993</v>
      </c>
      <c r="R35" s="145">
        <v>157.18327499999998</v>
      </c>
      <c r="S35" s="152">
        <v>7196.9738649999999</v>
      </c>
      <c r="T35" s="145">
        <v>2884.13256</v>
      </c>
      <c r="U35" s="145">
        <v>0</v>
      </c>
      <c r="V35" s="145">
        <v>0</v>
      </c>
      <c r="W35" s="96">
        <v>4312.8413049999999</v>
      </c>
      <c r="X35" s="146">
        <v>83.670764999999989</v>
      </c>
      <c r="Y35" s="145">
        <v>863.3596399999999</v>
      </c>
      <c r="Z35" s="146">
        <v>45.483856000000003</v>
      </c>
      <c r="AA35" s="145">
        <v>0</v>
      </c>
      <c r="AB35" s="145">
        <v>-25.476528000000002</v>
      </c>
      <c r="AC35" s="146">
        <v>60.240752000000001</v>
      </c>
      <c r="AD35" s="145">
        <v>312.73879999999997</v>
      </c>
      <c r="AE35" s="145">
        <v>877.99553600000002</v>
      </c>
      <c r="AF35" s="145">
        <v>630.50926399999992</v>
      </c>
      <c r="AG35" s="145">
        <v>205.48281599999999</v>
      </c>
      <c r="AH35" s="145">
        <v>0</v>
      </c>
      <c r="AI35" s="145">
        <v>137.12776000000002</v>
      </c>
      <c r="AJ35" s="145">
        <v>115.071968</v>
      </c>
      <c r="AK35" s="145">
        <v>0</v>
      </c>
      <c r="AL35" s="145">
        <v>189.79118399999999</v>
      </c>
      <c r="AM35" s="381">
        <v>5.6680799999999998</v>
      </c>
      <c r="AN35" s="145">
        <v>3.102528</v>
      </c>
      <c r="AO35" s="145">
        <v>3.9775999999999998</v>
      </c>
      <c r="AP35" s="145">
        <v>18.595279999999999</v>
      </c>
      <c r="AQ35" s="145">
        <v>12.032239999999998</v>
      </c>
      <c r="AR35" s="145">
        <v>9.9638880000000007</v>
      </c>
      <c r="AS35" s="145">
        <v>0</v>
      </c>
      <c r="AT35" s="146">
        <v>7.5972159999999995</v>
      </c>
      <c r="AU35" s="97">
        <v>60.936831999999995</v>
      </c>
      <c r="AV35" s="152">
        <v>2529.65416</v>
      </c>
      <c r="AW35" s="145">
        <v>128.3784</v>
      </c>
      <c r="AX35" s="152">
        <v>697.05870800000025</v>
      </c>
      <c r="AY35" s="145">
        <v>0</v>
      </c>
      <c r="AZ35" s="145">
        <v>0</v>
      </c>
      <c r="BA35" s="146">
        <v>147.56349999999998</v>
      </c>
      <c r="BB35" s="96">
        <v>549.49520800000028</v>
      </c>
      <c r="BC35" s="406"/>
    </row>
    <row r="36" spans="2:55">
      <c r="B36" s="92"/>
      <c r="E36" s="91"/>
      <c r="F36" s="144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8.5514654083090363E-2</v>
      </c>
      <c r="N36" s="400" t="s">
        <v>52</v>
      </c>
      <c r="O36" s="151">
        <v>2017</v>
      </c>
      <c r="P36" s="394">
        <v>2</v>
      </c>
      <c r="Q36" s="145">
        <v>8450.0408000000007</v>
      </c>
      <c r="R36" s="145">
        <v>47.121025000000003</v>
      </c>
      <c r="S36" s="152">
        <v>8402.9197750000003</v>
      </c>
      <c r="T36" s="145">
        <v>4479.9114600000003</v>
      </c>
      <c r="U36" s="145">
        <v>0</v>
      </c>
      <c r="V36" s="145">
        <v>0</v>
      </c>
      <c r="W36" s="96">
        <v>3923.008315</v>
      </c>
      <c r="X36" s="146">
        <v>98.826075000000003</v>
      </c>
      <c r="Y36" s="145">
        <v>588.14780000000007</v>
      </c>
      <c r="Z36" s="146">
        <v>71.238816</v>
      </c>
      <c r="AA36" s="145">
        <v>0</v>
      </c>
      <c r="AB36" s="145">
        <v>382.207584</v>
      </c>
      <c r="AC36" s="146">
        <v>8.9098240000000004</v>
      </c>
      <c r="AD36" s="145">
        <v>174.01999999999998</v>
      </c>
      <c r="AE36" s="145">
        <v>869.22492799999998</v>
      </c>
      <c r="AF36" s="145">
        <v>850.53020800000013</v>
      </c>
      <c r="AG36" s="145">
        <v>206.89486399999998</v>
      </c>
      <c r="AH36" s="145">
        <v>0</v>
      </c>
      <c r="AI36" s="145">
        <v>228.59267199999999</v>
      </c>
      <c r="AJ36" s="145">
        <v>108.34982399999998</v>
      </c>
      <c r="AK36" s="145">
        <v>0</v>
      </c>
      <c r="AL36" s="145">
        <v>163.24070399999999</v>
      </c>
      <c r="AM36" s="381">
        <v>5.0117760000000002</v>
      </c>
      <c r="AN36" s="145">
        <v>10.719631999999999</v>
      </c>
      <c r="AO36" s="145">
        <v>0</v>
      </c>
      <c r="AP36" s="145">
        <v>24.681007999999999</v>
      </c>
      <c r="AQ36" s="145">
        <v>0</v>
      </c>
      <c r="AR36" s="145">
        <v>13.02664</v>
      </c>
      <c r="AS36" s="145">
        <v>0</v>
      </c>
      <c r="AT36" s="146">
        <v>9.8445600000000013</v>
      </c>
      <c r="AU36" s="97">
        <v>63.283616000000002</v>
      </c>
      <c r="AV36" s="152">
        <v>2664.1368160000002</v>
      </c>
      <c r="AW36" s="145">
        <v>169.1739</v>
      </c>
      <c r="AX36" s="152">
        <v>722.6023160000002</v>
      </c>
      <c r="AY36" s="145">
        <v>0</v>
      </c>
      <c r="AZ36" s="145">
        <v>0</v>
      </c>
      <c r="BA36" s="146">
        <v>86.936779999999999</v>
      </c>
      <c r="BB36" s="96">
        <v>635.6655360000002</v>
      </c>
      <c r="BC36" s="406"/>
    </row>
    <row r="37" spans="2:55">
      <c r="B37" s="92"/>
      <c r="E37" s="91"/>
      <c r="F37" s="144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7.7052965444753346E-2</v>
      </c>
      <c r="N37" s="400" t="s">
        <v>52</v>
      </c>
      <c r="O37" s="151">
        <v>2017</v>
      </c>
      <c r="P37" s="394">
        <v>2</v>
      </c>
      <c r="Q37" s="145">
        <v>14819.76454</v>
      </c>
      <c r="R37" s="145">
        <v>231.61012499999998</v>
      </c>
      <c r="S37" s="152">
        <v>14588.154415000001</v>
      </c>
      <c r="T37" s="145">
        <v>5933.3233400000008</v>
      </c>
      <c r="U37" s="145">
        <v>0</v>
      </c>
      <c r="V37" s="145">
        <v>0</v>
      </c>
      <c r="W37" s="96">
        <v>8654.8310750000001</v>
      </c>
      <c r="X37" s="146">
        <v>166.70841000000001</v>
      </c>
      <c r="Y37" s="145">
        <v>1750.1803600000001</v>
      </c>
      <c r="Z37" s="146">
        <v>109.026016</v>
      </c>
      <c r="AA37" s="145">
        <v>0</v>
      </c>
      <c r="AB37" s="145">
        <v>-370.55321600000002</v>
      </c>
      <c r="AC37" s="146">
        <v>73.903807999999998</v>
      </c>
      <c r="AD37" s="145">
        <v>678.45923199999993</v>
      </c>
      <c r="AE37" s="145">
        <v>1417.1989920000001</v>
      </c>
      <c r="AF37" s="145">
        <v>1257.7568959999999</v>
      </c>
      <c r="AG37" s="145">
        <v>504.69777599999998</v>
      </c>
      <c r="AH37" s="145">
        <v>0</v>
      </c>
      <c r="AI37" s="145">
        <v>281.63396799999998</v>
      </c>
      <c r="AJ37" s="145">
        <v>207.53127999999998</v>
      </c>
      <c r="AK37" s="145">
        <v>0</v>
      </c>
      <c r="AL37" s="145">
        <v>232.35150399999998</v>
      </c>
      <c r="AM37" s="381">
        <v>7.1994559999999996</v>
      </c>
      <c r="AN37" s="145">
        <v>16.447375999999998</v>
      </c>
      <c r="AO37" s="145">
        <v>1.0142880000000001</v>
      </c>
      <c r="AP37" s="145">
        <v>61.414143999999993</v>
      </c>
      <c r="AQ37" s="145">
        <v>9.8445600000000013</v>
      </c>
      <c r="AR37" s="145">
        <v>21.638144</v>
      </c>
      <c r="AS37" s="145">
        <v>0</v>
      </c>
      <c r="AT37" s="146">
        <v>197.28896</v>
      </c>
      <c r="AU37" s="97">
        <v>314.84692799999999</v>
      </c>
      <c r="AV37" s="152">
        <v>4894.4765759999991</v>
      </c>
      <c r="AW37" s="145">
        <v>295.88350000000003</v>
      </c>
      <c r="AX37" s="152">
        <v>1141.906805000001</v>
      </c>
      <c r="AY37" s="145">
        <v>0</v>
      </c>
      <c r="AZ37" s="145">
        <v>0</v>
      </c>
      <c r="BA37" s="146">
        <v>505.64472000000001</v>
      </c>
      <c r="BB37" s="96">
        <v>636.26208500000087</v>
      </c>
      <c r="BC37" s="406"/>
    </row>
    <row r="38" spans="2:55">
      <c r="B38" s="92"/>
      <c r="E38" s="91"/>
      <c r="F38" s="144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3.300600721548224E-2</v>
      </c>
      <c r="N38" s="400" t="s">
        <v>51</v>
      </c>
      <c r="O38" s="151">
        <v>2017</v>
      </c>
      <c r="P38" s="394">
        <v>2</v>
      </c>
      <c r="Q38" s="145">
        <v>2035.2790800000002</v>
      </c>
      <c r="R38" s="145">
        <v>56.629125000000002</v>
      </c>
      <c r="S38" s="152">
        <v>1978.6499550000001</v>
      </c>
      <c r="T38" s="145">
        <v>1178.6862799999999</v>
      </c>
      <c r="U38" s="145">
        <v>0</v>
      </c>
      <c r="V38" s="145">
        <v>0</v>
      </c>
      <c r="W38" s="96">
        <v>799.96367500000008</v>
      </c>
      <c r="X38" s="146">
        <v>49.284435000000002</v>
      </c>
      <c r="Y38" s="145">
        <v>158.23059999999998</v>
      </c>
      <c r="Z38" s="146">
        <v>11.753807999999999</v>
      </c>
      <c r="AA38" s="145">
        <v>0</v>
      </c>
      <c r="AB38" s="145">
        <v>-0.23865599999999998</v>
      </c>
      <c r="AC38" s="146">
        <v>12.350448</v>
      </c>
      <c r="AD38" s="145">
        <v>109.68232</v>
      </c>
      <c r="AE38" s="145">
        <v>66.943007999999992</v>
      </c>
      <c r="AF38" s="145">
        <v>186.45</v>
      </c>
      <c r="AG38" s="145">
        <v>18.754383999999998</v>
      </c>
      <c r="AH38" s="145">
        <v>0</v>
      </c>
      <c r="AI38" s="145">
        <v>4.7134559999999999</v>
      </c>
      <c r="AJ38" s="145">
        <v>18.018528000000003</v>
      </c>
      <c r="AK38" s="145">
        <v>0</v>
      </c>
      <c r="AL38" s="145">
        <v>40.312975999999999</v>
      </c>
      <c r="AM38" s="381">
        <v>3.937824</v>
      </c>
      <c r="AN38" s="145">
        <v>2.9434239999999998</v>
      </c>
      <c r="AO38" s="145">
        <v>0</v>
      </c>
      <c r="AP38" s="145">
        <v>6.8016959999999997</v>
      </c>
      <c r="AQ38" s="145">
        <v>0</v>
      </c>
      <c r="AR38" s="145">
        <v>3.7190560000000001</v>
      </c>
      <c r="AS38" s="145">
        <v>0</v>
      </c>
      <c r="AT38" s="146">
        <v>27.982416000000001</v>
      </c>
      <c r="AU38" s="97">
        <v>45.384416000000002</v>
      </c>
      <c r="AV38" s="152">
        <v>490.25908800000002</v>
      </c>
      <c r="AW38" s="145">
        <v>35.371099999999998</v>
      </c>
      <c r="AX38" s="152">
        <v>67.176436000000066</v>
      </c>
      <c r="AY38" s="145">
        <v>0</v>
      </c>
      <c r="AZ38" s="145">
        <v>0</v>
      </c>
      <c r="BA38" s="146">
        <v>46.792059999999992</v>
      </c>
      <c r="BB38" s="96">
        <v>20.384376000000071</v>
      </c>
      <c r="BC38" s="406"/>
    </row>
    <row r="39" spans="2:55">
      <c r="F39" s="144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0.11079131374723826</v>
      </c>
      <c r="N39" s="400" t="s">
        <v>52</v>
      </c>
      <c r="O39" s="151">
        <v>2017</v>
      </c>
      <c r="P39" s="394">
        <v>2</v>
      </c>
      <c r="Q39" s="145">
        <v>2609.9134599999998</v>
      </c>
      <c r="R39" s="145">
        <v>34.037399999999998</v>
      </c>
      <c r="S39" s="152">
        <v>2575.8760600000001</v>
      </c>
      <c r="T39" s="145">
        <v>1474.4822799999999</v>
      </c>
      <c r="U39" s="145">
        <v>0</v>
      </c>
      <c r="V39" s="145">
        <v>0</v>
      </c>
      <c r="W39" s="96">
        <v>1101.3937800000001</v>
      </c>
      <c r="X39" s="146">
        <v>56.327894999999998</v>
      </c>
      <c r="Y39" s="145">
        <v>257.54512</v>
      </c>
      <c r="Z39" s="146">
        <v>3.6196159999999997</v>
      </c>
      <c r="AA39" s="145">
        <v>0</v>
      </c>
      <c r="AB39" s="145">
        <v>-0.159104</v>
      </c>
      <c r="AC39" s="146">
        <v>0</v>
      </c>
      <c r="AD39" s="145">
        <v>170.36060799999998</v>
      </c>
      <c r="AE39" s="145">
        <v>83.927359999999993</v>
      </c>
      <c r="AF39" s="145">
        <v>60.439632000000003</v>
      </c>
      <c r="AG39" s="145">
        <v>35.022767999999999</v>
      </c>
      <c r="AH39" s="145">
        <v>0</v>
      </c>
      <c r="AI39" s="145">
        <v>5.7675199999999993</v>
      </c>
      <c r="AJ39" s="145">
        <v>11.773695999999999</v>
      </c>
      <c r="AK39" s="145">
        <v>0</v>
      </c>
      <c r="AL39" s="145">
        <v>55.487519999999996</v>
      </c>
      <c r="AM39" s="381">
        <v>5.3498719999999995</v>
      </c>
      <c r="AN39" s="145">
        <v>1.3324959999999999</v>
      </c>
      <c r="AO39" s="145">
        <v>0</v>
      </c>
      <c r="AP39" s="145">
        <v>10.301983999999999</v>
      </c>
      <c r="AQ39" s="145">
        <v>0</v>
      </c>
      <c r="AR39" s="145">
        <v>1.8893599999999999</v>
      </c>
      <c r="AS39" s="145">
        <v>0</v>
      </c>
      <c r="AT39" s="146">
        <v>1.0142880000000001</v>
      </c>
      <c r="AU39" s="97">
        <v>19.887999999999998</v>
      </c>
      <c r="AV39" s="152">
        <v>442.66710399999999</v>
      </c>
      <c r="AW39" s="145">
        <v>51.919200000000004</v>
      </c>
      <c r="AX39" s="152">
        <v>289.15574100000015</v>
      </c>
      <c r="AY39" s="145">
        <v>0</v>
      </c>
      <c r="AZ39" s="145">
        <v>0</v>
      </c>
      <c r="BA39" s="146">
        <v>54.966239999999999</v>
      </c>
      <c r="BB39" s="96">
        <v>234.18950100000018</v>
      </c>
      <c r="BC39" s="406"/>
    </row>
    <row r="40" spans="2:55">
      <c r="F40" s="144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0.16726132309293662</v>
      </c>
      <c r="N40" s="400" t="s">
        <v>52</v>
      </c>
      <c r="O40" s="151">
        <v>2017</v>
      </c>
      <c r="P40" s="394">
        <v>2</v>
      </c>
      <c r="Q40" s="145">
        <v>12959.99784</v>
      </c>
      <c r="R40" s="145">
        <v>140.16457500000001</v>
      </c>
      <c r="S40" s="152">
        <v>12819.833265000001</v>
      </c>
      <c r="T40" s="145">
        <v>5140.9344799999999</v>
      </c>
      <c r="U40" s="145">
        <v>0</v>
      </c>
      <c r="V40" s="145">
        <v>0</v>
      </c>
      <c r="W40" s="96">
        <v>7678.8987850000012</v>
      </c>
      <c r="X40" s="146">
        <v>192.52783500000001</v>
      </c>
      <c r="Y40" s="145">
        <v>1538.1392000000001</v>
      </c>
      <c r="Z40" s="146">
        <v>52.544096000000003</v>
      </c>
      <c r="AA40" s="145">
        <v>0</v>
      </c>
      <c r="AB40" s="145">
        <v>-18.555503999999999</v>
      </c>
      <c r="AC40" s="146">
        <v>48.705711999999991</v>
      </c>
      <c r="AD40" s="145">
        <v>328.768528</v>
      </c>
      <c r="AE40" s="145">
        <v>936.9236800000001</v>
      </c>
      <c r="AF40" s="145">
        <v>978.35038400000008</v>
      </c>
      <c r="AG40" s="145">
        <v>390.00368000000003</v>
      </c>
      <c r="AH40" s="145">
        <v>0</v>
      </c>
      <c r="AI40" s="145">
        <v>491.81035199999997</v>
      </c>
      <c r="AJ40" s="145">
        <v>80.466847999999999</v>
      </c>
      <c r="AK40" s="145">
        <v>33.531167999999994</v>
      </c>
      <c r="AL40" s="145">
        <v>103.85513599999999</v>
      </c>
      <c r="AM40" s="381">
        <v>11.793583999999999</v>
      </c>
      <c r="AN40" s="145">
        <v>19.649343999999999</v>
      </c>
      <c r="AO40" s="145">
        <v>0.53697600000000001</v>
      </c>
      <c r="AP40" s="145">
        <v>124.47899200000001</v>
      </c>
      <c r="AQ40" s="145">
        <v>0</v>
      </c>
      <c r="AR40" s="145">
        <v>13.762495999999999</v>
      </c>
      <c r="AS40" s="145">
        <v>0</v>
      </c>
      <c r="AT40" s="146">
        <v>17.223008</v>
      </c>
      <c r="AU40" s="97">
        <v>187.44439999999997</v>
      </c>
      <c r="AV40" s="152">
        <v>3531.154176</v>
      </c>
      <c r="AW40" s="145">
        <v>226.97730000000001</v>
      </c>
      <c r="AX40" s="152">
        <v>2167.7063860000007</v>
      </c>
      <c r="AY40" s="145">
        <v>0</v>
      </c>
      <c r="AZ40" s="145">
        <v>0</v>
      </c>
      <c r="BA40" s="146">
        <v>357.26193999999998</v>
      </c>
      <c r="BB40" s="96">
        <v>1810.4444460000004</v>
      </c>
      <c r="BC40" s="406"/>
    </row>
    <row r="41" spans="2:55">
      <c r="F41" s="144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9.6362501124165653E-2</v>
      </c>
      <c r="N41" s="400" t="s">
        <v>52</v>
      </c>
      <c r="O41" s="151">
        <v>2017</v>
      </c>
      <c r="P41" s="394">
        <v>2</v>
      </c>
      <c r="Q41" s="145">
        <v>3849.74442</v>
      </c>
      <c r="R41" s="145">
        <v>73.787649999999985</v>
      </c>
      <c r="S41" s="152">
        <v>3775.9567700000002</v>
      </c>
      <c r="T41" s="145">
        <v>2157.7912999999999</v>
      </c>
      <c r="U41" s="145">
        <v>0</v>
      </c>
      <c r="V41" s="145">
        <v>0</v>
      </c>
      <c r="W41" s="96">
        <v>1618.1654700000004</v>
      </c>
      <c r="X41" s="146">
        <v>119.560755</v>
      </c>
      <c r="Y41" s="145">
        <v>301.99556000000001</v>
      </c>
      <c r="Z41" s="146">
        <v>19.947664</v>
      </c>
      <c r="AA41" s="145">
        <v>0</v>
      </c>
      <c r="AB41" s="145">
        <v>-0.63641599999999998</v>
      </c>
      <c r="AC41" s="146">
        <v>14.935887999999998</v>
      </c>
      <c r="AD41" s="145">
        <v>138.06249600000001</v>
      </c>
      <c r="AE41" s="145">
        <v>117.87617600000002</v>
      </c>
      <c r="AF41" s="145">
        <v>264.23196800000005</v>
      </c>
      <c r="AG41" s="145">
        <v>25.973728000000001</v>
      </c>
      <c r="AH41" s="145">
        <v>0</v>
      </c>
      <c r="AI41" s="145">
        <v>17.541215999999999</v>
      </c>
      <c r="AJ41" s="145">
        <v>9.5661279999999991</v>
      </c>
      <c r="AK41" s="145">
        <v>0</v>
      </c>
      <c r="AL41" s="145">
        <v>69.946096000000011</v>
      </c>
      <c r="AM41" s="381">
        <v>4.3355840000000008</v>
      </c>
      <c r="AN41" s="145">
        <v>15.254096000000001</v>
      </c>
      <c r="AO41" s="145">
        <v>0</v>
      </c>
      <c r="AP41" s="145">
        <v>75.077200000000005</v>
      </c>
      <c r="AQ41" s="145">
        <v>0</v>
      </c>
      <c r="AR41" s="145">
        <v>6.3044960000000003</v>
      </c>
      <c r="AS41" s="145">
        <v>0</v>
      </c>
      <c r="AT41" s="146">
        <v>8.074527999999999</v>
      </c>
      <c r="AU41" s="97">
        <v>109.04590400000001</v>
      </c>
      <c r="AV41" s="152">
        <v>752.24371199999996</v>
      </c>
      <c r="AW41" s="145">
        <v>67.746250000000003</v>
      </c>
      <c r="AX41" s="152">
        <v>370.97100100000046</v>
      </c>
      <c r="AY41" s="145">
        <v>0</v>
      </c>
      <c r="AZ41" s="145">
        <v>0</v>
      </c>
      <c r="BA41" s="146">
        <v>60.217080000000003</v>
      </c>
      <c r="BB41" s="96">
        <v>310.75392100000045</v>
      </c>
      <c r="BC41" s="406"/>
    </row>
    <row r="42" spans="2:55">
      <c r="F42" s="144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0.11953578075571471</v>
      </c>
      <c r="N42" s="400" t="s">
        <v>52</v>
      </c>
      <c r="O42" s="151">
        <v>2017</v>
      </c>
      <c r="P42" s="394">
        <v>2</v>
      </c>
      <c r="Q42" s="145">
        <v>10049.68936</v>
      </c>
      <c r="R42" s="145">
        <v>152.90862499999997</v>
      </c>
      <c r="S42" s="152">
        <v>9896.7807350000003</v>
      </c>
      <c r="T42" s="145">
        <v>4942.2244000000001</v>
      </c>
      <c r="U42" s="145">
        <v>0</v>
      </c>
      <c r="V42" s="145">
        <v>0</v>
      </c>
      <c r="W42" s="96">
        <v>4954.5563349999993</v>
      </c>
      <c r="X42" s="146">
        <v>126.01066499999999</v>
      </c>
      <c r="Y42" s="145">
        <v>692.62861999999996</v>
      </c>
      <c r="Z42" s="146">
        <v>12.449888</v>
      </c>
      <c r="AA42" s="145">
        <v>0</v>
      </c>
      <c r="AB42" s="145">
        <v>-0.89495999999999998</v>
      </c>
      <c r="AC42" s="146">
        <v>49.501232000000002</v>
      </c>
      <c r="AD42" s="145">
        <v>231.6952</v>
      </c>
      <c r="AE42" s="145">
        <v>1036.2443519999999</v>
      </c>
      <c r="AF42" s="145">
        <v>747.37115200000005</v>
      </c>
      <c r="AG42" s="145">
        <v>155.44460800000002</v>
      </c>
      <c r="AH42" s="145">
        <v>0</v>
      </c>
      <c r="AI42" s="145">
        <v>224.57529600000001</v>
      </c>
      <c r="AJ42" s="145">
        <v>102.264096</v>
      </c>
      <c r="AK42" s="145">
        <v>1.6705919999999999</v>
      </c>
      <c r="AL42" s="145">
        <v>210.25593599999999</v>
      </c>
      <c r="AM42" s="381">
        <v>6.1652800000000001</v>
      </c>
      <c r="AN42" s="145">
        <v>18.654944</v>
      </c>
      <c r="AO42" s="145">
        <v>0</v>
      </c>
      <c r="AP42" s="145">
        <v>27.505104000000003</v>
      </c>
      <c r="AQ42" s="145">
        <v>19.689120000000003</v>
      </c>
      <c r="AR42" s="145">
        <v>10.819072</v>
      </c>
      <c r="AS42" s="145">
        <v>0</v>
      </c>
      <c r="AT42" s="146">
        <v>2.7047680000000001</v>
      </c>
      <c r="AU42" s="97">
        <v>85.538287999999994</v>
      </c>
      <c r="AV42" s="152">
        <v>2795.0595199999998</v>
      </c>
      <c r="AW42" s="145">
        <v>175.71645000000001</v>
      </c>
      <c r="AX42" s="152">
        <v>1201.2974639999989</v>
      </c>
      <c r="AY42" s="145">
        <v>0</v>
      </c>
      <c r="AZ42" s="145">
        <v>0</v>
      </c>
      <c r="BA42" s="146">
        <v>351.39663999999993</v>
      </c>
      <c r="BB42" s="96">
        <v>849.90082399999903</v>
      </c>
      <c r="BC42" s="406"/>
    </row>
    <row r="43" spans="2:55">
      <c r="F43" s="144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9.514482648144143E-2</v>
      </c>
      <c r="N43" s="400" t="s">
        <v>52</v>
      </c>
      <c r="O43" s="151">
        <v>2017</v>
      </c>
      <c r="P43" s="394">
        <v>2</v>
      </c>
      <c r="Q43" s="145">
        <v>6640.8227999999999</v>
      </c>
      <c r="R43" s="145">
        <v>242.2568</v>
      </c>
      <c r="S43" s="152">
        <v>6398.5660000000007</v>
      </c>
      <c r="T43" s="145">
        <v>2758.8447200000001</v>
      </c>
      <c r="U43" s="145">
        <v>0</v>
      </c>
      <c r="V43" s="145">
        <v>0</v>
      </c>
      <c r="W43" s="96">
        <v>3639.7212800000002</v>
      </c>
      <c r="X43" s="146">
        <v>105.39469500000001</v>
      </c>
      <c r="Y43" s="145">
        <v>607.53662000000008</v>
      </c>
      <c r="Z43" s="146">
        <v>16.168944000000003</v>
      </c>
      <c r="AA43" s="145">
        <v>0</v>
      </c>
      <c r="AB43" s="145">
        <v>-14.259696</v>
      </c>
      <c r="AC43" s="146">
        <v>97.331872000000004</v>
      </c>
      <c r="AD43" s="145">
        <v>242.83247999999998</v>
      </c>
      <c r="AE43" s="145">
        <v>720.16436799999997</v>
      </c>
      <c r="AF43" s="145">
        <v>602.54673600000001</v>
      </c>
      <c r="AG43" s="145">
        <v>213.45790399999998</v>
      </c>
      <c r="AH43" s="145">
        <v>0</v>
      </c>
      <c r="AI43" s="145">
        <v>279.60539199999999</v>
      </c>
      <c r="AJ43" s="145">
        <v>85.916160000000005</v>
      </c>
      <c r="AK43" s="145">
        <v>0</v>
      </c>
      <c r="AL43" s="145">
        <v>61.215264000000005</v>
      </c>
      <c r="AM43" s="381">
        <v>4.8526720000000001</v>
      </c>
      <c r="AN43" s="145">
        <v>3.003088</v>
      </c>
      <c r="AO43" s="145">
        <v>0</v>
      </c>
      <c r="AP43" s="145">
        <v>10.898624000000002</v>
      </c>
      <c r="AQ43" s="145">
        <v>0</v>
      </c>
      <c r="AR43" s="145">
        <v>15.174544000000001</v>
      </c>
      <c r="AS43" s="145">
        <v>0</v>
      </c>
      <c r="AT43" s="146">
        <v>6.2448320000000006</v>
      </c>
      <c r="AU43" s="97">
        <v>40.173760000000001</v>
      </c>
      <c r="AV43" s="152">
        <v>2245.9120640000001</v>
      </c>
      <c r="AW43" s="145">
        <v>115.94120000000001</v>
      </c>
      <c r="AX43" s="152">
        <v>631.83993299999997</v>
      </c>
      <c r="AY43" s="145">
        <v>0</v>
      </c>
      <c r="AZ43" s="145">
        <v>0</v>
      </c>
      <c r="BA43" s="146">
        <v>281.73921999999999</v>
      </c>
      <c r="BB43" s="96">
        <v>350.10071299999998</v>
      </c>
      <c r="BC43" s="406"/>
    </row>
    <row r="44" spans="2:55">
      <c r="F44" s="144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0.12011900671166692</v>
      </c>
      <c r="N44" s="400" t="s">
        <v>52</v>
      </c>
      <c r="O44" s="151">
        <v>2017</v>
      </c>
      <c r="P44" s="394">
        <v>2</v>
      </c>
      <c r="Q44" s="145">
        <v>4421.1371999999992</v>
      </c>
      <c r="R44" s="145">
        <v>102.731425</v>
      </c>
      <c r="S44" s="152">
        <v>4318.4057749999993</v>
      </c>
      <c r="T44" s="145">
        <v>1570.4741599999998</v>
      </c>
      <c r="U44" s="145">
        <v>0</v>
      </c>
      <c r="V44" s="145">
        <v>0</v>
      </c>
      <c r="W44" s="96">
        <v>2747.931615</v>
      </c>
      <c r="X44" s="146">
        <v>65.686200000000014</v>
      </c>
      <c r="Y44" s="145">
        <v>366.94911999999999</v>
      </c>
      <c r="Z44" s="146">
        <v>81.918671999999987</v>
      </c>
      <c r="AA44" s="145">
        <v>0</v>
      </c>
      <c r="AB44" s="145">
        <v>-4.3355840000000008</v>
      </c>
      <c r="AC44" s="146">
        <v>35.639296000000002</v>
      </c>
      <c r="AD44" s="145">
        <v>213.65678400000002</v>
      </c>
      <c r="AE44" s="145">
        <v>472.79742399999998</v>
      </c>
      <c r="AF44" s="145">
        <v>429.89900799999998</v>
      </c>
      <c r="AG44" s="145">
        <v>163.77767999999998</v>
      </c>
      <c r="AH44" s="145">
        <v>0</v>
      </c>
      <c r="AI44" s="145">
        <v>188.25980799999999</v>
      </c>
      <c r="AJ44" s="145">
        <v>89.237455999999995</v>
      </c>
      <c r="AK44" s="145">
        <v>0</v>
      </c>
      <c r="AL44" s="145">
        <v>46.796464</v>
      </c>
      <c r="AM44" s="381">
        <v>5.0913279999999999</v>
      </c>
      <c r="AN44" s="145">
        <v>14.737007999999999</v>
      </c>
      <c r="AO44" s="145">
        <v>3.0627520000000001</v>
      </c>
      <c r="AP44" s="145">
        <v>13.484064</v>
      </c>
      <c r="AQ44" s="145">
        <v>0</v>
      </c>
      <c r="AR44" s="145">
        <v>10.381536000000001</v>
      </c>
      <c r="AS44" s="145">
        <v>0</v>
      </c>
      <c r="AT44" s="146">
        <v>5.5288639999999996</v>
      </c>
      <c r="AU44" s="97">
        <v>52.285552000000003</v>
      </c>
      <c r="AV44" s="152">
        <v>1656.7101759999998</v>
      </c>
      <c r="AW44" s="145">
        <v>76.908549999999991</v>
      </c>
      <c r="AX44" s="152">
        <v>531.06260900000018</v>
      </c>
      <c r="AY44" s="145">
        <v>0</v>
      </c>
      <c r="AZ44" s="145">
        <v>0</v>
      </c>
      <c r="BA44" s="146">
        <v>235.05887999999999</v>
      </c>
      <c r="BB44" s="96">
        <v>296.00372900000025</v>
      </c>
      <c r="BC44" s="406"/>
    </row>
    <row r="45" spans="2:55">
      <c r="F45" s="144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0.18886052351017826</v>
      </c>
      <c r="N45" s="400" t="s">
        <v>52</v>
      </c>
      <c r="O45" s="151">
        <v>2017</v>
      </c>
      <c r="P45" s="394">
        <v>2</v>
      </c>
      <c r="Q45" s="145">
        <v>7261.406860000001</v>
      </c>
      <c r="R45" s="145">
        <v>99.954899999999995</v>
      </c>
      <c r="S45" s="152">
        <v>7161.4519600000003</v>
      </c>
      <c r="T45" s="145">
        <v>2643.4234999999999</v>
      </c>
      <c r="U45" s="145">
        <v>0</v>
      </c>
      <c r="V45" s="145">
        <v>0</v>
      </c>
      <c r="W45" s="96">
        <v>4518.0284599999995</v>
      </c>
      <c r="X45" s="146">
        <v>178.99489499999999</v>
      </c>
      <c r="Y45" s="145">
        <v>608.61040000000003</v>
      </c>
      <c r="Z45" s="146">
        <v>39.716335999999998</v>
      </c>
      <c r="AA45" s="145">
        <v>0</v>
      </c>
      <c r="AB45" s="145">
        <v>-2.9832000000000001</v>
      </c>
      <c r="AC45" s="146">
        <v>32.039567999999996</v>
      </c>
      <c r="AD45" s="145">
        <v>223.72011199999997</v>
      </c>
      <c r="AE45" s="145">
        <v>667.30206399999997</v>
      </c>
      <c r="AF45" s="145">
        <v>583.29515200000003</v>
      </c>
      <c r="AG45" s="145">
        <v>180.62281599999997</v>
      </c>
      <c r="AH45" s="145">
        <v>0</v>
      </c>
      <c r="AI45" s="145">
        <v>209.77862400000001</v>
      </c>
      <c r="AJ45" s="145">
        <v>81.162927999999994</v>
      </c>
      <c r="AK45" s="145">
        <v>2.2274560000000001</v>
      </c>
      <c r="AL45" s="145">
        <v>167.01942400000001</v>
      </c>
      <c r="AM45" s="381">
        <v>6.0658399999999997</v>
      </c>
      <c r="AN45" s="145">
        <v>11.216832</v>
      </c>
      <c r="AO45" s="145">
        <v>0.656304</v>
      </c>
      <c r="AP45" s="145">
        <v>15.870623999999999</v>
      </c>
      <c r="AQ45" s="145">
        <v>0</v>
      </c>
      <c r="AR45" s="145">
        <v>10.242320000000001</v>
      </c>
      <c r="AS45" s="145">
        <v>0</v>
      </c>
      <c r="AT45" s="146">
        <v>62.647199999999998</v>
      </c>
      <c r="AU45" s="97">
        <v>106.69911999999999</v>
      </c>
      <c r="AV45" s="152">
        <v>2221.8276959999994</v>
      </c>
      <c r="AW45" s="145">
        <v>126.5424</v>
      </c>
      <c r="AX45" s="152">
        <v>1371.3931009999999</v>
      </c>
      <c r="AY45" s="145">
        <v>0</v>
      </c>
      <c r="AZ45" s="145">
        <v>0</v>
      </c>
      <c r="BA45" s="146">
        <v>229.13772</v>
      </c>
      <c r="BB45" s="96">
        <v>1142.2553809999999</v>
      </c>
      <c r="BC45" s="406"/>
    </row>
    <row r="46" spans="2:55">
      <c r="F46" s="144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0.18339304354382244</v>
      </c>
      <c r="N46" s="400" t="s">
        <v>52</v>
      </c>
      <c r="O46" s="151">
        <v>2017</v>
      </c>
      <c r="P46" s="394">
        <v>2</v>
      </c>
      <c r="Q46" s="145">
        <v>15560.02442</v>
      </c>
      <c r="R46" s="145">
        <v>212.67382500000002</v>
      </c>
      <c r="S46" s="152">
        <v>15347.350595</v>
      </c>
      <c r="T46" s="145">
        <v>6222.5550999999996</v>
      </c>
      <c r="U46" s="145">
        <v>0</v>
      </c>
      <c r="V46" s="145">
        <v>0</v>
      </c>
      <c r="W46" s="96">
        <v>9124.7954950000003</v>
      </c>
      <c r="X46" s="146">
        <v>185.24695500000001</v>
      </c>
      <c r="Y46" s="145">
        <v>1841.3098399999999</v>
      </c>
      <c r="Z46" s="146">
        <v>76.310255999999995</v>
      </c>
      <c r="AA46" s="145">
        <v>0</v>
      </c>
      <c r="AB46" s="145">
        <v>-36.136496000000008</v>
      </c>
      <c r="AC46" s="146">
        <v>83.569376000000005</v>
      </c>
      <c r="AD46" s="145">
        <v>399.37092800000005</v>
      </c>
      <c r="AE46" s="145">
        <v>1280.6479839999997</v>
      </c>
      <c r="AF46" s="145">
        <v>1068.622016</v>
      </c>
      <c r="AG46" s="145">
        <v>247.74481599999999</v>
      </c>
      <c r="AH46" s="145">
        <v>0</v>
      </c>
      <c r="AI46" s="145">
        <v>274.91182400000002</v>
      </c>
      <c r="AJ46" s="145">
        <v>212.42372799999998</v>
      </c>
      <c r="AK46" s="145">
        <v>34.664783999999997</v>
      </c>
      <c r="AL46" s="145">
        <v>327.75424000000004</v>
      </c>
      <c r="AM46" s="381">
        <v>5.5686400000000003</v>
      </c>
      <c r="AN46" s="145">
        <v>16.069504000000002</v>
      </c>
      <c r="AO46" s="145">
        <v>3.738944</v>
      </c>
      <c r="AP46" s="145">
        <v>38.741824000000001</v>
      </c>
      <c r="AQ46" s="145">
        <v>0</v>
      </c>
      <c r="AR46" s="145">
        <v>18.277071999999997</v>
      </c>
      <c r="AS46" s="145">
        <v>0</v>
      </c>
      <c r="AT46" s="146">
        <v>14.776783999999999</v>
      </c>
      <c r="AU46" s="97">
        <v>97.172767999999991</v>
      </c>
      <c r="AV46" s="152">
        <v>3943.3130879999999</v>
      </c>
      <c r="AW46" s="145">
        <v>272.44799999999998</v>
      </c>
      <c r="AX46" s="152">
        <v>2853.6002360000002</v>
      </c>
      <c r="AY46" s="145">
        <v>0</v>
      </c>
      <c r="AZ46" s="145">
        <v>0</v>
      </c>
      <c r="BA46" s="146">
        <v>495.57129999999995</v>
      </c>
      <c r="BB46" s="96">
        <v>2358.0289360000002</v>
      </c>
      <c r="BC46" s="406"/>
    </row>
    <row r="47" spans="2:55">
      <c r="F47" s="144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3.4223960924706399E-2</v>
      </c>
      <c r="N47" s="400" t="s">
        <v>51</v>
      </c>
      <c r="O47" s="151">
        <v>2017</v>
      </c>
      <c r="P47" s="394">
        <v>2</v>
      </c>
      <c r="Q47" s="145">
        <v>6118.3376599999992</v>
      </c>
      <c r="R47" s="145">
        <v>223.12074999999999</v>
      </c>
      <c r="S47" s="152">
        <v>5895.2169100000001</v>
      </c>
      <c r="T47" s="145">
        <v>2322.6064000000006</v>
      </c>
      <c r="U47" s="145">
        <v>0</v>
      </c>
      <c r="V47" s="145">
        <v>0</v>
      </c>
      <c r="W47" s="96">
        <v>3572.6105099999995</v>
      </c>
      <c r="X47" s="146">
        <v>81.059145000000001</v>
      </c>
      <c r="Y47" s="145">
        <v>559.74327999999991</v>
      </c>
      <c r="Z47" s="146">
        <v>17.163344000000002</v>
      </c>
      <c r="AA47" s="145">
        <v>0</v>
      </c>
      <c r="AB47" s="145">
        <v>-4.4549120000000002</v>
      </c>
      <c r="AC47" s="146">
        <v>35.122208000000001</v>
      </c>
      <c r="AD47" s="145">
        <v>228.61256000000003</v>
      </c>
      <c r="AE47" s="145">
        <v>817.59568000000013</v>
      </c>
      <c r="AF47" s="145">
        <v>819.36571200000003</v>
      </c>
      <c r="AG47" s="145">
        <v>200.3716</v>
      </c>
      <c r="AH47" s="145">
        <v>0</v>
      </c>
      <c r="AI47" s="145">
        <v>262.22327999999999</v>
      </c>
      <c r="AJ47" s="145">
        <v>60.459519999999998</v>
      </c>
      <c r="AK47" s="145">
        <v>0</v>
      </c>
      <c r="AL47" s="145">
        <v>181.55755200000002</v>
      </c>
      <c r="AM47" s="381">
        <v>5.5686400000000003</v>
      </c>
      <c r="AN47" s="145">
        <v>4.1963679999999997</v>
      </c>
      <c r="AO47" s="145">
        <v>1.0938400000000001</v>
      </c>
      <c r="AP47" s="145">
        <v>13.643167999999999</v>
      </c>
      <c r="AQ47" s="145">
        <v>0</v>
      </c>
      <c r="AR47" s="145">
        <v>10.222432</v>
      </c>
      <c r="AS47" s="145">
        <v>0</v>
      </c>
      <c r="AT47" s="146">
        <v>8.8899359999999987</v>
      </c>
      <c r="AU47" s="97">
        <v>43.614384000000001</v>
      </c>
      <c r="AV47" s="152">
        <v>2613.8002880000004</v>
      </c>
      <c r="AW47" s="145">
        <v>122.11799999999999</v>
      </c>
      <c r="AX47" s="152">
        <v>209.39374899999956</v>
      </c>
      <c r="AY47" s="145">
        <v>0</v>
      </c>
      <c r="AZ47" s="145">
        <v>0</v>
      </c>
      <c r="BA47" s="146">
        <v>390.70346000000006</v>
      </c>
      <c r="BB47" s="96">
        <v>-181.30971100000048</v>
      </c>
      <c r="BC47" s="406"/>
    </row>
    <row r="48" spans="2:55">
      <c r="F48" s="144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3.5422670517734574E-2</v>
      </c>
      <c r="N48" s="400" t="s">
        <v>51</v>
      </c>
      <c r="O48" s="151">
        <v>2017</v>
      </c>
      <c r="P48" s="394">
        <v>2</v>
      </c>
      <c r="Q48" s="145">
        <v>15621.95924</v>
      </c>
      <c r="R48" s="145">
        <v>200.54900000000004</v>
      </c>
      <c r="S48" s="152">
        <v>15421.410240000001</v>
      </c>
      <c r="T48" s="145">
        <v>6307.4242400000003</v>
      </c>
      <c r="U48" s="145">
        <v>0</v>
      </c>
      <c r="V48" s="145">
        <v>0</v>
      </c>
      <c r="W48" s="96">
        <v>9113.9860000000008</v>
      </c>
      <c r="X48" s="146">
        <v>181.40866499999998</v>
      </c>
      <c r="Y48" s="145">
        <v>1850.22424</v>
      </c>
      <c r="Z48" s="146">
        <v>98.246719999999996</v>
      </c>
      <c r="AA48" s="145">
        <v>0</v>
      </c>
      <c r="AB48" s="145">
        <v>-24.3628</v>
      </c>
      <c r="AC48" s="146">
        <v>71.020048000000003</v>
      </c>
      <c r="AD48" s="145">
        <v>595.74504000000002</v>
      </c>
      <c r="AE48" s="145">
        <v>1598.3985600000001</v>
      </c>
      <c r="AF48" s="145">
        <v>2851.2232320000003</v>
      </c>
      <c r="AG48" s="145">
        <v>337.32036800000003</v>
      </c>
      <c r="AH48" s="145">
        <v>0</v>
      </c>
      <c r="AI48" s="145">
        <v>398.51574399999998</v>
      </c>
      <c r="AJ48" s="145">
        <v>114.15711999999999</v>
      </c>
      <c r="AK48" s="145">
        <v>0</v>
      </c>
      <c r="AL48" s="145">
        <v>229.84561599999998</v>
      </c>
      <c r="AM48" s="381">
        <v>6.006176</v>
      </c>
      <c r="AN48" s="145">
        <v>3.937824</v>
      </c>
      <c r="AO48" s="145">
        <v>5.429424</v>
      </c>
      <c r="AP48" s="145">
        <v>20.623855999999996</v>
      </c>
      <c r="AQ48" s="145">
        <v>0</v>
      </c>
      <c r="AR48" s="145">
        <v>22.871200000000002</v>
      </c>
      <c r="AS48" s="145">
        <v>0</v>
      </c>
      <c r="AT48" s="146">
        <v>20.305648000000001</v>
      </c>
      <c r="AU48" s="97">
        <v>79.174127999999996</v>
      </c>
      <c r="AV48" s="152">
        <v>6204.3798080000015</v>
      </c>
      <c r="AW48" s="145">
        <v>273.01229999999998</v>
      </c>
      <c r="AX48" s="152">
        <v>553.37151499999925</v>
      </c>
      <c r="AY48" s="145">
        <v>0</v>
      </c>
      <c r="AZ48" s="145">
        <v>0</v>
      </c>
      <c r="BA48" s="146">
        <v>874.89794000000006</v>
      </c>
      <c r="BB48" s="96">
        <v>-321.52642500000076</v>
      </c>
      <c r="BC48" s="406"/>
    </row>
    <row r="49" spans="6:55">
      <c r="F49" s="144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-0.10155409377809167</v>
      </c>
      <c r="N49" s="400" t="s">
        <v>56</v>
      </c>
      <c r="O49" s="151">
        <v>2017</v>
      </c>
      <c r="P49" s="394">
        <v>2</v>
      </c>
      <c r="Q49" s="145">
        <v>5012.3847800000003</v>
      </c>
      <c r="R49" s="145">
        <v>80.459300000000013</v>
      </c>
      <c r="S49" s="152">
        <v>4931.9254800000008</v>
      </c>
      <c r="T49" s="145">
        <v>2138.6861199999998</v>
      </c>
      <c r="U49" s="145">
        <v>0</v>
      </c>
      <c r="V49" s="145">
        <v>0</v>
      </c>
      <c r="W49" s="96">
        <v>2793.2393600000009</v>
      </c>
      <c r="X49" s="146">
        <v>61.293930000000003</v>
      </c>
      <c r="Y49" s="145">
        <v>591.69330000000014</v>
      </c>
      <c r="Z49" s="146">
        <v>26.55048</v>
      </c>
      <c r="AA49" s="145">
        <v>0</v>
      </c>
      <c r="AB49" s="145">
        <v>-10.620191999999999</v>
      </c>
      <c r="AC49" s="146">
        <v>25.993616000000003</v>
      </c>
      <c r="AD49" s="145">
        <v>208.147808</v>
      </c>
      <c r="AE49" s="145">
        <v>671.81664000000001</v>
      </c>
      <c r="AF49" s="145">
        <v>1118.779552</v>
      </c>
      <c r="AG49" s="145">
        <v>177.36118400000001</v>
      </c>
      <c r="AH49" s="145">
        <v>0</v>
      </c>
      <c r="AI49" s="145">
        <v>176.128128</v>
      </c>
      <c r="AJ49" s="145">
        <v>51.151935999999992</v>
      </c>
      <c r="AK49" s="145">
        <v>0</v>
      </c>
      <c r="AL49" s="145">
        <v>85.001312000000013</v>
      </c>
      <c r="AM49" s="381">
        <v>12.171455999999999</v>
      </c>
      <c r="AN49" s="145">
        <v>20.58408</v>
      </c>
      <c r="AO49" s="145">
        <v>0.97451200000000004</v>
      </c>
      <c r="AP49" s="145">
        <v>11.952687999999998</v>
      </c>
      <c r="AQ49" s="145">
        <v>0</v>
      </c>
      <c r="AR49" s="145">
        <v>8.4921759999999988</v>
      </c>
      <c r="AS49" s="145">
        <v>0</v>
      </c>
      <c r="AT49" s="146">
        <v>8.2932959999999998</v>
      </c>
      <c r="AU49" s="97">
        <v>62.46820799999999</v>
      </c>
      <c r="AV49" s="152">
        <v>2550.8547680000001</v>
      </c>
      <c r="AW49" s="145">
        <v>87.248500000000007</v>
      </c>
      <c r="AX49" s="152">
        <v>-509.02819399999942</v>
      </c>
      <c r="AY49" s="145">
        <v>0</v>
      </c>
      <c r="AZ49" s="145">
        <v>0</v>
      </c>
      <c r="BA49" s="146">
        <v>184.02145999999999</v>
      </c>
      <c r="BB49" s="96">
        <v>-693.04965399999935</v>
      </c>
      <c r="BC49" s="406"/>
    </row>
    <row r="50" spans="6:55">
      <c r="F50" s="144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6.7172806797056575E-2</v>
      </c>
      <c r="N50" s="400" t="s">
        <v>52</v>
      </c>
      <c r="O50" s="151">
        <v>2017</v>
      </c>
      <c r="P50" s="394">
        <v>2</v>
      </c>
      <c r="Q50" s="145">
        <v>11782.912100000001</v>
      </c>
      <c r="R50" s="145">
        <v>132.614025</v>
      </c>
      <c r="S50" s="152">
        <v>11650.298074999999</v>
      </c>
      <c r="T50" s="145">
        <v>4645.5977399999992</v>
      </c>
      <c r="U50" s="145">
        <v>0</v>
      </c>
      <c r="V50" s="145">
        <v>0</v>
      </c>
      <c r="W50" s="96">
        <v>7004.7003350000005</v>
      </c>
      <c r="X50" s="146">
        <v>120.945705</v>
      </c>
      <c r="Y50" s="145">
        <v>1397.7981799999998</v>
      </c>
      <c r="Z50" s="146">
        <v>80.228192000000007</v>
      </c>
      <c r="AA50" s="145">
        <v>0</v>
      </c>
      <c r="AB50" s="145">
        <v>-28.260848000000003</v>
      </c>
      <c r="AC50" s="146">
        <v>44.827551999999997</v>
      </c>
      <c r="AD50" s="145">
        <v>405.35721599999999</v>
      </c>
      <c r="AE50" s="145">
        <v>1205.192912</v>
      </c>
      <c r="AF50" s="145">
        <v>1788.6073920000001</v>
      </c>
      <c r="AG50" s="145">
        <v>340.88031999999998</v>
      </c>
      <c r="AH50" s="145">
        <v>0</v>
      </c>
      <c r="AI50" s="145">
        <v>262.68070399999999</v>
      </c>
      <c r="AJ50" s="145">
        <v>58.092848000000004</v>
      </c>
      <c r="AK50" s="145">
        <v>21.598368000000001</v>
      </c>
      <c r="AL50" s="145">
        <v>247.963584</v>
      </c>
      <c r="AM50" s="381">
        <v>6.7022560000000002</v>
      </c>
      <c r="AN50" s="145">
        <v>17.123567999999999</v>
      </c>
      <c r="AO50" s="145">
        <v>3.1423040000000002</v>
      </c>
      <c r="AP50" s="145">
        <v>26.311824000000001</v>
      </c>
      <c r="AQ50" s="145">
        <v>5.2305440000000001</v>
      </c>
      <c r="AR50" s="145">
        <v>19.052703999999999</v>
      </c>
      <c r="AS50" s="145">
        <v>0</v>
      </c>
      <c r="AT50" s="146">
        <v>16.507040000000003</v>
      </c>
      <c r="AU50" s="97">
        <v>94.070239999999998</v>
      </c>
      <c r="AV50" s="152">
        <v>4424.4435840000006</v>
      </c>
      <c r="AW50" s="145">
        <v>206.36010000000002</v>
      </c>
      <c r="AX50" s="152">
        <v>791.49127800000031</v>
      </c>
      <c r="AY50" s="145">
        <v>0</v>
      </c>
      <c r="AZ50" s="145">
        <v>0</v>
      </c>
      <c r="BA50" s="146">
        <v>496.39057999999989</v>
      </c>
      <c r="BB50" s="96">
        <v>295.10069800000042</v>
      </c>
      <c r="BC50" s="406"/>
    </row>
    <row r="51" spans="6:55">
      <c r="F51" s="144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7.0923097385995962E-2</v>
      </c>
      <c r="N51" s="400" t="s">
        <v>52</v>
      </c>
      <c r="O51" s="151">
        <v>2017</v>
      </c>
      <c r="P51" s="394">
        <v>2</v>
      </c>
      <c r="Q51" s="145">
        <v>6258.3747800000001</v>
      </c>
      <c r="R51" s="145">
        <v>112.9786</v>
      </c>
      <c r="S51" s="152">
        <v>6145.3961800000006</v>
      </c>
      <c r="T51" s="145">
        <v>2488.5560599999999</v>
      </c>
      <c r="U51" s="145">
        <v>0</v>
      </c>
      <c r="V51" s="145">
        <v>0</v>
      </c>
      <c r="W51" s="96">
        <v>3656.8401200000008</v>
      </c>
      <c r="X51" s="146">
        <v>78.665159999999986</v>
      </c>
      <c r="Y51" s="145">
        <v>737.26139999999998</v>
      </c>
      <c r="Z51" s="146">
        <v>43.117183999999995</v>
      </c>
      <c r="AA51" s="145">
        <v>0</v>
      </c>
      <c r="AB51" s="145">
        <v>-10.878736</v>
      </c>
      <c r="AC51" s="146">
        <v>37.349664000000004</v>
      </c>
      <c r="AD51" s="145">
        <v>241.857968</v>
      </c>
      <c r="AE51" s="145">
        <v>574.38532800000007</v>
      </c>
      <c r="AF51" s="145">
        <v>853.95094399999994</v>
      </c>
      <c r="AG51" s="145">
        <v>197.28896</v>
      </c>
      <c r="AH51" s="145">
        <v>0</v>
      </c>
      <c r="AI51" s="145">
        <v>218.09180799999999</v>
      </c>
      <c r="AJ51" s="145">
        <v>74.241904000000005</v>
      </c>
      <c r="AK51" s="145">
        <v>0</v>
      </c>
      <c r="AL51" s="145">
        <v>57.893968000000001</v>
      </c>
      <c r="AM51" s="381">
        <v>1.59104</v>
      </c>
      <c r="AN51" s="145">
        <v>14.796672000000001</v>
      </c>
      <c r="AO51" s="145">
        <v>0.49719999999999998</v>
      </c>
      <c r="AP51" s="145">
        <v>21.856912000000001</v>
      </c>
      <c r="AQ51" s="145">
        <v>0</v>
      </c>
      <c r="AR51" s="145">
        <v>10.083216</v>
      </c>
      <c r="AS51" s="145">
        <v>0</v>
      </c>
      <c r="AT51" s="146">
        <v>4.3753600000000006</v>
      </c>
      <c r="AU51" s="97">
        <v>53.200400000000002</v>
      </c>
      <c r="AV51" s="152">
        <v>2270.9112799999998</v>
      </c>
      <c r="AW51" s="145">
        <v>109.49270000000001</v>
      </c>
      <c r="AX51" s="152">
        <v>443.86332400000106</v>
      </c>
      <c r="AY51" s="145">
        <v>0</v>
      </c>
      <c r="AZ51" s="145">
        <v>0</v>
      </c>
      <c r="BA51" s="146">
        <v>506.78054000000009</v>
      </c>
      <c r="BB51" s="96">
        <v>-62.917215999999001</v>
      </c>
      <c r="BC51" s="406"/>
    </row>
    <row r="52" spans="6:55">
      <c r="F52" s="144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0.12920714984383644</v>
      </c>
      <c r="N52" s="400" t="s">
        <v>52</v>
      </c>
      <c r="O52" s="151">
        <v>2017</v>
      </c>
      <c r="P52" s="394">
        <v>2</v>
      </c>
      <c r="Q52" s="145">
        <v>6290.3248000000003</v>
      </c>
      <c r="R52" s="145">
        <v>143.78005000000002</v>
      </c>
      <c r="S52" s="152">
        <v>6146.5447500000009</v>
      </c>
      <c r="T52" s="145">
        <v>2525.9357599999998</v>
      </c>
      <c r="U52" s="145">
        <v>0</v>
      </c>
      <c r="V52" s="145">
        <v>0</v>
      </c>
      <c r="W52" s="96">
        <v>3620.6089900000006</v>
      </c>
      <c r="X52" s="146">
        <v>72.828585000000004</v>
      </c>
      <c r="Y52" s="145">
        <v>737.34244000000001</v>
      </c>
      <c r="Z52" s="146">
        <v>36.2956</v>
      </c>
      <c r="AA52" s="145">
        <v>0</v>
      </c>
      <c r="AB52" s="145">
        <v>-12.966975999999999</v>
      </c>
      <c r="AC52" s="146">
        <v>60.777727999999996</v>
      </c>
      <c r="AD52" s="145">
        <v>255.182928</v>
      </c>
      <c r="AE52" s="145">
        <v>705.98422400000004</v>
      </c>
      <c r="AF52" s="145">
        <v>306.59340799999995</v>
      </c>
      <c r="AG52" s="145">
        <v>277.755808</v>
      </c>
      <c r="AH52" s="145">
        <v>0</v>
      </c>
      <c r="AI52" s="145">
        <v>183.48668800000002</v>
      </c>
      <c r="AJ52" s="145">
        <v>41.764799999999994</v>
      </c>
      <c r="AK52" s="145">
        <v>0</v>
      </c>
      <c r="AL52" s="145">
        <v>81.501024000000001</v>
      </c>
      <c r="AM52" s="381">
        <v>5.7277439999999995</v>
      </c>
      <c r="AN52" s="145">
        <v>17.421887999999999</v>
      </c>
      <c r="AO52" s="145">
        <v>1.5114879999999999</v>
      </c>
      <c r="AP52" s="145">
        <v>12.947088000000001</v>
      </c>
      <c r="AQ52" s="145">
        <v>0</v>
      </c>
      <c r="AR52" s="145">
        <v>5.3100959999999997</v>
      </c>
      <c r="AS52" s="145">
        <v>0</v>
      </c>
      <c r="AT52" s="146">
        <v>4.2361439999999995</v>
      </c>
      <c r="AU52" s="97">
        <v>47.154448000000002</v>
      </c>
      <c r="AV52" s="152">
        <v>1899.4233279999999</v>
      </c>
      <c r="AW52" s="145">
        <v>109.77485</v>
      </c>
      <c r="AX52" s="152">
        <v>812.75493900000049</v>
      </c>
      <c r="AY52" s="145">
        <v>0</v>
      </c>
      <c r="AZ52" s="145">
        <v>0</v>
      </c>
      <c r="BA52" s="146">
        <v>519.72144000000003</v>
      </c>
      <c r="BB52" s="96">
        <v>293.03349900000046</v>
      </c>
      <c r="BC52" s="406"/>
    </row>
    <row r="53" spans="6:55">
      <c r="F53" s="144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4.5084298823599309E-2</v>
      </c>
      <c r="N53" s="400" t="s">
        <v>51</v>
      </c>
      <c r="O53" s="151">
        <v>2017</v>
      </c>
      <c r="P53" s="394">
        <v>2</v>
      </c>
      <c r="Q53" s="145">
        <v>3269.6601000000001</v>
      </c>
      <c r="R53" s="145">
        <v>106.12717499999999</v>
      </c>
      <c r="S53" s="152">
        <v>3163.5329249999995</v>
      </c>
      <c r="T53" s="145">
        <v>1271.86202</v>
      </c>
      <c r="U53" s="145">
        <v>0</v>
      </c>
      <c r="V53" s="145">
        <v>0</v>
      </c>
      <c r="W53" s="96">
        <v>1891.6709049999997</v>
      </c>
      <c r="X53" s="146">
        <v>48.512819999999998</v>
      </c>
      <c r="Y53" s="145">
        <v>268.76916</v>
      </c>
      <c r="Z53" s="146">
        <v>43.654159999999997</v>
      </c>
      <c r="AA53" s="145">
        <v>0</v>
      </c>
      <c r="AB53" s="145">
        <v>-1.0142880000000001</v>
      </c>
      <c r="AC53" s="146">
        <v>49.362015999999997</v>
      </c>
      <c r="AD53" s="145">
        <v>184.64019200000001</v>
      </c>
      <c r="AE53" s="145">
        <v>455.35564799999997</v>
      </c>
      <c r="AF53" s="145">
        <v>259.69750400000004</v>
      </c>
      <c r="AG53" s="145">
        <v>184.44131199999998</v>
      </c>
      <c r="AH53" s="145">
        <v>0</v>
      </c>
      <c r="AI53" s="145">
        <v>151.32779199999999</v>
      </c>
      <c r="AJ53" s="145">
        <v>46.756688000000004</v>
      </c>
      <c r="AK53" s="145">
        <v>0</v>
      </c>
      <c r="AL53" s="145">
        <v>47.214112</v>
      </c>
      <c r="AM53" s="381">
        <v>1.69048</v>
      </c>
      <c r="AN53" s="145">
        <v>5.3896479999999993</v>
      </c>
      <c r="AO53" s="145">
        <v>3.6196159999999997</v>
      </c>
      <c r="AP53" s="145">
        <v>24.124144000000001</v>
      </c>
      <c r="AQ53" s="145">
        <v>0</v>
      </c>
      <c r="AR53" s="145">
        <v>8.9098240000000004</v>
      </c>
      <c r="AS53" s="145">
        <v>0</v>
      </c>
      <c r="AT53" s="146">
        <v>0.99439999999999995</v>
      </c>
      <c r="AU53" s="97">
        <v>44.728112000000003</v>
      </c>
      <c r="AV53" s="152">
        <v>1374.1613600000001</v>
      </c>
      <c r="AW53" s="145">
        <v>57.510799999999996</v>
      </c>
      <c r="AX53" s="152">
        <v>147.41033299999961</v>
      </c>
      <c r="AY53" s="145">
        <v>0</v>
      </c>
      <c r="AZ53" s="145">
        <v>0</v>
      </c>
      <c r="BA53" s="146">
        <v>384.91264000000001</v>
      </c>
      <c r="BB53" s="96">
        <v>-237.5023070000004</v>
      </c>
      <c r="BC53" s="406"/>
    </row>
    <row r="54" spans="6:55">
      <c r="F54" s="144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0.16229741689679961</v>
      </c>
      <c r="N54" s="400" t="s">
        <v>52</v>
      </c>
      <c r="O54" s="151">
        <v>2017</v>
      </c>
      <c r="P54" s="394">
        <v>2</v>
      </c>
      <c r="Q54" s="145">
        <v>12305.822700000001</v>
      </c>
      <c r="R54" s="145">
        <v>266.82605000000001</v>
      </c>
      <c r="S54" s="152">
        <v>12038.996650000001</v>
      </c>
      <c r="T54" s="145">
        <v>5066.9449599999998</v>
      </c>
      <c r="U54" s="145">
        <v>0</v>
      </c>
      <c r="V54" s="145">
        <v>0</v>
      </c>
      <c r="W54" s="96">
        <v>6972.0516900000002</v>
      </c>
      <c r="X54" s="146">
        <v>150.34621499999997</v>
      </c>
      <c r="Y54" s="145">
        <v>1444.2341000000001</v>
      </c>
      <c r="Z54" s="146">
        <v>66.585024000000004</v>
      </c>
      <c r="AA54" s="145">
        <v>0</v>
      </c>
      <c r="AB54" s="145">
        <v>-33.133408000000003</v>
      </c>
      <c r="AC54" s="146">
        <v>105.66494400000001</v>
      </c>
      <c r="AD54" s="145">
        <v>343.66464000000002</v>
      </c>
      <c r="AE54" s="145">
        <v>1102.371952</v>
      </c>
      <c r="AF54" s="145">
        <v>656.02556800000002</v>
      </c>
      <c r="AG54" s="145">
        <v>423.85305599999998</v>
      </c>
      <c r="AH54" s="145">
        <v>0</v>
      </c>
      <c r="AI54" s="145">
        <v>323.47832000000005</v>
      </c>
      <c r="AJ54" s="145">
        <v>83.867695999999995</v>
      </c>
      <c r="AK54" s="145">
        <v>0</v>
      </c>
      <c r="AL54" s="145">
        <v>139.89219200000002</v>
      </c>
      <c r="AM54" s="381">
        <v>8.3728480000000012</v>
      </c>
      <c r="AN54" s="145">
        <v>18.416288000000002</v>
      </c>
      <c r="AO54" s="145">
        <v>2.9633120000000002</v>
      </c>
      <c r="AP54" s="145">
        <v>42.242111999999992</v>
      </c>
      <c r="AQ54" s="145">
        <v>6.7818079999999998</v>
      </c>
      <c r="AR54" s="145">
        <v>9.4467999999999996</v>
      </c>
      <c r="AS54" s="145">
        <v>0</v>
      </c>
      <c r="AT54" s="146">
        <v>9.7650080000000017</v>
      </c>
      <c r="AU54" s="97">
        <v>97.988175999999996</v>
      </c>
      <c r="AV54" s="152">
        <v>3171.1415999999999</v>
      </c>
      <c r="AW54" s="145">
        <v>215.07305000000002</v>
      </c>
      <c r="AX54" s="152">
        <v>1997.2032370000002</v>
      </c>
      <c r="AY54" s="145">
        <v>0</v>
      </c>
      <c r="AZ54" s="145">
        <v>0</v>
      </c>
      <c r="BA54" s="146">
        <v>514.52645999999993</v>
      </c>
      <c r="BB54" s="96">
        <v>1482.6767770000001</v>
      </c>
      <c r="BC54" s="406"/>
    </row>
    <row r="55" spans="6:55">
      <c r="F55" s="144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9.6424456816608398E-2</v>
      </c>
      <c r="N55" s="400" t="s">
        <v>52</v>
      </c>
      <c r="O55" s="151">
        <v>2017</v>
      </c>
      <c r="P55" s="394">
        <v>2</v>
      </c>
      <c r="Q55" s="145">
        <v>5545.5671999999995</v>
      </c>
      <c r="R55" s="145">
        <v>85.253299999999996</v>
      </c>
      <c r="S55" s="152">
        <v>5460.3138999999992</v>
      </c>
      <c r="T55" s="145">
        <v>2212.2704400000002</v>
      </c>
      <c r="U55" s="145">
        <v>0</v>
      </c>
      <c r="V55" s="145">
        <v>0</v>
      </c>
      <c r="W55" s="96">
        <v>3248.0434599999999</v>
      </c>
      <c r="X55" s="146">
        <v>99.854894999999999</v>
      </c>
      <c r="Y55" s="145">
        <v>655.08683999999994</v>
      </c>
      <c r="Z55" s="146">
        <v>22.612656000000001</v>
      </c>
      <c r="AA55" s="145">
        <v>0</v>
      </c>
      <c r="AB55" s="145">
        <v>-15.214320000000001</v>
      </c>
      <c r="AC55" s="146">
        <v>57.436543999999998</v>
      </c>
      <c r="AD55" s="145">
        <v>272.74403199999995</v>
      </c>
      <c r="AE55" s="145">
        <v>457.54332799999997</v>
      </c>
      <c r="AF55" s="145">
        <v>218.13158400000003</v>
      </c>
      <c r="AG55" s="145">
        <v>314.19062399999996</v>
      </c>
      <c r="AH55" s="145">
        <v>0</v>
      </c>
      <c r="AI55" s="145">
        <v>273.53955199999996</v>
      </c>
      <c r="AJ55" s="145">
        <v>77.264880000000005</v>
      </c>
      <c r="AK55" s="145">
        <v>0</v>
      </c>
      <c r="AL55" s="145">
        <v>84.742767999999998</v>
      </c>
      <c r="AM55" s="381">
        <v>6.8613600000000003</v>
      </c>
      <c r="AN55" s="145">
        <v>31.303711999999997</v>
      </c>
      <c r="AO55" s="145">
        <v>0.33809600000000001</v>
      </c>
      <c r="AP55" s="145">
        <v>109.36411200000001</v>
      </c>
      <c r="AQ55" s="145">
        <v>0</v>
      </c>
      <c r="AR55" s="145">
        <v>26.570367999999998</v>
      </c>
      <c r="AS55" s="145">
        <v>0</v>
      </c>
      <c r="AT55" s="146">
        <v>8.3330720000000014</v>
      </c>
      <c r="AU55" s="97">
        <v>182.77072000000001</v>
      </c>
      <c r="AV55" s="152">
        <v>1880.9274879999998</v>
      </c>
      <c r="AW55" s="145">
        <v>97.055499999999995</v>
      </c>
      <c r="AX55" s="152">
        <v>534.72830499999986</v>
      </c>
      <c r="AY55" s="145">
        <v>0</v>
      </c>
      <c r="AZ55" s="145">
        <v>0</v>
      </c>
      <c r="BA55" s="146">
        <v>154.47151999999997</v>
      </c>
      <c r="BB55" s="96">
        <v>380.25678499999992</v>
      </c>
      <c r="BC55" s="406"/>
    </row>
    <row r="56" spans="6:55">
      <c r="F56" s="144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3.9626279354213194E-2</v>
      </c>
      <c r="N56" s="400" t="s">
        <v>51</v>
      </c>
      <c r="O56" s="151">
        <v>2017</v>
      </c>
      <c r="P56" s="394">
        <v>2</v>
      </c>
      <c r="Q56" s="145">
        <v>4277.1696400000001</v>
      </c>
      <c r="R56" s="145">
        <v>96.19959999999999</v>
      </c>
      <c r="S56" s="152">
        <v>4180.9700400000002</v>
      </c>
      <c r="T56" s="145">
        <v>2220.0300200000001</v>
      </c>
      <c r="U56" s="145">
        <v>0</v>
      </c>
      <c r="V56" s="145">
        <v>0</v>
      </c>
      <c r="W56" s="96">
        <v>1960.9400199999995</v>
      </c>
      <c r="X56" s="146">
        <v>65.785124999999994</v>
      </c>
      <c r="Y56" s="145">
        <v>292.57465999999999</v>
      </c>
      <c r="Z56" s="146">
        <v>21.479040000000001</v>
      </c>
      <c r="AA56" s="145">
        <v>0</v>
      </c>
      <c r="AB56" s="145">
        <v>-0.13921600000000001</v>
      </c>
      <c r="AC56" s="146">
        <v>47.055008000000001</v>
      </c>
      <c r="AD56" s="145">
        <v>113.83891199999999</v>
      </c>
      <c r="AE56" s="145">
        <v>548.29227200000003</v>
      </c>
      <c r="AF56" s="145">
        <v>203.27524799999998</v>
      </c>
      <c r="AG56" s="145">
        <v>113.540592</v>
      </c>
      <c r="AH56" s="145">
        <v>0</v>
      </c>
      <c r="AI56" s="145">
        <v>143.79023999999998</v>
      </c>
      <c r="AJ56" s="145">
        <v>142.91516799999999</v>
      </c>
      <c r="AK56" s="145">
        <v>0</v>
      </c>
      <c r="AL56" s="145">
        <v>66.565135999999995</v>
      </c>
      <c r="AM56" s="381">
        <v>3.5997279999999998</v>
      </c>
      <c r="AN56" s="145">
        <v>15.114879999999999</v>
      </c>
      <c r="AO56" s="145">
        <v>0</v>
      </c>
      <c r="AP56" s="145">
        <v>22.552992</v>
      </c>
      <c r="AQ56" s="145">
        <v>0</v>
      </c>
      <c r="AR56" s="145">
        <v>8.034752000000001</v>
      </c>
      <c r="AS56" s="145">
        <v>0</v>
      </c>
      <c r="AT56" s="146">
        <v>2.4064480000000001</v>
      </c>
      <c r="AU56" s="97">
        <v>51.708799999999997</v>
      </c>
      <c r="AV56" s="152">
        <v>1383.9263679999999</v>
      </c>
      <c r="AW56" s="145">
        <v>74.6023</v>
      </c>
      <c r="AX56" s="152">
        <v>169.48831899999948</v>
      </c>
      <c r="AY56" s="145">
        <v>0</v>
      </c>
      <c r="AZ56" s="145">
        <v>0</v>
      </c>
      <c r="BA56" s="146">
        <v>78.83708</v>
      </c>
      <c r="BB56" s="96">
        <v>90.651238999999492</v>
      </c>
      <c r="BC56" s="406"/>
    </row>
    <row r="57" spans="6:55">
      <c r="F57" s="144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0.13769886254110886</v>
      </c>
      <c r="N57" s="400" t="s">
        <v>52</v>
      </c>
      <c r="O57" s="151">
        <v>2017</v>
      </c>
      <c r="P57" s="394">
        <v>2</v>
      </c>
      <c r="Q57" s="145">
        <v>4589.0115599999999</v>
      </c>
      <c r="R57" s="145">
        <v>64.579174999999992</v>
      </c>
      <c r="S57" s="152">
        <v>4524.4323850000001</v>
      </c>
      <c r="T57" s="145">
        <v>1781.0363400000001</v>
      </c>
      <c r="U57" s="145">
        <v>0</v>
      </c>
      <c r="V57" s="145">
        <v>0</v>
      </c>
      <c r="W57" s="96">
        <v>2743.396045</v>
      </c>
      <c r="X57" s="146">
        <v>100.68586500000001</v>
      </c>
      <c r="Y57" s="145">
        <v>384.49428</v>
      </c>
      <c r="Z57" s="146">
        <v>79.273567999999997</v>
      </c>
      <c r="AA57" s="145">
        <v>0</v>
      </c>
      <c r="AB57" s="145">
        <v>115.17140799999999</v>
      </c>
      <c r="AC57" s="146">
        <v>29.116032000000001</v>
      </c>
      <c r="AD57" s="145">
        <v>174.71607999999998</v>
      </c>
      <c r="AE57" s="145">
        <v>481.408928</v>
      </c>
      <c r="AF57" s="145">
        <v>263.63532799999996</v>
      </c>
      <c r="AG57" s="145">
        <v>339.88592000000006</v>
      </c>
      <c r="AH57" s="145">
        <v>0</v>
      </c>
      <c r="AI57" s="145">
        <v>147.489408</v>
      </c>
      <c r="AJ57" s="145">
        <v>58.868480000000005</v>
      </c>
      <c r="AK57" s="145">
        <v>3.559952</v>
      </c>
      <c r="AL57" s="145">
        <v>103.039728</v>
      </c>
      <c r="AM57" s="381">
        <v>0.37787199999999999</v>
      </c>
      <c r="AN57" s="145">
        <v>4.494688</v>
      </c>
      <c r="AO57" s="145">
        <v>0.31820799999999999</v>
      </c>
      <c r="AP57" s="145">
        <v>10.978175999999999</v>
      </c>
      <c r="AQ57" s="145">
        <v>0</v>
      </c>
      <c r="AR57" s="145">
        <v>8.7109439999999996</v>
      </c>
      <c r="AS57" s="145">
        <v>0</v>
      </c>
      <c r="AT57" s="146">
        <v>2.5058880000000001</v>
      </c>
      <c r="AU57" s="97">
        <v>27.385776</v>
      </c>
      <c r="AV57" s="152">
        <v>1599.9896000000001</v>
      </c>
      <c r="AW57" s="145">
        <v>91.33850000000001</v>
      </c>
      <c r="AX57" s="152">
        <v>631.90167199999951</v>
      </c>
      <c r="AY57" s="145">
        <v>0</v>
      </c>
      <c r="AZ57" s="145">
        <v>0</v>
      </c>
      <c r="BA57" s="146">
        <v>363.44378</v>
      </c>
      <c r="BB57" s="96">
        <v>268.45789199999956</v>
      </c>
      <c r="BC57" s="406"/>
    </row>
    <row r="58" spans="6:55">
      <c r="F58" s="144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0.14083340753350632</v>
      </c>
      <c r="N58" s="400" t="s">
        <v>52</v>
      </c>
      <c r="O58" s="151">
        <v>2017</v>
      </c>
      <c r="P58" s="394">
        <v>2</v>
      </c>
      <c r="Q58" s="145">
        <v>5675.4135399999996</v>
      </c>
      <c r="R58" s="145">
        <v>87.390625</v>
      </c>
      <c r="S58" s="152">
        <v>5588.0229149999996</v>
      </c>
      <c r="T58" s="145">
        <v>2272.6452399999998</v>
      </c>
      <c r="U58" s="145">
        <v>0</v>
      </c>
      <c r="V58" s="145">
        <v>0</v>
      </c>
      <c r="W58" s="96">
        <v>3315.3776749999997</v>
      </c>
      <c r="X58" s="146">
        <v>65.745554999999996</v>
      </c>
      <c r="Y58" s="145">
        <v>670.40339999999992</v>
      </c>
      <c r="Z58" s="146">
        <v>34.863664</v>
      </c>
      <c r="AA58" s="145">
        <v>0</v>
      </c>
      <c r="AB58" s="145">
        <v>-13.384624000000001</v>
      </c>
      <c r="AC58" s="146">
        <v>30.945728000000003</v>
      </c>
      <c r="AD58" s="145">
        <v>213.19936000000001</v>
      </c>
      <c r="AE58" s="145">
        <v>545.16985599999998</v>
      </c>
      <c r="AF58" s="145">
        <v>290.56367999999998</v>
      </c>
      <c r="AG58" s="145">
        <v>260.711792</v>
      </c>
      <c r="AH58" s="145">
        <v>0</v>
      </c>
      <c r="AI58" s="145">
        <v>135.63616000000002</v>
      </c>
      <c r="AJ58" s="145">
        <v>64.695663999999994</v>
      </c>
      <c r="AK58" s="145">
        <v>3.9775999999999998</v>
      </c>
      <c r="AL58" s="145">
        <v>73.565712000000005</v>
      </c>
      <c r="AM58" s="381">
        <v>8.3728480000000012</v>
      </c>
      <c r="AN58" s="145">
        <v>7.6767679999999991</v>
      </c>
      <c r="AO58" s="145">
        <v>5.8868479999999996</v>
      </c>
      <c r="AP58" s="145">
        <v>20.385200000000001</v>
      </c>
      <c r="AQ58" s="145">
        <v>0</v>
      </c>
      <c r="AR58" s="145">
        <v>24.203696000000001</v>
      </c>
      <c r="AS58" s="145">
        <v>0</v>
      </c>
      <c r="AT58" s="146">
        <v>9.367248</v>
      </c>
      <c r="AU58" s="97">
        <v>75.89260800000001</v>
      </c>
      <c r="AV58" s="152">
        <v>1663.4124320000001</v>
      </c>
      <c r="AW58" s="145">
        <v>99.22590000000001</v>
      </c>
      <c r="AX58" s="152">
        <v>799.28782799999965</v>
      </c>
      <c r="AY58" s="145">
        <v>0</v>
      </c>
      <c r="AZ58" s="145">
        <v>0</v>
      </c>
      <c r="BA58" s="146">
        <v>718.50855999999999</v>
      </c>
      <c r="BB58" s="96">
        <v>80.779267999999661</v>
      </c>
      <c r="BC58" s="406"/>
    </row>
    <row r="59" spans="6:55">
      <c r="F59" s="144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7.737725495809282E-2</v>
      </c>
      <c r="N59" s="400" t="s">
        <v>52</v>
      </c>
      <c r="O59" s="151">
        <v>2017</v>
      </c>
      <c r="P59" s="394">
        <v>2</v>
      </c>
      <c r="Q59" s="145">
        <v>6578.3207000000002</v>
      </c>
      <c r="R59" s="145">
        <v>202.92602500000001</v>
      </c>
      <c r="S59" s="152">
        <v>6375.3946749999996</v>
      </c>
      <c r="T59" s="145">
        <v>2546.2160199999998</v>
      </c>
      <c r="U59" s="145">
        <v>0</v>
      </c>
      <c r="V59" s="145">
        <v>0</v>
      </c>
      <c r="W59" s="96">
        <v>3829.1786549999997</v>
      </c>
      <c r="X59" s="146">
        <v>110.657505</v>
      </c>
      <c r="Y59" s="145">
        <v>605.38905999999997</v>
      </c>
      <c r="Z59" s="146">
        <v>16.308160000000001</v>
      </c>
      <c r="AA59" s="145">
        <v>0</v>
      </c>
      <c r="AB59" s="145">
        <v>-15.234207999999999</v>
      </c>
      <c r="AC59" s="146">
        <v>37.846864000000004</v>
      </c>
      <c r="AD59" s="145">
        <v>163.75779199999999</v>
      </c>
      <c r="AE59" s="145">
        <v>857.55067199999996</v>
      </c>
      <c r="AF59" s="145">
        <v>357.94422399999996</v>
      </c>
      <c r="AG59" s="145">
        <v>448.25563199999999</v>
      </c>
      <c r="AH59" s="145">
        <v>0</v>
      </c>
      <c r="AI59" s="145">
        <v>353.76774399999999</v>
      </c>
      <c r="AJ59" s="145">
        <v>105.943376</v>
      </c>
      <c r="AK59" s="145">
        <v>8.8700480000000006</v>
      </c>
      <c r="AL59" s="145">
        <v>115.50950399999999</v>
      </c>
      <c r="AM59" s="381">
        <v>6.0260639999999999</v>
      </c>
      <c r="AN59" s="145">
        <v>24.283248</v>
      </c>
      <c r="AO59" s="145">
        <v>0.81540799999999991</v>
      </c>
      <c r="AP59" s="145">
        <v>16.009840000000001</v>
      </c>
      <c r="AQ59" s="145">
        <v>0</v>
      </c>
      <c r="AR59" s="145">
        <v>10.640079999999999</v>
      </c>
      <c r="AS59" s="145">
        <v>0</v>
      </c>
      <c r="AT59" s="146">
        <v>9.1882559999999991</v>
      </c>
      <c r="AU59" s="97">
        <v>66.962896000000001</v>
      </c>
      <c r="AV59" s="152">
        <v>2478.5618879999997</v>
      </c>
      <c r="AW59" s="145">
        <v>131.8623</v>
      </c>
      <c r="AX59" s="152">
        <v>509.01239799999962</v>
      </c>
      <c r="AY59" s="145">
        <v>0</v>
      </c>
      <c r="AZ59" s="145">
        <v>0</v>
      </c>
      <c r="BA59" s="146">
        <v>527.05772000000002</v>
      </c>
      <c r="BB59" s="96">
        <v>-18.045322000000397</v>
      </c>
      <c r="BC59" s="406"/>
    </row>
    <row r="60" spans="6:55">
      <c r="F60" s="144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0.14037884246636759</v>
      </c>
      <c r="N60" s="400" t="s">
        <v>52</v>
      </c>
      <c r="O60" s="151">
        <v>2017</v>
      </c>
      <c r="P60" s="394">
        <v>2</v>
      </c>
      <c r="Q60" s="145">
        <v>11542.669020000001</v>
      </c>
      <c r="R60" s="145">
        <v>108.82379999999999</v>
      </c>
      <c r="S60" s="152">
        <v>11433.845220000003</v>
      </c>
      <c r="T60" s="145">
        <v>4971.9863400000004</v>
      </c>
      <c r="U60" s="145">
        <v>0</v>
      </c>
      <c r="V60" s="145">
        <v>0</v>
      </c>
      <c r="W60" s="96">
        <v>6461.8588800000016</v>
      </c>
      <c r="X60" s="146">
        <v>114.3573</v>
      </c>
      <c r="Y60" s="145">
        <v>1371.8653800000002</v>
      </c>
      <c r="Z60" s="146">
        <v>46.179935999999998</v>
      </c>
      <c r="AA60" s="145">
        <v>0</v>
      </c>
      <c r="AB60" s="145">
        <v>-10.858848</v>
      </c>
      <c r="AC60" s="146">
        <v>25.794736</v>
      </c>
      <c r="AD60" s="145">
        <v>218.07192000000001</v>
      </c>
      <c r="AE60" s="145">
        <v>880.14344000000006</v>
      </c>
      <c r="AF60" s="145">
        <v>732.59436800000003</v>
      </c>
      <c r="AG60" s="145">
        <v>267.41404800000004</v>
      </c>
      <c r="AH60" s="145">
        <v>0</v>
      </c>
      <c r="AI60" s="145">
        <v>540.33707200000003</v>
      </c>
      <c r="AJ60" s="145">
        <v>98.266607999999991</v>
      </c>
      <c r="AK60" s="145">
        <v>0</v>
      </c>
      <c r="AL60" s="145">
        <v>101.28958399999999</v>
      </c>
      <c r="AM60" s="381">
        <v>8.4921759999999988</v>
      </c>
      <c r="AN60" s="145">
        <v>27.485216000000001</v>
      </c>
      <c r="AO60" s="145">
        <v>2.0086880000000003</v>
      </c>
      <c r="AP60" s="145">
        <v>88.700479999999999</v>
      </c>
      <c r="AQ60" s="145">
        <v>0</v>
      </c>
      <c r="AR60" s="145">
        <v>9.9638880000000007</v>
      </c>
      <c r="AS60" s="145">
        <v>0</v>
      </c>
      <c r="AT60" s="146">
        <v>147.09164799999999</v>
      </c>
      <c r="AU60" s="97">
        <v>283.742096</v>
      </c>
      <c r="AV60" s="152">
        <v>3121.8591360000005</v>
      </c>
      <c r="AW60" s="145">
        <v>202.18650000000002</v>
      </c>
      <c r="AX60" s="152">
        <v>1620.3465160000017</v>
      </c>
      <c r="AY60" s="145">
        <v>0</v>
      </c>
      <c r="AZ60" s="145">
        <v>0</v>
      </c>
      <c r="BA60" s="146">
        <v>533.87264000000005</v>
      </c>
      <c r="BB60" s="96">
        <v>1086.4738760000016</v>
      </c>
      <c r="BC60" s="406"/>
    </row>
    <row r="61" spans="6:55">
      <c r="F61" s="144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0.11530774042887085</v>
      </c>
      <c r="N61" s="400" t="s">
        <v>52</v>
      </c>
      <c r="O61" s="151">
        <v>2017</v>
      </c>
      <c r="P61" s="394">
        <v>2</v>
      </c>
      <c r="Q61" s="145">
        <v>7615.9973800000007</v>
      </c>
      <c r="R61" s="145">
        <v>85.393124999999998</v>
      </c>
      <c r="S61" s="152">
        <v>7530.6042550000002</v>
      </c>
      <c r="T61" s="145">
        <v>3026.6414000000004</v>
      </c>
      <c r="U61" s="145">
        <v>0</v>
      </c>
      <c r="V61" s="145">
        <v>0</v>
      </c>
      <c r="W61" s="96">
        <v>4503.9628549999998</v>
      </c>
      <c r="X61" s="146">
        <v>170.50713000000002</v>
      </c>
      <c r="Y61" s="145">
        <v>903.51495999999997</v>
      </c>
      <c r="Z61" s="146">
        <v>46.199824</v>
      </c>
      <c r="AA61" s="145">
        <v>0</v>
      </c>
      <c r="AB61" s="145">
        <v>-10.9384</v>
      </c>
      <c r="AC61" s="146">
        <v>30.050767999999998</v>
      </c>
      <c r="AD61" s="145">
        <v>163.897008</v>
      </c>
      <c r="AE61" s="145">
        <v>757.59358399999996</v>
      </c>
      <c r="AF61" s="145">
        <v>609.72630400000003</v>
      </c>
      <c r="AG61" s="145">
        <v>239.90894399999996</v>
      </c>
      <c r="AH61" s="145">
        <v>0</v>
      </c>
      <c r="AI61" s="145">
        <v>192.47606400000001</v>
      </c>
      <c r="AJ61" s="145">
        <v>86.850896000000006</v>
      </c>
      <c r="AK61" s="145">
        <v>0</v>
      </c>
      <c r="AL61" s="145">
        <v>142.37819200000001</v>
      </c>
      <c r="AM61" s="381">
        <v>10.580416</v>
      </c>
      <c r="AN61" s="145">
        <v>19.947664</v>
      </c>
      <c r="AO61" s="145">
        <v>1.0540640000000001</v>
      </c>
      <c r="AP61" s="145">
        <v>57.297327999999993</v>
      </c>
      <c r="AQ61" s="145">
        <v>0</v>
      </c>
      <c r="AR61" s="145">
        <v>6.2448320000000006</v>
      </c>
      <c r="AS61" s="145">
        <v>0</v>
      </c>
      <c r="AT61" s="146">
        <v>103.97446400000001</v>
      </c>
      <c r="AU61" s="97">
        <v>199.09876800000001</v>
      </c>
      <c r="AV61" s="152">
        <v>2391.92976</v>
      </c>
      <c r="AW61" s="145">
        <v>132.74009999999998</v>
      </c>
      <c r="AX61" s="152">
        <v>878.18344900000056</v>
      </c>
      <c r="AY61" s="145">
        <v>0</v>
      </c>
      <c r="AZ61" s="145">
        <v>0</v>
      </c>
      <c r="BA61" s="146">
        <v>592.0787600000001</v>
      </c>
      <c r="BB61" s="96">
        <v>286.10468900000052</v>
      </c>
      <c r="BC61" s="406"/>
    </row>
    <row r="62" spans="6:55">
      <c r="F62" s="144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1.2559963168991606E-2</v>
      </c>
      <c r="N62" s="400" t="s">
        <v>51</v>
      </c>
      <c r="O62" s="151">
        <v>2017</v>
      </c>
      <c r="P62" s="394">
        <v>2</v>
      </c>
      <c r="Q62" s="145">
        <v>3188.0528199999999</v>
      </c>
      <c r="R62" s="145">
        <v>122.00729999999999</v>
      </c>
      <c r="S62" s="152">
        <v>3066.0455199999997</v>
      </c>
      <c r="T62" s="145">
        <v>1297.5314400000002</v>
      </c>
      <c r="U62" s="145">
        <v>0</v>
      </c>
      <c r="V62" s="145">
        <v>0</v>
      </c>
      <c r="W62" s="96">
        <v>1768.5140799999997</v>
      </c>
      <c r="X62" s="146">
        <v>46.336470000000006</v>
      </c>
      <c r="Y62" s="145">
        <v>291.11594000000002</v>
      </c>
      <c r="Z62" s="146">
        <v>9.0888160000000013</v>
      </c>
      <c r="AA62" s="145">
        <v>0</v>
      </c>
      <c r="AB62" s="145">
        <v>-1.1535039999999999</v>
      </c>
      <c r="AC62" s="146">
        <v>50.038207999999997</v>
      </c>
      <c r="AD62" s="145">
        <v>151.40734399999999</v>
      </c>
      <c r="AE62" s="145">
        <v>459.989552</v>
      </c>
      <c r="AF62" s="145">
        <v>281.156656</v>
      </c>
      <c r="AG62" s="145">
        <v>185.435712</v>
      </c>
      <c r="AH62" s="145">
        <v>0</v>
      </c>
      <c r="AI62" s="145">
        <v>186.788096</v>
      </c>
      <c r="AJ62" s="145">
        <v>38.045743999999999</v>
      </c>
      <c r="AK62" s="145">
        <v>0</v>
      </c>
      <c r="AL62" s="145">
        <v>44.509343999999999</v>
      </c>
      <c r="AM62" s="381">
        <v>7.119904</v>
      </c>
      <c r="AN62" s="145">
        <v>1.1137280000000001</v>
      </c>
      <c r="AO62" s="145">
        <v>0</v>
      </c>
      <c r="AP62" s="145">
        <v>4.5742399999999996</v>
      </c>
      <c r="AQ62" s="145">
        <v>0</v>
      </c>
      <c r="AR62" s="145">
        <v>5.9664000000000001</v>
      </c>
      <c r="AS62" s="145">
        <v>0</v>
      </c>
      <c r="AT62" s="146">
        <v>8.9297120000000003</v>
      </c>
      <c r="AU62" s="97">
        <v>27.703984000000002</v>
      </c>
      <c r="AV62" s="152">
        <v>1375.0364319999999</v>
      </c>
      <c r="AW62" s="145">
        <v>55.779299999999999</v>
      </c>
      <c r="AX62" s="152">
        <v>40.041825999999823</v>
      </c>
      <c r="AY62" s="145">
        <v>0</v>
      </c>
      <c r="AZ62" s="145">
        <v>0</v>
      </c>
      <c r="BA62" s="146">
        <v>353.31449999999995</v>
      </c>
      <c r="BB62" s="96">
        <v>-313.27267400000017</v>
      </c>
      <c r="BC62" s="406"/>
    </row>
    <row r="63" spans="6:55">
      <c r="F63" s="144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7.8960959231519523E-2</v>
      </c>
      <c r="N63" s="400" t="s">
        <v>52</v>
      </c>
      <c r="O63" s="151">
        <v>2017</v>
      </c>
      <c r="P63" s="394">
        <v>2</v>
      </c>
      <c r="Q63" s="145">
        <v>1850.93334</v>
      </c>
      <c r="R63" s="145">
        <v>47.480575000000002</v>
      </c>
      <c r="S63" s="152">
        <v>1803.452765</v>
      </c>
      <c r="T63" s="145">
        <v>1039.9660599999997</v>
      </c>
      <c r="U63" s="145">
        <v>0</v>
      </c>
      <c r="V63" s="145">
        <v>0</v>
      </c>
      <c r="W63" s="96">
        <v>763.48670500000026</v>
      </c>
      <c r="X63" s="146">
        <v>44.061194999999998</v>
      </c>
      <c r="Y63" s="145">
        <v>180.27348000000001</v>
      </c>
      <c r="Z63" s="146">
        <v>18.217407999999999</v>
      </c>
      <c r="AA63" s="145">
        <v>0</v>
      </c>
      <c r="AB63" s="145">
        <v>-0.35798399999999997</v>
      </c>
      <c r="AC63" s="146">
        <v>7.7762080000000005</v>
      </c>
      <c r="AD63" s="145">
        <v>77.563199999999995</v>
      </c>
      <c r="AE63" s="145">
        <v>79.651439999999994</v>
      </c>
      <c r="AF63" s="145">
        <v>86.711680000000001</v>
      </c>
      <c r="AG63" s="145">
        <v>19.510128000000002</v>
      </c>
      <c r="AH63" s="145">
        <v>0</v>
      </c>
      <c r="AI63" s="145">
        <v>5.5487520000000004</v>
      </c>
      <c r="AJ63" s="145">
        <v>9.5661279999999991</v>
      </c>
      <c r="AK63" s="145">
        <v>0</v>
      </c>
      <c r="AL63" s="145">
        <v>33.411839999999998</v>
      </c>
      <c r="AM63" s="381">
        <v>6.5431520000000001</v>
      </c>
      <c r="AN63" s="145">
        <v>0.97451200000000004</v>
      </c>
      <c r="AO63" s="145">
        <v>0</v>
      </c>
      <c r="AP63" s="145">
        <v>28.439840000000004</v>
      </c>
      <c r="AQ63" s="145">
        <v>0</v>
      </c>
      <c r="AR63" s="145">
        <v>2.3865599999999998</v>
      </c>
      <c r="AS63" s="145">
        <v>0</v>
      </c>
      <c r="AT63" s="146">
        <v>-0.81540799999999991</v>
      </c>
      <c r="AU63" s="97">
        <v>37.528655999999998</v>
      </c>
      <c r="AV63" s="152">
        <v>349.49182400000001</v>
      </c>
      <c r="AW63" s="145">
        <v>32.70955</v>
      </c>
      <c r="AX63" s="152">
        <v>146.15147200000027</v>
      </c>
      <c r="AY63" s="145">
        <v>0</v>
      </c>
      <c r="AZ63" s="145">
        <v>0</v>
      </c>
      <c r="BA63" s="146">
        <v>46.717579999999998</v>
      </c>
      <c r="BB63" s="96">
        <v>99.43389200000027</v>
      </c>
      <c r="BC63" s="406"/>
    </row>
    <row r="64" spans="6:55">
      <c r="F64" s="144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-0.20008212714220308</v>
      </c>
      <c r="N64" s="400" t="s">
        <v>56</v>
      </c>
      <c r="O64" s="151">
        <v>2017</v>
      </c>
      <c r="P64" s="394">
        <v>2</v>
      </c>
      <c r="Q64" s="145">
        <v>1452.6622600000001</v>
      </c>
      <c r="R64" s="145">
        <v>59.805149999999998</v>
      </c>
      <c r="S64" s="152">
        <v>1392.8571099999999</v>
      </c>
      <c r="T64" s="145">
        <v>812.91224</v>
      </c>
      <c r="U64" s="145">
        <v>0</v>
      </c>
      <c r="V64" s="145">
        <v>0</v>
      </c>
      <c r="W64" s="96">
        <v>579.94486999999992</v>
      </c>
      <c r="X64" s="146">
        <v>35.751495000000006</v>
      </c>
      <c r="Y64" s="145">
        <v>139.20645999999996</v>
      </c>
      <c r="Z64" s="146">
        <v>29.135919999999999</v>
      </c>
      <c r="AA64" s="145">
        <v>0</v>
      </c>
      <c r="AB64" s="145">
        <v>-0.31820799999999999</v>
      </c>
      <c r="AC64" s="146">
        <v>9.0689279999999997</v>
      </c>
      <c r="AD64" s="145">
        <v>127.939504</v>
      </c>
      <c r="AE64" s="145">
        <v>64.954207999999994</v>
      </c>
      <c r="AF64" s="145">
        <v>127.08432000000001</v>
      </c>
      <c r="AG64" s="145">
        <v>21.598368000000001</v>
      </c>
      <c r="AH64" s="145">
        <v>0</v>
      </c>
      <c r="AI64" s="145">
        <v>2.247344</v>
      </c>
      <c r="AJ64" s="145">
        <v>10.083216</v>
      </c>
      <c r="AK64" s="145">
        <v>0</v>
      </c>
      <c r="AL64" s="145">
        <v>265.36558400000001</v>
      </c>
      <c r="AM64" s="381">
        <v>1.9887999999999999</v>
      </c>
      <c r="AN64" s="145">
        <v>12.111792000000001</v>
      </c>
      <c r="AO64" s="145">
        <v>0</v>
      </c>
      <c r="AP64" s="145">
        <v>12.608992000000001</v>
      </c>
      <c r="AQ64" s="145">
        <v>0</v>
      </c>
      <c r="AR64" s="145">
        <v>2.1081280000000002</v>
      </c>
      <c r="AS64" s="145">
        <v>0</v>
      </c>
      <c r="AT64" s="146">
        <v>2.0484640000000001</v>
      </c>
      <c r="AU64" s="97">
        <v>30.866175999999999</v>
      </c>
      <c r="AV64" s="152">
        <v>650.13872000000003</v>
      </c>
      <c r="AW64" s="145">
        <v>25.114750000000001</v>
      </c>
      <c r="AX64" s="152">
        <v>-290.65175500000009</v>
      </c>
      <c r="AY64" s="145">
        <v>0</v>
      </c>
      <c r="AZ64" s="145">
        <v>0</v>
      </c>
      <c r="BA64" s="146">
        <v>46.810680000000005</v>
      </c>
      <c r="BB64" s="96">
        <v>-337.46243500000003</v>
      </c>
      <c r="BC64" s="406"/>
    </row>
    <row r="65" spans="6:55">
      <c r="F65" s="144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2.4978721525371544E-2</v>
      </c>
      <c r="N65" s="400" t="s">
        <v>51</v>
      </c>
      <c r="O65" s="151">
        <v>2017</v>
      </c>
      <c r="P65" s="394">
        <v>2</v>
      </c>
      <c r="Q65" s="145">
        <v>5046.9078200000004</v>
      </c>
      <c r="R65" s="145">
        <v>33.617925</v>
      </c>
      <c r="S65" s="152">
        <v>5013.2898949999999</v>
      </c>
      <c r="T65" s="145">
        <v>2021.3604600000001</v>
      </c>
      <c r="U65" s="145">
        <v>0</v>
      </c>
      <c r="V65" s="145">
        <v>0</v>
      </c>
      <c r="W65" s="96">
        <v>2991.929435</v>
      </c>
      <c r="X65" s="146">
        <v>113.48676</v>
      </c>
      <c r="Y65" s="145">
        <v>601.53966000000003</v>
      </c>
      <c r="Z65" s="146">
        <v>34.565343999999996</v>
      </c>
      <c r="AA65" s="145">
        <v>0</v>
      </c>
      <c r="AB65" s="145">
        <v>-12.171455999999999</v>
      </c>
      <c r="AC65" s="146">
        <v>17.799759999999999</v>
      </c>
      <c r="AD65" s="145">
        <v>206.49710399999998</v>
      </c>
      <c r="AE65" s="145">
        <v>479.24113599999998</v>
      </c>
      <c r="AF65" s="145">
        <v>305.97687999999999</v>
      </c>
      <c r="AG65" s="145">
        <v>511.55913600000008</v>
      </c>
      <c r="AH65" s="145">
        <v>0</v>
      </c>
      <c r="AI65" s="145">
        <v>167.85471999999999</v>
      </c>
      <c r="AJ65" s="145">
        <v>85.319519999999997</v>
      </c>
      <c r="AK65" s="145">
        <v>0</v>
      </c>
      <c r="AL65" s="145">
        <v>126.48768000000001</v>
      </c>
      <c r="AM65" s="381">
        <v>7.6171039999999994</v>
      </c>
      <c r="AN65" s="145">
        <v>17.580992000000002</v>
      </c>
      <c r="AO65" s="145">
        <v>3.2616319999999996</v>
      </c>
      <c r="AP65" s="145">
        <v>63.900144000000004</v>
      </c>
      <c r="AQ65" s="145">
        <v>0</v>
      </c>
      <c r="AR65" s="145">
        <v>11.793583999999999</v>
      </c>
      <c r="AS65" s="145">
        <v>0</v>
      </c>
      <c r="AT65" s="146">
        <v>46.259488000000005</v>
      </c>
      <c r="AU65" s="97">
        <v>150.41294400000001</v>
      </c>
      <c r="AV65" s="152">
        <v>2033.3491200000001</v>
      </c>
      <c r="AW65" s="145">
        <v>88.551550000000006</v>
      </c>
      <c r="AX65" s="152">
        <v>126.06530499999998</v>
      </c>
      <c r="AY65" s="145">
        <v>0</v>
      </c>
      <c r="AZ65" s="145">
        <v>0</v>
      </c>
      <c r="BA65" s="146">
        <v>557.55727999999999</v>
      </c>
      <c r="BB65" s="96">
        <v>-431.49197500000002</v>
      </c>
      <c r="BC65" s="406"/>
    </row>
    <row r="66" spans="6:55">
      <c r="F66" s="144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0.1511884610193136</v>
      </c>
      <c r="N66" s="400" t="s">
        <v>52</v>
      </c>
      <c r="O66" s="151">
        <v>2017</v>
      </c>
      <c r="P66" s="394">
        <v>2</v>
      </c>
      <c r="Q66" s="145">
        <v>3426.4724999999999</v>
      </c>
      <c r="R66" s="145">
        <v>49.098550000000003</v>
      </c>
      <c r="S66" s="152">
        <v>3377.3739500000001</v>
      </c>
      <c r="T66" s="145">
        <v>1931.46684</v>
      </c>
      <c r="U66" s="145">
        <v>0</v>
      </c>
      <c r="V66" s="145">
        <v>0</v>
      </c>
      <c r="W66" s="96">
        <v>1445.9071100000001</v>
      </c>
      <c r="X66" s="146">
        <v>83.136570000000006</v>
      </c>
      <c r="Y66" s="145">
        <v>337.67341999999996</v>
      </c>
      <c r="Z66" s="146">
        <v>25.516303999999998</v>
      </c>
      <c r="AA66" s="145">
        <v>0</v>
      </c>
      <c r="AB66" s="145">
        <v>-2.6848800000000002</v>
      </c>
      <c r="AC66" s="146">
        <v>8.9098240000000004</v>
      </c>
      <c r="AD66" s="145">
        <v>100.03663999999999</v>
      </c>
      <c r="AE66" s="145">
        <v>79.034912000000006</v>
      </c>
      <c r="AF66" s="145">
        <v>118.53248000000001</v>
      </c>
      <c r="AG66" s="145">
        <v>26.331712</v>
      </c>
      <c r="AH66" s="145">
        <v>0</v>
      </c>
      <c r="AI66" s="145">
        <v>10.242320000000001</v>
      </c>
      <c r="AJ66" s="145">
        <v>6.4635999999999996</v>
      </c>
      <c r="AK66" s="145">
        <v>0</v>
      </c>
      <c r="AL66" s="145">
        <v>43.435392</v>
      </c>
      <c r="AM66" s="381">
        <v>5.628304</v>
      </c>
      <c r="AN66" s="145">
        <v>14.040927999999999</v>
      </c>
      <c r="AO66" s="145">
        <v>0</v>
      </c>
      <c r="AP66" s="145">
        <v>16.308160000000001</v>
      </c>
      <c r="AQ66" s="145">
        <v>3.559952</v>
      </c>
      <c r="AR66" s="145">
        <v>3.6792800000000003</v>
      </c>
      <c r="AS66" s="145">
        <v>0</v>
      </c>
      <c r="AT66" s="146">
        <v>0.53697600000000001</v>
      </c>
      <c r="AU66" s="97">
        <v>43.753599999999999</v>
      </c>
      <c r="AV66" s="152">
        <v>427.83065600000003</v>
      </c>
      <c r="AW66" s="145">
        <v>59.932000000000002</v>
      </c>
      <c r="AX66" s="152">
        <v>518.04310399999997</v>
      </c>
      <c r="AY66" s="145">
        <v>0</v>
      </c>
      <c r="AZ66" s="145">
        <v>0</v>
      </c>
      <c r="BA66" s="146">
        <v>135.60945999999998</v>
      </c>
      <c r="BB66" s="96">
        <v>382.43364399999996</v>
      </c>
      <c r="BC66" s="406"/>
    </row>
    <row r="67" spans="6:55">
      <c r="F67" s="144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0.10940800132063407</v>
      </c>
      <c r="N67" s="400" t="s">
        <v>52</v>
      </c>
      <c r="O67" s="151">
        <v>2017</v>
      </c>
      <c r="P67" s="394">
        <v>2</v>
      </c>
      <c r="Q67" s="145">
        <v>5959.8031599999995</v>
      </c>
      <c r="R67" s="145">
        <v>137.428</v>
      </c>
      <c r="S67" s="152">
        <v>5822.3751599999996</v>
      </c>
      <c r="T67" s="145">
        <v>2449.3124400000002</v>
      </c>
      <c r="U67" s="145">
        <v>0</v>
      </c>
      <c r="V67" s="145">
        <v>0</v>
      </c>
      <c r="W67" s="96">
        <v>3373.062719999999</v>
      </c>
      <c r="X67" s="146">
        <v>60.1464</v>
      </c>
      <c r="Y67" s="145">
        <v>552.93592000000001</v>
      </c>
      <c r="Z67" s="146">
        <v>7.1397919999999999</v>
      </c>
      <c r="AA67" s="145">
        <v>0</v>
      </c>
      <c r="AB67" s="145">
        <v>-1.3921600000000001</v>
      </c>
      <c r="AC67" s="146">
        <v>48.665936000000002</v>
      </c>
      <c r="AD67" s="145">
        <v>217.65427199999999</v>
      </c>
      <c r="AE67" s="145">
        <v>654.15609599999993</v>
      </c>
      <c r="AF67" s="145">
        <v>409.553584</v>
      </c>
      <c r="AG67" s="145">
        <v>310.29257600000005</v>
      </c>
      <c r="AH67" s="145">
        <v>0</v>
      </c>
      <c r="AI67" s="145">
        <v>273.18156800000003</v>
      </c>
      <c r="AJ67" s="145">
        <v>49.322240000000001</v>
      </c>
      <c r="AK67" s="145">
        <v>0</v>
      </c>
      <c r="AL67" s="145">
        <v>69.19035199999999</v>
      </c>
      <c r="AM67" s="381">
        <v>6.4238239999999998</v>
      </c>
      <c r="AN67" s="145">
        <v>13.663056000000001</v>
      </c>
      <c r="AO67" s="145">
        <v>0</v>
      </c>
      <c r="AP67" s="145">
        <v>20.186320000000002</v>
      </c>
      <c r="AQ67" s="145">
        <v>0</v>
      </c>
      <c r="AR67" s="145">
        <v>8.4325120000000009</v>
      </c>
      <c r="AS67" s="145">
        <v>0</v>
      </c>
      <c r="AT67" s="146">
        <v>12.211231999999999</v>
      </c>
      <c r="AU67" s="97">
        <v>60.916944000000008</v>
      </c>
      <c r="AV67" s="152">
        <v>2044.267632</v>
      </c>
      <c r="AW67" s="145">
        <v>103.7966</v>
      </c>
      <c r="AX67" s="152">
        <v>652.050151999999</v>
      </c>
      <c r="AY67" s="145">
        <v>0</v>
      </c>
      <c r="AZ67" s="145">
        <v>0</v>
      </c>
      <c r="BA67" s="146">
        <v>500.43111999999996</v>
      </c>
      <c r="BB67" s="96">
        <v>151.61903199999904</v>
      </c>
      <c r="BC67" s="406"/>
    </row>
    <row r="68" spans="6:55">
      <c r="F68" s="144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0.14529469660234204</v>
      </c>
      <c r="N68" s="400" t="s">
        <v>52</v>
      </c>
      <c r="O68" s="151">
        <v>2017</v>
      </c>
      <c r="P68" s="394">
        <v>2</v>
      </c>
      <c r="Q68" s="145">
        <v>8794.1974200000004</v>
      </c>
      <c r="R68" s="145">
        <v>120.24950000000001</v>
      </c>
      <c r="S68" s="152">
        <v>8673.9479199999987</v>
      </c>
      <c r="T68" s="145">
        <v>3602.65346</v>
      </c>
      <c r="U68" s="145">
        <v>0</v>
      </c>
      <c r="V68" s="145">
        <v>0</v>
      </c>
      <c r="W68" s="96">
        <v>5071.2944599999992</v>
      </c>
      <c r="X68" s="146">
        <v>189.10503</v>
      </c>
      <c r="Y68" s="145">
        <v>1040.6751599999998</v>
      </c>
      <c r="Z68" s="146">
        <v>44.171248000000006</v>
      </c>
      <c r="AA68" s="145">
        <v>0</v>
      </c>
      <c r="AB68" s="145">
        <v>-10.480975999999998</v>
      </c>
      <c r="AC68" s="146">
        <v>42.043232000000003</v>
      </c>
      <c r="AD68" s="145">
        <v>274.97148799999997</v>
      </c>
      <c r="AE68" s="145">
        <v>788.16144000000008</v>
      </c>
      <c r="AF68" s="145">
        <v>568.27971200000002</v>
      </c>
      <c r="AG68" s="145">
        <v>282.34993600000001</v>
      </c>
      <c r="AH68" s="145">
        <v>0</v>
      </c>
      <c r="AI68" s="145">
        <v>146.49500799999998</v>
      </c>
      <c r="AJ68" s="145">
        <v>58.033183999999999</v>
      </c>
      <c r="AK68" s="145">
        <v>0</v>
      </c>
      <c r="AL68" s="145">
        <v>112.446752</v>
      </c>
      <c r="AM68" s="381">
        <v>5.8271839999999999</v>
      </c>
      <c r="AN68" s="145">
        <v>15.771183999999998</v>
      </c>
      <c r="AO68" s="145">
        <v>18.654944</v>
      </c>
      <c r="AP68" s="145">
        <v>97.033552</v>
      </c>
      <c r="AQ68" s="145">
        <v>0</v>
      </c>
      <c r="AR68" s="145">
        <v>10.858848</v>
      </c>
      <c r="AS68" s="145">
        <v>0</v>
      </c>
      <c r="AT68" s="146">
        <v>18.893599999999999</v>
      </c>
      <c r="AU68" s="97">
        <v>167.039312</v>
      </c>
      <c r="AV68" s="152">
        <v>2397.7768320000005</v>
      </c>
      <c r="AW68" s="145">
        <v>153.37819999999999</v>
      </c>
      <c r="AX68" s="152">
        <v>1277.7502459999992</v>
      </c>
      <c r="AY68" s="145">
        <v>0</v>
      </c>
      <c r="AZ68" s="145">
        <v>0</v>
      </c>
      <c r="BA68" s="146">
        <v>565.04251999999997</v>
      </c>
      <c r="BB68" s="96">
        <v>712.7077259999993</v>
      </c>
      <c r="BC68" s="406"/>
    </row>
    <row r="69" spans="6:55">
      <c r="F69" s="144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0.16004966534957257</v>
      </c>
      <c r="N69" s="400" t="s">
        <v>52</v>
      </c>
      <c r="O69" s="151">
        <v>2017</v>
      </c>
      <c r="P69" s="394">
        <v>2</v>
      </c>
      <c r="Q69" s="145">
        <v>4703.4603000000006</v>
      </c>
      <c r="R69" s="145">
        <v>50.716525000000004</v>
      </c>
      <c r="S69" s="152">
        <v>4652.7437750000008</v>
      </c>
      <c r="T69" s="145">
        <v>1867.8099200000001</v>
      </c>
      <c r="U69" s="145">
        <v>0</v>
      </c>
      <c r="V69" s="145">
        <v>0</v>
      </c>
      <c r="W69" s="96">
        <v>2784.9338550000002</v>
      </c>
      <c r="X69" s="146">
        <v>109.49019000000001</v>
      </c>
      <c r="Y69" s="145">
        <v>395.41441999999995</v>
      </c>
      <c r="Z69" s="146">
        <v>87.228768000000002</v>
      </c>
      <c r="AA69" s="145">
        <v>0</v>
      </c>
      <c r="AB69" s="145">
        <v>91.942223999999996</v>
      </c>
      <c r="AC69" s="146">
        <v>18.336736000000002</v>
      </c>
      <c r="AD69" s="145">
        <v>183.74523199999999</v>
      </c>
      <c r="AE69" s="145">
        <v>406.2124</v>
      </c>
      <c r="AF69" s="145">
        <v>348.79574400000001</v>
      </c>
      <c r="AG69" s="145">
        <v>140.36950400000001</v>
      </c>
      <c r="AH69" s="145">
        <v>0</v>
      </c>
      <c r="AI69" s="145">
        <v>144.42665600000001</v>
      </c>
      <c r="AJ69" s="145">
        <v>117.63751999999999</v>
      </c>
      <c r="AK69" s="145">
        <v>0</v>
      </c>
      <c r="AL69" s="145">
        <v>65.391744000000017</v>
      </c>
      <c r="AM69" s="381">
        <v>8.9694879999999984</v>
      </c>
      <c r="AN69" s="145">
        <v>12.290783999999999</v>
      </c>
      <c r="AO69" s="145">
        <v>2.9235359999999999</v>
      </c>
      <c r="AP69" s="145">
        <v>14.458575999999999</v>
      </c>
      <c r="AQ69" s="145">
        <v>0</v>
      </c>
      <c r="AR69" s="145">
        <v>8.412624000000001</v>
      </c>
      <c r="AS69" s="145">
        <v>0</v>
      </c>
      <c r="AT69" s="146">
        <v>14.200032</v>
      </c>
      <c r="AU69" s="97">
        <v>61.255040000000001</v>
      </c>
      <c r="AV69" s="152">
        <v>1467.83384</v>
      </c>
      <c r="AW69" s="145">
        <v>82.458349999999996</v>
      </c>
      <c r="AX69" s="152">
        <v>752.78724700000032</v>
      </c>
      <c r="AY69" s="145">
        <v>0</v>
      </c>
      <c r="AZ69" s="145">
        <v>0</v>
      </c>
      <c r="BA69" s="146">
        <v>521.19242000000008</v>
      </c>
      <c r="BB69" s="96">
        <v>231.59482700000024</v>
      </c>
      <c r="BC69" s="406"/>
    </row>
    <row r="70" spans="6:55">
      <c r="F70" s="144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0.1187951531279015</v>
      </c>
      <c r="N70" s="400" t="s">
        <v>52</v>
      </c>
      <c r="O70" s="151">
        <v>2017</v>
      </c>
      <c r="P70" s="394">
        <v>2</v>
      </c>
      <c r="Q70" s="145">
        <v>6170.4058600000008</v>
      </c>
      <c r="R70" s="145">
        <v>126.701425</v>
      </c>
      <c r="S70" s="152">
        <v>6043.7044350000006</v>
      </c>
      <c r="T70" s="145">
        <v>2479.4795800000002</v>
      </c>
      <c r="U70" s="145">
        <v>0</v>
      </c>
      <c r="V70" s="145">
        <v>0</v>
      </c>
      <c r="W70" s="96">
        <v>3564.2248550000004</v>
      </c>
      <c r="X70" s="146">
        <v>101.02221</v>
      </c>
      <c r="Y70" s="145">
        <v>573.98605999999995</v>
      </c>
      <c r="Z70" s="146">
        <v>20.166432</v>
      </c>
      <c r="AA70" s="145">
        <v>0</v>
      </c>
      <c r="AB70" s="145">
        <v>-11.714032</v>
      </c>
      <c r="AC70" s="146">
        <v>49.362015999999997</v>
      </c>
      <c r="AD70" s="145">
        <v>203.772448</v>
      </c>
      <c r="AE70" s="145">
        <v>715.86855999999989</v>
      </c>
      <c r="AF70" s="145">
        <v>427.55222399999997</v>
      </c>
      <c r="AG70" s="145">
        <v>212.085632</v>
      </c>
      <c r="AH70" s="145">
        <v>0</v>
      </c>
      <c r="AI70" s="145">
        <v>254.88460799999999</v>
      </c>
      <c r="AJ70" s="145">
        <v>64.178576000000007</v>
      </c>
      <c r="AK70" s="145">
        <v>0</v>
      </c>
      <c r="AL70" s="145">
        <v>79.253680000000003</v>
      </c>
      <c r="AM70" s="381">
        <v>9.3871359999999999</v>
      </c>
      <c r="AN70" s="145">
        <v>13.583504000000001</v>
      </c>
      <c r="AO70" s="145">
        <v>0</v>
      </c>
      <c r="AP70" s="145">
        <v>17.799759999999999</v>
      </c>
      <c r="AQ70" s="145">
        <v>0</v>
      </c>
      <c r="AR70" s="145">
        <v>6.6227039999999997</v>
      </c>
      <c r="AS70" s="145">
        <v>0</v>
      </c>
      <c r="AT70" s="146">
        <v>60.996496000000008</v>
      </c>
      <c r="AU70" s="97">
        <v>108.3896</v>
      </c>
      <c r="AV70" s="152">
        <v>2065.9853279999998</v>
      </c>
      <c r="AW70" s="145">
        <v>107.6985</v>
      </c>
      <c r="AX70" s="152">
        <v>733.01430900000082</v>
      </c>
      <c r="AY70" s="145">
        <v>0</v>
      </c>
      <c r="AZ70" s="145">
        <v>0</v>
      </c>
      <c r="BA70" s="146">
        <v>454.10455999999999</v>
      </c>
      <c r="BB70" s="96">
        <v>278.90974900000077</v>
      </c>
      <c r="BC70" s="406"/>
    </row>
    <row r="71" spans="6:55">
      <c r="F71" s="144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0.15785885894803398</v>
      </c>
      <c r="N71" s="400" t="s">
        <v>52</v>
      </c>
      <c r="O71" s="151">
        <v>2017</v>
      </c>
      <c r="P71" s="394">
        <v>2</v>
      </c>
      <c r="Q71" s="145">
        <v>7809.3183000000008</v>
      </c>
      <c r="R71" s="145">
        <v>80.039825000000008</v>
      </c>
      <c r="S71" s="152">
        <v>7729.278475000001</v>
      </c>
      <c r="T71" s="145">
        <v>3715.7853</v>
      </c>
      <c r="U71" s="145">
        <v>0</v>
      </c>
      <c r="V71" s="145">
        <v>0</v>
      </c>
      <c r="W71" s="96">
        <v>4013.4931750000005</v>
      </c>
      <c r="X71" s="146">
        <v>110.736645</v>
      </c>
      <c r="Y71" s="145">
        <v>540.96226000000001</v>
      </c>
      <c r="Z71" s="146">
        <v>0.35798399999999997</v>
      </c>
      <c r="AA71" s="145">
        <v>0</v>
      </c>
      <c r="AB71" s="145">
        <v>-3.08264</v>
      </c>
      <c r="AC71" s="146">
        <v>26.729471999999998</v>
      </c>
      <c r="AD71" s="145">
        <v>181.75643200000002</v>
      </c>
      <c r="AE71" s="145">
        <v>622.55406399999993</v>
      </c>
      <c r="AF71" s="145">
        <v>483.99436800000001</v>
      </c>
      <c r="AG71" s="145">
        <v>176.90376000000001</v>
      </c>
      <c r="AH71" s="145">
        <v>0</v>
      </c>
      <c r="AI71" s="145">
        <v>208.88366400000001</v>
      </c>
      <c r="AJ71" s="145">
        <v>173.70179200000001</v>
      </c>
      <c r="AK71" s="145">
        <v>0</v>
      </c>
      <c r="AL71" s="145">
        <v>91.445023999999989</v>
      </c>
      <c r="AM71" s="381">
        <v>4.6537919999999993</v>
      </c>
      <c r="AN71" s="145">
        <v>20.802848000000004</v>
      </c>
      <c r="AO71" s="145">
        <v>0</v>
      </c>
      <c r="AP71" s="145">
        <v>20.126655999999997</v>
      </c>
      <c r="AQ71" s="145">
        <v>0</v>
      </c>
      <c r="AR71" s="145">
        <v>6.7818079999999998</v>
      </c>
      <c r="AS71" s="145">
        <v>0</v>
      </c>
      <c r="AT71" s="146">
        <v>24.223584000000002</v>
      </c>
      <c r="AU71" s="97">
        <v>76.588688000000005</v>
      </c>
      <c r="AV71" s="152">
        <v>2015.827792</v>
      </c>
      <c r="AW71" s="145">
        <v>136.48525000000001</v>
      </c>
      <c r="AX71" s="152">
        <v>1232.7700760000007</v>
      </c>
      <c r="AY71" s="145">
        <v>0</v>
      </c>
      <c r="AZ71" s="145">
        <v>0</v>
      </c>
      <c r="BA71" s="146">
        <v>355.30683999999997</v>
      </c>
      <c r="BB71" s="96">
        <v>877.46323600000085</v>
      </c>
      <c r="BC71" s="406"/>
    </row>
    <row r="72" spans="6:55">
      <c r="F72" s="144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0.23752692353825675</v>
      </c>
      <c r="N72" s="400" t="s">
        <v>52</v>
      </c>
      <c r="O72" s="151">
        <v>2017</v>
      </c>
      <c r="P72" s="394">
        <v>2</v>
      </c>
      <c r="Q72" s="145">
        <v>17697.191040000002</v>
      </c>
      <c r="R72" s="145">
        <v>48.239624999999997</v>
      </c>
      <c r="S72" s="152">
        <v>17648.951415000003</v>
      </c>
      <c r="T72" s="145">
        <v>5680.1543799999999</v>
      </c>
      <c r="U72" s="145">
        <v>0</v>
      </c>
      <c r="V72" s="145">
        <v>0</v>
      </c>
      <c r="W72" s="96">
        <v>11968.797035000001</v>
      </c>
      <c r="X72" s="146">
        <v>490.74713999999994</v>
      </c>
      <c r="Y72" s="145">
        <v>2117.7980600000001</v>
      </c>
      <c r="Z72" s="146">
        <v>113.93835199999999</v>
      </c>
      <c r="AA72" s="145">
        <v>0</v>
      </c>
      <c r="AB72" s="145">
        <v>-52.046896000000004</v>
      </c>
      <c r="AC72" s="146">
        <v>13.305072000000001</v>
      </c>
      <c r="AD72" s="145">
        <v>460.48675199999997</v>
      </c>
      <c r="AE72" s="145">
        <v>1086.9786399999998</v>
      </c>
      <c r="AF72" s="145">
        <v>866.20195200000012</v>
      </c>
      <c r="AG72" s="145">
        <v>680.925344</v>
      </c>
      <c r="AH72" s="145">
        <v>0</v>
      </c>
      <c r="AI72" s="145">
        <v>584.9856319999999</v>
      </c>
      <c r="AJ72" s="145">
        <v>64.735439999999997</v>
      </c>
      <c r="AK72" s="145">
        <v>78.478048000000001</v>
      </c>
      <c r="AL72" s="145">
        <v>283.32444800000002</v>
      </c>
      <c r="AM72" s="381">
        <v>51.151935999999992</v>
      </c>
      <c r="AN72" s="145">
        <v>31.363375999999995</v>
      </c>
      <c r="AO72" s="145">
        <v>67.161776000000003</v>
      </c>
      <c r="AP72" s="145">
        <v>226.20611199999999</v>
      </c>
      <c r="AQ72" s="145">
        <v>0</v>
      </c>
      <c r="AR72" s="145">
        <v>39.179360000000003</v>
      </c>
      <c r="AS72" s="145">
        <v>0</v>
      </c>
      <c r="AT72" s="146">
        <v>129.27199999999999</v>
      </c>
      <c r="AU72" s="97">
        <v>544.33456000000001</v>
      </c>
      <c r="AV72" s="152">
        <v>4650.4508159999987</v>
      </c>
      <c r="AW72" s="145">
        <v>353.56150000000002</v>
      </c>
      <c r="AX72" s="152">
        <v>4203.5593430000026</v>
      </c>
      <c r="AY72" s="145">
        <v>0</v>
      </c>
      <c r="AZ72" s="145">
        <v>0</v>
      </c>
      <c r="BA72" s="146">
        <v>1230.5957999999998</v>
      </c>
      <c r="BB72" s="96">
        <v>2972.963543000003</v>
      </c>
      <c r="BC72" s="406"/>
    </row>
    <row r="73" spans="6:55">
      <c r="F73" s="144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-6.9319113603499891E-2</v>
      </c>
      <c r="N73" s="400" t="s">
        <v>56</v>
      </c>
      <c r="O73" s="151">
        <v>2017</v>
      </c>
      <c r="P73" s="394">
        <v>2</v>
      </c>
      <c r="Q73" s="145">
        <v>1989.04576</v>
      </c>
      <c r="R73" s="145">
        <v>34.796450000000007</v>
      </c>
      <c r="S73" s="152">
        <v>1954.2493100000002</v>
      </c>
      <c r="T73" s="145">
        <v>1194.1446599999999</v>
      </c>
      <c r="U73" s="145">
        <v>0</v>
      </c>
      <c r="V73" s="145">
        <v>0</v>
      </c>
      <c r="W73" s="96">
        <v>760.10465000000022</v>
      </c>
      <c r="X73" s="146">
        <v>7.023674999999999</v>
      </c>
      <c r="Y73" s="145">
        <v>195.36718000000002</v>
      </c>
      <c r="Z73" s="146">
        <v>29.553567999999999</v>
      </c>
      <c r="AA73" s="145">
        <v>0</v>
      </c>
      <c r="AB73" s="145">
        <v>-0.57675199999999993</v>
      </c>
      <c r="AC73" s="146">
        <v>5.2305440000000001</v>
      </c>
      <c r="AD73" s="145">
        <v>104.690432</v>
      </c>
      <c r="AE73" s="145">
        <v>171.21579200000002</v>
      </c>
      <c r="AF73" s="145">
        <v>163.59868800000001</v>
      </c>
      <c r="AG73" s="145">
        <v>39.278800000000004</v>
      </c>
      <c r="AH73" s="145">
        <v>0</v>
      </c>
      <c r="AI73" s="145">
        <v>10.640079999999999</v>
      </c>
      <c r="AJ73" s="145">
        <v>11.395824000000001</v>
      </c>
      <c r="AK73" s="145">
        <v>0</v>
      </c>
      <c r="AL73" s="145">
        <v>24.183807999999999</v>
      </c>
      <c r="AM73" s="381">
        <v>9.0092640000000017</v>
      </c>
      <c r="AN73" s="145">
        <v>3.3014079999999999</v>
      </c>
      <c r="AO73" s="145">
        <v>0</v>
      </c>
      <c r="AP73" s="145">
        <v>83.688704000000001</v>
      </c>
      <c r="AQ73" s="145">
        <v>0</v>
      </c>
      <c r="AR73" s="145">
        <v>14.060816000000001</v>
      </c>
      <c r="AS73" s="145">
        <v>0</v>
      </c>
      <c r="AT73" s="146">
        <v>0.67619200000000002</v>
      </c>
      <c r="AU73" s="97">
        <v>110.73638399999999</v>
      </c>
      <c r="AV73" s="152">
        <v>635.73980799999993</v>
      </c>
      <c r="AW73" s="145">
        <v>34.953099999999999</v>
      </c>
      <c r="AX73" s="152">
        <v>-137.87888899999979</v>
      </c>
      <c r="AY73" s="145">
        <v>0</v>
      </c>
      <c r="AZ73" s="145">
        <v>0</v>
      </c>
      <c r="BA73" s="146">
        <v>174.15286000000003</v>
      </c>
      <c r="BB73" s="96">
        <v>-312.03174899999982</v>
      </c>
      <c r="BC73" s="406"/>
    </row>
    <row r="74" spans="6:55">
      <c r="F74" s="144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5.7473005721367251E-2</v>
      </c>
      <c r="N74" s="400" t="s">
        <v>52</v>
      </c>
      <c r="O74" s="151">
        <v>2017</v>
      </c>
      <c r="P74" s="394">
        <v>2</v>
      </c>
      <c r="Q74" s="145">
        <v>4782.4337800000003</v>
      </c>
      <c r="R74" s="145">
        <v>90.107225</v>
      </c>
      <c r="S74" s="152">
        <v>4692.3265549999996</v>
      </c>
      <c r="T74" s="145">
        <v>1836.1232799999998</v>
      </c>
      <c r="U74" s="145">
        <v>0</v>
      </c>
      <c r="V74" s="145">
        <v>0</v>
      </c>
      <c r="W74" s="96">
        <v>2856.2032749999998</v>
      </c>
      <c r="X74" s="146">
        <v>93.009284999999991</v>
      </c>
      <c r="Y74" s="145">
        <v>445.65922</v>
      </c>
      <c r="Z74" s="146">
        <v>57.695087999999998</v>
      </c>
      <c r="AA74" s="145">
        <v>0</v>
      </c>
      <c r="AB74" s="145">
        <v>-1.5313760000000001</v>
      </c>
      <c r="AC74" s="146">
        <v>31.800911999999997</v>
      </c>
      <c r="AD74" s="145">
        <v>264.05297600000006</v>
      </c>
      <c r="AE74" s="145">
        <v>599.56353600000011</v>
      </c>
      <c r="AF74" s="145">
        <v>357.964112</v>
      </c>
      <c r="AG74" s="145">
        <v>247.30727999999999</v>
      </c>
      <c r="AH74" s="145">
        <v>0</v>
      </c>
      <c r="AI74" s="145">
        <v>286.625856</v>
      </c>
      <c r="AJ74" s="145">
        <v>58.013295999999997</v>
      </c>
      <c r="AK74" s="145">
        <v>0</v>
      </c>
      <c r="AL74" s="145">
        <v>36.951903999999999</v>
      </c>
      <c r="AM74" s="381">
        <v>8.6910559999999997</v>
      </c>
      <c r="AN74" s="145">
        <v>22.950751999999998</v>
      </c>
      <c r="AO74" s="145">
        <v>0</v>
      </c>
      <c r="AP74" s="145">
        <v>39.318575999999993</v>
      </c>
      <c r="AQ74" s="145">
        <v>0</v>
      </c>
      <c r="AR74" s="145">
        <v>5.2902079999999998</v>
      </c>
      <c r="AS74" s="145">
        <v>0</v>
      </c>
      <c r="AT74" s="146">
        <v>5.3498719999999995</v>
      </c>
      <c r="AU74" s="97">
        <v>81.600464000000002</v>
      </c>
      <c r="AV74" s="152">
        <v>1932.079424</v>
      </c>
      <c r="AW74" s="145">
        <v>83.168949999999995</v>
      </c>
      <c r="AX74" s="152">
        <v>274.86084400000004</v>
      </c>
      <c r="AY74" s="145">
        <v>0</v>
      </c>
      <c r="AZ74" s="145">
        <v>0</v>
      </c>
      <c r="BA74" s="146">
        <v>536.36771999999996</v>
      </c>
      <c r="BB74" s="96">
        <v>-261.50687599999992</v>
      </c>
      <c r="BC74" s="406"/>
    </row>
    <row r="75" spans="6:55">
      <c r="F75" s="144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9.3302942032193179E-2</v>
      </c>
      <c r="N75" s="400" t="s">
        <v>52</v>
      </c>
      <c r="O75" s="151">
        <v>2017</v>
      </c>
      <c r="P75" s="394">
        <v>2</v>
      </c>
      <c r="Q75" s="145">
        <v>4171.0882799999999</v>
      </c>
      <c r="R75" s="145">
        <v>44.604174999999998</v>
      </c>
      <c r="S75" s="152">
        <v>4126.4841050000005</v>
      </c>
      <c r="T75" s="145">
        <v>1644.5852399999999</v>
      </c>
      <c r="U75" s="145">
        <v>0</v>
      </c>
      <c r="V75" s="145">
        <v>0</v>
      </c>
      <c r="W75" s="96">
        <v>2481.8988650000001</v>
      </c>
      <c r="X75" s="146">
        <v>119.71903499999999</v>
      </c>
      <c r="Y75" s="145">
        <v>350.70060000000001</v>
      </c>
      <c r="Z75" s="146">
        <v>6.5431520000000001</v>
      </c>
      <c r="AA75" s="145">
        <v>0</v>
      </c>
      <c r="AB75" s="145">
        <v>-2.5058880000000001</v>
      </c>
      <c r="AC75" s="146">
        <v>16.964464</v>
      </c>
      <c r="AD75" s="145">
        <v>225.589584</v>
      </c>
      <c r="AE75" s="145">
        <v>457.44388800000002</v>
      </c>
      <c r="AF75" s="145">
        <v>330.379456</v>
      </c>
      <c r="AG75" s="145">
        <v>198.820336</v>
      </c>
      <c r="AH75" s="145">
        <v>0</v>
      </c>
      <c r="AI75" s="145">
        <v>168.13315200000002</v>
      </c>
      <c r="AJ75" s="145">
        <v>57.277439999999999</v>
      </c>
      <c r="AK75" s="145">
        <v>0</v>
      </c>
      <c r="AL75" s="145">
        <v>38.741824000000001</v>
      </c>
      <c r="AM75" s="381">
        <v>3.8980480000000002</v>
      </c>
      <c r="AN75" s="145">
        <v>16.904800000000002</v>
      </c>
      <c r="AO75" s="145">
        <v>0</v>
      </c>
      <c r="AP75" s="145">
        <v>42.580207999999999</v>
      </c>
      <c r="AQ75" s="145">
        <v>0</v>
      </c>
      <c r="AR75" s="145">
        <v>7.9154239999999998</v>
      </c>
      <c r="AS75" s="145">
        <v>0</v>
      </c>
      <c r="AT75" s="146">
        <v>9.8843359999999993</v>
      </c>
      <c r="AU75" s="97">
        <v>81.182816000000003</v>
      </c>
      <c r="AV75" s="152">
        <v>1557.5684959999999</v>
      </c>
      <c r="AW75" s="145">
        <v>72.651350000000008</v>
      </c>
      <c r="AX75" s="152">
        <v>389.17480800000033</v>
      </c>
      <c r="AY75" s="145">
        <v>0</v>
      </c>
      <c r="AZ75" s="145">
        <v>0</v>
      </c>
      <c r="BA75" s="146">
        <v>519.70281999999997</v>
      </c>
      <c r="BB75" s="96">
        <v>-130.52801199999973</v>
      </c>
      <c r="BC75" s="406"/>
    </row>
    <row r="76" spans="6:55">
      <c r="F76" s="144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0.17245219918064303</v>
      </c>
      <c r="N76" s="400" t="s">
        <v>52</v>
      </c>
      <c r="O76" s="151">
        <v>2017</v>
      </c>
      <c r="P76" s="394">
        <v>2</v>
      </c>
      <c r="Q76" s="145">
        <v>10494.45714</v>
      </c>
      <c r="R76" s="145">
        <v>106.82629999999999</v>
      </c>
      <c r="S76" s="152">
        <v>10387.630840000002</v>
      </c>
      <c r="T76" s="145">
        <v>3972.9859999999999</v>
      </c>
      <c r="U76" s="145">
        <v>0</v>
      </c>
      <c r="V76" s="145">
        <v>0</v>
      </c>
      <c r="W76" s="96">
        <v>6414.6448400000008</v>
      </c>
      <c r="X76" s="146">
        <v>227.70556500000001</v>
      </c>
      <c r="Y76" s="145">
        <v>1246.3344199999997</v>
      </c>
      <c r="Z76" s="146">
        <v>55.149423999999996</v>
      </c>
      <c r="AA76" s="145">
        <v>0</v>
      </c>
      <c r="AB76" s="145">
        <v>-8.3529599999999995</v>
      </c>
      <c r="AC76" s="146">
        <v>41.923903999999993</v>
      </c>
      <c r="AD76" s="145">
        <v>394.85635200000002</v>
      </c>
      <c r="AE76" s="145">
        <v>1048.1373760000001</v>
      </c>
      <c r="AF76" s="145">
        <v>577.66684799999996</v>
      </c>
      <c r="AG76" s="145">
        <v>341.57640000000004</v>
      </c>
      <c r="AH76" s="145">
        <v>0</v>
      </c>
      <c r="AI76" s="145">
        <v>267.83169599999997</v>
      </c>
      <c r="AJ76" s="145">
        <v>66.962896000000001</v>
      </c>
      <c r="AK76" s="145">
        <v>3.2815199999999995</v>
      </c>
      <c r="AL76" s="145">
        <v>63.502383999999999</v>
      </c>
      <c r="AM76" s="381">
        <v>8.790496000000001</v>
      </c>
      <c r="AN76" s="145">
        <v>22.413775999999999</v>
      </c>
      <c r="AO76" s="145">
        <v>0.89495999999999998</v>
      </c>
      <c r="AP76" s="145">
        <v>95.541952000000009</v>
      </c>
      <c r="AQ76" s="145">
        <v>0</v>
      </c>
      <c r="AR76" s="145">
        <v>18.893599999999999</v>
      </c>
      <c r="AS76" s="145">
        <v>0</v>
      </c>
      <c r="AT76" s="146">
        <v>15.154655999999999</v>
      </c>
      <c r="AU76" s="97">
        <v>161.68943999999999</v>
      </c>
      <c r="AV76" s="152">
        <v>2925.5049119999999</v>
      </c>
      <c r="AW76" s="145">
        <v>183.72925000000004</v>
      </c>
      <c r="AX76" s="152">
        <v>1809.7922130000015</v>
      </c>
      <c r="AY76" s="145">
        <v>0</v>
      </c>
      <c r="AZ76" s="145">
        <v>0</v>
      </c>
      <c r="BA76" s="146">
        <v>747.90953999999999</v>
      </c>
      <c r="BB76" s="96">
        <v>1061.8826730000014</v>
      </c>
      <c r="BC76" s="406"/>
    </row>
    <row r="77" spans="6:55">
      <c r="F77" s="144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-5.2971547128245013E-2</v>
      </c>
      <c r="N77" s="400" t="s">
        <v>56</v>
      </c>
      <c r="O77" s="151">
        <v>2017</v>
      </c>
      <c r="P77" s="394">
        <v>2</v>
      </c>
      <c r="Q77" s="145">
        <v>4127.6508400000002</v>
      </c>
      <c r="R77" s="145">
        <v>60.684049999999999</v>
      </c>
      <c r="S77" s="152">
        <v>4066.9667899999995</v>
      </c>
      <c r="T77" s="145">
        <v>2106.1282999999999</v>
      </c>
      <c r="U77" s="145">
        <v>0</v>
      </c>
      <c r="V77" s="145">
        <v>0</v>
      </c>
      <c r="W77" s="96">
        <v>1960.8384899999999</v>
      </c>
      <c r="X77" s="146">
        <v>69.544274999999999</v>
      </c>
      <c r="Y77" s="145">
        <v>284.63274000000001</v>
      </c>
      <c r="Z77" s="146">
        <v>30.050767999999998</v>
      </c>
      <c r="AA77" s="145">
        <v>0</v>
      </c>
      <c r="AB77" s="145">
        <v>-1.173392</v>
      </c>
      <c r="AC77" s="146">
        <v>18.615167999999997</v>
      </c>
      <c r="AD77" s="145">
        <v>174.775744</v>
      </c>
      <c r="AE77" s="145">
        <v>548.49115200000006</v>
      </c>
      <c r="AF77" s="145">
        <v>335.55033600000002</v>
      </c>
      <c r="AG77" s="145">
        <v>293.62643199999997</v>
      </c>
      <c r="AH77" s="145">
        <v>0</v>
      </c>
      <c r="AI77" s="145">
        <v>206.19878399999999</v>
      </c>
      <c r="AJ77" s="145">
        <v>32.715760000000003</v>
      </c>
      <c r="AK77" s="145">
        <v>0</v>
      </c>
      <c r="AL77" s="145">
        <v>42.480767999999998</v>
      </c>
      <c r="AM77" s="381">
        <v>3.5400640000000001</v>
      </c>
      <c r="AN77" s="145">
        <v>3.0229759999999999</v>
      </c>
      <c r="AO77" s="145">
        <v>0</v>
      </c>
      <c r="AP77" s="145">
        <v>13.961376</v>
      </c>
      <c r="AQ77" s="145">
        <v>3.8980480000000002</v>
      </c>
      <c r="AR77" s="145">
        <v>2.3666719999999999</v>
      </c>
      <c r="AS77" s="145">
        <v>0</v>
      </c>
      <c r="AT77" s="146">
        <v>69.488671999999994</v>
      </c>
      <c r="AU77" s="97">
        <v>96.277807999999993</v>
      </c>
      <c r="AV77" s="152">
        <v>1730.1167839999998</v>
      </c>
      <c r="AW77" s="145">
        <v>82.583750000000009</v>
      </c>
      <c r="AX77" s="152">
        <v>-218.64805100000012</v>
      </c>
      <c r="AY77" s="145">
        <v>0</v>
      </c>
      <c r="AZ77" s="145">
        <v>0</v>
      </c>
      <c r="BA77" s="146">
        <v>334.97379999999998</v>
      </c>
      <c r="BB77" s="96">
        <v>-553.62185100000011</v>
      </c>
      <c r="BC77" s="406"/>
    </row>
    <row r="78" spans="6:55">
      <c r="F78" s="144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0.11232184464722834</v>
      </c>
      <c r="N78" s="400" t="s">
        <v>52</v>
      </c>
      <c r="O78" s="151">
        <v>2017</v>
      </c>
      <c r="P78" s="394">
        <v>2</v>
      </c>
      <c r="Q78" s="145">
        <v>7146.4313600000005</v>
      </c>
      <c r="R78" s="145">
        <v>97.697724999999991</v>
      </c>
      <c r="S78" s="152">
        <v>7048.7336350000005</v>
      </c>
      <c r="T78" s="145">
        <v>2727.6240600000001</v>
      </c>
      <c r="U78" s="145">
        <v>0</v>
      </c>
      <c r="V78" s="145">
        <v>0</v>
      </c>
      <c r="W78" s="96">
        <v>4321.1095750000004</v>
      </c>
      <c r="X78" s="146">
        <v>168.25164000000001</v>
      </c>
      <c r="Y78" s="145">
        <v>845.67266000000018</v>
      </c>
      <c r="Z78" s="146">
        <v>38.284400000000005</v>
      </c>
      <c r="AA78" s="145">
        <v>0</v>
      </c>
      <c r="AB78" s="145">
        <v>-6.4834879999999995</v>
      </c>
      <c r="AC78" s="146">
        <v>41.287488000000003</v>
      </c>
      <c r="AD78" s="145">
        <v>471.14671999999996</v>
      </c>
      <c r="AE78" s="145">
        <v>622.61372800000004</v>
      </c>
      <c r="AF78" s="145">
        <v>490.71651199999997</v>
      </c>
      <c r="AG78" s="145">
        <v>366.07841599999995</v>
      </c>
      <c r="AH78" s="145">
        <v>0</v>
      </c>
      <c r="AI78" s="145">
        <v>176.22756799999999</v>
      </c>
      <c r="AJ78" s="145">
        <v>22.552992</v>
      </c>
      <c r="AK78" s="145">
        <v>0</v>
      </c>
      <c r="AL78" s="145">
        <v>133.94567999999998</v>
      </c>
      <c r="AM78" s="381">
        <v>8.989376</v>
      </c>
      <c r="AN78" s="145">
        <v>15.055216000000001</v>
      </c>
      <c r="AO78" s="145">
        <v>12.310672</v>
      </c>
      <c r="AP78" s="145">
        <v>41.605696000000009</v>
      </c>
      <c r="AQ78" s="145">
        <v>0.69608000000000003</v>
      </c>
      <c r="AR78" s="145">
        <v>6.9806879999999998</v>
      </c>
      <c r="AS78" s="145">
        <v>0</v>
      </c>
      <c r="AT78" s="146">
        <v>7.5773279999999996</v>
      </c>
      <c r="AU78" s="97">
        <v>93.215056000000004</v>
      </c>
      <c r="AV78" s="152">
        <v>2376.4966719999993</v>
      </c>
      <c r="AW78" s="145">
        <v>124.50785</v>
      </c>
      <c r="AX78" s="152">
        <v>802.70035300000086</v>
      </c>
      <c r="AY78" s="145">
        <v>0</v>
      </c>
      <c r="AZ78" s="145">
        <v>0</v>
      </c>
      <c r="BA78" s="146">
        <v>671.26962000000003</v>
      </c>
      <c r="BB78" s="96">
        <v>131.43073300000083</v>
      </c>
      <c r="BC78" s="406"/>
    </row>
    <row r="79" spans="6:55">
      <c r="F79" s="144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8.7529455713968723E-2</v>
      </c>
      <c r="N79" s="400" t="s">
        <v>52</v>
      </c>
      <c r="O79" s="151">
        <v>2017</v>
      </c>
      <c r="P79" s="394">
        <v>2</v>
      </c>
      <c r="Q79" s="145">
        <v>5833.0363400000006</v>
      </c>
      <c r="R79" s="145">
        <v>56.509275000000002</v>
      </c>
      <c r="S79" s="152">
        <v>5776.5270650000002</v>
      </c>
      <c r="T79" s="145">
        <v>2872.4628000000002</v>
      </c>
      <c r="U79" s="145">
        <v>0</v>
      </c>
      <c r="V79" s="145">
        <v>0</v>
      </c>
      <c r="W79" s="96">
        <v>2904.064265</v>
      </c>
      <c r="X79" s="146">
        <v>103.93060500000001</v>
      </c>
      <c r="Y79" s="145">
        <v>404.30855999999994</v>
      </c>
      <c r="Z79" s="146">
        <v>0.29831999999999997</v>
      </c>
      <c r="AA79" s="145">
        <v>0</v>
      </c>
      <c r="AB79" s="145">
        <v>-0.71596799999999994</v>
      </c>
      <c r="AC79" s="146">
        <v>23.467840000000002</v>
      </c>
      <c r="AD79" s="145">
        <v>235.81201599999997</v>
      </c>
      <c r="AE79" s="145">
        <v>589.75875200000007</v>
      </c>
      <c r="AF79" s="145">
        <v>390.87875199999996</v>
      </c>
      <c r="AG79" s="145">
        <v>196.572992</v>
      </c>
      <c r="AH79" s="145">
        <v>0</v>
      </c>
      <c r="AI79" s="145">
        <v>186.48977600000001</v>
      </c>
      <c r="AJ79" s="145">
        <v>66.982784000000009</v>
      </c>
      <c r="AK79" s="145">
        <v>0</v>
      </c>
      <c r="AL79" s="145">
        <v>89.51588799999999</v>
      </c>
      <c r="AM79" s="381">
        <v>8.3529599999999995</v>
      </c>
      <c r="AN79" s="145">
        <v>14.677344</v>
      </c>
      <c r="AO79" s="145">
        <v>0</v>
      </c>
      <c r="AP79" s="145">
        <v>14.200032</v>
      </c>
      <c r="AQ79" s="145">
        <v>0</v>
      </c>
      <c r="AR79" s="145">
        <v>6.9607999999999999</v>
      </c>
      <c r="AS79" s="145">
        <v>0</v>
      </c>
      <c r="AT79" s="146">
        <v>5.8669600000000006</v>
      </c>
      <c r="AU79" s="97">
        <v>50.058095999999992</v>
      </c>
      <c r="AV79" s="152">
        <v>1806.0690559999998</v>
      </c>
      <c r="AW79" s="145">
        <v>101.64709999999999</v>
      </c>
      <c r="AX79" s="152">
        <v>510.56249600000024</v>
      </c>
      <c r="AY79" s="145">
        <v>0</v>
      </c>
      <c r="AZ79" s="145">
        <v>0</v>
      </c>
      <c r="BA79" s="146">
        <v>383.19960000000003</v>
      </c>
      <c r="BB79" s="96">
        <v>127.36289600000023</v>
      </c>
      <c r="BC79" s="406"/>
    </row>
    <row r="80" spans="6:55">
      <c r="F80" s="144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2.0574590961002528E-2</v>
      </c>
      <c r="N80" s="400" t="s">
        <v>51</v>
      </c>
      <c r="O80" s="151">
        <v>2017</v>
      </c>
      <c r="P80" s="394">
        <v>2</v>
      </c>
      <c r="Q80" s="145">
        <v>7281.6871200000005</v>
      </c>
      <c r="R80" s="145">
        <v>52.134749999999997</v>
      </c>
      <c r="S80" s="152">
        <v>7229.5523700000003</v>
      </c>
      <c r="T80" s="145">
        <v>3736.4910199999999</v>
      </c>
      <c r="U80" s="145">
        <v>0</v>
      </c>
      <c r="V80" s="145">
        <v>0</v>
      </c>
      <c r="W80" s="96">
        <v>3493.0613500000004</v>
      </c>
      <c r="X80" s="146">
        <v>125.83260000000001</v>
      </c>
      <c r="Y80" s="145">
        <v>578.30143999999996</v>
      </c>
      <c r="Z80" s="146">
        <v>30.269536000000002</v>
      </c>
      <c r="AA80" s="145">
        <v>0</v>
      </c>
      <c r="AB80" s="145">
        <v>-2.068352</v>
      </c>
      <c r="AC80" s="146">
        <v>39.159472000000008</v>
      </c>
      <c r="AD80" s="145">
        <v>237.12462400000001</v>
      </c>
      <c r="AE80" s="145">
        <v>848.16353600000002</v>
      </c>
      <c r="AF80" s="145">
        <v>571.02425600000004</v>
      </c>
      <c r="AG80" s="145">
        <v>324.89036800000002</v>
      </c>
      <c r="AH80" s="145">
        <v>0</v>
      </c>
      <c r="AI80" s="145">
        <v>302.39704</v>
      </c>
      <c r="AJ80" s="145">
        <v>148.86167999999998</v>
      </c>
      <c r="AK80" s="145">
        <v>0</v>
      </c>
      <c r="AL80" s="145">
        <v>16.865024000000002</v>
      </c>
      <c r="AM80" s="381">
        <v>6.0260639999999999</v>
      </c>
      <c r="AN80" s="145">
        <v>6.742032</v>
      </c>
      <c r="AO80" s="145">
        <v>0</v>
      </c>
      <c r="AP80" s="145">
        <v>8.2535200000000017</v>
      </c>
      <c r="AQ80" s="145">
        <v>22.453551999999998</v>
      </c>
      <c r="AR80" s="145">
        <v>3.1423040000000002</v>
      </c>
      <c r="AS80" s="145">
        <v>0</v>
      </c>
      <c r="AT80" s="146">
        <v>4.87256</v>
      </c>
      <c r="AU80" s="97">
        <v>51.490031999999999</v>
      </c>
      <c r="AV80" s="152">
        <v>2500.8165600000002</v>
      </c>
      <c r="AW80" s="145">
        <v>145.1146</v>
      </c>
      <c r="AX80" s="152">
        <v>149.81773400000054</v>
      </c>
      <c r="AY80" s="145">
        <v>0</v>
      </c>
      <c r="AZ80" s="145">
        <v>0</v>
      </c>
      <c r="BA80" s="146">
        <v>535.13879999999995</v>
      </c>
      <c r="BB80" s="96">
        <v>-385.3210659999994</v>
      </c>
      <c r="BC80" s="406"/>
    </row>
    <row r="81" spans="2:55">
      <c r="F81" s="144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7.423033139774439E-2</v>
      </c>
      <c r="N81" s="400" t="s">
        <v>52</v>
      </c>
      <c r="O81" s="151">
        <v>2017</v>
      </c>
      <c r="P81" s="394">
        <v>2</v>
      </c>
      <c r="Q81" s="145">
        <v>9183.3920200000011</v>
      </c>
      <c r="R81" s="145">
        <v>102.1122</v>
      </c>
      <c r="S81" s="152">
        <v>9081.2798200000016</v>
      </c>
      <c r="T81" s="145">
        <v>4573.0264200000001</v>
      </c>
      <c r="U81" s="145">
        <v>0</v>
      </c>
      <c r="V81" s="145">
        <v>0</v>
      </c>
      <c r="W81" s="96">
        <v>4508.2534000000014</v>
      </c>
      <c r="X81" s="146">
        <v>159.28903500000001</v>
      </c>
      <c r="Y81" s="145">
        <v>635.59672</v>
      </c>
      <c r="Z81" s="146">
        <v>1.0142880000000001</v>
      </c>
      <c r="AA81" s="145">
        <v>0</v>
      </c>
      <c r="AB81" s="145">
        <v>-2.6053280000000001</v>
      </c>
      <c r="AC81" s="146">
        <v>56.263151999999998</v>
      </c>
      <c r="AD81" s="145">
        <v>185.09761599999999</v>
      </c>
      <c r="AE81" s="145">
        <v>954.72343999999998</v>
      </c>
      <c r="AF81" s="145">
        <v>1076.0800160000001</v>
      </c>
      <c r="AG81" s="145">
        <v>231.15822400000002</v>
      </c>
      <c r="AH81" s="145">
        <v>0</v>
      </c>
      <c r="AI81" s="145">
        <v>258.583776</v>
      </c>
      <c r="AJ81" s="145">
        <v>58.033183999999999</v>
      </c>
      <c r="AK81" s="145">
        <v>0</v>
      </c>
      <c r="AL81" s="145">
        <v>39.935103999999995</v>
      </c>
      <c r="AM81" s="381">
        <v>6.901136000000001</v>
      </c>
      <c r="AN81" s="145">
        <v>21.061391999999998</v>
      </c>
      <c r="AO81" s="145">
        <v>0</v>
      </c>
      <c r="AP81" s="145">
        <v>22.990528000000001</v>
      </c>
      <c r="AQ81" s="145">
        <v>10.301983999999999</v>
      </c>
      <c r="AR81" s="145">
        <v>3.2616319999999996</v>
      </c>
      <c r="AS81" s="145">
        <v>0</v>
      </c>
      <c r="AT81" s="146">
        <v>32.457216000000003</v>
      </c>
      <c r="AU81" s="97">
        <v>96.973887999999988</v>
      </c>
      <c r="AV81" s="152">
        <v>2900.5852480000003</v>
      </c>
      <c r="AW81" s="145">
        <v>183.7397</v>
      </c>
      <c r="AX81" s="152">
        <v>681.68623300000138</v>
      </c>
      <c r="AY81" s="145">
        <v>0</v>
      </c>
      <c r="AZ81" s="145">
        <v>0</v>
      </c>
      <c r="BA81" s="146">
        <v>509.48043999999993</v>
      </c>
      <c r="BB81" s="96">
        <v>172.20579300000142</v>
      </c>
      <c r="BC81" s="406"/>
    </row>
    <row r="82" spans="2:55">
      <c r="F82" s="144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0.13463534392219736</v>
      </c>
      <c r="N82" s="400" t="s">
        <v>52</v>
      </c>
      <c r="O82" s="151">
        <v>2017</v>
      </c>
      <c r="P82" s="394">
        <v>2</v>
      </c>
      <c r="Q82" s="145">
        <v>9701.3389200000001</v>
      </c>
      <c r="R82" s="145">
        <v>125.1234</v>
      </c>
      <c r="S82" s="152">
        <v>9576.2155199999997</v>
      </c>
      <c r="T82" s="145">
        <v>3911.3955999999998</v>
      </c>
      <c r="U82" s="145">
        <v>0</v>
      </c>
      <c r="V82" s="145">
        <v>0</v>
      </c>
      <c r="W82" s="96">
        <v>5664.8199199999999</v>
      </c>
      <c r="X82" s="146">
        <v>213.48015000000001</v>
      </c>
      <c r="Y82" s="145">
        <v>1148.92434</v>
      </c>
      <c r="Z82" s="146">
        <v>41.188048000000002</v>
      </c>
      <c r="AA82" s="145">
        <v>0</v>
      </c>
      <c r="AB82" s="145">
        <v>12.589103999999999</v>
      </c>
      <c r="AC82" s="146">
        <v>50.296751999999998</v>
      </c>
      <c r="AD82" s="145">
        <v>478.66438400000004</v>
      </c>
      <c r="AE82" s="145">
        <v>623.30980800000009</v>
      </c>
      <c r="AF82" s="145">
        <v>745.8</v>
      </c>
      <c r="AG82" s="145">
        <v>482.54254399999996</v>
      </c>
      <c r="AH82" s="145">
        <v>0</v>
      </c>
      <c r="AI82" s="145">
        <v>289.64883199999997</v>
      </c>
      <c r="AJ82" s="145">
        <v>50.813839999999999</v>
      </c>
      <c r="AK82" s="145">
        <v>0</v>
      </c>
      <c r="AL82" s="145">
        <v>55.049983999999995</v>
      </c>
      <c r="AM82" s="381">
        <v>17.402000000000001</v>
      </c>
      <c r="AN82" s="145">
        <v>16.089392</v>
      </c>
      <c r="AO82" s="145">
        <v>3.2218559999999998</v>
      </c>
      <c r="AP82" s="145">
        <v>41.804575999999997</v>
      </c>
      <c r="AQ82" s="145">
        <v>0</v>
      </c>
      <c r="AR82" s="145">
        <v>24.979328000000002</v>
      </c>
      <c r="AS82" s="145">
        <v>0</v>
      </c>
      <c r="AT82" s="146">
        <v>19.072592</v>
      </c>
      <c r="AU82" s="97">
        <v>122.56974400000001</v>
      </c>
      <c r="AV82" s="152">
        <v>2848.3991360000005</v>
      </c>
      <c r="AW82" s="145">
        <v>169.57100000000003</v>
      </c>
      <c r="AX82" s="152">
        <v>1306.1431019999986</v>
      </c>
      <c r="AY82" s="145">
        <v>0</v>
      </c>
      <c r="AZ82" s="145">
        <v>0</v>
      </c>
      <c r="BA82" s="146">
        <v>564.31633999999997</v>
      </c>
      <c r="BB82" s="96">
        <v>741.82676199999855</v>
      </c>
      <c r="BC82" s="406"/>
    </row>
    <row r="83" spans="2:55">
      <c r="F83" s="144"/>
      <c r="H83" s="138"/>
      <c r="M83" s="139"/>
      <c r="O83" s="100"/>
      <c r="P83" s="100"/>
      <c r="Q83" s="145"/>
      <c r="R83" s="145"/>
      <c r="S83" s="146"/>
      <c r="T83" s="145"/>
      <c r="U83" s="145"/>
      <c r="V83" s="244"/>
      <c r="W83" s="145"/>
      <c r="X83" s="146"/>
      <c r="Y83" s="145"/>
      <c r="Z83" s="146"/>
      <c r="AA83" s="145"/>
      <c r="AB83" s="145"/>
      <c r="AC83" s="146"/>
      <c r="AD83" s="145"/>
      <c r="AE83" s="145"/>
      <c r="AF83" s="145"/>
      <c r="AG83" s="145"/>
      <c r="AH83" s="145"/>
      <c r="AI83" s="145"/>
      <c r="AJ83" s="145"/>
      <c r="AK83" s="145"/>
      <c r="AL83" s="145"/>
      <c r="AM83" s="381"/>
      <c r="AN83" s="145"/>
      <c r="AO83" s="145"/>
      <c r="AP83" s="145"/>
      <c r="AQ83" s="145"/>
      <c r="AR83" s="145"/>
      <c r="AS83" s="145"/>
      <c r="AT83" s="146"/>
      <c r="AU83" s="145"/>
      <c r="AV83" s="246"/>
      <c r="AW83" s="147"/>
      <c r="AX83" s="246"/>
      <c r="AY83" s="244"/>
      <c r="AZ83" s="244"/>
      <c r="BA83" s="246"/>
      <c r="BB83" s="393"/>
    </row>
    <row r="84" spans="2:55">
      <c r="H84" s="138"/>
      <c r="M84" s="216"/>
    </row>
    <row r="85" spans="2:55">
      <c r="B85" s="92"/>
      <c r="E85" s="91"/>
      <c r="H85" s="138"/>
      <c r="M85" s="216"/>
    </row>
    <row r="86" spans="2:55">
      <c r="B86" s="92"/>
      <c r="E86" s="91"/>
      <c r="H86" s="138"/>
      <c r="M86" s="216"/>
    </row>
    <row r="87" spans="2:55">
      <c r="B87" s="92"/>
      <c r="E87" s="91"/>
      <c r="H87" s="138"/>
      <c r="M87" s="216"/>
    </row>
    <row r="88" spans="2:55">
      <c r="B88" s="92"/>
      <c r="E88" s="91"/>
      <c r="H88" s="138"/>
      <c r="M88" s="216"/>
    </row>
    <row r="89" spans="2:55">
      <c r="B89" s="92"/>
      <c r="E89" s="91"/>
      <c r="H89" s="138"/>
      <c r="M89" s="216"/>
    </row>
    <row r="90" spans="2:55">
      <c r="B90" s="92"/>
      <c r="E90" s="91"/>
      <c r="H90" s="138"/>
      <c r="M90" s="216"/>
    </row>
    <row r="91" spans="2:55">
      <c r="H91" s="138"/>
      <c r="M91" s="216"/>
    </row>
    <row r="92" spans="2:55">
      <c r="B92" s="92"/>
      <c r="E92" s="91"/>
      <c r="H92" s="138"/>
      <c r="M92" s="216"/>
    </row>
    <row r="93" spans="2:55">
      <c r="B93" s="92"/>
      <c r="E93" s="91"/>
      <c r="H93" s="138"/>
      <c r="M93" s="216"/>
    </row>
    <row r="94" spans="2:55">
      <c r="B94" s="92"/>
      <c r="E94" s="91"/>
      <c r="H94" s="138"/>
      <c r="M94" s="216"/>
    </row>
    <row r="95" spans="2:55">
      <c r="B95" s="92"/>
      <c r="E95" s="91"/>
      <c r="H95" s="138"/>
      <c r="M95" s="216"/>
    </row>
    <row r="96" spans="2:55">
      <c r="B96" s="92"/>
      <c r="E96" s="91"/>
      <c r="H96" s="138"/>
      <c r="M96" s="216"/>
    </row>
    <row r="97" spans="2:13">
      <c r="B97" s="92"/>
      <c r="E97" s="91"/>
      <c r="H97" s="138"/>
      <c r="M97" s="216"/>
    </row>
    <row r="98" spans="2:13">
      <c r="H98" s="138"/>
      <c r="M98" s="216"/>
    </row>
    <row r="99" spans="2:13">
      <c r="B99" s="92"/>
      <c r="E99" s="91"/>
      <c r="H99" s="138"/>
      <c r="M99" s="216"/>
    </row>
    <row r="100" spans="2:13">
      <c r="B100" s="92"/>
      <c r="E100" s="91"/>
      <c r="H100" s="138"/>
      <c r="M100" s="216"/>
    </row>
    <row r="101" spans="2:13">
      <c r="B101" s="92"/>
      <c r="E101" s="91"/>
      <c r="H101" s="138"/>
      <c r="M101" s="216"/>
    </row>
    <row r="102" spans="2:13">
      <c r="B102" s="92"/>
      <c r="E102" s="91"/>
      <c r="H102" s="138"/>
      <c r="M102" s="216"/>
    </row>
    <row r="103" spans="2:13">
      <c r="B103" s="92"/>
      <c r="E103" s="91"/>
      <c r="H103" s="138"/>
      <c r="M103" s="216"/>
    </row>
    <row r="104" spans="2:13">
      <c r="B104" s="92"/>
      <c r="E104" s="91"/>
      <c r="H104" s="138"/>
      <c r="M104" s="216"/>
    </row>
    <row r="105" spans="2:13">
      <c r="H105" s="138"/>
      <c r="M105" s="216"/>
    </row>
    <row r="106" spans="2:13">
      <c r="H106" s="138"/>
      <c r="M106" s="216"/>
    </row>
    <row r="107" spans="2:13">
      <c r="H107" s="138"/>
      <c r="M107" s="216"/>
    </row>
    <row r="108" spans="2:13">
      <c r="H108" s="138"/>
      <c r="M108" s="216"/>
    </row>
    <row r="109" spans="2:13">
      <c r="H109" s="138"/>
      <c r="M109" s="216"/>
    </row>
    <row r="110" spans="2:13">
      <c r="H110" s="138"/>
      <c r="M110" s="216"/>
    </row>
    <row r="111" spans="2:13">
      <c r="H111" s="138"/>
      <c r="M111" s="216"/>
    </row>
    <row r="112" spans="2:13">
      <c r="H112" s="138"/>
      <c r="M112" s="216"/>
    </row>
    <row r="113" spans="8:13">
      <c r="H113" s="138"/>
      <c r="M113" s="216"/>
    </row>
    <row r="114" spans="8:13">
      <c r="H114" s="138"/>
      <c r="M114" s="216"/>
    </row>
    <row r="115" spans="8:13">
      <c r="H115" s="138"/>
      <c r="M115" s="216"/>
    </row>
    <row r="116" spans="8:13">
      <c r="H116" s="138"/>
      <c r="M116" s="216"/>
    </row>
    <row r="117" spans="8:13">
      <c r="H117" s="138"/>
      <c r="M117" s="216"/>
    </row>
    <row r="118" spans="8:13">
      <c r="H118" s="138"/>
      <c r="M118" s="216"/>
    </row>
    <row r="119" spans="8:13">
      <c r="H119" s="138"/>
      <c r="M119" s="216"/>
    </row>
    <row r="120" spans="8:13">
      <c r="H120" s="138"/>
      <c r="M120" s="216"/>
    </row>
    <row r="121" spans="8:13">
      <c r="H121" s="138"/>
      <c r="M121" s="216"/>
    </row>
    <row r="122" spans="8:13">
      <c r="H122" s="138"/>
      <c r="M122" s="216"/>
    </row>
    <row r="123" spans="8:13">
      <c r="H123" s="138"/>
      <c r="M123" s="216"/>
    </row>
    <row r="124" spans="8:13">
      <c r="H124" s="138"/>
      <c r="M124" s="216"/>
    </row>
    <row r="125" spans="8:13">
      <c r="H125" s="138"/>
      <c r="M125" s="216"/>
    </row>
    <row r="126" spans="8:13">
      <c r="H126" s="138"/>
      <c r="M126" s="216"/>
    </row>
    <row r="127" spans="8:13">
      <c r="H127" s="138"/>
      <c r="M127" s="216"/>
    </row>
    <row r="128" spans="8:13">
      <c r="H128" s="138"/>
      <c r="M128" s="216"/>
    </row>
    <row r="129" spans="8:13">
      <c r="H129" s="138"/>
      <c r="M129" s="216"/>
    </row>
    <row r="130" spans="8:13">
      <c r="H130" s="138"/>
      <c r="M130" s="216"/>
    </row>
    <row r="131" spans="8:13">
      <c r="H131" s="138"/>
      <c r="M131" s="216"/>
    </row>
    <row r="132" spans="8:13">
      <c r="H132" s="138"/>
      <c r="M132" s="216"/>
    </row>
    <row r="133" spans="8:13">
      <c r="H133" s="138"/>
      <c r="M133" s="216"/>
    </row>
    <row r="134" spans="8:13">
      <c r="H134" s="138"/>
      <c r="M134" s="216"/>
    </row>
    <row r="135" spans="8:13">
      <c r="H135" s="138"/>
      <c r="M135" s="216"/>
    </row>
    <row r="136" spans="8:13">
      <c r="H136" s="138"/>
      <c r="M136" s="216"/>
    </row>
    <row r="137" spans="8:13">
      <c r="H137" s="138"/>
      <c r="M137" s="216"/>
    </row>
    <row r="138" spans="8:13">
      <c r="H138" s="138"/>
      <c r="M138" s="216"/>
    </row>
    <row r="139" spans="8:13">
      <c r="H139" s="138"/>
      <c r="M139" s="216"/>
    </row>
    <row r="140" spans="8:13">
      <c r="H140" s="138"/>
      <c r="M140" s="216"/>
    </row>
    <row r="141" spans="8:13">
      <c r="H141" s="138"/>
      <c r="M141" s="216"/>
    </row>
    <row r="142" spans="8:13">
      <c r="H142" s="138"/>
      <c r="M142" s="216"/>
    </row>
    <row r="143" spans="8:13">
      <c r="H143" s="138"/>
      <c r="M143" s="216"/>
    </row>
    <row r="144" spans="8:13">
      <c r="H144" s="138"/>
      <c r="M144" s="216"/>
    </row>
    <row r="145" spans="8:13">
      <c r="H145" s="138"/>
      <c r="M145" s="216"/>
    </row>
    <row r="146" spans="8:13">
      <c r="H146" s="138"/>
      <c r="M146" s="216"/>
    </row>
    <row r="147" spans="8:13">
      <c r="H147" s="138"/>
      <c r="M147" s="216"/>
    </row>
    <row r="148" spans="8:13">
      <c r="H148" s="138"/>
      <c r="M148" s="216"/>
    </row>
    <row r="149" spans="8:13">
      <c r="H149" s="138"/>
      <c r="M149" s="216"/>
    </row>
    <row r="150" spans="8:13">
      <c r="M150" s="216"/>
    </row>
  </sheetData>
  <sheetProtection selectLockedCells="1"/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tabColor rgb="FFC00000"/>
  </sheetPr>
  <dimension ref="A1"/>
  <sheetViews>
    <sheetView showGridLines="0" showRowColHeaders="0" workbookViewId="0">
      <selection activeCell="N37" sqref="N37"/>
    </sheetView>
  </sheetViews>
  <sheetFormatPr defaultRowHeight="1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DF4C4E-FE88-406F-9259-AF456956F54A}">
  <sheetPr codeName="Sheet69">
    <tabColor rgb="FF7030A0"/>
  </sheetPr>
  <dimension ref="B1:I39"/>
  <sheetViews>
    <sheetView showGridLines="0" showRowColHeaders="0" zoomScaleNormal="100" workbookViewId="0">
      <selection activeCell="D21" sqref="D21"/>
    </sheetView>
  </sheetViews>
  <sheetFormatPr defaultColWidth="8.85546875" defaultRowHeight="15"/>
  <cols>
    <col min="1" max="1" width="30.7109375" style="558" customWidth="1"/>
    <col min="2" max="2" width="4.7109375" style="558" customWidth="1"/>
    <col min="3" max="9" width="18.7109375" style="558" customWidth="1"/>
    <col min="10" max="10" width="4.7109375" style="558" customWidth="1"/>
    <col min="11" max="19" width="18.7109375" style="558" customWidth="1"/>
    <col min="20" max="16384" width="8.85546875" style="558"/>
  </cols>
  <sheetData>
    <row r="1" spans="2:9" ht="33.6" customHeight="1">
      <c r="B1" s="619"/>
    </row>
    <row r="2" spans="2:9" ht="34.15" customHeight="1"/>
    <row r="3" spans="2:9" ht="52.15" customHeight="1">
      <c r="C3" s="555"/>
      <c r="D3" s="555"/>
      <c r="E3" s="555"/>
      <c r="F3" s="555"/>
      <c r="G3" s="555"/>
      <c r="H3" s="555"/>
      <c r="I3" s="555"/>
    </row>
    <row r="4" spans="2:9" ht="25.9" customHeight="1">
      <c r="C4" s="555"/>
      <c r="D4" s="555"/>
      <c r="E4" s="555"/>
      <c r="F4" s="555"/>
      <c r="G4" s="555"/>
      <c r="H4" s="555"/>
      <c r="I4" s="555"/>
    </row>
    <row r="5" spans="2:9" ht="25.9" customHeight="1">
      <c r="C5" s="555"/>
      <c r="D5" s="555"/>
      <c r="E5" s="555"/>
      <c r="F5" s="555"/>
      <c r="G5" s="555"/>
      <c r="H5" s="555"/>
      <c r="I5" s="555"/>
    </row>
    <row r="6" spans="2:9" ht="25.9" customHeight="1">
      <c r="C6" s="555"/>
      <c r="D6" s="555"/>
      <c r="E6" s="555"/>
      <c r="F6" s="555"/>
      <c r="G6" s="555"/>
      <c r="H6" s="555"/>
      <c r="I6" s="555"/>
    </row>
    <row r="7" spans="2:9" ht="25.9" customHeight="1">
      <c r="C7" s="555"/>
      <c r="D7" s="555"/>
      <c r="E7" s="555"/>
      <c r="F7" s="555"/>
      <c r="G7" s="555"/>
      <c r="H7" s="555"/>
      <c r="I7" s="555"/>
    </row>
    <row r="8" spans="2:9" ht="25.9" customHeight="1">
      <c r="C8" s="555"/>
      <c r="D8" s="555"/>
      <c r="E8" s="555"/>
      <c r="F8" s="556">
        <f>TM!F8</f>
        <v>2018</v>
      </c>
      <c r="G8" s="555"/>
      <c r="H8" s="555"/>
      <c r="I8" s="555"/>
    </row>
    <row r="9" spans="2:9" ht="25.9" customHeight="1">
      <c r="C9" s="555"/>
      <c r="D9" s="555"/>
      <c r="E9" s="555"/>
      <c r="F9" s="555"/>
      <c r="G9" s="555"/>
      <c r="H9" s="555"/>
      <c r="I9" s="555"/>
    </row>
    <row r="10" spans="2:9" ht="25.9" customHeight="1">
      <c r="C10" s="555"/>
      <c r="D10" s="555"/>
      <c r="E10" s="555"/>
      <c r="F10" s="555"/>
      <c r="G10" s="555"/>
      <c r="H10" s="555"/>
      <c r="I10" s="555"/>
    </row>
    <row r="11" spans="2:9" ht="25.9" customHeight="1">
      <c r="C11" s="555"/>
      <c r="D11" s="555"/>
      <c r="E11" s="555"/>
      <c r="F11" s="555"/>
      <c r="G11" s="555"/>
      <c r="H11" s="555"/>
      <c r="I11" s="555"/>
    </row>
    <row r="12" spans="2:9" ht="25.9" customHeight="1">
      <c r="C12" s="555"/>
      <c r="D12" s="555"/>
      <c r="E12" s="555"/>
      <c r="F12" s="555"/>
      <c r="G12" s="555"/>
      <c r="H12" s="555"/>
      <c r="I12" s="555"/>
    </row>
    <row r="13" spans="2:9" ht="25.9" customHeight="1">
      <c r="C13" s="555"/>
      <c r="D13" s="555"/>
      <c r="E13" s="555"/>
      <c r="F13" s="555"/>
      <c r="G13" s="555"/>
      <c r="H13" s="555"/>
      <c r="I13" s="555"/>
    </row>
    <row r="14" spans="2:9" ht="25.9" customHeight="1">
      <c r="C14" s="555"/>
      <c r="D14" s="555"/>
      <c r="E14" s="555"/>
      <c r="F14" s="624">
        <v>3</v>
      </c>
      <c r="G14" s="555"/>
      <c r="H14" s="555"/>
      <c r="I14" s="555"/>
    </row>
    <row r="15" spans="2:9" ht="25.9" customHeight="1">
      <c r="C15" s="555"/>
      <c r="D15" s="555"/>
      <c r="E15" s="555"/>
      <c r="F15" s="555"/>
      <c r="G15" s="555"/>
      <c r="H15" s="555"/>
      <c r="I15" s="555"/>
    </row>
    <row r="16" spans="2:9" ht="25.9" customHeight="1">
      <c r="C16" s="555"/>
      <c r="D16" s="557"/>
      <c r="E16" s="555"/>
      <c r="F16" s="555"/>
      <c r="G16" s="555"/>
      <c r="H16" s="555"/>
      <c r="I16" s="555"/>
    </row>
    <row r="17" spans="3:9" ht="25.9" customHeight="1">
      <c r="C17" s="555"/>
      <c r="D17" s="557"/>
      <c r="E17" s="555"/>
      <c r="F17" s="555"/>
      <c r="G17" s="555"/>
      <c r="H17" s="555"/>
      <c r="I17" s="555"/>
    </row>
    <row r="18" spans="3:9" ht="25.9" customHeight="1">
      <c r="C18" s="555"/>
      <c r="D18" s="555"/>
      <c r="E18" s="555"/>
      <c r="F18" s="555"/>
      <c r="G18" s="555"/>
      <c r="H18" s="555"/>
      <c r="I18" s="555"/>
    </row>
    <row r="19" spans="3:9" ht="10.15" customHeight="1">
      <c r="C19" s="555"/>
      <c r="D19" s="555"/>
      <c r="E19" s="555"/>
      <c r="F19" s="555"/>
      <c r="G19" s="555"/>
      <c r="H19" s="555"/>
      <c r="I19" s="555"/>
    </row>
    <row r="20" spans="3:9" ht="25.9" customHeight="1"/>
    <row r="21" spans="3:9" ht="31.9" customHeight="1">
      <c r="D21" s="558">
        <v>62</v>
      </c>
    </row>
    <row r="22" spans="3:9" ht="31.9" customHeight="1"/>
    <row r="23" spans="3:9" ht="31.9" customHeight="1"/>
    <row r="24" spans="3:9" ht="31.9" customHeight="1"/>
    <row r="25" spans="3:9" ht="31.9" customHeight="1"/>
    <row r="26" spans="3:9" ht="31.9" customHeight="1"/>
    <row r="27" spans="3:9" ht="31.9" customHeight="1">
      <c r="D27" s="559"/>
    </row>
    <row r="28" spans="3:9" ht="31.9" customHeight="1"/>
    <row r="29" spans="3:9" ht="31.9" customHeight="1"/>
    <row r="30" spans="3:9" ht="31.9" customHeight="1"/>
    <row r="31" spans="3:9" ht="31.9" customHeight="1"/>
    <row r="32" spans="3:9" ht="31.9" customHeight="1"/>
    <row r="33" ht="31.9" customHeight="1"/>
    <row r="34" ht="31.9" customHeight="1"/>
    <row r="35" ht="31.9" customHeight="1"/>
    <row r="36" ht="31.9" customHeight="1"/>
    <row r="37" ht="31.9" customHeight="1"/>
    <row r="38" ht="31.9" customHeight="1"/>
    <row r="39" ht="31.9" customHeight="1"/>
  </sheetData>
  <sheetProtection sheet="1" objects="1" scenarios="1"/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14B83-013D-4A82-AB8E-85450F7035DC}">
  <sheetPr codeName="Sheet11">
    <tabColor theme="8" tint="0.79998168889431442"/>
  </sheetPr>
  <dimension ref="A1:DI404"/>
  <sheetViews>
    <sheetView showRowColHeaders="0" workbookViewId="0">
      <selection activeCell="G17" sqref="G17"/>
    </sheetView>
  </sheetViews>
  <sheetFormatPr defaultColWidth="9.140625" defaultRowHeight="16.149999999999999" customHeight="1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tr">
        <f>IF(LEN(F:F)=0,"",VLOOKUP($F:$F,zSbu!$B:$H,2,FALSE))</f>
        <v/>
      </c>
      <c r="H1" s="472" t="str">
        <f>IF(LEN(G:G)=0,"",VLOOKUP($F:$F,zSbu!$B:$H,3,FALSE))</f>
        <v/>
      </c>
      <c r="I1" s="472" t="str">
        <f>IF(LEN(H:H)=0,"",VLOOKUP($F:$F,zSbu!$B:$H,4,FALSE))</f>
        <v/>
      </c>
      <c r="J1" s="472" t="str">
        <f>IF(LEN(I:I)=0,"",VLOOKUP($F:$F,zSbu!$B:$H,5,FALSE))</f>
        <v/>
      </c>
      <c r="K1" s="473" t="str">
        <f>IF(LEN(J:J)=0,"",VLOOKUP($F:$F,zSbu!$B:$H,6,FALSE))</f>
        <v/>
      </c>
      <c r="L1" s="472" t="str">
        <f>IF(LEN(K:K)=0,"",VLOOKUP($F:$F,zSbu!$B:$H,7,FALSE))</f>
        <v/>
      </c>
      <c r="M1" s="472" t="e">
        <f>AX1/Q1</f>
        <v>#DIV/0!</v>
      </c>
      <c r="N1" s="472" t="e">
        <f>IF(M1&lt;0,"L",IF(M1&lt;N$3,"M","P"))</f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395"/>
      <c r="I14" s="396"/>
      <c r="J14" s="396"/>
      <c r="K14" s="396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324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6.149999999999999" customHeight="1">
      <c r="B18" s="397"/>
      <c r="F18" s="137" t="s">
        <v>59</v>
      </c>
      <c r="G18" s="511" t="s">
        <v>60</v>
      </c>
      <c r="H18" s="512">
        <v>32213</v>
      </c>
      <c r="I18" s="513" t="s">
        <v>61</v>
      </c>
      <c r="J18" s="513" t="s">
        <v>62</v>
      </c>
      <c r="K18" s="511" t="s">
        <v>63</v>
      </c>
      <c r="L18" s="395" t="s">
        <v>64</v>
      </c>
      <c r="M18" s="399">
        <v>0.1850522468904543</v>
      </c>
      <c r="N18" s="400" t="s">
        <v>52</v>
      </c>
      <c r="O18" s="504">
        <v>2018</v>
      </c>
      <c r="P18" s="401">
        <v>1</v>
      </c>
      <c r="Q18" s="141">
        <v>6747.77</v>
      </c>
      <c r="R18" s="141">
        <v>73.98</v>
      </c>
      <c r="S18" s="402">
        <v>6673.7900000000009</v>
      </c>
      <c r="T18" s="141">
        <v>2753.73</v>
      </c>
      <c r="W18" s="403">
        <v>3920.0600000000009</v>
      </c>
      <c r="X18" s="142" t="s">
        <v>347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132</v>
      </c>
      <c r="AX18" s="402">
        <v>1248.690000000001</v>
      </c>
      <c r="AY18" s="141">
        <v>0</v>
      </c>
      <c r="AZ18" s="141">
        <v>0</v>
      </c>
      <c r="BA18" s="142">
        <v>241.74821</v>
      </c>
      <c r="BB18" s="402">
        <v>1006.941790000001</v>
      </c>
      <c r="BC18" s="157"/>
    </row>
    <row r="19" spans="1:113" ht="16.149999999999999" customHeight="1">
      <c r="B19" s="397"/>
      <c r="F19" s="137" t="s">
        <v>65</v>
      </c>
      <c r="G19" s="509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0.12529291343829474</v>
      </c>
      <c r="N19" s="400" t="s">
        <v>52</v>
      </c>
      <c r="O19" s="504">
        <v>2018</v>
      </c>
      <c r="P19" s="401">
        <v>1</v>
      </c>
      <c r="Q19" s="141">
        <v>5402.62</v>
      </c>
      <c r="R19" s="141">
        <v>100.85</v>
      </c>
      <c r="S19" s="402">
        <v>5301.7699999999995</v>
      </c>
      <c r="T19" s="141">
        <v>2200.91</v>
      </c>
      <c r="W19" s="403">
        <v>3100.8599999999997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106</v>
      </c>
      <c r="AX19" s="402">
        <v>676.90999999999985</v>
      </c>
      <c r="AY19" s="141">
        <v>0</v>
      </c>
      <c r="AZ19" s="141">
        <v>0</v>
      </c>
      <c r="BA19" s="142">
        <v>333.19881999999996</v>
      </c>
      <c r="BB19" s="403">
        <v>343.7111799999999</v>
      </c>
    </row>
    <row r="20" spans="1:113" ht="16.149999999999999" customHeight="1">
      <c r="B20" s="397"/>
      <c r="F20" s="137" t="s">
        <v>69</v>
      </c>
      <c r="G20" s="509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0.1637055678477633</v>
      </c>
      <c r="N20" s="400" t="s">
        <v>52</v>
      </c>
      <c r="O20" s="504">
        <v>2018</v>
      </c>
      <c r="P20" s="401">
        <v>1</v>
      </c>
      <c r="Q20" s="141">
        <v>6381.64</v>
      </c>
      <c r="R20" s="141">
        <v>69.89</v>
      </c>
      <c r="S20" s="402">
        <v>6311.75</v>
      </c>
      <c r="T20" s="141">
        <v>2535.92</v>
      </c>
      <c r="W20" s="403">
        <v>3775.83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125</v>
      </c>
      <c r="AX20" s="402">
        <v>1044.7100000000003</v>
      </c>
      <c r="AY20" s="141">
        <v>0</v>
      </c>
      <c r="AZ20" s="141">
        <v>0</v>
      </c>
      <c r="BA20" s="142">
        <v>71.528349999999989</v>
      </c>
      <c r="BB20" s="403">
        <v>973.18165000000022</v>
      </c>
    </row>
    <row r="21" spans="1:113" ht="16.149999999999999" customHeight="1">
      <c r="B21" s="397"/>
      <c r="F21" s="137" t="s">
        <v>73</v>
      </c>
      <c r="G21" s="509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5.7656911359886709E-2</v>
      </c>
      <c r="N21" s="400" t="s">
        <v>52</v>
      </c>
      <c r="O21" s="504">
        <v>2018</v>
      </c>
      <c r="P21" s="401">
        <v>1</v>
      </c>
      <c r="Q21" s="141">
        <v>4297.49</v>
      </c>
      <c r="R21" s="141">
        <v>77.09</v>
      </c>
      <c r="S21" s="402">
        <v>4220.3999999999996</v>
      </c>
      <c r="T21" s="141">
        <v>1756.23</v>
      </c>
      <c r="W21" s="403">
        <v>2464.1699999999996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84</v>
      </c>
      <c r="AX21" s="402">
        <v>247.77999999999952</v>
      </c>
      <c r="AY21" s="141">
        <v>0</v>
      </c>
      <c r="AZ21" s="141">
        <v>0</v>
      </c>
      <c r="BA21" s="142">
        <v>294.85140499999994</v>
      </c>
      <c r="BB21" s="403">
        <v>-47.071405000000425</v>
      </c>
    </row>
    <row r="22" spans="1:113" ht="16.149999999999999" customHeight="1">
      <c r="B22" s="397"/>
      <c r="F22" s="137" t="s">
        <v>75</v>
      </c>
      <c r="G22" s="509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0.11957105380237193</v>
      </c>
      <c r="N22" s="400" t="s">
        <v>52</v>
      </c>
      <c r="O22" s="504">
        <v>2018</v>
      </c>
      <c r="P22" s="401">
        <v>1</v>
      </c>
      <c r="Q22" s="141">
        <v>3910.98</v>
      </c>
      <c r="R22" s="141">
        <v>107.47</v>
      </c>
      <c r="S22" s="402">
        <v>3803.51</v>
      </c>
      <c r="T22" s="141">
        <v>1520.86</v>
      </c>
      <c r="W22" s="403">
        <v>2282.6500000000005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77</v>
      </c>
      <c r="AX22" s="402">
        <v>467.64000000000055</v>
      </c>
      <c r="AY22" s="141">
        <v>0</v>
      </c>
      <c r="AZ22" s="141">
        <v>0</v>
      </c>
      <c r="BA22" s="142">
        <v>103.15347</v>
      </c>
      <c r="BB22" s="403">
        <v>364.48653000000058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0.18240795077822899</v>
      </c>
      <c r="N23" s="400" t="s">
        <v>52</v>
      </c>
      <c r="O23" s="504">
        <v>2018</v>
      </c>
      <c r="P23" s="401">
        <v>1</v>
      </c>
      <c r="Q23" s="141">
        <v>7139.93</v>
      </c>
      <c r="R23" s="141">
        <v>203.2</v>
      </c>
      <c r="S23" s="402">
        <v>6936.7300000000005</v>
      </c>
      <c r="T23" s="141">
        <v>2860.54</v>
      </c>
      <c r="W23" s="403">
        <v>4076.1900000000005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140</v>
      </c>
      <c r="AX23" s="402">
        <v>1302.3800000000006</v>
      </c>
      <c r="AY23" s="141">
        <v>0</v>
      </c>
      <c r="AZ23" s="141">
        <v>0</v>
      </c>
      <c r="BA23" s="142">
        <v>118.40828500000001</v>
      </c>
      <c r="BB23" s="403">
        <v>1183.9717150000006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0.16049035259256367</v>
      </c>
      <c r="N24" s="400" t="s">
        <v>52</v>
      </c>
      <c r="O24" s="504">
        <v>2018</v>
      </c>
      <c r="P24" s="401">
        <v>1</v>
      </c>
      <c r="Q24" s="141">
        <v>6182.49</v>
      </c>
      <c r="R24" s="141">
        <v>112.31</v>
      </c>
      <c r="S24" s="402">
        <v>6070.1799999999994</v>
      </c>
      <c r="T24" s="141">
        <v>2527.04</v>
      </c>
      <c r="W24" s="403">
        <v>3543.1399999999994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133</v>
      </c>
      <c r="AX24" s="402">
        <v>992.22999999999888</v>
      </c>
      <c r="AY24" s="141">
        <v>0</v>
      </c>
      <c r="AZ24" s="141">
        <v>0</v>
      </c>
      <c r="BA24" s="142">
        <v>112.517715</v>
      </c>
      <c r="BB24" s="403">
        <v>879.71228499999893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0.12300214368524282</v>
      </c>
      <c r="N25" s="400" t="s">
        <v>52</v>
      </c>
      <c r="O25" s="504">
        <v>2018</v>
      </c>
      <c r="P25" s="401">
        <v>1</v>
      </c>
      <c r="Q25" s="141">
        <v>10971.76</v>
      </c>
      <c r="R25" s="141">
        <v>177.9</v>
      </c>
      <c r="S25" s="402">
        <v>10793.86</v>
      </c>
      <c r="T25" s="141">
        <v>4365.46</v>
      </c>
      <c r="W25" s="403">
        <v>6428.4000000000005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215</v>
      </c>
      <c r="AX25" s="402">
        <v>1349.5499999999997</v>
      </c>
      <c r="AY25" s="141">
        <v>0</v>
      </c>
      <c r="AZ25" s="141">
        <v>0</v>
      </c>
      <c r="BA25" s="142">
        <v>256.45506499999999</v>
      </c>
      <c r="BB25" s="403">
        <v>1093.0949349999996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0.15582440211541149</v>
      </c>
      <c r="N26" s="400" t="s">
        <v>52</v>
      </c>
      <c r="O26" s="504">
        <v>2018</v>
      </c>
      <c r="P26" s="401">
        <v>1</v>
      </c>
      <c r="Q26" s="141">
        <v>10683.5</v>
      </c>
      <c r="R26" s="141">
        <v>172.12</v>
      </c>
      <c r="S26" s="402">
        <v>10511.38</v>
      </c>
      <c r="T26" s="141">
        <v>4269.47</v>
      </c>
      <c r="W26" s="403">
        <v>6241.9099999999989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209</v>
      </c>
      <c r="AX26" s="402">
        <v>1664.7499999999986</v>
      </c>
      <c r="AY26" s="141">
        <v>0</v>
      </c>
      <c r="AZ26" s="141">
        <v>0</v>
      </c>
      <c r="BA26" s="142">
        <v>145.277895</v>
      </c>
      <c r="BB26" s="403">
        <v>1519.4721049999987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0.17510097144868186</v>
      </c>
      <c r="N27" s="400" t="s">
        <v>52</v>
      </c>
      <c r="O27" s="504">
        <v>2018</v>
      </c>
      <c r="P27" s="401">
        <v>1</v>
      </c>
      <c r="Q27" s="141">
        <v>5370.33</v>
      </c>
      <c r="R27" s="141">
        <v>91.71</v>
      </c>
      <c r="S27" s="402">
        <v>5278.62</v>
      </c>
      <c r="T27" s="141">
        <v>2152.09</v>
      </c>
      <c r="W27" s="403">
        <v>3126.5299999999997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105</v>
      </c>
      <c r="AX27" s="402">
        <v>940.34999999999968</v>
      </c>
      <c r="AY27" s="141">
        <v>0</v>
      </c>
      <c r="AZ27" s="141">
        <v>0</v>
      </c>
      <c r="BA27" s="142">
        <v>222.62832</v>
      </c>
      <c r="BB27" s="403">
        <v>717.72167999999965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0.1622509383504725</v>
      </c>
      <c r="N28" s="400" t="s">
        <v>52</v>
      </c>
      <c r="O28" s="504">
        <v>2018</v>
      </c>
      <c r="P28" s="401">
        <v>1</v>
      </c>
      <c r="Q28" s="141">
        <v>2539.0300000000002</v>
      </c>
      <c r="R28" s="141">
        <v>71.150000000000006</v>
      </c>
      <c r="S28" s="402">
        <v>2467.88</v>
      </c>
      <c r="T28" s="141">
        <v>1278.6199999999999</v>
      </c>
      <c r="W28" s="403">
        <v>1189.2600000000002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</v>
      </c>
      <c r="AX28" s="402">
        <v>411.96000000000021</v>
      </c>
      <c r="AY28" s="141">
        <v>0</v>
      </c>
      <c r="AZ28" s="141">
        <v>0</v>
      </c>
      <c r="BA28" s="142">
        <v>51.606090000000002</v>
      </c>
      <c r="BB28" s="403">
        <v>360.35391000000021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0.10012187945285683</v>
      </c>
      <c r="N29" s="400" t="s">
        <v>52</v>
      </c>
      <c r="O29" s="504">
        <v>2018</v>
      </c>
      <c r="P29" s="401">
        <v>1</v>
      </c>
      <c r="Q29" s="141">
        <v>6695.14</v>
      </c>
      <c r="R29" s="141">
        <v>115.3</v>
      </c>
      <c r="S29" s="402">
        <v>6579.84</v>
      </c>
      <c r="T29" s="141">
        <v>2777.47</v>
      </c>
      <c r="W29" s="403">
        <v>3802.3700000000003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131</v>
      </c>
      <c r="AX29" s="402">
        <v>670.32999999999993</v>
      </c>
      <c r="AY29" s="141">
        <v>0</v>
      </c>
      <c r="AZ29" s="141">
        <v>0</v>
      </c>
      <c r="BA29" s="142">
        <v>154.52472</v>
      </c>
      <c r="BB29" s="403">
        <v>515.80527999999993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5.4910835351655571E-2</v>
      </c>
      <c r="N30" s="400" t="s">
        <v>52</v>
      </c>
      <c r="O30" s="504">
        <v>2018</v>
      </c>
      <c r="P30" s="401">
        <v>1</v>
      </c>
      <c r="Q30" s="141">
        <v>4277.4799999999996</v>
      </c>
      <c r="R30" s="141">
        <v>33.69</v>
      </c>
      <c r="S30" s="402">
        <v>4243.79</v>
      </c>
      <c r="T30" s="141">
        <v>1732.84</v>
      </c>
      <c r="W30" s="403">
        <v>2510.9499999999998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84</v>
      </c>
      <c r="AX30" s="402">
        <v>234.87999999999965</v>
      </c>
      <c r="AY30" s="141">
        <v>0</v>
      </c>
      <c r="AZ30" s="141">
        <v>0</v>
      </c>
      <c r="BA30" s="142">
        <v>66.518429999999995</v>
      </c>
      <c r="BB30" s="403">
        <v>168.36156999999966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3.2402453543924556E-3</v>
      </c>
      <c r="N31" s="400" t="s">
        <v>51</v>
      </c>
      <c r="O31" s="504">
        <v>2018</v>
      </c>
      <c r="P31" s="401">
        <v>1</v>
      </c>
      <c r="Q31" s="141">
        <v>4644.71</v>
      </c>
      <c r="R31" s="141">
        <v>35.159999999999997</v>
      </c>
      <c r="S31" s="402">
        <v>4609.55</v>
      </c>
      <c r="T31" s="141">
        <v>1902.33</v>
      </c>
      <c r="W31" s="403">
        <v>2707.2200000000003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91</v>
      </c>
      <c r="AX31" s="402">
        <v>15.050000000000182</v>
      </c>
      <c r="AY31" s="141">
        <v>0</v>
      </c>
      <c r="AZ31" s="141">
        <v>0</v>
      </c>
      <c r="BA31" s="142">
        <v>63.915619999999983</v>
      </c>
      <c r="BB31" s="403">
        <v>-48.865619999999801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-4.4340068533617064E-2</v>
      </c>
      <c r="N32" s="400" t="s">
        <v>56</v>
      </c>
      <c r="O32" s="504">
        <v>2018</v>
      </c>
      <c r="P32" s="401">
        <v>1</v>
      </c>
      <c r="Q32" s="141">
        <v>2031.12</v>
      </c>
      <c r="R32" s="141">
        <v>25.93</v>
      </c>
      <c r="S32" s="402">
        <v>2005.1899999999998</v>
      </c>
      <c r="T32" s="141">
        <v>878.39</v>
      </c>
      <c r="W32" s="403">
        <v>1126.7999999999997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</v>
      </c>
      <c r="AX32" s="402">
        <v>-90.060000000000286</v>
      </c>
      <c r="AY32" s="141">
        <v>0</v>
      </c>
      <c r="AZ32" s="141">
        <v>0</v>
      </c>
      <c r="BA32" s="142">
        <v>56.351815000000002</v>
      </c>
      <c r="BB32" s="403">
        <v>-146.41181500000027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-4.1124622082167446E-2</v>
      </c>
      <c r="N33" s="400" t="s">
        <v>56</v>
      </c>
      <c r="O33" s="504">
        <v>2018</v>
      </c>
      <c r="P33" s="401">
        <v>1</v>
      </c>
      <c r="Q33" s="141">
        <v>3909.58</v>
      </c>
      <c r="R33" s="141">
        <v>94.26</v>
      </c>
      <c r="S33" s="402">
        <v>3815.3199999999997</v>
      </c>
      <c r="T33" s="141">
        <v>1565.06</v>
      </c>
      <c r="W33" s="403">
        <v>2250.2599999999998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77</v>
      </c>
      <c r="AX33" s="402">
        <v>-160.7800000000002</v>
      </c>
      <c r="AY33" s="141">
        <v>0</v>
      </c>
      <c r="AZ33" s="141">
        <v>0</v>
      </c>
      <c r="BA33" s="142">
        <v>152.43073000000001</v>
      </c>
      <c r="BB33" s="403">
        <v>-313.21073000000024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0.19900430073075454</v>
      </c>
      <c r="N34" s="400" t="s">
        <v>52</v>
      </c>
      <c r="O34" s="504">
        <v>2018</v>
      </c>
      <c r="P34" s="401">
        <v>1</v>
      </c>
      <c r="Q34" s="141">
        <v>7303.41</v>
      </c>
      <c r="R34" s="141">
        <v>101.48</v>
      </c>
      <c r="S34" s="402">
        <v>7201.93</v>
      </c>
      <c r="T34" s="141">
        <v>2915.11</v>
      </c>
      <c r="W34" s="403">
        <v>4286.82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143</v>
      </c>
      <c r="AX34" s="402">
        <v>1453.4099999999999</v>
      </c>
      <c r="AY34" s="141">
        <v>0</v>
      </c>
      <c r="AZ34" s="141">
        <v>0</v>
      </c>
      <c r="BA34" s="142">
        <v>134.749235</v>
      </c>
      <c r="BB34" s="403">
        <v>1318.6607649999999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8.8121127637476593E-2</v>
      </c>
      <c r="N35" s="400" t="s">
        <v>52</v>
      </c>
      <c r="O35" s="504">
        <v>2018</v>
      </c>
      <c r="P35" s="401">
        <v>1</v>
      </c>
      <c r="Q35" s="141">
        <v>3629.89</v>
      </c>
      <c r="R35" s="141">
        <v>78.69</v>
      </c>
      <c r="S35" s="402">
        <v>3551.2</v>
      </c>
      <c r="T35" s="141">
        <v>1423.56</v>
      </c>
      <c r="W35" s="403">
        <v>2127.64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62</v>
      </c>
      <c r="AX35" s="402">
        <v>319.86999999999989</v>
      </c>
      <c r="AY35" s="141">
        <v>0</v>
      </c>
      <c r="AZ35" s="141">
        <v>0</v>
      </c>
      <c r="BA35" s="142">
        <v>77.546124999999989</v>
      </c>
      <c r="BB35" s="403">
        <v>242.3238749999999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8.0325117483456457E-2</v>
      </c>
      <c r="N36" s="400" t="s">
        <v>52</v>
      </c>
      <c r="O36" s="504">
        <v>2018</v>
      </c>
      <c r="P36" s="401">
        <v>1</v>
      </c>
      <c r="Q36" s="141">
        <v>4170.8</v>
      </c>
      <c r="R36" s="141">
        <v>23.59</v>
      </c>
      <c r="S36" s="402">
        <v>4147.21</v>
      </c>
      <c r="T36" s="141">
        <v>2211.21</v>
      </c>
      <c r="W36" s="403">
        <v>1936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82</v>
      </c>
      <c r="AX36" s="402">
        <v>335.02000000000021</v>
      </c>
      <c r="AY36" s="141">
        <v>0</v>
      </c>
      <c r="AZ36" s="141">
        <v>0</v>
      </c>
      <c r="BA36" s="142">
        <v>45.686164999999995</v>
      </c>
      <c r="BB36" s="403">
        <v>289.33383500000019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7.0286365022099076E-2</v>
      </c>
      <c r="N37" s="400" t="s">
        <v>52</v>
      </c>
      <c r="O37" s="504">
        <v>2018</v>
      </c>
      <c r="P37" s="401">
        <v>1</v>
      </c>
      <c r="Q37" s="141">
        <v>7314.79</v>
      </c>
      <c r="R37" s="141">
        <v>115.95</v>
      </c>
      <c r="S37" s="402">
        <v>7198.84</v>
      </c>
      <c r="T37" s="141">
        <v>2928.59</v>
      </c>
      <c r="W37" s="403">
        <v>4270.25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143</v>
      </c>
      <c r="AX37" s="402">
        <v>514.13000000000011</v>
      </c>
      <c r="AY37" s="141">
        <v>0</v>
      </c>
      <c r="AZ37" s="141">
        <v>0</v>
      </c>
      <c r="BA37" s="142">
        <v>265.72145999999998</v>
      </c>
      <c r="BB37" s="403">
        <v>248.40854000000013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2.7981843158334869E-2</v>
      </c>
      <c r="N38" s="400" t="s">
        <v>51</v>
      </c>
      <c r="O38" s="504">
        <v>2018</v>
      </c>
      <c r="P38" s="401">
        <v>1</v>
      </c>
      <c r="Q38" s="141">
        <v>1004.58</v>
      </c>
      <c r="R38" s="141">
        <v>28.35</v>
      </c>
      <c r="S38" s="402">
        <v>976.23</v>
      </c>
      <c r="T38" s="141">
        <v>581.78</v>
      </c>
      <c r="W38" s="403">
        <v>394.45000000000005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</v>
      </c>
      <c r="AX38" s="402">
        <v>28.110000000000042</v>
      </c>
      <c r="AY38" s="141">
        <v>0</v>
      </c>
      <c r="AZ38" s="141">
        <v>0</v>
      </c>
      <c r="BA38" s="142">
        <v>24.589704999999999</v>
      </c>
      <c r="BB38" s="403">
        <v>3.5202950000000435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0.10737379775036689</v>
      </c>
      <c r="N39" s="400" t="s">
        <v>52</v>
      </c>
      <c r="O39" s="504">
        <v>2018</v>
      </c>
      <c r="P39" s="401">
        <v>1</v>
      </c>
      <c r="Q39" s="141">
        <v>1288.21</v>
      </c>
      <c r="R39" s="141">
        <v>17.04</v>
      </c>
      <c r="S39" s="402">
        <v>1271.17</v>
      </c>
      <c r="T39" s="141">
        <v>727.78</v>
      </c>
      <c r="W39" s="403">
        <v>543.3900000000001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</v>
      </c>
      <c r="AX39" s="402">
        <v>138.32000000000014</v>
      </c>
      <c r="AY39" s="141">
        <v>0</v>
      </c>
      <c r="AZ39" s="141">
        <v>0</v>
      </c>
      <c r="BA39" s="142">
        <v>28.88532</v>
      </c>
      <c r="BB39" s="403">
        <v>109.43468000000013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0.16193933254544432</v>
      </c>
      <c r="N40" s="400" t="s">
        <v>52</v>
      </c>
      <c r="O40" s="504">
        <v>2018</v>
      </c>
      <c r="P40" s="401">
        <v>1</v>
      </c>
      <c r="Q40" s="141">
        <v>6396.84</v>
      </c>
      <c r="R40" s="141">
        <v>70.17</v>
      </c>
      <c r="S40" s="402">
        <v>6326.67</v>
      </c>
      <c r="T40" s="141">
        <v>2537.48</v>
      </c>
      <c r="W40" s="403">
        <v>3789.19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110</v>
      </c>
      <c r="AX40" s="402">
        <v>1035.9000000000001</v>
      </c>
      <c r="AY40" s="141">
        <v>0</v>
      </c>
      <c r="AZ40" s="141">
        <v>0</v>
      </c>
      <c r="BA40" s="142">
        <v>187.74479500000001</v>
      </c>
      <c r="BB40" s="403">
        <v>848.15520500000002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9.1891778104064431E-2</v>
      </c>
      <c r="N41" s="400" t="s">
        <v>52</v>
      </c>
      <c r="O41" s="504">
        <v>2018</v>
      </c>
      <c r="P41" s="401">
        <v>1</v>
      </c>
      <c r="Q41" s="141">
        <v>1900.17</v>
      </c>
      <c r="R41" s="141">
        <v>36.94</v>
      </c>
      <c r="S41" s="402">
        <v>1863.23</v>
      </c>
      <c r="T41" s="141">
        <v>1065.05</v>
      </c>
      <c r="W41" s="403">
        <v>798.18000000000006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</v>
      </c>
      <c r="AX41" s="402">
        <v>174.61000000000013</v>
      </c>
      <c r="AY41" s="141">
        <v>0</v>
      </c>
      <c r="AZ41" s="141">
        <v>0</v>
      </c>
      <c r="BA41" s="142">
        <v>31.644690000000001</v>
      </c>
      <c r="BB41" s="403">
        <v>142.96531000000013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0.11423162834955512</v>
      </c>
      <c r="N42" s="400" t="s">
        <v>52</v>
      </c>
      <c r="O42" s="504">
        <v>2018</v>
      </c>
      <c r="P42" s="401">
        <v>1</v>
      </c>
      <c r="Q42" s="141">
        <v>4960.3599999999997</v>
      </c>
      <c r="R42" s="141">
        <v>76.55</v>
      </c>
      <c r="S42" s="402">
        <v>4883.8099999999995</v>
      </c>
      <c r="T42" s="141">
        <v>2439.4</v>
      </c>
      <c r="W42" s="403">
        <v>2444.4099999999994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85</v>
      </c>
      <c r="AX42" s="402">
        <v>566.6299999999992</v>
      </c>
      <c r="AY42" s="141">
        <v>0</v>
      </c>
      <c r="AZ42" s="141">
        <v>0</v>
      </c>
      <c r="BA42" s="142">
        <v>184.66251999999997</v>
      </c>
      <c r="BB42" s="403">
        <v>381.96747999999923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8.848007810116533E-2</v>
      </c>
      <c r="N43" s="400" t="s">
        <v>52</v>
      </c>
      <c r="O43" s="504">
        <v>2018</v>
      </c>
      <c r="P43" s="401">
        <v>1</v>
      </c>
      <c r="Q43" s="141">
        <v>3277.8</v>
      </c>
      <c r="R43" s="141">
        <v>121.28</v>
      </c>
      <c r="S43" s="402">
        <v>3156.52</v>
      </c>
      <c r="T43" s="141">
        <v>1361.72</v>
      </c>
      <c r="W43" s="403">
        <v>1794.8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56</v>
      </c>
      <c r="AX43" s="402">
        <v>290.01999999999975</v>
      </c>
      <c r="AY43" s="141">
        <v>0</v>
      </c>
      <c r="AZ43" s="141">
        <v>0</v>
      </c>
      <c r="BA43" s="142">
        <v>148.05683500000001</v>
      </c>
      <c r="BB43" s="403">
        <v>141.96316499999975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0.1126477866373386</v>
      </c>
      <c r="N44" s="400" t="s">
        <v>52</v>
      </c>
      <c r="O44" s="504">
        <v>2018</v>
      </c>
      <c r="P44" s="401">
        <v>1</v>
      </c>
      <c r="Q44" s="141">
        <v>2182.1999999999998</v>
      </c>
      <c r="R44" s="141">
        <v>51.43</v>
      </c>
      <c r="S44" s="402">
        <v>2130.77</v>
      </c>
      <c r="T44" s="141">
        <v>775.16</v>
      </c>
      <c r="W44" s="403">
        <v>1355.6100000000001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37</v>
      </c>
      <c r="AX44" s="402">
        <v>245.82000000000028</v>
      </c>
      <c r="AY44" s="141">
        <v>0</v>
      </c>
      <c r="AZ44" s="141">
        <v>0</v>
      </c>
      <c r="BA44" s="142">
        <v>123.52583999999999</v>
      </c>
      <c r="BB44" s="403">
        <v>122.29416000000029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0.18272876669521862</v>
      </c>
      <c r="N45" s="400" t="s">
        <v>52</v>
      </c>
      <c r="O45" s="504">
        <v>2018</v>
      </c>
      <c r="P45" s="401">
        <v>1</v>
      </c>
      <c r="Q45" s="141">
        <v>3584.11</v>
      </c>
      <c r="R45" s="141">
        <v>50.04</v>
      </c>
      <c r="S45" s="402">
        <v>3534.07</v>
      </c>
      <c r="T45" s="141">
        <v>1304.75</v>
      </c>
      <c r="W45" s="403">
        <v>2229.3200000000002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61</v>
      </c>
      <c r="AX45" s="402">
        <v>654.92000000000007</v>
      </c>
      <c r="AY45" s="141">
        <v>0</v>
      </c>
      <c r="AZ45" s="141">
        <v>0</v>
      </c>
      <c r="BA45" s="142">
        <v>120.41421</v>
      </c>
      <c r="BB45" s="403">
        <v>534.50579000000005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0.17845959138925316</v>
      </c>
      <c r="N46" s="400" t="s">
        <v>52</v>
      </c>
      <c r="O46" s="504">
        <v>2018</v>
      </c>
      <c r="P46" s="401">
        <v>1</v>
      </c>
      <c r="Q46" s="141">
        <v>7680.17</v>
      </c>
      <c r="R46" s="141">
        <v>106.47</v>
      </c>
      <c r="S46" s="402">
        <v>7573.7</v>
      </c>
      <c r="T46" s="141">
        <v>3071.35</v>
      </c>
      <c r="W46" s="403">
        <v>4502.3500000000004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132</v>
      </c>
      <c r="AX46" s="402">
        <v>1370.6000000000004</v>
      </c>
      <c r="AY46" s="141">
        <v>0</v>
      </c>
      <c r="AZ46" s="141">
        <v>0</v>
      </c>
      <c r="BA46" s="142">
        <v>260.427775</v>
      </c>
      <c r="BB46" s="403">
        <v>1110.1722250000003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2.5858386508207171E-2</v>
      </c>
      <c r="N47" s="400" t="s">
        <v>51</v>
      </c>
      <c r="O47" s="504">
        <v>2018</v>
      </c>
      <c r="P47" s="401">
        <v>1</v>
      </c>
      <c r="Q47" s="141">
        <v>3019.91</v>
      </c>
      <c r="R47" s="141">
        <v>111.7</v>
      </c>
      <c r="S47" s="402">
        <v>2908.21</v>
      </c>
      <c r="T47" s="141">
        <v>1146.4000000000001</v>
      </c>
      <c r="W47" s="403">
        <v>1761.81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59</v>
      </c>
      <c r="AX47" s="402">
        <v>78.089999999999918</v>
      </c>
      <c r="AY47" s="141">
        <v>0</v>
      </c>
      <c r="AZ47" s="141">
        <v>0</v>
      </c>
      <c r="BA47" s="142">
        <v>205.31865500000001</v>
      </c>
      <c r="BB47" s="403">
        <v>-127.22865500000009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2.7827419936348484E-2</v>
      </c>
      <c r="N48" s="400" t="s">
        <v>51</v>
      </c>
      <c r="O48" s="504">
        <v>2018</v>
      </c>
      <c r="P48" s="401">
        <v>1</v>
      </c>
      <c r="Q48" s="141">
        <v>7710.74</v>
      </c>
      <c r="R48" s="141">
        <v>100.4</v>
      </c>
      <c r="S48" s="402">
        <v>7610.34</v>
      </c>
      <c r="T48" s="141">
        <v>3113.24</v>
      </c>
      <c r="W48" s="403">
        <v>4497.1000000000004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132</v>
      </c>
      <c r="AX48" s="402">
        <v>214.56999999999971</v>
      </c>
      <c r="AY48" s="141">
        <v>0</v>
      </c>
      <c r="AZ48" s="141">
        <v>0</v>
      </c>
      <c r="BA48" s="142">
        <v>459.76779500000004</v>
      </c>
      <c r="BB48" s="403">
        <v>-245.19779500000033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-0.11120722060767253</v>
      </c>
      <c r="N49" s="400" t="s">
        <v>56</v>
      </c>
      <c r="O49" s="504">
        <v>2018</v>
      </c>
      <c r="P49" s="401">
        <v>1</v>
      </c>
      <c r="Q49" s="141">
        <v>2474.0300000000002</v>
      </c>
      <c r="R49" s="141">
        <v>40.28</v>
      </c>
      <c r="S49" s="402">
        <v>2433.75</v>
      </c>
      <c r="T49" s="141">
        <v>1055.6199999999999</v>
      </c>
      <c r="W49" s="403">
        <v>1378.13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42</v>
      </c>
      <c r="AX49" s="402">
        <v>-275.13000000000011</v>
      </c>
      <c r="AY49" s="141">
        <v>0</v>
      </c>
      <c r="AZ49" s="141">
        <v>0</v>
      </c>
      <c r="BA49" s="142">
        <v>96.705154999999991</v>
      </c>
      <c r="BB49" s="403">
        <v>-371.8351550000001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5.9960280956352002E-2</v>
      </c>
      <c r="N50" s="400" t="s">
        <v>52</v>
      </c>
      <c r="O50" s="504">
        <v>2018</v>
      </c>
      <c r="P50" s="401">
        <v>1</v>
      </c>
      <c r="Q50" s="141">
        <v>5815.85</v>
      </c>
      <c r="R50" s="141">
        <v>66.39</v>
      </c>
      <c r="S50" s="402">
        <v>5749.46</v>
      </c>
      <c r="T50" s="141">
        <v>2292.9899999999998</v>
      </c>
      <c r="W50" s="403">
        <v>3456.4700000000003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100</v>
      </c>
      <c r="AX50" s="402">
        <v>348.7199999999998</v>
      </c>
      <c r="AY50" s="141">
        <v>0</v>
      </c>
      <c r="AZ50" s="141">
        <v>0</v>
      </c>
      <c r="BA50" s="142">
        <v>260.85831499999995</v>
      </c>
      <c r="BB50" s="403">
        <v>87.861684999999852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6.386470833886379E-2</v>
      </c>
      <c r="N51" s="400" t="s">
        <v>52</v>
      </c>
      <c r="O51" s="504">
        <v>2018</v>
      </c>
      <c r="P51" s="401">
        <v>1</v>
      </c>
      <c r="Q51" s="141">
        <v>3089.03</v>
      </c>
      <c r="R51" s="141">
        <v>56.56</v>
      </c>
      <c r="S51" s="402">
        <v>3032.4700000000003</v>
      </c>
      <c r="T51" s="141">
        <v>1228.31</v>
      </c>
      <c r="W51" s="403">
        <v>1804.1600000000003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53</v>
      </c>
      <c r="AX51" s="402">
        <v>197.28000000000043</v>
      </c>
      <c r="AY51" s="141">
        <v>0</v>
      </c>
      <c r="AZ51" s="141">
        <v>0</v>
      </c>
      <c r="BA51" s="142">
        <v>266.31834500000002</v>
      </c>
      <c r="BB51" s="403">
        <v>-69.038344999999595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0.12337026539551664</v>
      </c>
      <c r="N52" s="400" t="s">
        <v>52</v>
      </c>
      <c r="O52" s="504">
        <v>2018</v>
      </c>
      <c r="P52" s="401">
        <v>1</v>
      </c>
      <c r="Q52" s="141">
        <v>3104.8</v>
      </c>
      <c r="R52" s="141">
        <v>71.98</v>
      </c>
      <c r="S52" s="402">
        <v>3032.82</v>
      </c>
      <c r="T52" s="141">
        <v>1246.76</v>
      </c>
      <c r="W52" s="403">
        <v>1786.0600000000002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53</v>
      </c>
      <c r="AX52" s="402">
        <v>383.04000000000008</v>
      </c>
      <c r="AY52" s="141">
        <v>0</v>
      </c>
      <c r="AZ52" s="141">
        <v>0</v>
      </c>
      <c r="BA52" s="142">
        <v>273.11892</v>
      </c>
      <c r="BB52" s="403">
        <v>109.92108000000007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3.6670074666170789E-2</v>
      </c>
      <c r="N53" s="400" t="s">
        <v>51</v>
      </c>
      <c r="O53" s="504">
        <v>2018</v>
      </c>
      <c r="P53" s="401">
        <v>1</v>
      </c>
      <c r="Q53" s="141">
        <v>1613.85</v>
      </c>
      <c r="R53" s="141">
        <v>53.13</v>
      </c>
      <c r="S53" s="402">
        <v>1560.7199999999998</v>
      </c>
      <c r="T53" s="141">
        <v>627.77</v>
      </c>
      <c r="W53" s="403">
        <v>932.94999999999982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</v>
      </c>
      <c r="AX53" s="402">
        <v>59.179999999999723</v>
      </c>
      <c r="AY53" s="141">
        <v>0</v>
      </c>
      <c r="AZ53" s="141">
        <v>0</v>
      </c>
      <c r="BA53" s="142">
        <v>202.27552</v>
      </c>
      <c r="BB53" s="403">
        <v>-143.09552000000028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0.15723869969295101</v>
      </c>
      <c r="N54" s="400" t="s">
        <v>52</v>
      </c>
      <c r="O54" s="504">
        <v>2018</v>
      </c>
      <c r="P54" s="401">
        <v>1</v>
      </c>
      <c r="Q54" s="141">
        <v>6073.95</v>
      </c>
      <c r="R54" s="141">
        <v>133.58000000000001</v>
      </c>
      <c r="S54" s="402">
        <v>5940.37</v>
      </c>
      <c r="T54" s="141">
        <v>2500.96</v>
      </c>
      <c r="W54" s="403">
        <v>3439.41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104</v>
      </c>
      <c r="AX54" s="402">
        <v>955.05999999999972</v>
      </c>
      <c r="AY54" s="141">
        <v>0</v>
      </c>
      <c r="AZ54" s="141">
        <v>0</v>
      </c>
      <c r="BA54" s="142">
        <v>270.38890499999997</v>
      </c>
      <c r="BB54" s="403">
        <v>684.6710949999997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8.9825368990209029E-2</v>
      </c>
      <c r="N55" s="400" t="s">
        <v>52</v>
      </c>
      <c r="O55" s="504">
        <v>2018</v>
      </c>
      <c r="P55" s="401">
        <v>1</v>
      </c>
      <c r="Q55" s="141">
        <v>2737.2</v>
      </c>
      <c r="R55" s="141">
        <v>42.68</v>
      </c>
      <c r="S55" s="402">
        <v>2694.52</v>
      </c>
      <c r="T55" s="141">
        <v>1091.94</v>
      </c>
      <c r="W55" s="403">
        <v>1602.58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</v>
      </c>
      <c r="AX55" s="402">
        <v>245.87000000000012</v>
      </c>
      <c r="AY55" s="141">
        <v>0</v>
      </c>
      <c r="AZ55" s="141">
        <v>0</v>
      </c>
      <c r="BA55" s="142">
        <v>81.176359999999988</v>
      </c>
      <c r="BB55" s="403">
        <v>164.69364000000013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3.3384806313176779E-2</v>
      </c>
      <c r="N56" s="400" t="s">
        <v>51</v>
      </c>
      <c r="O56" s="504">
        <v>2018</v>
      </c>
      <c r="P56" s="401">
        <v>1</v>
      </c>
      <c r="Q56" s="141">
        <v>2111.14</v>
      </c>
      <c r="R56" s="141">
        <v>48.16</v>
      </c>
      <c r="S56" s="402">
        <v>2062.98</v>
      </c>
      <c r="T56" s="141">
        <v>1095.77</v>
      </c>
      <c r="W56" s="403">
        <v>967.21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</v>
      </c>
      <c r="AX56" s="402">
        <v>70.480000000000018</v>
      </c>
      <c r="AY56" s="141">
        <v>0</v>
      </c>
      <c r="AZ56" s="141">
        <v>0</v>
      </c>
      <c r="BA56" s="142">
        <v>41.429690000000001</v>
      </c>
      <c r="BB56" s="403">
        <v>29.050310000000017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0.13119299268010554</v>
      </c>
      <c r="N57" s="400" t="s">
        <v>52</v>
      </c>
      <c r="O57" s="504">
        <v>2018</v>
      </c>
      <c r="P57" s="401">
        <v>1</v>
      </c>
      <c r="Q57" s="141">
        <v>2265.06</v>
      </c>
      <c r="R57" s="141">
        <v>32.33</v>
      </c>
      <c r="S57" s="402">
        <v>2232.73</v>
      </c>
      <c r="T57" s="141">
        <v>879.09</v>
      </c>
      <c r="W57" s="403">
        <v>1353.6399999999999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44</v>
      </c>
      <c r="AX57" s="402">
        <v>297.15999999999985</v>
      </c>
      <c r="AY57" s="141">
        <v>0</v>
      </c>
      <c r="AZ57" s="141">
        <v>0</v>
      </c>
      <c r="BA57" s="142">
        <v>190.993415</v>
      </c>
      <c r="BB57" s="403">
        <v>106.16658499999986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0.13514487968043287</v>
      </c>
      <c r="N58" s="400" t="s">
        <v>52</v>
      </c>
      <c r="O58" s="504">
        <v>2018</v>
      </c>
      <c r="P58" s="401">
        <v>1</v>
      </c>
      <c r="Q58" s="141">
        <v>2801.29</v>
      </c>
      <c r="R58" s="141">
        <v>43.75</v>
      </c>
      <c r="S58" s="402">
        <v>2757.54</v>
      </c>
      <c r="T58" s="141">
        <v>1121.74</v>
      </c>
      <c r="W58" s="403">
        <v>1635.8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48</v>
      </c>
      <c r="AX58" s="402">
        <v>378.57999999999981</v>
      </c>
      <c r="AY58" s="141">
        <v>0</v>
      </c>
      <c r="AZ58" s="141">
        <v>0</v>
      </c>
      <c r="BA58" s="142">
        <v>377.58357999999998</v>
      </c>
      <c r="BB58" s="403">
        <v>0.99641999999983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6.9837847826421579E-2</v>
      </c>
      <c r="N59" s="400" t="s">
        <v>52</v>
      </c>
      <c r="O59" s="504">
        <v>2018</v>
      </c>
      <c r="P59" s="401">
        <v>1</v>
      </c>
      <c r="Q59" s="141">
        <v>3246.95</v>
      </c>
      <c r="R59" s="141">
        <v>101.59</v>
      </c>
      <c r="S59" s="402">
        <v>3145.3599999999997</v>
      </c>
      <c r="T59" s="141">
        <v>1256.77</v>
      </c>
      <c r="W59" s="403">
        <v>1888.5899999999997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</v>
      </c>
      <c r="AX59" s="402">
        <v>226.75999999999954</v>
      </c>
      <c r="AY59" s="141">
        <v>0</v>
      </c>
      <c r="AZ59" s="141">
        <v>0</v>
      </c>
      <c r="BA59" s="142">
        <v>276.97421000000003</v>
      </c>
      <c r="BB59" s="403">
        <v>-50.214210000000492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0.1352121279138957</v>
      </c>
      <c r="N60" s="400" t="s">
        <v>52</v>
      </c>
      <c r="O60" s="504">
        <v>2018</v>
      </c>
      <c r="P60" s="401">
        <v>1</v>
      </c>
      <c r="Q60" s="141">
        <v>5697.27</v>
      </c>
      <c r="R60" s="141">
        <v>54.48</v>
      </c>
      <c r="S60" s="402">
        <v>5642.7900000000009</v>
      </c>
      <c r="T60" s="141">
        <v>2454.09</v>
      </c>
      <c r="W60" s="403">
        <v>3188.7000000000007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98</v>
      </c>
      <c r="AX60" s="402">
        <v>770.3400000000006</v>
      </c>
      <c r="AY60" s="141">
        <v>0</v>
      </c>
      <c r="AZ60" s="141">
        <v>0</v>
      </c>
      <c r="BA60" s="142">
        <v>280.55552000000006</v>
      </c>
      <c r="BB60" s="403">
        <v>489.78448000000054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0.10907311000151636</v>
      </c>
      <c r="N61" s="400" t="s">
        <v>52</v>
      </c>
      <c r="O61" s="504">
        <v>2018</v>
      </c>
      <c r="P61" s="401">
        <v>1</v>
      </c>
      <c r="Q61" s="141">
        <v>3759.13</v>
      </c>
      <c r="R61" s="141">
        <v>42.75</v>
      </c>
      <c r="S61" s="402">
        <v>3716.38</v>
      </c>
      <c r="T61" s="141">
        <v>1493.9</v>
      </c>
      <c r="W61" s="403">
        <v>2222.48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64</v>
      </c>
      <c r="AX61" s="402">
        <v>410.02000000000021</v>
      </c>
      <c r="AY61" s="141">
        <v>0</v>
      </c>
      <c r="AZ61" s="141">
        <v>0</v>
      </c>
      <c r="BA61" s="142">
        <v>311.14343000000002</v>
      </c>
      <c r="BB61" s="403">
        <v>98.876570000000186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4.1688644292913945E-3</v>
      </c>
      <c r="N62" s="400" t="s">
        <v>51</v>
      </c>
      <c r="O62" s="504">
        <v>2018</v>
      </c>
      <c r="P62" s="401">
        <v>1</v>
      </c>
      <c r="Q62" s="141">
        <v>1573.57</v>
      </c>
      <c r="R62" s="141">
        <v>61.08</v>
      </c>
      <c r="S62" s="402">
        <v>1512.49</v>
      </c>
      <c r="T62" s="141">
        <v>640.44000000000005</v>
      </c>
      <c r="W62" s="403">
        <v>872.05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</v>
      </c>
      <c r="AX62" s="402">
        <v>6.5600000000000591</v>
      </c>
      <c r="AY62" s="141">
        <v>0</v>
      </c>
      <c r="AZ62" s="141">
        <v>0</v>
      </c>
      <c r="BA62" s="142">
        <v>185.67037499999998</v>
      </c>
      <c r="BB62" s="403">
        <v>-179.11037499999992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7.4541096115325403E-2</v>
      </c>
      <c r="N63" s="400" t="s">
        <v>52</v>
      </c>
      <c r="O63" s="504">
        <v>2018</v>
      </c>
      <c r="P63" s="401">
        <v>1</v>
      </c>
      <c r="Q63" s="141">
        <v>913.59</v>
      </c>
      <c r="R63" s="141">
        <v>23.77</v>
      </c>
      <c r="S63" s="402">
        <v>889.82</v>
      </c>
      <c r="T63" s="141">
        <v>513.30999999999995</v>
      </c>
      <c r="W63" s="403">
        <v>376.5100000000001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16</v>
      </c>
      <c r="AX63" s="402">
        <v>68.100000000000136</v>
      </c>
      <c r="AY63" s="141">
        <v>0</v>
      </c>
      <c r="AZ63" s="141">
        <v>0</v>
      </c>
      <c r="BA63" s="142">
        <v>24.550564999999999</v>
      </c>
      <c r="BB63" s="403">
        <v>43.549435000000138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-0.20934157124726302</v>
      </c>
      <c r="N64" s="400" t="s">
        <v>56</v>
      </c>
      <c r="O64" s="504">
        <v>2018</v>
      </c>
      <c r="P64" s="401">
        <v>1</v>
      </c>
      <c r="Q64" s="141">
        <v>717.01</v>
      </c>
      <c r="R64" s="141">
        <v>29.94</v>
      </c>
      <c r="S64" s="402">
        <v>687.06999999999994</v>
      </c>
      <c r="T64" s="141">
        <v>401.24</v>
      </c>
      <c r="W64" s="403">
        <v>285.82999999999993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</v>
      </c>
      <c r="AX64" s="402">
        <v>-150.10000000000005</v>
      </c>
      <c r="AY64" s="141">
        <v>0</v>
      </c>
      <c r="AZ64" s="141">
        <v>0</v>
      </c>
      <c r="BA64" s="142">
        <v>24.599489999999999</v>
      </c>
      <c r="BB64" s="403">
        <v>-174.69949000000005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1.6984669238520017E-2</v>
      </c>
      <c r="N65" s="400" t="s">
        <v>51</v>
      </c>
      <c r="O65" s="504">
        <v>2018</v>
      </c>
      <c r="P65" s="401">
        <v>1</v>
      </c>
      <c r="Q65" s="141">
        <v>2491.0700000000002</v>
      </c>
      <c r="R65" s="141">
        <v>16.829999999999998</v>
      </c>
      <c r="S65" s="402">
        <v>2474.2400000000002</v>
      </c>
      <c r="T65" s="141">
        <v>997.71</v>
      </c>
      <c r="W65" s="403">
        <v>1476.5300000000002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</v>
      </c>
      <c r="AX65" s="402">
        <v>42.310000000000059</v>
      </c>
      <c r="AY65" s="141">
        <v>0</v>
      </c>
      <c r="AZ65" s="141">
        <v>0</v>
      </c>
      <c r="BA65" s="142">
        <v>293.00204000000002</v>
      </c>
      <c r="BB65" s="403">
        <v>-250.69203999999996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0.14830450849963048</v>
      </c>
      <c r="N66" s="400" t="s">
        <v>52</v>
      </c>
      <c r="O66" s="504">
        <v>2018</v>
      </c>
      <c r="P66" s="401">
        <v>1</v>
      </c>
      <c r="Q66" s="141">
        <v>1691.25</v>
      </c>
      <c r="R66" s="141">
        <v>24.58</v>
      </c>
      <c r="S66" s="402">
        <v>1666.67</v>
      </c>
      <c r="T66" s="141">
        <v>953.34</v>
      </c>
      <c r="W66" s="403">
        <v>713.33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</v>
      </c>
      <c r="AX66" s="402">
        <v>250.82000000000005</v>
      </c>
      <c r="AY66" s="141">
        <v>0</v>
      </c>
      <c r="AZ66" s="141">
        <v>0</v>
      </c>
      <c r="BA66" s="142">
        <v>71.264154999999988</v>
      </c>
      <c r="BB66" s="403">
        <v>179.55584500000006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0.10296567244345026</v>
      </c>
      <c r="N67" s="400" t="s">
        <v>52</v>
      </c>
      <c r="O67" s="504">
        <v>2018</v>
      </c>
      <c r="P67" s="401">
        <v>1</v>
      </c>
      <c r="Q67" s="141">
        <v>2941.66</v>
      </c>
      <c r="R67" s="141">
        <v>68.8</v>
      </c>
      <c r="S67" s="402">
        <v>2872.8599999999997</v>
      </c>
      <c r="T67" s="141">
        <v>1208.94</v>
      </c>
      <c r="W67" s="403">
        <v>1663.9199999999996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50</v>
      </c>
      <c r="AX67" s="402">
        <v>302.88999999999987</v>
      </c>
      <c r="AY67" s="141">
        <v>0</v>
      </c>
      <c r="AZ67" s="141">
        <v>0</v>
      </c>
      <c r="BA67" s="142">
        <v>262.98165999999998</v>
      </c>
      <c r="BB67" s="403">
        <v>39.908339999999896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0.13984937809140063</v>
      </c>
      <c r="N68" s="400" t="s">
        <v>52</v>
      </c>
      <c r="O68" s="504">
        <v>2018</v>
      </c>
      <c r="P68" s="401">
        <v>1</v>
      </c>
      <c r="Q68" s="141">
        <v>4340.67</v>
      </c>
      <c r="R68" s="141">
        <v>60.2</v>
      </c>
      <c r="S68" s="402">
        <v>4280.47</v>
      </c>
      <c r="T68" s="141">
        <v>1778.21</v>
      </c>
      <c r="W68" s="403">
        <v>2502.2600000000002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74</v>
      </c>
      <c r="AX68" s="402">
        <v>607.04</v>
      </c>
      <c r="AY68" s="141">
        <v>0</v>
      </c>
      <c r="AZ68" s="141">
        <v>0</v>
      </c>
      <c r="BA68" s="142">
        <v>296.93561</v>
      </c>
      <c r="BB68" s="403">
        <v>310.10438999999997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0.15389287329585855</v>
      </c>
      <c r="N69" s="400" t="s">
        <v>52</v>
      </c>
      <c r="O69" s="504">
        <v>2018</v>
      </c>
      <c r="P69" s="401">
        <v>1</v>
      </c>
      <c r="Q69" s="141">
        <v>2321.5500000000002</v>
      </c>
      <c r="R69" s="141">
        <v>25.39</v>
      </c>
      <c r="S69" s="402">
        <v>2296.1600000000003</v>
      </c>
      <c r="T69" s="141">
        <v>921.92</v>
      </c>
      <c r="W69" s="403">
        <v>1374.2400000000002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</v>
      </c>
      <c r="AX69" s="402">
        <v>357.27000000000044</v>
      </c>
      <c r="AY69" s="141">
        <v>0</v>
      </c>
      <c r="AZ69" s="141">
        <v>0</v>
      </c>
      <c r="BA69" s="142">
        <v>273.89193500000005</v>
      </c>
      <c r="BB69" s="403">
        <v>83.37806500000039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0.11227964184514776</v>
      </c>
      <c r="N70" s="400" t="s">
        <v>52</v>
      </c>
      <c r="O70" s="504">
        <v>2018</v>
      </c>
      <c r="P70" s="401">
        <v>1</v>
      </c>
      <c r="Q70" s="141">
        <v>3045.61</v>
      </c>
      <c r="R70" s="141">
        <v>63.43</v>
      </c>
      <c r="S70" s="402">
        <v>2982.1800000000003</v>
      </c>
      <c r="T70" s="141">
        <v>1223.83</v>
      </c>
      <c r="W70" s="403">
        <v>1758.3500000000004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52</v>
      </c>
      <c r="AX70" s="402">
        <v>341.96000000000049</v>
      </c>
      <c r="AY70" s="141">
        <v>0</v>
      </c>
      <c r="AZ70" s="141">
        <v>0</v>
      </c>
      <c r="BA70" s="142">
        <v>238.63658000000001</v>
      </c>
      <c r="BB70" s="403">
        <v>103.32342000000048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0.15295430076143779</v>
      </c>
      <c r="N71" s="400" t="s">
        <v>52</v>
      </c>
      <c r="O71" s="504">
        <v>2018</v>
      </c>
      <c r="P71" s="401">
        <v>1</v>
      </c>
      <c r="Q71" s="141">
        <v>3854.55</v>
      </c>
      <c r="R71" s="141">
        <v>40.07</v>
      </c>
      <c r="S71" s="402">
        <v>3814.48</v>
      </c>
      <c r="T71" s="141">
        <v>1834.05</v>
      </c>
      <c r="W71" s="403">
        <v>1980.43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66</v>
      </c>
      <c r="AX71" s="402">
        <v>589.57000000000005</v>
      </c>
      <c r="AY71" s="141">
        <v>0</v>
      </c>
      <c r="AZ71" s="141">
        <v>0</v>
      </c>
      <c r="BA71" s="142">
        <v>186.71736999999999</v>
      </c>
      <c r="BB71" s="403">
        <v>402.85263000000009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0.23214776349049365</v>
      </c>
      <c r="N72" s="400" t="s">
        <v>52</v>
      </c>
      <c r="O72" s="504">
        <v>2018</v>
      </c>
      <c r="P72" s="401">
        <v>1</v>
      </c>
      <c r="Q72" s="141">
        <v>8735.0400000000009</v>
      </c>
      <c r="R72" s="141">
        <v>24.15</v>
      </c>
      <c r="S72" s="402">
        <v>8710.8900000000012</v>
      </c>
      <c r="T72" s="141">
        <v>2803.63</v>
      </c>
      <c r="W72" s="403">
        <v>5907.2600000000011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171</v>
      </c>
      <c r="AX72" s="402">
        <v>2027.820000000002</v>
      </c>
      <c r="AY72" s="141">
        <v>0</v>
      </c>
      <c r="AZ72" s="141">
        <v>0</v>
      </c>
      <c r="BA72" s="142">
        <v>646.69064999999989</v>
      </c>
      <c r="BB72" s="403">
        <v>1381.129350000002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-7.5609110169491539E-2</v>
      </c>
      <c r="N73" s="400" t="s">
        <v>56</v>
      </c>
      <c r="O73" s="504">
        <v>2018</v>
      </c>
      <c r="P73" s="401">
        <v>1</v>
      </c>
      <c r="Q73" s="141">
        <v>981.76</v>
      </c>
      <c r="R73" s="141">
        <v>17.420000000000002</v>
      </c>
      <c r="S73" s="402">
        <v>964.34</v>
      </c>
      <c r="T73" s="141">
        <v>589.41</v>
      </c>
      <c r="W73" s="403">
        <v>374.93000000000006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</v>
      </c>
      <c r="AX73" s="402">
        <v>-74.230000000000018</v>
      </c>
      <c r="AY73" s="141">
        <v>0</v>
      </c>
      <c r="AZ73" s="141">
        <v>0</v>
      </c>
      <c r="BA73" s="142">
        <v>91.51910500000001</v>
      </c>
      <c r="BB73" s="403">
        <v>-165.74910500000004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4.9518540327807774E-2</v>
      </c>
      <c r="N74" s="400" t="s">
        <v>51</v>
      </c>
      <c r="O74" s="504">
        <v>2018</v>
      </c>
      <c r="P74" s="401">
        <v>1</v>
      </c>
      <c r="Q74" s="141">
        <v>2360.5300000000002</v>
      </c>
      <c r="R74" s="141">
        <v>45.11</v>
      </c>
      <c r="S74" s="402">
        <v>2315.42</v>
      </c>
      <c r="T74" s="141">
        <v>906.28</v>
      </c>
      <c r="W74" s="403">
        <v>1409.14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40</v>
      </c>
      <c r="AX74" s="402">
        <v>116.8900000000001</v>
      </c>
      <c r="AY74" s="141">
        <v>0</v>
      </c>
      <c r="AZ74" s="141">
        <v>0</v>
      </c>
      <c r="BA74" s="142">
        <v>281.86670999999996</v>
      </c>
      <c r="BB74" s="403">
        <v>-164.97670999999985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8.5929531081514438E-2</v>
      </c>
      <c r="N75" s="400" t="s">
        <v>52</v>
      </c>
      <c r="O75" s="504">
        <v>2018</v>
      </c>
      <c r="P75" s="401">
        <v>1</v>
      </c>
      <c r="Q75" s="141">
        <v>2058.7800000000002</v>
      </c>
      <c r="R75" s="141">
        <v>22.33</v>
      </c>
      <c r="S75" s="402">
        <v>2036.4500000000003</v>
      </c>
      <c r="T75" s="141">
        <v>811.74</v>
      </c>
      <c r="W75" s="403">
        <v>1224.7100000000003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35</v>
      </c>
      <c r="AX75" s="402">
        <v>176.91000000000031</v>
      </c>
      <c r="AY75" s="141">
        <v>0</v>
      </c>
      <c r="AZ75" s="141">
        <v>0</v>
      </c>
      <c r="BA75" s="142">
        <v>273.10913500000004</v>
      </c>
      <c r="BB75" s="403">
        <v>-96.199134999999728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0.16685875568786226</v>
      </c>
      <c r="N76" s="400" t="s">
        <v>52</v>
      </c>
      <c r="O76" s="504">
        <v>2018</v>
      </c>
      <c r="P76" s="401">
        <v>1</v>
      </c>
      <c r="Q76" s="141">
        <v>5179.8900000000003</v>
      </c>
      <c r="R76" s="141">
        <v>53.48</v>
      </c>
      <c r="S76" s="402">
        <v>5126.4100000000008</v>
      </c>
      <c r="T76" s="141">
        <v>1961</v>
      </c>
      <c r="W76" s="403">
        <v>3165.4100000000008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89</v>
      </c>
      <c r="AX76" s="402">
        <v>864.31000000000085</v>
      </c>
      <c r="AY76" s="141">
        <v>0</v>
      </c>
      <c r="AZ76" s="141">
        <v>0</v>
      </c>
      <c r="BA76" s="142">
        <v>393.03409499999998</v>
      </c>
      <c r="BB76" s="403">
        <v>471.27590500000088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-6.1109093229407087E-2</v>
      </c>
      <c r="N77" s="400" t="s">
        <v>56</v>
      </c>
      <c r="O77" s="504">
        <v>2018</v>
      </c>
      <c r="P77" s="401">
        <v>1</v>
      </c>
      <c r="Q77" s="141">
        <v>2037.34</v>
      </c>
      <c r="R77" s="141">
        <v>30.38</v>
      </c>
      <c r="S77" s="402">
        <v>2006.9599999999998</v>
      </c>
      <c r="T77" s="141">
        <v>1039.55</v>
      </c>
      <c r="W77" s="403">
        <v>967.40999999999985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</v>
      </c>
      <c r="AX77" s="402">
        <v>-124.50000000000023</v>
      </c>
      <c r="AY77" s="141">
        <v>0</v>
      </c>
      <c r="AZ77" s="141">
        <v>0</v>
      </c>
      <c r="BA77" s="142">
        <v>176.03215</v>
      </c>
      <c r="BB77" s="403">
        <v>-300.53215000000023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0.10574480631407077</v>
      </c>
      <c r="N78" s="400" t="s">
        <v>52</v>
      </c>
      <c r="O78" s="504">
        <v>2018</v>
      </c>
      <c r="P78" s="401">
        <v>1</v>
      </c>
      <c r="Q78" s="141">
        <v>3527.36</v>
      </c>
      <c r="R78" s="141">
        <v>48.91</v>
      </c>
      <c r="S78" s="402">
        <v>3478.4500000000003</v>
      </c>
      <c r="T78" s="141">
        <v>1346.31</v>
      </c>
      <c r="W78" s="403">
        <v>2132.1400000000003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60</v>
      </c>
      <c r="AX78" s="402">
        <v>373.00000000000068</v>
      </c>
      <c r="AY78" s="141">
        <v>0</v>
      </c>
      <c r="AZ78" s="141">
        <v>0</v>
      </c>
      <c r="BA78" s="142">
        <v>352.75903499999998</v>
      </c>
      <c r="BB78" s="403">
        <v>20.240965000000699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8.1650799384527878E-2</v>
      </c>
      <c r="N79" s="400" t="s">
        <v>52</v>
      </c>
      <c r="O79" s="504">
        <v>2018</v>
      </c>
      <c r="P79" s="401">
        <v>1</v>
      </c>
      <c r="Q79" s="141">
        <v>2879.09</v>
      </c>
      <c r="R79" s="141">
        <v>28.29</v>
      </c>
      <c r="S79" s="402">
        <v>2850.8</v>
      </c>
      <c r="T79" s="141">
        <v>1417.8</v>
      </c>
      <c r="W79" s="403">
        <v>1433.0000000000002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49</v>
      </c>
      <c r="AX79" s="402">
        <v>235.08000000000038</v>
      </c>
      <c r="AY79" s="141">
        <v>0</v>
      </c>
      <c r="AZ79" s="141">
        <v>0</v>
      </c>
      <c r="BA79" s="142">
        <v>201.37530000000001</v>
      </c>
      <c r="BB79" s="403">
        <v>33.704700000000372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1.4103591421544093E-2</v>
      </c>
      <c r="N80" s="400" t="s">
        <v>51</v>
      </c>
      <c r="O80" s="504">
        <v>2018</v>
      </c>
      <c r="P80" s="401">
        <v>1</v>
      </c>
      <c r="Q80" s="141">
        <v>3594.12</v>
      </c>
      <c r="R80" s="141">
        <v>26.1</v>
      </c>
      <c r="S80" s="402">
        <v>3568.02</v>
      </c>
      <c r="T80" s="141">
        <v>1844.27</v>
      </c>
      <c r="W80" s="403">
        <v>1723.75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70</v>
      </c>
      <c r="AX80" s="402">
        <v>50.690000000000055</v>
      </c>
      <c r="AY80" s="141">
        <v>0</v>
      </c>
      <c r="AZ80" s="141">
        <v>0</v>
      </c>
      <c r="BA80" s="142">
        <v>281.22089999999997</v>
      </c>
      <c r="BB80" s="403">
        <v>-230.53089999999992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6.8227595929200122E-2</v>
      </c>
      <c r="N81" s="400" t="s">
        <v>52</v>
      </c>
      <c r="O81" s="504">
        <v>2018</v>
      </c>
      <c r="P81" s="401">
        <v>1</v>
      </c>
      <c r="Q81" s="141">
        <v>4532.7700000000004</v>
      </c>
      <c r="R81" s="141">
        <v>51.12</v>
      </c>
      <c r="S81" s="402">
        <v>4481.6500000000005</v>
      </c>
      <c r="T81" s="141">
        <v>2257.17</v>
      </c>
      <c r="W81" s="403">
        <v>2224.4800000000005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89</v>
      </c>
      <c r="AX81" s="402">
        <v>309.26000000000045</v>
      </c>
      <c r="AY81" s="141">
        <v>0</v>
      </c>
      <c r="AZ81" s="141">
        <v>0</v>
      </c>
      <c r="BA81" s="142">
        <v>267.73716999999999</v>
      </c>
      <c r="BB81" s="403">
        <v>41.522830000000454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0.12882746292096331</v>
      </c>
      <c r="N82" s="400" t="s">
        <v>52</v>
      </c>
      <c r="O82" s="504">
        <v>2018</v>
      </c>
      <c r="P82" s="401">
        <v>1</v>
      </c>
      <c r="Q82" s="141">
        <v>4788.42</v>
      </c>
      <c r="R82" s="141">
        <v>62.64</v>
      </c>
      <c r="S82" s="402">
        <v>4725.78</v>
      </c>
      <c r="T82" s="141">
        <v>1930.6</v>
      </c>
      <c r="W82" s="403">
        <v>2795.18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82</v>
      </c>
      <c r="AX82" s="402">
        <v>616.8799999999992</v>
      </c>
      <c r="AY82" s="141">
        <v>0</v>
      </c>
      <c r="AZ82" s="141">
        <v>0</v>
      </c>
      <c r="BA82" s="142">
        <v>296.55399499999999</v>
      </c>
      <c r="BB82" s="403">
        <v>320.32600499999921</v>
      </c>
    </row>
    <row r="83" spans="2:54" ht="16.149999999999999" customHeight="1">
      <c r="F83" s="137" t="s">
        <v>339</v>
      </c>
      <c r="G83" s="395" t="s">
        <v>209</v>
      </c>
      <c r="H83" s="396">
        <v>43105</v>
      </c>
      <c r="I83" s="397" t="s">
        <v>61</v>
      </c>
      <c r="J83" s="397" t="s">
        <v>62</v>
      </c>
      <c r="K83" s="398" t="s">
        <v>95</v>
      </c>
      <c r="L83" s="395" t="s">
        <v>64</v>
      </c>
      <c r="M83" s="399">
        <v>0.15389287329585855</v>
      </c>
      <c r="N83" s="400" t="s">
        <v>52</v>
      </c>
      <c r="O83" s="504">
        <v>2018</v>
      </c>
      <c r="P83" s="401">
        <v>1</v>
      </c>
      <c r="Q83" s="141">
        <v>2321.5500000000002</v>
      </c>
      <c r="R83" s="141">
        <v>25.39</v>
      </c>
      <c r="S83" s="402">
        <v>2296.1600000000003</v>
      </c>
      <c r="T83" s="141">
        <v>921.92</v>
      </c>
      <c r="W83" s="403">
        <v>1374.2400000000002</v>
      </c>
      <c r="X83" s="142">
        <v>55.34</v>
      </c>
      <c r="Y83" s="141">
        <v>195.17</v>
      </c>
      <c r="Z83" s="142">
        <v>43.86</v>
      </c>
      <c r="AA83" s="141">
        <v>0</v>
      </c>
      <c r="AB83" s="141">
        <v>46.23</v>
      </c>
      <c r="AC83" s="142">
        <v>9.2200000000000006</v>
      </c>
      <c r="AD83" s="141">
        <v>92.39</v>
      </c>
      <c r="AE83" s="141">
        <v>204.25</v>
      </c>
      <c r="AF83" s="141">
        <v>175.38</v>
      </c>
      <c r="AG83" s="141">
        <v>70.58</v>
      </c>
      <c r="AH83" s="141">
        <v>0</v>
      </c>
      <c r="AI83" s="141">
        <v>72.62</v>
      </c>
      <c r="AJ83" s="141">
        <v>59.15</v>
      </c>
      <c r="AK83" s="141">
        <v>0</v>
      </c>
      <c r="AL83" s="141">
        <v>32.880000000000003</v>
      </c>
      <c r="AM83" s="380">
        <v>4.51</v>
      </c>
      <c r="AN83" s="141">
        <v>6.18</v>
      </c>
      <c r="AO83" s="141">
        <v>1.47</v>
      </c>
      <c r="AP83" s="141">
        <v>7.27</v>
      </c>
      <c r="AQ83" s="141">
        <v>0</v>
      </c>
      <c r="AR83" s="141">
        <v>4.2300000000000004</v>
      </c>
      <c r="AS83" s="141">
        <v>0</v>
      </c>
      <c r="AT83" s="142">
        <v>7.14</v>
      </c>
      <c r="AU83" s="466">
        <v>30.8</v>
      </c>
      <c r="AV83" s="402">
        <v>738.05</v>
      </c>
      <c r="AW83" s="141">
        <v>40</v>
      </c>
      <c r="AX83" s="402">
        <v>357.27000000000044</v>
      </c>
      <c r="AY83" s="141">
        <v>0</v>
      </c>
      <c r="AZ83" s="141">
        <v>0</v>
      </c>
      <c r="BA83" s="142">
        <v>273.89193500000005</v>
      </c>
      <c r="BB83" s="403">
        <v>83.37806500000039</v>
      </c>
    </row>
    <row r="84" spans="2:54" ht="16.149999999999999" customHeight="1">
      <c r="B84" s="397"/>
      <c r="F84" s="137" t="s">
        <v>340</v>
      </c>
      <c r="G84" s="395" t="s">
        <v>343</v>
      </c>
      <c r="H84" s="396">
        <v>43108</v>
      </c>
      <c r="I84" s="397" t="s">
        <v>55</v>
      </c>
      <c r="J84" s="397" t="s">
        <v>116</v>
      </c>
      <c r="K84" s="398" t="s">
        <v>63</v>
      </c>
      <c r="L84" s="395" t="s">
        <v>77</v>
      </c>
      <c r="M84" s="399">
        <v>0.11227964184514776</v>
      </c>
      <c r="N84" s="400" t="s">
        <v>52</v>
      </c>
      <c r="O84" s="504">
        <v>2018</v>
      </c>
      <c r="P84" s="401">
        <v>1</v>
      </c>
      <c r="Q84" s="141">
        <v>3045.61</v>
      </c>
      <c r="R84" s="141">
        <v>63.43</v>
      </c>
      <c r="S84" s="402">
        <v>2982.1800000000003</v>
      </c>
      <c r="T84" s="141">
        <v>1223.83</v>
      </c>
      <c r="W84" s="403">
        <v>1758.3500000000004</v>
      </c>
      <c r="X84" s="142">
        <v>51.06</v>
      </c>
      <c r="Y84" s="141">
        <v>283.31</v>
      </c>
      <c r="Z84" s="142">
        <v>10.14</v>
      </c>
      <c r="AA84" s="141">
        <v>0</v>
      </c>
      <c r="AB84" s="141">
        <v>-5.89</v>
      </c>
      <c r="AC84" s="142">
        <v>24.82</v>
      </c>
      <c r="AD84" s="141">
        <v>102.46</v>
      </c>
      <c r="AE84" s="141">
        <v>359.95</v>
      </c>
      <c r="AF84" s="141">
        <v>214.98</v>
      </c>
      <c r="AG84" s="141">
        <v>106.64</v>
      </c>
      <c r="AH84" s="141">
        <v>0</v>
      </c>
      <c r="AI84" s="141">
        <v>128.16</v>
      </c>
      <c r="AJ84" s="141">
        <v>32.270000000000003</v>
      </c>
      <c r="AK84" s="141">
        <v>0</v>
      </c>
      <c r="AL84" s="141">
        <v>39.85</v>
      </c>
      <c r="AM84" s="380">
        <v>4.72</v>
      </c>
      <c r="AN84" s="141">
        <v>6.83</v>
      </c>
      <c r="AO84" s="141">
        <v>0</v>
      </c>
      <c r="AP84" s="141">
        <v>8.9499999999999993</v>
      </c>
      <c r="AQ84" s="141">
        <v>0</v>
      </c>
      <c r="AR84" s="141">
        <v>3.33</v>
      </c>
      <c r="AS84" s="141">
        <v>0</v>
      </c>
      <c r="AT84" s="142">
        <v>30.67</v>
      </c>
      <c r="AU84" s="466">
        <v>54.5</v>
      </c>
      <c r="AV84" s="402">
        <v>1038.81</v>
      </c>
      <c r="AW84" s="141">
        <v>52</v>
      </c>
      <c r="AX84" s="402">
        <v>341.96000000000049</v>
      </c>
      <c r="AY84" s="141">
        <v>0</v>
      </c>
      <c r="AZ84" s="141">
        <v>0</v>
      </c>
      <c r="BA84" s="142">
        <v>238.63658000000001</v>
      </c>
      <c r="BB84" s="403">
        <v>103.32342000000048</v>
      </c>
    </row>
    <row r="85" spans="2:54" ht="16.149999999999999" customHeight="1">
      <c r="B85" s="397"/>
      <c r="F85" s="137" t="s">
        <v>341</v>
      </c>
      <c r="G85" s="395" t="s">
        <v>342</v>
      </c>
      <c r="H85" s="396">
        <v>43110</v>
      </c>
      <c r="I85" s="397" t="s">
        <v>55</v>
      </c>
      <c r="J85" s="397" t="s">
        <v>126</v>
      </c>
      <c r="K85" s="398" t="s">
        <v>117</v>
      </c>
      <c r="L85" s="395" t="s">
        <v>77</v>
      </c>
      <c r="M85" s="399">
        <v>0.15295430076143779</v>
      </c>
      <c r="N85" s="400" t="s">
        <v>52</v>
      </c>
      <c r="O85" s="504">
        <v>2018</v>
      </c>
      <c r="P85" s="401">
        <v>1</v>
      </c>
      <c r="Q85" s="141">
        <v>3854.55</v>
      </c>
      <c r="R85" s="141">
        <v>40.07</v>
      </c>
      <c r="S85" s="402">
        <v>3814.48</v>
      </c>
      <c r="T85" s="141">
        <v>1834.05</v>
      </c>
      <c r="W85" s="403">
        <v>1980.43</v>
      </c>
      <c r="X85" s="142">
        <v>55.97</v>
      </c>
      <c r="Y85" s="141">
        <v>267.01</v>
      </c>
      <c r="Z85" s="142">
        <v>0.18</v>
      </c>
      <c r="AA85" s="141">
        <v>0</v>
      </c>
      <c r="AB85" s="141">
        <v>-1.55</v>
      </c>
      <c r="AC85" s="142">
        <v>13.44</v>
      </c>
      <c r="AD85" s="141">
        <v>91.39</v>
      </c>
      <c r="AE85" s="141">
        <v>313.02999999999997</v>
      </c>
      <c r="AF85" s="141">
        <v>243.36</v>
      </c>
      <c r="AG85" s="141">
        <v>88.95</v>
      </c>
      <c r="AH85" s="141">
        <v>0</v>
      </c>
      <c r="AI85" s="141">
        <v>105.03</v>
      </c>
      <c r="AJ85" s="141">
        <v>87.34</v>
      </c>
      <c r="AK85" s="141">
        <v>0</v>
      </c>
      <c r="AL85" s="141">
        <v>45.98</v>
      </c>
      <c r="AM85" s="380">
        <v>2.34</v>
      </c>
      <c r="AN85" s="141">
        <v>10.46</v>
      </c>
      <c r="AO85" s="141">
        <v>0</v>
      </c>
      <c r="AP85" s="141">
        <v>10.119999999999999</v>
      </c>
      <c r="AQ85" s="141">
        <v>0</v>
      </c>
      <c r="AR85" s="141">
        <v>3.41</v>
      </c>
      <c r="AS85" s="141">
        <v>0</v>
      </c>
      <c r="AT85" s="142">
        <v>12.18</v>
      </c>
      <c r="AU85" s="466">
        <v>38.510000000000005</v>
      </c>
      <c r="AV85" s="402">
        <v>1013.59</v>
      </c>
      <c r="AW85" s="141">
        <v>66</v>
      </c>
      <c r="AX85" s="402">
        <v>589.57000000000005</v>
      </c>
      <c r="AY85" s="141">
        <v>0</v>
      </c>
      <c r="AZ85" s="141">
        <v>0</v>
      </c>
      <c r="BA85" s="142">
        <v>186.71736999999999</v>
      </c>
      <c r="BB85" s="403">
        <v>402.85263000000009</v>
      </c>
    </row>
    <row r="86" spans="2:54" ht="16.149999999999999" customHeight="1">
      <c r="B86" s="397"/>
      <c r="F86" s="137" t="s">
        <v>59</v>
      </c>
      <c r="G86" s="395" t="s">
        <v>60</v>
      </c>
      <c r="H86" s="396">
        <v>32213</v>
      </c>
      <c r="I86" s="397" t="s">
        <v>61</v>
      </c>
      <c r="J86" s="397" t="s">
        <v>62</v>
      </c>
      <c r="K86" s="398" t="s">
        <v>63</v>
      </c>
      <c r="L86" s="395" t="s">
        <v>64</v>
      </c>
      <c r="M86" s="399">
        <v>0.18692589743914842</v>
      </c>
      <c r="N86" s="400" t="s">
        <v>52</v>
      </c>
      <c r="O86" s="504">
        <v>2018</v>
      </c>
      <c r="P86" s="401">
        <v>2</v>
      </c>
      <c r="Q86" s="141">
        <v>7287.5915999999997</v>
      </c>
      <c r="R86" s="141">
        <v>77.679000000000002</v>
      </c>
      <c r="S86" s="402">
        <v>7209.9125999999997</v>
      </c>
      <c r="T86" s="141">
        <v>2974.0284000000001</v>
      </c>
      <c r="W86" s="403">
        <v>4235.8841999999995</v>
      </c>
      <c r="X86" s="142">
        <v>79.042199999999994</v>
      </c>
      <c r="Y86" s="141">
        <v>864.91800000000012</v>
      </c>
      <c r="Z86" s="142">
        <v>56.526400000000002</v>
      </c>
      <c r="AA86" s="141">
        <v>0</v>
      </c>
      <c r="AB86" s="141">
        <v>215.1155</v>
      </c>
      <c r="AC86" s="142">
        <v>23.782700000000002</v>
      </c>
      <c r="AD86" s="141">
        <v>320.45359999999999</v>
      </c>
      <c r="AE86" s="141">
        <v>739.40610000000004</v>
      </c>
      <c r="AF86" s="141">
        <v>217.9068</v>
      </c>
      <c r="AG86" s="141">
        <v>311.6574</v>
      </c>
      <c r="AH86" s="141">
        <v>0</v>
      </c>
      <c r="AI86" s="141">
        <v>138.11270000000002</v>
      </c>
      <c r="AJ86" s="141">
        <v>50.696600000000004</v>
      </c>
      <c r="AK86" s="141">
        <v>50.748100000000008</v>
      </c>
      <c r="AL86" s="141">
        <v>87.70450000000001</v>
      </c>
      <c r="AM86" s="380">
        <v>8.2812000000000001</v>
      </c>
      <c r="AN86" s="141">
        <v>4.4290000000000003</v>
      </c>
      <c r="AO86" s="141">
        <v>8.3945000000000007</v>
      </c>
      <c r="AP86" s="141">
        <v>18.684200000000001</v>
      </c>
      <c r="AQ86" s="141">
        <v>3.5123000000000002</v>
      </c>
      <c r="AR86" s="141">
        <v>9.4039000000000019</v>
      </c>
      <c r="AS86" s="141">
        <v>0</v>
      </c>
      <c r="AT86" s="142">
        <v>3.6564999999999999</v>
      </c>
      <c r="AU86" s="466">
        <v>56.361600000000003</v>
      </c>
      <c r="AV86" s="402">
        <v>1973.0473999999999</v>
      </c>
      <c r="AW86" s="141">
        <v>139.00880000000001</v>
      </c>
      <c r="AX86" s="402">
        <v>1362.2395999999994</v>
      </c>
      <c r="AY86" s="141">
        <v>0</v>
      </c>
      <c r="AZ86" s="141">
        <v>0</v>
      </c>
      <c r="BA86" s="142">
        <v>254.4718</v>
      </c>
      <c r="BB86" s="403">
        <v>1107.7677999999994</v>
      </c>
    </row>
    <row r="87" spans="2:54" ht="16.149999999999999" customHeight="1">
      <c r="B87" s="397"/>
      <c r="F87" s="137" t="s">
        <v>65</v>
      </c>
      <c r="G87" s="395" t="s">
        <v>66</v>
      </c>
      <c r="H87" s="396">
        <v>32982</v>
      </c>
      <c r="I87" s="397" t="s">
        <v>61</v>
      </c>
      <c r="J87" s="397" t="s">
        <v>67</v>
      </c>
      <c r="K87" s="398" t="s">
        <v>63</v>
      </c>
      <c r="L87" s="395" t="s">
        <v>68</v>
      </c>
      <c r="M87" s="399">
        <v>0.1407691151769026</v>
      </c>
      <c r="N87" s="400" t="s">
        <v>52</v>
      </c>
      <c r="O87" s="504">
        <v>2018</v>
      </c>
      <c r="P87" s="401">
        <v>2</v>
      </c>
      <c r="Q87" s="141">
        <v>5834.8296</v>
      </c>
      <c r="R87" s="141">
        <v>105.8925</v>
      </c>
      <c r="S87" s="402">
        <v>5728.9371000000001</v>
      </c>
      <c r="T87" s="141">
        <v>2376.9827999999998</v>
      </c>
      <c r="W87" s="403">
        <v>3351.9543000000003</v>
      </c>
      <c r="X87" s="142">
        <v>70.287199999999999</v>
      </c>
      <c r="Y87" s="141">
        <v>687.10680000000002</v>
      </c>
      <c r="Z87" s="142">
        <v>28.623699999999999</v>
      </c>
      <c r="AA87" s="141">
        <v>0</v>
      </c>
      <c r="AB87" s="141">
        <v>84.583600000000004</v>
      </c>
      <c r="AC87" s="142">
        <v>41.539899999999996</v>
      </c>
      <c r="AD87" s="141">
        <v>190.87960000000001</v>
      </c>
      <c r="AE87" s="141">
        <v>575.75970000000007</v>
      </c>
      <c r="AF87" s="141">
        <v>315.70530000000002</v>
      </c>
      <c r="AG87" s="141">
        <v>252.30880000000002</v>
      </c>
      <c r="AH87" s="141">
        <v>0</v>
      </c>
      <c r="AI87" s="141">
        <v>123.32190000000001</v>
      </c>
      <c r="AJ87" s="141">
        <v>80.710800000000006</v>
      </c>
      <c r="AK87" s="141">
        <v>56.670600000000007</v>
      </c>
      <c r="AL87" s="141">
        <v>97.901499999999999</v>
      </c>
      <c r="AM87" s="380">
        <v>2.7088999999999999</v>
      </c>
      <c r="AN87" s="141">
        <v>3.8933999999999997</v>
      </c>
      <c r="AO87" s="141">
        <v>0.86519999999999997</v>
      </c>
      <c r="AP87" s="141">
        <v>21.022300000000001</v>
      </c>
      <c r="AQ87" s="141">
        <v>0.8034</v>
      </c>
      <c r="AR87" s="141">
        <v>8.6005000000000003</v>
      </c>
      <c r="AS87" s="141">
        <v>0</v>
      </c>
      <c r="AT87" s="142">
        <v>28.2529</v>
      </c>
      <c r="AU87" s="466">
        <v>66.146600000000007</v>
      </c>
      <c r="AV87" s="402">
        <v>1759.4048</v>
      </c>
      <c r="AW87" s="141">
        <v>111.2915</v>
      </c>
      <c r="AX87" s="402">
        <v>821.36380000000054</v>
      </c>
      <c r="AY87" s="141">
        <v>0</v>
      </c>
      <c r="AZ87" s="141">
        <v>0</v>
      </c>
      <c r="BA87" s="142">
        <v>350.73559999999998</v>
      </c>
      <c r="BB87" s="403">
        <v>470.62820000000056</v>
      </c>
    </row>
    <row r="88" spans="2:54" ht="16.149999999999999" customHeight="1">
      <c r="B88" s="397"/>
      <c r="F88" s="137" t="s">
        <v>69</v>
      </c>
      <c r="G88" s="395" t="s">
        <v>70</v>
      </c>
      <c r="H88" s="396">
        <v>32989</v>
      </c>
      <c r="I88" s="397" t="s">
        <v>55</v>
      </c>
      <c r="J88" s="397" t="s">
        <v>71</v>
      </c>
      <c r="K88" s="398" t="s">
        <v>63</v>
      </c>
      <c r="L88" s="395" t="s">
        <v>72</v>
      </c>
      <c r="M88" s="399">
        <v>0.17793523469062975</v>
      </c>
      <c r="N88" s="400" t="s">
        <v>52</v>
      </c>
      <c r="O88" s="504">
        <v>2018</v>
      </c>
      <c r="P88" s="401">
        <v>2</v>
      </c>
      <c r="Q88" s="141">
        <v>6892.1711999999998</v>
      </c>
      <c r="R88" s="141">
        <v>73.384500000000003</v>
      </c>
      <c r="S88" s="402">
        <v>6818.7866999999997</v>
      </c>
      <c r="T88" s="141">
        <v>2738.7936</v>
      </c>
      <c r="W88" s="403">
        <v>4079.9930999999997</v>
      </c>
      <c r="X88" s="142">
        <v>72.862200000000001</v>
      </c>
      <c r="Y88" s="141">
        <v>818.00279999999998</v>
      </c>
      <c r="Z88" s="142">
        <v>60.430100000000003</v>
      </c>
      <c r="AA88" s="141">
        <v>0</v>
      </c>
      <c r="AB88" s="141">
        <v>82.1631</v>
      </c>
      <c r="AC88" s="142">
        <v>22.690900000000003</v>
      </c>
      <c r="AD88" s="141">
        <v>240.5153</v>
      </c>
      <c r="AE88" s="141">
        <v>796.30330000000004</v>
      </c>
      <c r="AF88" s="141">
        <v>190.81780000000001</v>
      </c>
      <c r="AG88" s="141">
        <v>216.4648</v>
      </c>
      <c r="AH88" s="141">
        <v>0</v>
      </c>
      <c r="AI88" s="141">
        <v>156.28190000000001</v>
      </c>
      <c r="AJ88" s="141">
        <v>71.399599999999992</v>
      </c>
      <c r="AK88" s="141">
        <v>50.748100000000008</v>
      </c>
      <c r="AL88" s="141">
        <v>87.652999999999992</v>
      </c>
      <c r="AM88" s="380">
        <v>7.148200000000001</v>
      </c>
      <c r="AN88" s="141">
        <v>8.0958000000000006</v>
      </c>
      <c r="AO88" s="141">
        <v>15.151300000000001</v>
      </c>
      <c r="AP88" s="141">
        <v>16.8508</v>
      </c>
      <c r="AQ88" s="141">
        <v>9.7026000000000003</v>
      </c>
      <c r="AR88" s="141">
        <v>6.3860000000000001</v>
      </c>
      <c r="AS88" s="141">
        <v>0</v>
      </c>
      <c r="AT88" s="142">
        <v>2.2145000000000001</v>
      </c>
      <c r="AU88" s="466">
        <v>65.549199999999999</v>
      </c>
      <c r="AV88" s="402">
        <v>1875.7329999999999</v>
      </c>
      <c r="AW88" s="141">
        <v>131.4589</v>
      </c>
      <c r="AX88" s="402">
        <v>1226.3600999999992</v>
      </c>
      <c r="AY88" s="141">
        <v>0</v>
      </c>
      <c r="AZ88" s="141">
        <v>0</v>
      </c>
      <c r="BA88" s="142">
        <v>75.292999999999992</v>
      </c>
      <c r="BB88" s="403">
        <v>1151.0670999999993</v>
      </c>
    </row>
    <row r="89" spans="2:54" ht="16.149999999999999" customHeight="1">
      <c r="B89" s="397"/>
      <c r="F89" s="137" t="s">
        <v>73</v>
      </c>
      <c r="G89" s="395" t="s">
        <v>74</v>
      </c>
      <c r="H89" s="396">
        <v>36981</v>
      </c>
      <c r="I89" s="397" t="s">
        <v>61</v>
      </c>
      <c r="J89" s="397" t="s">
        <v>67</v>
      </c>
      <c r="K89" s="398" t="s">
        <v>63</v>
      </c>
      <c r="L89" s="395" t="s">
        <v>68</v>
      </c>
      <c r="M89" s="399">
        <v>7.6143305183396098E-2</v>
      </c>
      <c r="N89" s="400" t="s">
        <v>52</v>
      </c>
      <c r="O89" s="504">
        <v>2018</v>
      </c>
      <c r="P89" s="401">
        <v>2</v>
      </c>
      <c r="Q89" s="141">
        <v>4641.2892000000002</v>
      </c>
      <c r="R89" s="141">
        <v>80.944500000000005</v>
      </c>
      <c r="S89" s="402">
        <v>4560.3447000000006</v>
      </c>
      <c r="T89" s="141">
        <v>1896.7284000000002</v>
      </c>
      <c r="W89" s="403">
        <v>2663.6163000000006</v>
      </c>
      <c r="X89" s="142">
        <v>45.701099999999997</v>
      </c>
      <c r="Y89" s="141">
        <v>546.97680000000003</v>
      </c>
      <c r="Z89" s="142">
        <v>32.537700000000001</v>
      </c>
      <c r="AA89" s="141">
        <v>0</v>
      </c>
      <c r="AB89" s="141">
        <v>-13.8741</v>
      </c>
      <c r="AC89" s="142">
        <v>44.341499999999996</v>
      </c>
      <c r="AD89" s="141">
        <v>185.56479999999999</v>
      </c>
      <c r="AE89" s="141">
        <v>432.55879999999996</v>
      </c>
      <c r="AF89" s="141">
        <v>508.21230000000003</v>
      </c>
      <c r="AG89" s="141">
        <v>165.92270000000002</v>
      </c>
      <c r="AH89" s="141">
        <v>0</v>
      </c>
      <c r="AI89" s="141">
        <v>114.26820000000001</v>
      </c>
      <c r="AJ89" s="141">
        <v>70.194500000000005</v>
      </c>
      <c r="AK89" s="141">
        <v>28.335300000000004</v>
      </c>
      <c r="AL89" s="141">
        <v>78.928899999999999</v>
      </c>
      <c r="AM89" s="380">
        <v>3.0693999999999999</v>
      </c>
      <c r="AN89" s="141">
        <v>3.0488</v>
      </c>
      <c r="AO89" s="141">
        <v>0.33990000000000004</v>
      </c>
      <c r="AP89" s="141">
        <v>19.065300000000001</v>
      </c>
      <c r="AQ89" s="141">
        <v>5.0985000000000005</v>
      </c>
      <c r="AR89" s="141">
        <v>8.5386999999999986</v>
      </c>
      <c r="AS89" s="141">
        <v>0</v>
      </c>
      <c r="AT89" s="142">
        <v>3.7904000000000004</v>
      </c>
      <c r="AU89" s="466">
        <v>42.951000000000001</v>
      </c>
      <c r="AV89" s="402">
        <v>1626.9365000000003</v>
      </c>
      <c r="AW89" s="141">
        <v>88.528500000000008</v>
      </c>
      <c r="AX89" s="402">
        <v>353.40310000000034</v>
      </c>
      <c r="AY89" s="141">
        <v>0</v>
      </c>
      <c r="AZ89" s="141">
        <v>0</v>
      </c>
      <c r="BA89" s="142">
        <v>310.36989999999997</v>
      </c>
      <c r="BB89" s="403">
        <v>43.033200000000363</v>
      </c>
    </row>
    <row r="90" spans="2:54" ht="16.149999999999999" customHeight="1">
      <c r="F90" s="137" t="s">
        <v>75</v>
      </c>
      <c r="G90" s="395" t="s">
        <v>76</v>
      </c>
      <c r="H90" s="396">
        <v>38015</v>
      </c>
      <c r="I90" s="397" t="s">
        <v>61</v>
      </c>
      <c r="J90" s="397" t="s">
        <v>62</v>
      </c>
      <c r="K90" s="398" t="s">
        <v>63</v>
      </c>
      <c r="L90" s="395" t="s">
        <v>77</v>
      </c>
      <c r="M90" s="399">
        <v>0.1361191937684274</v>
      </c>
      <c r="N90" s="400" t="s">
        <v>52</v>
      </c>
      <c r="O90" s="504">
        <v>2018</v>
      </c>
      <c r="P90" s="401">
        <v>2</v>
      </c>
      <c r="Q90" s="141">
        <v>4223.8584000000001</v>
      </c>
      <c r="R90" s="141">
        <v>112.84350000000001</v>
      </c>
      <c r="S90" s="402">
        <v>4111.0149000000001</v>
      </c>
      <c r="T90" s="141">
        <v>1642.5288</v>
      </c>
      <c r="W90" s="403">
        <v>2468.4861000000001</v>
      </c>
      <c r="X90" s="142">
        <v>60.636099999999999</v>
      </c>
      <c r="Y90" s="141">
        <v>492.93360000000001</v>
      </c>
      <c r="Z90" s="142">
        <v>30.745500000000003</v>
      </c>
      <c r="AA90" s="141">
        <v>0</v>
      </c>
      <c r="AB90" s="141">
        <v>-14.935</v>
      </c>
      <c r="AC90" s="142">
        <v>23.494299999999999</v>
      </c>
      <c r="AD90" s="141">
        <v>155.80810000000002</v>
      </c>
      <c r="AE90" s="141">
        <v>416.7586</v>
      </c>
      <c r="AF90" s="141">
        <v>306.2808</v>
      </c>
      <c r="AG90" s="141">
        <v>148.24790000000002</v>
      </c>
      <c r="AH90" s="141">
        <v>0</v>
      </c>
      <c r="AI90" s="141">
        <v>82.678100000000001</v>
      </c>
      <c r="AJ90" s="141">
        <v>30.7043</v>
      </c>
      <c r="AK90" s="141">
        <v>1.2463</v>
      </c>
      <c r="AL90" s="141">
        <v>56.443999999999996</v>
      </c>
      <c r="AM90" s="380">
        <v>5.6959</v>
      </c>
      <c r="AN90" s="141">
        <v>4.8513000000000002</v>
      </c>
      <c r="AO90" s="141">
        <v>3.6462000000000003</v>
      </c>
      <c r="AP90" s="141">
        <v>11.1549</v>
      </c>
      <c r="AQ90" s="141">
        <v>0</v>
      </c>
      <c r="AR90" s="141">
        <v>9.2494000000000014</v>
      </c>
      <c r="AS90" s="141">
        <v>0</v>
      </c>
      <c r="AT90" s="142">
        <v>4.4496000000000002</v>
      </c>
      <c r="AU90" s="466">
        <v>39.047300000000007</v>
      </c>
      <c r="AV90" s="402">
        <v>1237.2154000000003</v>
      </c>
      <c r="AW90" s="141">
        <v>80.566599999999994</v>
      </c>
      <c r="AX90" s="402">
        <v>574.9481999999997</v>
      </c>
      <c r="AY90" s="141">
        <v>0</v>
      </c>
      <c r="AZ90" s="141">
        <v>0</v>
      </c>
      <c r="BA90" s="142">
        <v>108.5826</v>
      </c>
      <c r="BB90" s="403">
        <v>466.36559999999969</v>
      </c>
    </row>
    <row r="91" spans="2:54" ht="16.149999999999999" customHeight="1">
      <c r="B91" s="397"/>
      <c r="F91" s="137" t="s">
        <v>78</v>
      </c>
      <c r="G91" s="395" t="s">
        <v>79</v>
      </c>
      <c r="H91" s="396">
        <v>38453</v>
      </c>
      <c r="I91" s="397" t="s">
        <v>61</v>
      </c>
      <c r="J91" s="397" t="s">
        <v>62</v>
      </c>
      <c r="K91" s="398" t="s">
        <v>63</v>
      </c>
      <c r="L91" s="395" t="s">
        <v>80</v>
      </c>
      <c r="M91" s="399">
        <v>0.19541279868341904</v>
      </c>
      <c r="N91" s="400" t="s">
        <v>52</v>
      </c>
      <c r="O91" s="504">
        <v>2018</v>
      </c>
      <c r="P91" s="401">
        <v>2</v>
      </c>
      <c r="Q91" s="141">
        <v>7711.1244000000006</v>
      </c>
      <c r="R91" s="141">
        <v>213.35999999999999</v>
      </c>
      <c r="S91" s="402">
        <v>7497.7644000000009</v>
      </c>
      <c r="T91" s="141">
        <v>3089.3832000000002</v>
      </c>
      <c r="W91" s="403">
        <v>4408.3812000000007</v>
      </c>
      <c r="X91" s="142">
        <v>104.58620000000001</v>
      </c>
      <c r="Y91" s="141">
        <v>899.00279999999998</v>
      </c>
      <c r="Z91" s="142">
        <v>45.536300000000004</v>
      </c>
      <c r="AA91" s="141">
        <v>0</v>
      </c>
      <c r="AB91" s="141">
        <v>137.2681</v>
      </c>
      <c r="AC91" s="142">
        <v>24.359500000000001</v>
      </c>
      <c r="AD91" s="141">
        <v>254.8014</v>
      </c>
      <c r="AE91" s="141">
        <v>735.56420000000003</v>
      </c>
      <c r="AF91" s="141">
        <v>235.96270000000001</v>
      </c>
      <c r="AG91" s="141">
        <v>254.1319</v>
      </c>
      <c r="AH91" s="141">
        <v>0</v>
      </c>
      <c r="AI91" s="141">
        <v>157.5282</v>
      </c>
      <c r="AJ91" s="141">
        <v>81.751100000000008</v>
      </c>
      <c r="AK91" s="141">
        <v>55.269799999999996</v>
      </c>
      <c r="AL91" s="141">
        <v>26.203200000000002</v>
      </c>
      <c r="AM91" s="380">
        <v>9.5378000000000007</v>
      </c>
      <c r="AN91" s="141">
        <v>10.6296</v>
      </c>
      <c r="AO91" s="141">
        <v>9.0022000000000002</v>
      </c>
      <c r="AP91" s="141">
        <v>26.223800000000001</v>
      </c>
      <c r="AQ91" s="141">
        <v>0</v>
      </c>
      <c r="AR91" s="141">
        <v>2.6574</v>
      </c>
      <c r="AS91" s="141">
        <v>0</v>
      </c>
      <c r="AT91" s="142">
        <v>7.6837999999999997</v>
      </c>
      <c r="AU91" s="466">
        <v>65.7346</v>
      </c>
      <c r="AV91" s="402">
        <v>1866.9471000000001</v>
      </c>
      <c r="AW91" s="141">
        <v>147.084</v>
      </c>
      <c r="AX91" s="402">
        <v>1506.8524000000007</v>
      </c>
      <c r="AY91" s="141">
        <v>0</v>
      </c>
      <c r="AZ91" s="141">
        <v>0</v>
      </c>
      <c r="BA91" s="142">
        <v>124.64030000000001</v>
      </c>
      <c r="BB91" s="403">
        <v>1382.2121000000006</v>
      </c>
    </row>
    <row r="92" spans="2:54" ht="16.149999999999999" customHeight="1">
      <c r="B92" s="397"/>
      <c r="F92" s="137" t="s">
        <v>81</v>
      </c>
      <c r="G92" s="395" t="s">
        <v>82</v>
      </c>
      <c r="H92" s="396">
        <v>38453</v>
      </c>
      <c r="I92" s="397" t="s">
        <v>61</v>
      </c>
      <c r="J92" s="397" t="s">
        <v>62</v>
      </c>
      <c r="K92" s="398" t="s">
        <v>63</v>
      </c>
      <c r="L92" s="395" t="s">
        <v>83</v>
      </c>
      <c r="M92" s="399">
        <v>0.17415792498323968</v>
      </c>
      <c r="N92" s="400" t="s">
        <v>52</v>
      </c>
      <c r="O92" s="504">
        <v>2018</v>
      </c>
      <c r="P92" s="401">
        <v>2</v>
      </c>
      <c r="Q92" s="141">
        <v>6677.0892000000003</v>
      </c>
      <c r="R92" s="141">
        <v>117.92550000000001</v>
      </c>
      <c r="S92" s="402">
        <v>6559.1637000000001</v>
      </c>
      <c r="T92" s="141">
        <v>2729.2032000000004</v>
      </c>
      <c r="W92" s="403">
        <v>3829.9604999999997</v>
      </c>
      <c r="X92" s="142">
        <v>77.795900000000003</v>
      </c>
      <c r="Y92" s="141">
        <v>786.69359999999995</v>
      </c>
      <c r="Z92" s="142">
        <v>43.466000000000001</v>
      </c>
      <c r="AA92" s="141">
        <v>0</v>
      </c>
      <c r="AB92" s="141">
        <v>11.196099999999999</v>
      </c>
      <c r="AC92" s="142">
        <v>55.166800000000002</v>
      </c>
      <c r="AD92" s="141">
        <v>213.7868</v>
      </c>
      <c r="AE92" s="141">
        <v>650.83640000000003</v>
      </c>
      <c r="AF92" s="141">
        <v>128.75</v>
      </c>
      <c r="AG92" s="141">
        <v>232.95509999999999</v>
      </c>
      <c r="AH92" s="141">
        <v>0</v>
      </c>
      <c r="AI92" s="141">
        <v>126.63850000000001</v>
      </c>
      <c r="AJ92" s="141">
        <v>103.42229999999999</v>
      </c>
      <c r="AK92" s="141">
        <v>54.301600000000001</v>
      </c>
      <c r="AL92" s="141">
        <v>97.232000000000014</v>
      </c>
      <c r="AM92" s="380">
        <v>9.9601000000000006</v>
      </c>
      <c r="AN92" s="141">
        <v>8.3532999999999991</v>
      </c>
      <c r="AO92" s="141">
        <v>4.8101000000000003</v>
      </c>
      <c r="AP92" s="141">
        <v>19.971700000000002</v>
      </c>
      <c r="AQ92" s="141">
        <v>0</v>
      </c>
      <c r="AR92" s="141">
        <v>8.5077999999999996</v>
      </c>
      <c r="AS92" s="141">
        <v>0</v>
      </c>
      <c r="AT92" s="142">
        <v>25.75</v>
      </c>
      <c r="AU92" s="466">
        <v>77.353000000000009</v>
      </c>
      <c r="AV92" s="402">
        <v>1685.2756999999999</v>
      </c>
      <c r="AW92" s="141">
        <v>140.2242</v>
      </c>
      <c r="AX92" s="402">
        <v>1162.8679999999999</v>
      </c>
      <c r="AY92" s="141">
        <v>0</v>
      </c>
      <c r="AZ92" s="141">
        <v>0</v>
      </c>
      <c r="BA92" s="142">
        <v>118.4397</v>
      </c>
      <c r="BB92" s="403">
        <v>1044.4283</v>
      </c>
    </row>
    <row r="93" spans="2:54" ht="16.149999999999999" customHeight="1">
      <c r="B93" s="397"/>
      <c r="F93" s="137" t="s">
        <v>84</v>
      </c>
      <c r="G93" s="395" t="s">
        <v>85</v>
      </c>
      <c r="H93" s="396">
        <v>38453</v>
      </c>
      <c r="I93" s="397" t="s">
        <v>61</v>
      </c>
      <c r="J93" s="397" t="s">
        <v>62</v>
      </c>
      <c r="K93" s="398" t="s">
        <v>63</v>
      </c>
      <c r="L93" s="395" t="s">
        <v>83</v>
      </c>
      <c r="M93" s="399">
        <v>0.139031789423568</v>
      </c>
      <c r="N93" s="400" t="s">
        <v>52</v>
      </c>
      <c r="O93" s="504">
        <v>2018</v>
      </c>
      <c r="P93" s="401">
        <v>2</v>
      </c>
      <c r="Q93" s="141">
        <v>11849.500800000002</v>
      </c>
      <c r="R93" s="141">
        <v>186.79500000000002</v>
      </c>
      <c r="S93" s="402">
        <v>11662.705800000002</v>
      </c>
      <c r="T93" s="141">
        <v>4714.6968000000006</v>
      </c>
      <c r="W93" s="403">
        <v>6948.0090000000009</v>
      </c>
      <c r="X93" s="142">
        <v>138.82339999999999</v>
      </c>
      <c r="Y93" s="141">
        <v>1398.8808000000001</v>
      </c>
      <c r="Z93" s="142">
        <v>77.785600000000002</v>
      </c>
      <c r="AA93" s="141">
        <v>0</v>
      </c>
      <c r="AB93" s="141">
        <v>-107.4084</v>
      </c>
      <c r="AC93" s="142">
        <v>96.706699999999998</v>
      </c>
      <c r="AD93" s="141">
        <v>346.52289999999999</v>
      </c>
      <c r="AE93" s="141">
        <v>1070.8498000000002</v>
      </c>
      <c r="AF93" s="141">
        <v>849.44100000000003</v>
      </c>
      <c r="AG93" s="141">
        <v>417.48989999999998</v>
      </c>
      <c r="AH93" s="141">
        <v>0</v>
      </c>
      <c r="AI93" s="141">
        <v>240.31960000000001</v>
      </c>
      <c r="AJ93" s="141">
        <v>117.85260000000001</v>
      </c>
      <c r="AK93" s="141">
        <v>54.301600000000001</v>
      </c>
      <c r="AL93" s="141">
        <v>143.44810000000001</v>
      </c>
      <c r="AM93" s="380">
        <v>16.8096</v>
      </c>
      <c r="AN93" s="141">
        <v>4.2435999999999998</v>
      </c>
      <c r="AO93" s="141">
        <v>2.9251999999999998</v>
      </c>
      <c r="AP93" s="141">
        <v>34.577100000000002</v>
      </c>
      <c r="AQ93" s="141">
        <v>5.0985000000000005</v>
      </c>
      <c r="AR93" s="141">
        <v>10.341199999999999</v>
      </c>
      <c r="AS93" s="141">
        <v>0</v>
      </c>
      <c r="AT93" s="142">
        <v>134.11630000000002</v>
      </c>
      <c r="AU93" s="466">
        <v>208.11150000000004</v>
      </c>
      <c r="AV93" s="402">
        <v>3448.337</v>
      </c>
      <c r="AW93" s="141">
        <v>226.0232</v>
      </c>
      <c r="AX93" s="402">
        <v>1647.4573000000009</v>
      </c>
      <c r="AY93" s="141">
        <v>0</v>
      </c>
      <c r="AZ93" s="141">
        <v>0</v>
      </c>
      <c r="BA93" s="142">
        <v>269.95269999999999</v>
      </c>
      <c r="BB93" s="403">
        <v>1377.5046000000009</v>
      </c>
    </row>
    <row r="94" spans="2:54" ht="16.149999999999999" customHeight="1">
      <c r="B94" s="397"/>
      <c r="F94" s="137" t="s">
        <v>86</v>
      </c>
      <c r="G94" s="395" t="s">
        <v>87</v>
      </c>
      <c r="H94" s="396">
        <v>38861</v>
      </c>
      <c r="I94" s="397" t="s">
        <v>55</v>
      </c>
      <c r="J94" s="397" t="s">
        <v>71</v>
      </c>
      <c r="K94" s="398" t="s">
        <v>63</v>
      </c>
      <c r="L94" s="395" t="s">
        <v>88</v>
      </c>
      <c r="M94" s="399">
        <v>0.17022381346104853</v>
      </c>
      <c r="N94" s="400" t="s">
        <v>52</v>
      </c>
      <c r="O94" s="504">
        <v>2018</v>
      </c>
      <c r="P94" s="401">
        <v>2</v>
      </c>
      <c r="Q94" s="141">
        <v>11538.18</v>
      </c>
      <c r="R94" s="141">
        <v>180.726</v>
      </c>
      <c r="S94" s="402">
        <v>11357.454</v>
      </c>
      <c r="T94" s="141">
        <v>4611.0276000000003</v>
      </c>
      <c r="W94" s="403">
        <v>6746.4263999999994</v>
      </c>
      <c r="X94" s="142">
        <v>115.5763</v>
      </c>
      <c r="Y94" s="141">
        <v>1362.2795999999998</v>
      </c>
      <c r="Z94" s="142">
        <v>59.976900000000001</v>
      </c>
      <c r="AA94" s="141">
        <v>0</v>
      </c>
      <c r="AB94" s="141">
        <v>280.49989999999997</v>
      </c>
      <c r="AC94" s="142">
        <v>-26.471</v>
      </c>
      <c r="AD94" s="141">
        <v>328.40519999999998</v>
      </c>
      <c r="AE94" s="141">
        <v>1148.2646</v>
      </c>
      <c r="AF94" s="141">
        <v>664.25729999999999</v>
      </c>
      <c r="AG94" s="141">
        <v>381.92400000000004</v>
      </c>
      <c r="AH94" s="141">
        <v>0</v>
      </c>
      <c r="AI94" s="141">
        <v>252.83410000000001</v>
      </c>
      <c r="AJ94" s="141">
        <v>131.87090000000001</v>
      </c>
      <c r="AK94" s="141">
        <v>50.748100000000008</v>
      </c>
      <c r="AL94" s="141">
        <v>141.80009999999999</v>
      </c>
      <c r="AM94" s="380">
        <v>6.0564</v>
      </c>
      <c r="AN94" s="141">
        <v>12.493900000000002</v>
      </c>
      <c r="AO94" s="141">
        <v>3.3577999999999997</v>
      </c>
      <c r="AP94" s="141">
        <v>25.7088</v>
      </c>
      <c r="AQ94" s="141">
        <v>1.6068</v>
      </c>
      <c r="AR94" s="141">
        <v>13.0913</v>
      </c>
      <c r="AS94" s="141">
        <v>0</v>
      </c>
      <c r="AT94" s="142">
        <v>116.0501</v>
      </c>
      <c r="AU94" s="466">
        <v>178.36509999999998</v>
      </c>
      <c r="AV94" s="402">
        <v>3278.4693999999995</v>
      </c>
      <c r="AW94" s="141">
        <v>220.08009999999999</v>
      </c>
      <c r="AX94" s="402">
        <v>1964.073000000001</v>
      </c>
      <c r="AY94" s="141">
        <v>0</v>
      </c>
      <c r="AZ94" s="141">
        <v>0</v>
      </c>
      <c r="BA94" s="142">
        <v>152.92410000000001</v>
      </c>
      <c r="BB94" s="403">
        <v>1811.148900000001</v>
      </c>
    </row>
    <row r="95" spans="2:54" ht="16.149999999999999" customHeight="1">
      <c r="B95" s="397"/>
      <c r="F95" s="137" t="s">
        <v>89</v>
      </c>
      <c r="G95" s="395" t="s">
        <v>90</v>
      </c>
      <c r="H95" s="396">
        <v>39056</v>
      </c>
      <c r="I95" s="397" t="s">
        <v>61</v>
      </c>
      <c r="J95" s="397" t="s">
        <v>91</v>
      </c>
      <c r="K95" s="398" t="s">
        <v>63</v>
      </c>
      <c r="L95" s="395" t="s">
        <v>92</v>
      </c>
      <c r="M95" s="399">
        <v>0.18853322759460736</v>
      </c>
      <c r="N95" s="400" t="s">
        <v>52</v>
      </c>
      <c r="O95" s="504">
        <v>2018</v>
      </c>
      <c r="P95" s="401">
        <v>2</v>
      </c>
      <c r="Q95" s="141">
        <v>5799.9564</v>
      </c>
      <c r="R95" s="141">
        <v>96.295500000000004</v>
      </c>
      <c r="S95" s="402">
        <v>5703.6608999999999</v>
      </c>
      <c r="T95" s="141">
        <v>2324.2572000000005</v>
      </c>
      <c r="W95" s="403">
        <v>3379.4036999999994</v>
      </c>
      <c r="X95" s="142">
        <v>64.189599999999999</v>
      </c>
      <c r="Y95" s="141">
        <v>684.10439999999994</v>
      </c>
      <c r="Z95" s="142">
        <v>45.845300000000002</v>
      </c>
      <c r="AA95" s="141">
        <v>0</v>
      </c>
      <c r="AB95" s="141">
        <v>89.743899999999996</v>
      </c>
      <c r="AC95" s="142">
        <v>32.331699999999998</v>
      </c>
      <c r="AD95" s="141">
        <v>149.15430000000001</v>
      </c>
      <c r="AE95" s="141">
        <v>526.73170000000005</v>
      </c>
      <c r="AF95" s="141">
        <v>208.59560000000002</v>
      </c>
      <c r="AG95" s="141">
        <v>214.55930000000001</v>
      </c>
      <c r="AH95" s="141">
        <v>0</v>
      </c>
      <c r="AI95" s="141">
        <v>107.4599</v>
      </c>
      <c r="AJ95" s="141">
        <v>122.49790000000002</v>
      </c>
      <c r="AK95" s="141">
        <v>27.882100000000001</v>
      </c>
      <c r="AL95" s="141">
        <v>110.25120000000001</v>
      </c>
      <c r="AM95" s="380">
        <v>5.7267999999999999</v>
      </c>
      <c r="AN95" s="141">
        <v>3.7286000000000001</v>
      </c>
      <c r="AO95" s="141">
        <v>4.5114000000000001</v>
      </c>
      <c r="AP95" s="141">
        <v>10.0631</v>
      </c>
      <c r="AQ95" s="141">
        <v>0</v>
      </c>
      <c r="AR95" s="141">
        <v>6.8597999999999999</v>
      </c>
      <c r="AS95" s="141">
        <v>0</v>
      </c>
      <c r="AT95" s="142">
        <v>5.2015000000000002</v>
      </c>
      <c r="AU95" s="466">
        <v>36.091200000000001</v>
      </c>
      <c r="AV95" s="402">
        <v>1503.2232000000001</v>
      </c>
      <c r="AW95" s="141">
        <v>110.6323</v>
      </c>
      <c r="AX95" s="402">
        <v>1093.4844999999996</v>
      </c>
      <c r="AY95" s="141">
        <v>0</v>
      </c>
      <c r="AZ95" s="141">
        <v>0</v>
      </c>
      <c r="BA95" s="142">
        <v>234.34560000000002</v>
      </c>
      <c r="BB95" s="403">
        <v>859.13889999999958</v>
      </c>
    </row>
    <row r="96" spans="2:54" ht="16.149999999999999" customHeight="1">
      <c r="B96" s="397"/>
      <c r="F96" s="137" t="s">
        <v>93</v>
      </c>
      <c r="G96" s="395" t="s">
        <v>94</v>
      </c>
      <c r="H96" s="396">
        <v>39781</v>
      </c>
      <c r="I96" s="397" t="s">
        <v>55</v>
      </c>
      <c r="J96" s="397" t="s">
        <v>71</v>
      </c>
      <c r="K96" s="398" t="s">
        <v>95</v>
      </c>
      <c r="L96" s="395" t="s">
        <v>96</v>
      </c>
      <c r="M96" s="399">
        <v>9.8477896414510144E-2</v>
      </c>
      <c r="N96" s="400" t="s">
        <v>52</v>
      </c>
      <c r="O96" s="504">
        <v>2018</v>
      </c>
      <c r="P96" s="401">
        <v>2</v>
      </c>
      <c r="Q96" s="141">
        <v>2742.1524000000004</v>
      </c>
      <c r="R96" s="141">
        <v>74.70750000000001</v>
      </c>
      <c r="S96" s="402">
        <v>2667.4449000000004</v>
      </c>
      <c r="T96" s="141">
        <v>1586.1096</v>
      </c>
      <c r="W96" s="403">
        <v>1081.3353000000004</v>
      </c>
      <c r="X96" s="142">
        <v>86.066800000000001</v>
      </c>
      <c r="Y96" s="141">
        <v>213.22440000000003</v>
      </c>
      <c r="Z96" s="142">
        <v>38.532299999999999</v>
      </c>
      <c r="AA96" s="141">
        <v>0</v>
      </c>
      <c r="AB96" s="141">
        <v>28.953299999999999</v>
      </c>
      <c r="AC96" s="142">
        <v>8.5386999999999986</v>
      </c>
      <c r="AD96" s="141">
        <v>87.343999999999994</v>
      </c>
      <c r="AE96" s="141">
        <v>100.3426</v>
      </c>
      <c r="AF96" s="141">
        <v>122.673</v>
      </c>
      <c r="AG96" s="141">
        <v>36.122100000000003</v>
      </c>
      <c r="AH96" s="141">
        <v>0</v>
      </c>
      <c r="AI96" s="141">
        <v>12.462999999999999</v>
      </c>
      <c r="AJ96" s="141">
        <v>8.0340000000000007</v>
      </c>
      <c r="AK96" s="141">
        <v>30.282</v>
      </c>
      <c r="AL96" s="141">
        <v>41.818000000000005</v>
      </c>
      <c r="AM96" s="380">
        <v>3.4813999999999998</v>
      </c>
      <c r="AN96" s="141">
        <v>1.6892</v>
      </c>
      <c r="AO96" s="141">
        <v>0</v>
      </c>
      <c r="AP96" s="141">
        <v>4.7895000000000003</v>
      </c>
      <c r="AQ96" s="141">
        <v>0</v>
      </c>
      <c r="AR96" s="141">
        <v>2.9457999999999998</v>
      </c>
      <c r="AS96" s="141">
        <v>0</v>
      </c>
      <c r="AT96" s="142">
        <v>6.6744000000000003</v>
      </c>
      <c r="AU96" s="466">
        <v>19.580300000000001</v>
      </c>
      <c r="AV96" s="402">
        <v>458.65899999999999</v>
      </c>
      <c r="AW96" s="141">
        <v>52.303400000000003</v>
      </c>
      <c r="AX96" s="402">
        <v>270.04140000000041</v>
      </c>
      <c r="AY96" s="141">
        <v>0</v>
      </c>
      <c r="AZ96" s="141">
        <v>0</v>
      </c>
      <c r="BA96" s="142">
        <v>54.322200000000002</v>
      </c>
      <c r="BB96" s="403">
        <v>215.7192000000004</v>
      </c>
    </row>
    <row r="97" spans="2:54" ht="16.149999999999999" customHeight="1">
      <c r="F97" s="137" t="s">
        <v>97</v>
      </c>
      <c r="G97" s="395" t="s">
        <v>98</v>
      </c>
      <c r="H97" s="396">
        <v>40002</v>
      </c>
      <c r="I97" s="397" t="s">
        <v>61</v>
      </c>
      <c r="J97" s="397" t="s">
        <v>67</v>
      </c>
      <c r="K97" s="398" t="s">
        <v>63</v>
      </c>
      <c r="L97" s="395" t="s">
        <v>68</v>
      </c>
      <c r="M97" s="399">
        <v>0.11638505830486899</v>
      </c>
      <c r="N97" s="400" t="s">
        <v>52</v>
      </c>
      <c r="O97" s="504">
        <v>2018</v>
      </c>
      <c r="P97" s="401">
        <v>2</v>
      </c>
      <c r="Q97" s="141">
        <v>7230.7512000000006</v>
      </c>
      <c r="R97" s="141">
        <v>121.065</v>
      </c>
      <c r="S97" s="402">
        <v>7109.686200000001</v>
      </c>
      <c r="T97" s="141">
        <v>2999.6676000000002</v>
      </c>
      <c r="W97" s="403">
        <v>4110.0186000000012</v>
      </c>
      <c r="X97" s="142">
        <v>100.0748</v>
      </c>
      <c r="Y97" s="141">
        <v>852.74640000000011</v>
      </c>
      <c r="Z97" s="142">
        <v>48.554200000000002</v>
      </c>
      <c r="AA97" s="141">
        <v>0</v>
      </c>
      <c r="AB97" s="141">
        <v>-21.7639</v>
      </c>
      <c r="AC97" s="142">
        <v>42.827399999999997</v>
      </c>
      <c r="AD97" s="141">
        <v>239.26900000000001</v>
      </c>
      <c r="AE97" s="141">
        <v>653.60710000000006</v>
      </c>
      <c r="AF97" s="141">
        <v>307.07389999999998</v>
      </c>
      <c r="AG97" s="141">
        <v>371.0575</v>
      </c>
      <c r="AH97" s="141">
        <v>0</v>
      </c>
      <c r="AI97" s="141">
        <v>187.3776</v>
      </c>
      <c r="AJ97" s="141">
        <v>143.06700000000001</v>
      </c>
      <c r="AK97" s="141">
        <v>56.670600000000007</v>
      </c>
      <c r="AL97" s="141">
        <v>120.68510000000001</v>
      </c>
      <c r="AM97" s="380">
        <v>4.6762000000000006</v>
      </c>
      <c r="AN97" s="141">
        <v>15.2234</v>
      </c>
      <c r="AO97" s="141">
        <v>4.4496000000000002</v>
      </c>
      <c r="AP97" s="141">
        <v>29.694900000000001</v>
      </c>
      <c r="AQ97" s="141">
        <v>0</v>
      </c>
      <c r="AR97" s="141">
        <v>12.421800000000001</v>
      </c>
      <c r="AS97" s="141">
        <v>0</v>
      </c>
      <c r="AT97" s="142">
        <v>4.9646000000000008</v>
      </c>
      <c r="AU97" s="466">
        <v>71.430500000000009</v>
      </c>
      <c r="AV97" s="402">
        <v>2150.2383</v>
      </c>
      <c r="AW97" s="141">
        <v>137.917</v>
      </c>
      <c r="AX97" s="402">
        <v>841.55140000000154</v>
      </c>
      <c r="AY97" s="141">
        <v>0</v>
      </c>
      <c r="AZ97" s="141">
        <v>0</v>
      </c>
      <c r="BA97" s="142">
        <v>162.6576</v>
      </c>
      <c r="BB97" s="403">
        <v>678.89380000000153</v>
      </c>
    </row>
    <row r="98" spans="2:54" ht="16.149999999999999" customHeight="1">
      <c r="B98" s="397"/>
      <c r="F98" s="137" t="s">
        <v>99</v>
      </c>
      <c r="G98" s="395" t="s">
        <v>100</v>
      </c>
      <c r="H98" s="396">
        <v>40308</v>
      </c>
      <c r="I98" s="397" t="s">
        <v>55</v>
      </c>
      <c r="J98" s="397" t="s">
        <v>71</v>
      </c>
      <c r="K98" s="398" t="s">
        <v>63</v>
      </c>
      <c r="L98" s="395" t="s">
        <v>77</v>
      </c>
      <c r="M98" s="399">
        <v>7.3906681469428664E-2</v>
      </c>
      <c r="N98" s="400" t="s">
        <v>52</v>
      </c>
      <c r="O98" s="504">
        <v>2018</v>
      </c>
      <c r="P98" s="401">
        <v>2</v>
      </c>
      <c r="Q98" s="141">
        <v>4619.6783999999998</v>
      </c>
      <c r="R98" s="141">
        <v>35.374499999999998</v>
      </c>
      <c r="S98" s="402">
        <v>4584.3038999999999</v>
      </c>
      <c r="T98" s="141">
        <v>1871.4672</v>
      </c>
      <c r="W98" s="403">
        <v>2712.8366999999998</v>
      </c>
      <c r="X98" s="142">
        <v>50.150700000000001</v>
      </c>
      <c r="Y98" s="141">
        <v>550.00080000000003</v>
      </c>
      <c r="Z98" s="142">
        <v>25.029</v>
      </c>
      <c r="AA98" s="141">
        <v>0</v>
      </c>
      <c r="AB98" s="141">
        <v>-12.6587</v>
      </c>
      <c r="AC98" s="142">
        <v>23.7621</v>
      </c>
      <c r="AD98" s="141">
        <v>197.46130000000002</v>
      </c>
      <c r="AE98" s="141">
        <v>533.32370000000003</v>
      </c>
      <c r="AF98" s="141">
        <v>281.69470000000001</v>
      </c>
      <c r="AG98" s="141">
        <v>305.14780000000002</v>
      </c>
      <c r="AH98" s="141">
        <v>0</v>
      </c>
      <c r="AI98" s="141">
        <v>122.4567</v>
      </c>
      <c r="AJ98" s="141">
        <v>52.890500000000003</v>
      </c>
      <c r="AK98" s="141">
        <v>0</v>
      </c>
      <c r="AL98" s="141">
        <v>106.31660000000001</v>
      </c>
      <c r="AM98" s="380">
        <v>5.4177999999999997</v>
      </c>
      <c r="AN98" s="141">
        <v>1.0197000000000001</v>
      </c>
      <c r="AO98" s="141">
        <v>4.1921000000000008</v>
      </c>
      <c r="AP98" s="141">
        <v>12.988300000000001</v>
      </c>
      <c r="AQ98" s="141">
        <v>0</v>
      </c>
      <c r="AR98" s="141">
        <v>9.6820000000000004</v>
      </c>
      <c r="AS98" s="141">
        <v>0</v>
      </c>
      <c r="AT98" s="142">
        <v>36.626800000000003</v>
      </c>
      <c r="AU98" s="466">
        <v>69.926700000000011</v>
      </c>
      <c r="AV98" s="402">
        <v>1669.2180000000001</v>
      </c>
      <c r="AW98" s="141">
        <v>88.116500000000002</v>
      </c>
      <c r="AX98" s="402">
        <v>341.42509999999982</v>
      </c>
      <c r="AY98" s="141">
        <v>0</v>
      </c>
      <c r="AZ98" s="141">
        <v>0</v>
      </c>
      <c r="BA98" s="142">
        <v>70.019400000000005</v>
      </c>
      <c r="BB98" s="403">
        <v>271.4056999999998</v>
      </c>
    </row>
    <row r="99" spans="2:54" ht="16.149999999999999" customHeight="1">
      <c r="B99" s="397"/>
      <c r="F99" s="137" t="s">
        <v>101</v>
      </c>
      <c r="G99" s="395" t="s">
        <v>102</v>
      </c>
      <c r="H99" s="396">
        <v>40328</v>
      </c>
      <c r="I99" s="397" t="s">
        <v>55</v>
      </c>
      <c r="J99" s="397" t="s">
        <v>103</v>
      </c>
      <c r="K99" s="398" t="s">
        <v>63</v>
      </c>
      <c r="L99" s="395" t="s">
        <v>77</v>
      </c>
      <c r="M99" s="399">
        <v>2.4383195155428566E-2</v>
      </c>
      <c r="N99" s="400" t="s">
        <v>51</v>
      </c>
      <c r="O99" s="504">
        <v>2018</v>
      </c>
      <c r="P99" s="401">
        <v>2</v>
      </c>
      <c r="Q99" s="141">
        <v>5016.2868000000008</v>
      </c>
      <c r="R99" s="141">
        <v>36.917999999999999</v>
      </c>
      <c r="S99" s="402">
        <v>4979.3688000000011</v>
      </c>
      <c r="T99" s="141">
        <v>2054.5164000000004</v>
      </c>
      <c r="W99" s="403">
        <v>2924.8524000000007</v>
      </c>
      <c r="X99" s="142">
        <v>56.9178</v>
      </c>
      <c r="Y99" s="141">
        <v>597.40200000000004</v>
      </c>
      <c r="Z99" s="142">
        <v>24.493400000000001</v>
      </c>
      <c r="AA99" s="141">
        <v>0</v>
      </c>
      <c r="AB99" s="141">
        <v>-69.916399999999996</v>
      </c>
      <c r="AC99" s="142">
        <v>26.924200000000003</v>
      </c>
      <c r="AD99" s="141">
        <v>269.11839999999995</v>
      </c>
      <c r="AE99" s="141">
        <v>560.67020000000002</v>
      </c>
      <c r="AF99" s="141">
        <v>414.19389999999999</v>
      </c>
      <c r="AG99" s="141">
        <v>302.95389999999998</v>
      </c>
      <c r="AH99" s="141">
        <v>0</v>
      </c>
      <c r="AI99" s="141">
        <v>124.0223</v>
      </c>
      <c r="AJ99" s="141">
        <v>63.952700000000007</v>
      </c>
      <c r="AK99" s="141">
        <v>25.3689</v>
      </c>
      <c r="AL99" s="141">
        <v>121.39580000000001</v>
      </c>
      <c r="AM99" s="380">
        <v>6.9937000000000005</v>
      </c>
      <c r="AN99" s="141">
        <v>3.1312000000000002</v>
      </c>
      <c r="AO99" s="141">
        <v>3.7698</v>
      </c>
      <c r="AP99" s="141">
        <v>13.8432</v>
      </c>
      <c r="AQ99" s="141">
        <v>0</v>
      </c>
      <c r="AR99" s="141">
        <v>6.1594000000000007</v>
      </c>
      <c r="AS99" s="141">
        <v>0</v>
      </c>
      <c r="AT99" s="142">
        <v>69.483800000000002</v>
      </c>
      <c r="AU99" s="466">
        <v>103.3811</v>
      </c>
      <c r="AV99" s="402">
        <v>1985.0572000000002</v>
      </c>
      <c r="AW99" s="141">
        <v>95.676699999999997</v>
      </c>
      <c r="AX99" s="402">
        <v>122.31310000000029</v>
      </c>
      <c r="AY99" s="141">
        <v>0</v>
      </c>
      <c r="AZ99" s="141">
        <v>0</v>
      </c>
      <c r="BA99" s="142">
        <v>67.279599999999988</v>
      </c>
      <c r="BB99" s="403">
        <v>55.033500000000302</v>
      </c>
    </row>
    <row r="100" spans="2:54" ht="16.149999999999999" customHeight="1">
      <c r="B100" s="397"/>
      <c r="F100" s="137" t="s">
        <v>104</v>
      </c>
      <c r="G100" s="395" t="s">
        <v>105</v>
      </c>
      <c r="H100" s="396">
        <v>40338</v>
      </c>
      <c r="I100" s="397" t="s">
        <v>55</v>
      </c>
      <c r="J100" s="397" t="s">
        <v>103</v>
      </c>
      <c r="K100" s="398" t="s">
        <v>106</v>
      </c>
      <c r="L100" s="395" t="s">
        <v>77</v>
      </c>
      <c r="M100" s="399">
        <v>2.8808909297260533E-2</v>
      </c>
      <c r="N100" s="400" t="s">
        <v>51</v>
      </c>
      <c r="O100" s="504">
        <v>2018</v>
      </c>
      <c r="P100" s="401">
        <v>2</v>
      </c>
      <c r="Q100" s="141">
        <v>2193.6096000000002</v>
      </c>
      <c r="R100" s="141">
        <v>27.226500000000001</v>
      </c>
      <c r="S100" s="402">
        <v>2166.3831</v>
      </c>
      <c r="T100" s="141">
        <v>840.66120000000012</v>
      </c>
      <c r="W100" s="403">
        <v>1325.7219</v>
      </c>
      <c r="X100" s="142">
        <v>33.516199999999998</v>
      </c>
      <c r="Y100" s="141">
        <v>184.07520000000002</v>
      </c>
      <c r="Z100" s="142">
        <v>27.686399999999999</v>
      </c>
      <c r="AA100" s="141">
        <v>0</v>
      </c>
      <c r="AB100" s="141">
        <v>-7.1070000000000002</v>
      </c>
      <c r="AC100" s="142">
        <v>11.237300000000001</v>
      </c>
      <c r="AD100" s="141">
        <v>91.165300000000002</v>
      </c>
      <c r="AE100" s="141">
        <v>333.04019999999997</v>
      </c>
      <c r="AF100" s="141">
        <v>247.95189999999999</v>
      </c>
      <c r="AG100" s="141">
        <v>80.309100000000001</v>
      </c>
      <c r="AH100" s="141">
        <v>0</v>
      </c>
      <c r="AI100" s="141">
        <v>114.3506</v>
      </c>
      <c r="AJ100" s="141">
        <v>23.514899999999997</v>
      </c>
      <c r="AK100" s="141">
        <v>11.958299999999999</v>
      </c>
      <c r="AL100" s="141">
        <v>59.3795</v>
      </c>
      <c r="AM100" s="380">
        <v>2.6780000000000004</v>
      </c>
      <c r="AN100" s="141">
        <v>0.96819999999999995</v>
      </c>
      <c r="AO100" s="141">
        <v>0</v>
      </c>
      <c r="AP100" s="141">
        <v>8.6005000000000003</v>
      </c>
      <c r="AQ100" s="141">
        <v>0</v>
      </c>
      <c r="AR100" s="141">
        <v>4.5114000000000001</v>
      </c>
      <c r="AS100" s="141">
        <v>0</v>
      </c>
      <c r="AT100" s="142">
        <v>1.1124000000000001</v>
      </c>
      <c r="AU100" s="466">
        <v>17.8705</v>
      </c>
      <c r="AV100" s="402">
        <v>979.5403</v>
      </c>
      <c r="AW100" s="141">
        <v>41.8386</v>
      </c>
      <c r="AX100" s="402">
        <v>63.195499999999967</v>
      </c>
      <c r="AY100" s="141">
        <v>0</v>
      </c>
      <c r="AZ100" s="141">
        <v>0</v>
      </c>
      <c r="BA100" s="142">
        <v>59.317700000000002</v>
      </c>
      <c r="BB100" s="403">
        <v>3.8777999999999651</v>
      </c>
    </row>
    <row r="101" spans="2:54" ht="16.149999999999999" customHeight="1">
      <c r="B101" s="397"/>
      <c r="F101" s="137" t="s">
        <v>107</v>
      </c>
      <c r="G101" s="395" t="s">
        <v>213</v>
      </c>
      <c r="H101" s="396">
        <v>40978</v>
      </c>
      <c r="I101" s="397" t="s">
        <v>61</v>
      </c>
      <c r="J101" s="397" t="s">
        <v>108</v>
      </c>
      <c r="K101" s="398" t="s">
        <v>63</v>
      </c>
      <c r="L101" s="395" t="s">
        <v>77</v>
      </c>
      <c r="M101" s="399">
        <v>-1.7615868750133733E-2</v>
      </c>
      <c r="N101" s="400" t="s">
        <v>56</v>
      </c>
      <c r="O101" s="504">
        <v>2018</v>
      </c>
      <c r="P101" s="401">
        <v>2</v>
      </c>
      <c r="Q101" s="141">
        <v>4222.3464000000004</v>
      </c>
      <c r="R101" s="141">
        <v>98.973000000000013</v>
      </c>
      <c r="S101" s="402">
        <v>4123.3734000000004</v>
      </c>
      <c r="T101" s="141">
        <v>1690.2648000000002</v>
      </c>
      <c r="W101" s="403">
        <v>2433.1086000000005</v>
      </c>
      <c r="X101" s="142">
        <v>45.072800000000001</v>
      </c>
      <c r="Y101" s="141">
        <v>494.46719999999999</v>
      </c>
      <c r="Z101" s="142">
        <v>26.955100000000002</v>
      </c>
      <c r="AA101" s="141">
        <v>0</v>
      </c>
      <c r="AB101" s="141">
        <v>-5.8195000000000006</v>
      </c>
      <c r="AC101" s="142">
        <v>26.2135</v>
      </c>
      <c r="AD101" s="141">
        <v>177.9119</v>
      </c>
      <c r="AE101" s="141">
        <v>517.30719999999997</v>
      </c>
      <c r="AF101" s="141">
        <v>671.45699999999999</v>
      </c>
      <c r="AG101" s="141">
        <v>146.63080000000002</v>
      </c>
      <c r="AH101" s="141">
        <v>0</v>
      </c>
      <c r="AI101" s="141">
        <v>148.63930000000002</v>
      </c>
      <c r="AJ101" s="141">
        <v>30.951500000000003</v>
      </c>
      <c r="AK101" s="141">
        <v>9.3833000000000002</v>
      </c>
      <c r="AL101" s="141">
        <v>133.24080000000001</v>
      </c>
      <c r="AM101" s="380">
        <v>5.6959</v>
      </c>
      <c r="AN101" s="141">
        <v>1.1433000000000002</v>
      </c>
      <c r="AO101" s="141">
        <v>6.4272</v>
      </c>
      <c r="AP101" s="141">
        <v>17.880800000000001</v>
      </c>
      <c r="AQ101" s="141">
        <v>0</v>
      </c>
      <c r="AR101" s="141">
        <v>11.144600000000001</v>
      </c>
      <c r="AS101" s="141">
        <v>0</v>
      </c>
      <c r="AT101" s="142">
        <v>3.0385000000000004</v>
      </c>
      <c r="AU101" s="466">
        <v>45.330300000000001</v>
      </c>
      <c r="AV101" s="402">
        <v>1880.8521000000001</v>
      </c>
      <c r="AW101" s="141">
        <v>80.535700000000006</v>
      </c>
      <c r="AX101" s="402">
        <v>-74.380299999999679</v>
      </c>
      <c r="AY101" s="141">
        <v>0</v>
      </c>
      <c r="AZ101" s="141">
        <v>0</v>
      </c>
      <c r="BA101" s="142">
        <v>160.45340000000002</v>
      </c>
      <c r="BB101" s="403">
        <v>-234.83369999999968</v>
      </c>
    </row>
    <row r="102" spans="2:54" ht="16.149999999999999" customHeight="1">
      <c r="B102" s="397"/>
      <c r="F102" s="137" t="s">
        <v>109</v>
      </c>
      <c r="G102" s="395" t="s">
        <v>110</v>
      </c>
      <c r="H102" s="396">
        <v>41018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0.21147200544119232</v>
      </c>
      <c r="N102" s="400" t="s">
        <v>52</v>
      </c>
      <c r="O102" s="504">
        <v>2018</v>
      </c>
      <c r="P102" s="401">
        <v>2</v>
      </c>
      <c r="Q102" s="141">
        <v>7887.6828000000005</v>
      </c>
      <c r="R102" s="141">
        <v>106.554</v>
      </c>
      <c r="S102" s="402">
        <v>7781.1288000000004</v>
      </c>
      <c r="T102" s="141">
        <v>3148.3188000000005</v>
      </c>
      <c r="W102" s="403">
        <v>4632.8099999999995</v>
      </c>
      <c r="X102" s="142">
        <v>82.616299999999995</v>
      </c>
      <c r="Y102" s="141">
        <v>933.36840000000007</v>
      </c>
      <c r="Z102" s="142">
        <v>41.725299999999997</v>
      </c>
      <c r="AA102" s="141">
        <v>0</v>
      </c>
      <c r="AB102" s="141">
        <v>-29.962700000000002</v>
      </c>
      <c r="AC102" s="142">
        <v>36.698900000000002</v>
      </c>
      <c r="AD102" s="141">
        <v>227.09440000000001</v>
      </c>
      <c r="AE102" s="141">
        <v>619.53470000000004</v>
      </c>
      <c r="AF102" s="141">
        <v>126.0823</v>
      </c>
      <c r="AG102" s="141">
        <v>335.59460000000001</v>
      </c>
      <c r="AH102" s="141">
        <v>0</v>
      </c>
      <c r="AI102" s="141">
        <v>172.4632</v>
      </c>
      <c r="AJ102" s="141">
        <v>72.378100000000003</v>
      </c>
      <c r="AK102" s="141">
        <v>30.179000000000002</v>
      </c>
      <c r="AL102" s="141">
        <v>125.7115</v>
      </c>
      <c r="AM102" s="380">
        <v>3.2754000000000003</v>
      </c>
      <c r="AN102" s="141">
        <v>1.8231000000000002</v>
      </c>
      <c r="AO102" s="141">
        <v>1.2565999999999999</v>
      </c>
      <c r="AP102" s="141">
        <v>27.295000000000002</v>
      </c>
      <c r="AQ102" s="141">
        <v>5.0985000000000005</v>
      </c>
      <c r="AR102" s="141">
        <v>8.24</v>
      </c>
      <c r="AS102" s="141">
        <v>0</v>
      </c>
      <c r="AT102" s="142">
        <v>7.3336000000000006</v>
      </c>
      <c r="AU102" s="466">
        <v>54.322200000000009</v>
      </c>
      <c r="AV102" s="402">
        <v>1763.3600000000001</v>
      </c>
      <c r="AW102" s="141">
        <v>150.4521</v>
      </c>
      <c r="AX102" s="402">
        <v>1668.0240999999992</v>
      </c>
      <c r="AY102" s="141">
        <v>0</v>
      </c>
      <c r="AZ102" s="141">
        <v>0</v>
      </c>
      <c r="BA102" s="142">
        <v>141.84130000000002</v>
      </c>
      <c r="BB102" s="403">
        <v>1526.1827999999991</v>
      </c>
    </row>
    <row r="103" spans="2:54" ht="16.149999999999999" customHeight="1">
      <c r="B103" s="397"/>
      <c r="F103" s="137" t="s">
        <v>112</v>
      </c>
      <c r="G103" s="395" t="s">
        <v>113</v>
      </c>
      <c r="H103" s="396">
        <v>41324</v>
      </c>
      <c r="I103" s="397" t="s">
        <v>55</v>
      </c>
      <c r="J103" s="397" t="s">
        <v>103</v>
      </c>
      <c r="K103" s="398" t="s">
        <v>63</v>
      </c>
      <c r="L103" s="395" t="s">
        <v>114</v>
      </c>
      <c r="M103" s="399">
        <v>0.10594551227600725</v>
      </c>
      <c r="N103" s="400" t="s">
        <v>52</v>
      </c>
      <c r="O103" s="504">
        <v>2018</v>
      </c>
      <c r="P103" s="401">
        <v>2</v>
      </c>
      <c r="Q103" s="141">
        <v>3920.2811999999999</v>
      </c>
      <c r="R103" s="141">
        <v>82.624499999999998</v>
      </c>
      <c r="S103" s="402">
        <v>3837.6567</v>
      </c>
      <c r="T103" s="141">
        <v>1537.4448</v>
      </c>
      <c r="W103" s="403">
        <v>2300.2119000000002</v>
      </c>
      <c r="X103" s="142">
        <v>43.558700000000002</v>
      </c>
      <c r="Y103" s="141">
        <v>460.2312</v>
      </c>
      <c r="Z103" s="142">
        <v>23.556100000000001</v>
      </c>
      <c r="AA103" s="141">
        <v>0</v>
      </c>
      <c r="AB103" s="141">
        <v>-13.1943</v>
      </c>
      <c r="AC103" s="142">
        <v>31.198699999999999</v>
      </c>
      <c r="AD103" s="141">
        <v>161.9675</v>
      </c>
      <c r="AE103" s="141">
        <v>454.71410000000003</v>
      </c>
      <c r="AF103" s="141">
        <v>326.54089999999997</v>
      </c>
      <c r="AG103" s="141">
        <v>106.4196</v>
      </c>
      <c r="AH103" s="141">
        <v>0</v>
      </c>
      <c r="AI103" s="141">
        <v>71.018500000000003</v>
      </c>
      <c r="AJ103" s="141">
        <v>59.595800000000004</v>
      </c>
      <c r="AK103" s="141">
        <v>0</v>
      </c>
      <c r="AL103" s="141">
        <v>98.292900000000003</v>
      </c>
      <c r="AM103" s="380">
        <v>2.9355000000000002</v>
      </c>
      <c r="AN103" s="141">
        <v>1.6068</v>
      </c>
      <c r="AO103" s="141">
        <v>2.06</v>
      </c>
      <c r="AP103" s="141">
        <v>9.6304999999999996</v>
      </c>
      <c r="AQ103" s="141">
        <v>6.2314999999999996</v>
      </c>
      <c r="AR103" s="141">
        <v>5.1603000000000003</v>
      </c>
      <c r="AS103" s="141">
        <v>0</v>
      </c>
      <c r="AT103" s="142">
        <v>3.9346000000000001</v>
      </c>
      <c r="AU103" s="466">
        <v>31.559199999999997</v>
      </c>
      <c r="AV103" s="402">
        <v>1310.1084999999998</v>
      </c>
      <c r="AW103" s="141">
        <v>65.425600000000003</v>
      </c>
      <c r="AX103" s="402">
        <v>415.33620000000042</v>
      </c>
      <c r="AY103" s="141">
        <v>0</v>
      </c>
      <c r="AZ103" s="141">
        <v>0</v>
      </c>
      <c r="BA103" s="142">
        <v>81.627499999999998</v>
      </c>
      <c r="BB103" s="403">
        <v>333.70870000000042</v>
      </c>
    </row>
    <row r="104" spans="2:54" ht="16.149999999999999" customHeight="1">
      <c r="F104" s="137" t="s">
        <v>115</v>
      </c>
      <c r="G104" s="395" t="s">
        <v>214</v>
      </c>
      <c r="H104" s="396">
        <v>41408</v>
      </c>
      <c r="I104" s="397" t="s">
        <v>55</v>
      </c>
      <c r="J104" s="397" t="s">
        <v>116</v>
      </c>
      <c r="K104" s="398" t="s">
        <v>117</v>
      </c>
      <c r="L104" s="395" t="s">
        <v>114</v>
      </c>
      <c r="M104" s="399">
        <v>9.4706206998213222E-2</v>
      </c>
      <c r="N104" s="400" t="s">
        <v>52</v>
      </c>
      <c r="O104" s="504">
        <v>2018</v>
      </c>
      <c r="P104" s="401">
        <v>2</v>
      </c>
      <c r="Q104" s="141">
        <v>4504.4640000000009</v>
      </c>
      <c r="R104" s="141">
        <v>24.769500000000001</v>
      </c>
      <c r="S104" s="402">
        <v>4479.6945000000005</v>
      </c>
      <c r="T104" s="141">
        <v>2388.1068000000005</v>
      </c>
      <c r="W104" s="403">
        <v>2091.5877</v>
      </c>
      <c r="X104" s="142">
        <v>51.448500000000003</v>
      </c>
      <c r="Y104" s="141">
        <v>313.52400000000006</v>
      </c>
      <c r="Z104" s="142">
        <v>36.894600000000004</v>
      </c>
      <c r="AA104" s="141">
        <v>0</v>
      </c>
      <c r="AB104" s="141">
        <v>197.94540000000001</v>
      </c>
      <c r="AC104" s="142">
        <v>4.6144000000000007</v>
      </c>
      <c r="AD104" s="141">
        <v>90.125</v>
      </c>
      <c r="AE104" s="141">
        <v>450.17180000000002</v>
      </c>
      <c r="AF104" s="141">
        <v>440.48980000000006</v>
      </c>
      <c r="AG104" s="141">
        <v>107.15090000000001</v>
      </c>
      <c r="AH104" s="141">
        <v>0</v>
      </c>
      <c r="AI104" s="141">
        <v>118.3882</v>
      </c>
      <c r="AJ104" s="141">
        <v>56.114399999999996</v>
      </c>
      <c r="AK104" s="141">
        <v>0</v>
      </c>
      <c r="AL104" s="141">
        <v>84.542400000000001</v>
      </c>
      <c r="AM104" s="380">
        <v>2.5956000000000001</v>
      </c>
      <c r="AN104" s="141">
        <v>5.5516999999999994</v>
      </c>
      <c r="AO104" s="141">
        <v>0</v>
      </c>
      <c r="AP104" s="141">
        <v>12.782300000000001</v>
      </c>
      <c r="AQ104" s="141">
        <v>0</v>
      </c>
      <c r="AR104" s="141">
        <v>6.7465000000000002</v>
      </c>
      <c r="AS104" s="141">
        <v>0</v>
      </c>
      <c r="AT104" s="142">
        <v>5.0985000000000005</v>
      </c>
      <c r="AU104" s="466">
        <v>32.7746</v>
      </c>
      <c r="AV104" s="402">
        <v>1379.7571000000003</v>
      </c>
      <c r="AW104" s="141">
        <v>85.922600000000003</v>
      </c>
      <c r="AX104" s="402">
        <v>426.60069999999962</v>
      </c>
      <c r="AY104" s="141">
        <v>0</v>
      </c>
      <c r="AZ104" s="141">
        <v>0</v>
      </c>
      <c r="BA104" s="142">
        <v>48.090699999999998</v>
      </c>
      <c r="BB104" s="403">
        <v>378.50999999999965</v>
      </c>
    </row>
    <row r="105" spans="2:54" ht="16.149999999999999" customHeight="1">
      <c r="F105" s="137" t="s">
        <v>118</v>
      </c>
      <c r="G105" s="395" t="s">
        <v>119</v>
      </c>
      <c r="H105" s="396">
        <v>41426</v>
      </c>
      <c r="I105" s="397" t="s">
        <v>61</v>
      </c>
      <c r="J105" s="397" t="s">
        <v>67</v>
      </c>
      <c r="K105" s="398" t="s">
        <v>63</v>
      </c>
      <c r="L105" s="395" t="s">
        <v>111</v>
      </c>
      <c r="M105" s="399">
        <v>8.8601933485040224E-2</v>
      </c>
      <c r="N105" s="400" t="s">
        <v>52</v>
      </c>
      <c r="O105" s="504">
        <v>2018</v>
      </c>
      <c r="P105" s="401">
        <v>2</v>
      </c>
      <c r="Q105" s="141">
        <v>7899.9732000000004</v>
      </c>
      <c r="R105" s="141">
        <v>121.7475</v>
      </c>
      <c r="S105" s="402">
        <v>7778.2257</v>
      </c>
      <c r="T105" s="141">
        <v>3162.8772000000004</v>
      </c>
      <c r="W105" s="403">
        <v>4615.3485000000001</v>
      </c>
      <c r="X105" s="142">
        <v>86.787800000000004</v>
      </c>
      <c r="Y105" s="141">
        <v>932.96879999999999</v>
      </c>
      <c r="Z105" s="142">
        <v>56.464600000000004</v>
      </c>
      <c r="AA105" s="141">
        <v>0</v>
      </c>
      <c r="AB105" s="141">
        <v>-191.90960000000001</v>
      </c>
      <c r="AC105" s="142">
        <v>38.274799999999999</v>
      </c>
      <c r="AD105" s="141">
        <v>351.37419999999997</v>
      </c>
      <c r="AE105" s="141">
        <v>733.96770000000004</v>
      </c>
      <c r="AF105" s="141">
        <v>651.39260000000002</v>
      </c>
      <c r="AG105" s="141">
        <v>261.38310000000001</v>
      </c>
      <c r="AH105" s="141">
        <v>0</v>
      </c>
      <c r="AI105" s="141">
        <v>145.85830000000001</v>
      </c>
      <c r="AJ105" s="141">
        <v>107.48049999999999</v>
      </c>
      <c r="AK105" s="141">
        <v>0</v>
      </c>
      <c r="AL105" s="141">
        <v>120.3349</v>
      </c>
      <c r="AM105" s="380">
        <v>3.7286000000000001</v>
      </c>
      <c r="AN105" s="141">
        <v>8.5181000000000004</v>
      </c>
      <c r="AO105" s="141">
        <v>0.52529999999999999</v>
      </c>
      <c r="AP105" s="141">
        <v>31.8064</v>
      </c>
      <c r="AQ105" s="141">
        <v>5.0985000000000005</v>
      </c>
      <c r="AR105" s="141">
        <v>11.2064</v>
      </c>
      <c r="AS105" s="141">
        <v>0</v>
      </c>
      <c r="AT105" s="142">
        <v>102.176</v>
      </c>
      <c r="AU105" s="466">
        <v>163.05930000000001</v>
      </c>
      <c r="AV105" s="402">
        <v>2534.8505999999998</v>
      </c>
      <c r="AW105" s="141">
        <v>150.68900000000002</v>
      </c>
      <c r="AX105" s="402">
        <v>699.95290000000045</v>
      </c>
      <c r="AY105" s="141">
        <v>0</v>
      </c>
      <c r="AZ105" s="141">
        <v>0</v>
      </c>
      <c r="BA105" s="142">
        <v>279.70679999999999</v>
      </c>
      <c r="BB105" s="403">
        <v>420.24610000000047</v>
      </c>
    </row>
    <row r="106" spans="2:54" ht="16.149999999999999" customHeight="1">
      <c r="F106" s="137" t="s">
        <v>120</v>
      </c>
      <c r="G106" s="395" t="s">
        <v>121</v>
      </c>
      <c r="H106" s="396">
        <v>41470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4.1498732103263464E-2</v>
      </c>
      <c r="N106" s="400" t="s">
        <v>51</v>
      </c>
      <c r="O106" s="504">
        <v>2018</v>
      </c>
      <c r="P106" s="401">
        <v>2</v>
      </c>
      <c r="Q106" s="141">
        <v>1084.9464</v>
      </c>
      <c r="R106" s="141">
        <v>29.767500000000002</v>
      </c>
      <c r="S106" s="402">
        <v>1055.1789000000001</v>
      </c>
      <c r="T106" s="141">
        <v>628.32240000000002</v>
      </c>
      <c r="W106" s="403">
        <v>426.8565000000001</v>
      </c>
      <c r="X106" s="142">
        <v>25.657299999999999</v>
      </c>
      <c r="Y106" s="141">
        <v>84.347999999999985</v>
      </c>
      <c r="Z106" s="142">
        <v>6.0872999999999999</v>
      </c>
      <c r="AA106" s="141">
        <v>0</v>
      </c>
      <c r="AB106" s="141">
        <v>-0.1236</v>
      </c>
      <c r="AC106" s="142">
        <v>6.3963000000000001</v>
      </c>
      <c r="AD106" s="141">
        <v>56.804499999999997</v>
      </c>
      <c r="AE106" s="141">
        <v>34.669799999999995</v>
      </c>
      <c r="AF106" s="141">
        <v>96.5625</v>
      </c>
      <c r="AG106" s="141">
        <v>9.7128999999999994</v>
      </c>
      <c r="AH106" s="141">
        <v>0</v>
      </c>
      <c r="AI106" s="141">
        <v>2.4411</v>
      </c>
      <c r="AJ106" s="141">
        <v>9.3318000000000012</v>
      </c>
      <c r="AK106" s="141">
        <v>0</v>
      </c>
      <c r="AL106" s="141">
        <v>20.8781</v>
      </c>
      <c r="AM106" s="380">
        <v>2.0394000000000001</v>
      </c>
      <c r="AN106" s="141">
        <v>1.5244</v>
      </c>
      <c r="AO106" s="141">
        <v>0</v>
      </c>
      <c r="AP106" s="141">
        <v>3.5226000000000002</v>
      </c>
      <c r="AQ106" s="141">
        <v>0</v>
      </c>
      <c r="AR106" s="141">
        <v>1.9261000000000001</v>
      </c>
      <c r="AS106" s="141">
        <v>0</v>
      </c>
      <c r="AT106" s="142">
        <v>14.492100000000001</v>
      </c>
      <c r="AU106" s="466">
        <v>23.504600000000003</v>
      </c>
      <c r="AV106" s="402">
        <v>253.90530000000001</v>
      </c>
      <c r="AW106" s="141">
        <v>18.107399999999998</v>
      </c>
      <c r="AX106" s="402">
        <v>45.023900000000125</v>
      </c>
      <c r="AY106" s="141">
        <v>0</v>
      </c>
      <c r="AZ106" s="141">
        <v>0</v>
      </c>
      <c r="BA106" s="142">
        <v>25.883900000000001</v>
      </c>
      <c r="BB106" s="403">
        <v>19.140000000000125</v>
      </c>
    </row>
    <row r="107" spans="2:54" ht="16.149999999999999" customHeight="1">
      <c r="F107" s="137" t="s">
        <v>122</v>
      </c>
      <c r="G107" s="395" t="s">
        <v>123</v>
      </c>
      <c r="H107" s="396">
        <v>41655</v>
      </c>
      <c r="I107" s="397" t="s">
        <v>61</v>
      </c>
      <c r="J107" s="397" t="s">
        <v>62</v>
      </c>
      <c r="K107" s="398" t="s">
        <v>95</v>
      </c>
      <c r="L107" s="395" t="s">
        <v>80</v>
      </c>
      <c r="M107" s="399">
        <v>0.11716767768770164</v>
      </c>
      <c r="N107" s="400" t="s">
        <v>52</v>
      </c>
      <c r="O107" s="504">
        <v>2018</v>
      </c>
      <c r="P107" s="401">
        <v>2</v>
      </c>
      <c r="Q107" s="141">
        <v>1391.2668000000001</v>
      </c>
      <c r="R107" s="141">
        <v>17.891999999999999</v>
      </c>
      <c r="S107" s="402">
        <v>1373.3748000000001</v>
      </c>
      <c r="T107" s="141">
        <v>786.00239999999997</v>
      </c>
      <c r="W107" s="403">
        <v>587.37240000000008</v>
      </c>
      <c r="X107" s="142">
        <v>29.324099999999998</v>
      </c>
      <c r="Y107" s="141">
        <v>137.28960000000001</v>
      </c>
      <c r="Z107" s="142">
        <v>1.8746</v>
      </c>
      <c r="AA107" s="141">
        <v>0</v>
      </c>
      <c r="AB107" s="141">
        <v>-8.2400000000000001E-2</v>
      </c>
      <c r="AC107" s="142">
        <v>0</v>
      </c>
      <c r="AD107" s="141">
        <v>88.229799999999997</v>
      </c>
      <c r="AE107" s="141">
        <v>43.466000000000001</v>
      </c>
      <c r="AF107" s="141">
        <v>31.3017</v>
      </c>
      <c r="AG107" s="141">
        <v>18.138300000000001</v>
      </c>
      <c r="AH107" s="141">
        <v>0</v>
      </c>
      <c r="AI107" s="141">
        <v>2.9870000000000001</v>
      </c>
      <c r="AJ107" s="141">
        <v>6.0975999999999999</v>
      </c>
      <c r="AK107" s="141">
        <v>0</v>
      </c>
      <c r="AL107" s="141">
        <v>28.736999999999998</v>
      </c>
      <c r="AM107" s="380">
        <v>2.7707000000000002</v>
      </c>
      <c r="AN107" s="141">
        <v>0.69010000000000005</v>
      </c>
      <c r="AO107" s="141">
        <v>0</v>
      </c>
      <c r="AP107" s="141">
        <v>5.3353999999999999</v>
      </c>
      <c r="AQ107" s="141">
        <v>0</v>
      </c>
      <c r="AR107" s="141">
        <v>0.97849999999999993</v>
      </c>
      <c r="AS107" s="141">
        <v>0</v>
      </c>
      <c r="AT107" s="142">
        <v>0.52529999999999999</v>
      </c>
      <c r="AU107" s="466">
        <v>10.3</v>
      </c>
      <c r="AV107" s="402">
        <v>229.25740000000002</v>
      </c>
      <c r="AW107" s="141">
        <v>26.532800000000002</v>
      </c>
      <c r="AX107" s="402">
        <v>163.01150000000007</v>
      </c>
      <c r="AY107" s="141">
        <v>0</v>
      </c>
      <c r="AZ107" s="141">
        <v>0</v>
      </c>
      <c r="BA107" s="142">
        <v>30.4056</v>
      </c>
      <c r="BB107" s="403">
        <v>132.60590000000008</v>
      </c>
    </row>
    <row r="108" spans="2:54" ht="16.149999999999999" customHeight="1">
      <c r="F108" s="137" t="s">
        <v>124</v>
      </c>
      <c r="G108" s="395" t="s">
        <v>125</v>
      </c>
      <c r="H108" s="396">
        <v>41699</v>
      </c>
      <c r="I108" s="397" t="s">
        <v>55</v>
      </c>
      <c r="J108" s="397" t="s">
        <v>126</v>
      </c>
      <c r="K108" s="398" t="s">
        <v>63</v>
      </c>
      <c r="L108" s="395" t="s">
        <v>114</v>
      </c>
      <c r="M108" s="399">
        <v>0.17638677268197472</v>
      </c>
      <c r="N108" s="400" t="s">
        <v>52</v>
      </c>
      <c r="O108" s="504">
        <v>2018</v>
      </c>
      <c r="P108" s="401">
        <v>2</v>
      </c>
      <c r="Q108" s="141">
        <v>6908.5872000000008</v>
      </c>
      <c r="R108" s="141">
        <v>73.6785</v>
      </c>
      <c r="S108" s="402">
        <v>6834.9087000000009</v>
      </c>
      <c r="T108" s="141">
        <v>2740.4784000000004</v>
      </c>
      <c r="W108" s="403">
        <v>4094.4303000000004</v>
      </c>
      <c r="X108" s="142">
        <v>100.22930000000001</v>
      </c>
      <c r="Y108" s="141">
        <v>819.93600000000015</v>
      </c>
      <c r="Z108" s="142">
        <v>27.212600000000002</v>
      </c>
      <c r="AA108" s="141">
        <v>0</v>
      </c>
      <c r="AB108" s="141">
        <v>-9.6098999999999997</v>
      </c>
      <c r="AC108" s="142">
        <v>25.224699999999999</v>
      </c>
      <c r="AD108" s="141">
        <v>170.26930000000002</v>
      </c>
      <c r="AE108" s="141">
        <v>485.23300000000006</v>
      </c>
      <c r="AF108" s="141">
        <v>506.68790000000001</v>
      </c>
      <c r="AG108" s="141">
        <v>201.983</v>
      </c>
      <c r="AH108" s="141">
        <v>0</v>
      </c>
      <c r="AI108" s="141">
        <v>254.70869999999999</v>
      </c>
      <c r="AJ108" s="141">
        <v>41.6738</v>
      </c>
      <c r="AK108" s="141">
        <v>17.3658</v>
      </c>
      <c r="AL108" s="141">
        <v>53.7866</v>
      </c>
      <c r="AM108" s="380">
        <v>6.1078999999999999</v>
      </c>
      <c r="AN108" s="141">
        <v>10.176400000000001</v>
      </c>
      <c r="AO108" s="141">
        <v>0.27810000000000001</v>
      </c>
      <c r="AP108" s="141">
        <v>64.467700000000008</v>
      </c>
      <c r="AQ108" s="141">
        <v>0</v>
      </c>
      <c r="AR108" s="141">
        <v>7.1276000000000002</v>
      </c>
      <c r="AS108" s="141">
        <v>0</v>
      </c>
      <c r="AT108" s="142">
        <v>8.9198000000000004</v>
      </c>
      <c r="AU108" s="466">
        <v>97.077500000000001</v>
      </c>
      <c r="AV108" s="402">
        <v>1828.7855999999999</v>
      </c>
      <c r="AW108" s="141">
        <v>115.29819999999999</v>
      </c>
      <c r="AX108" s="402">
        <v>1218.5834000000004</v>
      </c>
      <c r="AY108" s="141">
        <v>0</v>
      </c>
      <c r="AZ108" s="141">
        <v>0</v>
      </c>
      <c r="BA108" s="142">
        <v>197.62610000000001</v>
      </c>
      <c r="BB108" s="403">
        <v>1020.9573000000005</v>
      </c>
    </row>
    <row r="109" spans="2:54" ht="16.149999999999999" customHeight="1">
      <c r="F109" s="137" t="s">
        <v>127</v>
      </c>
      <c r="G109" s="395" t="s">
        <v>128</v>
      </c>
      <c r="H109" s="396">
        <v>41699</v>
      </c>
      <c r="I109" s="397" t="s">
        <v>55</v>
      </c>
      <c r="J109" s="397" t="s">
        <v>103</v>
      </c>
      <c r="K109" s="398" t="s">
        <v>95</v>
      </c>
      <c r="L109" s="395" t="s">
        <v>114</v>
      </c>
      <c r="M109" s="399">
        <v>0.10386741225297787</v>
      </c>
      <c r="N109" s="400" t="s">
        <v>52</v>
      </c>
      <c r="O109" s="504">
        <v>2018</v>
      </c>
      <c r="P109" s="401">
        <v>2</v>
      </c>
      <c r="Q109" s="141">
        <v>2052.1836000000003</v>
      </c>
      <c r="R109" s="141">
        <v>38.786999999999999</v>
      </c>
      <c r="S109" s="402">
        <v>2013.3966000000003</v>
      </c>
      <c r="T109" s="141">
        <v>1150.2539999999999</v>
      </c>
      <c r="W109" s="403">
        <v>863.14260000000036</v>
      </c>
      <c r="X109" s="142">
        <v>62.242899999999999</v>
      </c>
      <c r="Y109" s="141">
        <v>160.98480000000001</v>
      </c>
      <c r="Z109" s="142">
        <v>10.3309</v>
      </c>
      <c r="AA109" s="141">
        <v>0</v>
      </c>
      <c r="AB109" s="141">
        <v>-0.3296</v>
      </c>
      <c r="AC109" s="142">
        <v>7.7352999999999996</v>
      </c>
      <c r="AD109" s="141">
        <v>71.502600000000001</v>
      </c>
      <c r="AE109" s="141">
        <v>61.048100000000005</v>
      </c>
      <c r="AF109" s="141">
        <v>136.84580000000003</v>
      </c>
      <c r="AG109" s="141">
        <v>13.4518</v>
      </c>
      <c r="AH109" s="141">
        <v>0</v>
      </c>
      <c r="AI109" s="141">
        <v>9.0846</v>
      </c>
      <c r="AJ109" s="141">
        <v>4.9542999999999999</v>
      </c>
      <c r="AK109" s="141">
        <v>0</v>
      </c>
      <c r="AL109" s="141">
        <v>36.225100000000005</v>
      </c>
      <c r="AM109" s="380">
        <v>2.2454000000000001</v>
      </c>
      <c r="AN109" s="141">
        <v>7.9001000000000001</v>
      </c>
      <c r="AO109" s="141">
        <v>0</v>
      </c>
      <c r="AP109" s="141">
        <v>38.8825</v>
      </c>
      <c r="AQ109" s="141">
        <v>0</v>
      </c>
      <c r="AR109" s="141">
        <v>3.2650999999999999</v>
      </c>
      <c r="AS109" s="141">
        <v>0</v>
      </c>
      <c r="AT109" s="142">
        <v>4.1818</v>
      </c>
      <c r="AU109" s="466">
        <v>56.474899999999998</v>
      </c>
      <c r="AV109" s="402">
        <v>389.58720000000005</v>
      </c>
      <c r="AW109" s="141">
        <v>34.247500000000002</v>
      </c>
      <c r="AX109" s="402">
        <v>213.15500000000026</v>
      </c>
      <c r="AY109" s="141">
        <v>0</v>
      </c>
      <c r="AZ109" s="141">
        <v>0</v>
      </c>
      <c r="BA109" s="142">
        <v>33.310200000000002</v>
      </c>
      <c r="BB109" s="403">
        <v>179.84480000000025</v>
      </c>
    </row>
    <row r="110" spans="2:54" ht="16.149999999999999" customHeight="1">
      <c r="F110" s="137" t="s">
        <v>129</v>
      </c>
      <c r="G110" s="395" t="s">
        <v>130</v>
      </c>
      <c r="H110" s="396">
        <v>41725</v>
      </c>
      <c r="I110" s="397" t="s">
        <v>55</v>
      </c>
      <c r="J110" s="397" t="s">
        <v>116</v>
      </c>
      <c r="K110" s="398" t="s">
        <v>117</v>
      </c>
      <c r="L110" s="395" t="s">
        <v>114</v>
      </c>
      <c r="M110" s="399">
        <v>0.12864734205372788</v>
      </c>
      <c r="N110" s="400" t="s">
        <v>52</v>
      </c>
      <c r="O110" s="504">
        <v>2018</v>
      </c>
      <c r="P110" s="401">
        <v>2</v>
      </c>
      <c r="Q110" s="141">
        <v>5357.1887999999999</v>
      </c>
      <c r="R110" s="141">
        <v>80.377499999999998</v>
      </c>
      <c r="S110" s="402">
        <v>5276.8113000000003</v>
      </c>
      <c r="T110" s="141">
        <v>2634.5520000000001</v>
      </c>
      <c r="W110" s="403">
        <v>2642.2593000000002</v>
      </c>
      <c r="X110" s="142">
        <v>65.600700000000003</v>
      </c>
      <c r="Y110" s="141">
        <v>369.21960000000007</v>
      </c>
      <c r="Z110" s="142">
        <v>6.4478</v>
      </c>
      <c r="AA110" s="141">
        <v>0</v>
      </c>
      <c r="AB110" s="141">
        <v>-0.46350000000000002</v>
      </c>
      <c r="AC110" s="142">
        <v>25.636700000000001</v>
      </c>
      <c r="AD110" s="141">
        <v>119.995</v>
      </c>
      <c r="AE110" s="141">
        <v>536.6712</v>
      </c>
      <c r="AF110" s="141">
        <v>387.06370000000004</v>
      </c>
      <c r="AG110" s="141">
        <v>80.504800000000003</v>
      </c>
      <c r="AH110" s="141">
        <v>0</v>
      </c>
      <c r="AI110" s="141">
        <v>116.30760000000001</v>
      </c>
      <c r="AJ110" s="141">
        <v>52.962600000000002</v>
      </c>
      <c r="AK110" s="141">
        <v>0.86519999999999997</v>
      </c>
      <c r="AL110" s="141">
        <v>108.8916</v>
      </c>
      <c r="AM110" s="380">
        <v>3.1930000000000001</v>
      </c>
      <c r="AN110" s="141">
        <v>9.6614000000000004</v>
      </c>
      <c r="AO110" s="141">
        <v>0</v>
      </c>
      <c r="AP110" s="141">
        <v>14.244900000000001</v>
      </c>
      <c r="AQ110" s="141">
        <v>10.197000000000001</v>
      </c>
      <c r="AR110" s="141">
        <v>5.6032000000000002</v>
      </c>
      <c r="AS110" s="141">
        <v>0</v>
      </c>
      <c r="AT110" s="142">
        <v>1.4008</v>
      </c>
      <c r="AU110" s="466">
        <v>44.3003</v>
      </c>
      <c r="AV110" s="402">
        <v>1447.5620000000001</v>
      </c>
      <c r="AW110" s="141">
        <v>89.414300000000011</v>
      </c>
      <c r="AX110" s="402">
        <v>689.18809999999996</v>
      </c>
      <c r="AY110" s="141">
        <v>0</v>
      </c>
      <c r="AZ110" s="141">
        <v>0</v>
      </c>
      <c r="BA110" s="142">
        <v>194.38159999999999</v>
      </c>
      <c r="BB110" s="403">
        <v>494.80649999999997</v>
      </c>
    </row>
    <row r="111" spans="2:54" ht="16.149999999999999" customHeight="1">
      <c r="F111" s="137" t="s">
        <v>131</v>
      </c>
      <c r="G111" s="395" t="s">
        <v>132</v>
      </c>
      <c r="H111" s="396">
        <v>41726</v>
      </c>
      <c r="I111" s="397" t="s">
        <v>55</v>
      </c>
      <c r="J111" s="397" t="s">
        <v>103</v>
      </c>
      <c r="K111" s="398" t="s">
        <v>106</v>
      </c>
      <c r="L111" s="395" t="s">
        <v>114</v>
      </c>
      <c r="M111" s="399">
        <v>0.10613055165727688</v>
      </c>
      <c r="N111" s="400" t="s">
        <v>52</v>
      </c>
      <c r="O111" s="504">
        <v>2018</v>
      </c>
      <c r="P111" s="401">
        <v>2</v>
      </c>
      <c r="Q111" s="141">
        <v>3540.0240000000003</v>
      </c>
      <c r="R111" s="141">
        <v>127.34400000000001</v>
      </c>
      <c r="S111" s="402">
        <v>3412.6800000000003</v>
      </c>
      <c r="T111" s="141">
        <v>1470.6576</v>
      </c>
      <c r="W111" s="403">
        <v>1942.0224000000003</v>
      </c>
      <c r="X111" s="142">
        <v>54.868100000000005</v>
      </c>
      <c r="Y111" s="141">
        <v>323.85960000000006</v>
      </c>
      <c r="Z111" s="142">
        <v>8.3739000000000008</v>
      </c>
      <c r="AA111" s="141">
        <v>0</v>
      </c>
      <c r="AB111" s="141">
        <v>-7.3851000000000004</v>
      </c>
      <c r="AC111" s="142">
        <v>50.408200000000001</v>
      </c>
      <c r="AD111" s="141">
        <v>125.76299999999999</v>
      </c>
      <c r="AE111" s="141">
        <v>372.97330000000005</v>
      </c>
      <c r="AF111" s="141">
        <v>312.05910000000006</v>
      </c>
      <c r="AG111" s="141">
        <v>110.54990000000001</v>
      </c>
      <c r="AH111" s="141">
        <v>0</v>
      </c>
      <c r="AI111" s="141">
        <v>144.80770000000001</v>
      </c>
      <c r="AJ111" s="141">
        <v>44.496000000000002</v>
      </c>
      <c r="AK111" s="141">
        <v>0</v>
      </c>
      <c r="AL111" s="141">
        <v>31.703400000000002</v>
      </c>
      <c r="AM111" s="380">
        <v>2.5131999999999999</v>
      </c>
      <c r="AN111" s="141">
        <v>1.5553000000000001</v>
      </c>
      <c r="AO111" s="141">
        <v>0</v>
      </c>
      <c r="AP111" s="141">
        <v>5.644400000000001</v>
      </c>
      <c r="AQ111" s="141">
        <v>0</v>
      </c>
      <c r="AR111" s="141">
        <v>7.8589000000000002</v>
      </c>
      <c r="AS111" s="141">
        <v>0</v>
      </c>
      <c r="AT111" s="142">
        <v>3.2342000000000004</v>
      </c>
      <c r="AU111" s="466">
        <v>20.806000000000004</v>
      </c>
      <c r="AV111" s="402">
        <v>1163.1584000000003</v>
      </c>
      <c r="AW111" s="141">
        <v>59.080800000000004</v>
      </c>
      <c r="AX111" s="402">
        <v>375.70469999999995</v>
      </c>
      <c r="AY111" s="141">
        <v>0</v>
      </c>
      <c r="AZ111" s="141">
        <v>0</v>
      </c>
      <c r="BA111" s="142">
        <v>155.8493</v>
      </c>
      <c r="BB111" s="403">
        <v>219.85539999999995</v>
      </c>
    </row>
    <row r="112" spans="2:54" ht="16.149999999999999" customHeight="1">
      <c r="F112" s="137" t="s">
        <v>133</v>
      </c>
      <c r="G112" s="395" t="s">
        <v>134</v>
      </c>
      <c r="H112" s="396">
        <v>41726</v>
      </c>
      <c r="I112" s="397" t="s">
        <v>55</v>
      </c>
      <c r="J112" s="397" t="s">
        <v>103</v>
      </c>
      <c r="K112" s="398" t="s">
        <v>135</v>
      </c>
      <c r="L112" s="395" t="s">
        <v>114</v>
      </c>
      <c r="M112" s="399">
        <v>0.13248450425496533</v>
      </c>
      <c r="N112" s="400" t="s">
        <v>52</v>
      </c>
      <c r="O112" s="504">
        <v>2018</v>
      </c>
      <c r="P112" s="401">
        <v>2</v>
      </c>
      <c r="Q112" s="141">
        <v>2356.7759999999998</v>
      </c>
      <c r="R112" s="141">
        <v>54.0015</v>
      </c>
      <c r="S112" s="402">
        <v>2302.7745</v>
      </c>
      <c r="T112" s="141">
        <v>837.17279999999994</v>
      </c>
      <c r="W112" s="403">
        <v>1465.6017000000002</v>
      </c>
      <c r="X112" s="142">
        <v>34.196000000000005</v>
      </c>
      <c r="Y112" s="141">
        <v>195.60960000000003</v>
      </c>
      <c r="Z112" s="142">
        <v>42.425699999999999</v>
      </c>
      <c r="AA112" s="141">
        <v>0</v>
      </c>
      <c r="AB112" s="141">
        <v>-2.2454000000000001</v>
      </c>
      <c r="AC112" s="142">
        <v>18.457600000000003</v>
      </c>
      <c r="AD112" s="141">
        <v>110.65290000000002</v>
      </c>
      <c r="AE112" s="141">
        <v>244.86189999999999</v>
      </c>
      <c r="AF112" s="141">
        <v>222.6448</v>
      </c>
      <c r="AG112" s="141">
        <v>84.820499999999996</v>
      </c>
      <c r="AH112" s="141">
        <v>0</v>
      </c>
      <c r="AI112" s="141">
        <v>97.499799999999993</v>
      </c>
      <c r="AJ112" s="141">
        <v>46.216099999999997</v>
      </c>
      <c r="AK112" s="141">
        <v>0</v>
      </c>
      <c r="AL112" s="141">
        <v>24.235900000000001</v>
      </c>
      <c r="AM112" s="380">
        <v>2.6368</v>
      </c>
      <c r="AN112" s="141">
        <v>7.6323000000000008</v>
      </c>
      <c r="AO112" s="141">
        <v>1.5862000000000001</v>
      </c>
      <c r="AP112" s="141">
        <v>6.9834000000000005</v>
      </c>
      <c r="AQ112" s="141">
        <v>0</v>
      </c>
      <c r="AR112" s="141">
        <v>5.3765999999999998</v>
      </c>
      <c r="AS112" s="141">
        <v>0</v>
      </c>
      <c r="AT112" s="142">
        <v>2.8633999999999999</v>
      </c>
      <c r="AU112" s="466">
        <v>27.078700000000001</v>
      </c>
      <c r="AV112" s="402">
        <v>858.01060000000007</v>
      </c>
      <c r="AW112" s="141">
        <v>39.335699999999996</v>
      </c>
      <c r="AX112" s="402">
        <v>312.23630000000014</v>
      </c>
      <c r="AY112" s="141">
        <v>0</v>
      </c>
      <c r="AZ112" s="141">
        <v>0</v>
      </c>
      <c r="BA112" s="142">
        <v>130.02719999999999</v>
      </c>
      <c r="BB112" s="403">
        <v>182.20910000000015</v>
      </c>
    </row>
    <row r="113" spans="6:54" ht="16.149999999999999" customHeight="1">
      <c r="F113" s="137" t="s">
        <v>136</v>
      </c>
      <c r="G113" s="395" t="s">
        <v>137</v>
      </c>
      <c r="H113" s="396">
        <v>41738</v>
      </c>
      <c r="I113" s="397" t="s">
        <v>55</v>
      </c>
      <c r="J113" s="397" t="s">
        <v>116</v>
      </c>
      <c r="K113" s="398" t="s">
        <v>135</v>
      </c>
      <c r="L113" s="395" t="s">
        <v>114</v>
      </c>
      <c r="M113" s="399">
        <v>0.19911529253039426</v>
      </c>
      <c r="N113" s="400" t="s">
        <v>52</v>
      </c>
      <c r="O113" s="504">
        <v>2018</v>
      </c>
      <c r="P113" s="401">
        <v>2</v>
      </c>
      <c r="Q113" s="141">
        <v>3870.8388000000004</v>
      </c>
      <c r="R113" s="141">
        <v>52.542000000000002</v>
      </c>
      <c r="S113" s="402">
        <v>3818.2968000000005</v>
      </c>
      <c r="T113" s="141">
        <v>1409.13</v>
      </c>
      <c r="W113" s="403">
        <v>2409.1668000000004</v>
      </c>
      <c r="X113" s="142">
        <v>93.184100000000001</v>
      </c>
      <c r="Y113" s="141">
        <v>324.43199999999996</v>
      </c>
      <c r="Z113" s="142">
        <v>20.569099999999999</v>
      </c>
      <c r="AA113" s="141">
        <v>0</v>
      </c>
      <c r="AB113" s="141">
        <v>-1.5449999999999999</v>
      </c>
      <c r="AC113" s="142">
        <v>16.593299999999999</v>
      </c>
      <c r="AD113" s="141">
        <v>115.8647</v>
      </c>
      <c r="AE113" s="141">
        <v>345.59589999999997</v>
      </c>
      <c r="AF113" s="141">
        <v>302.08870000000002</v>
      </c>
      <c r="AG113" s="141">
        <v>93.544599999999988</v>
      </c>
      <c r="AH113" s="141">
        <v>0</v>
      </c>
      <c r="AI113" s="141">
        <v>108.6444</v>
      </c>
      <c r="AJ113" s="141">
        <v>42.034300000000002</v>
      </c>
      <c r="AK113" s="141">
        <v>1.1536000000000002</v>
      </c>
      <c r="AL113" s="141">
        <v>86.499400000000009</v>
      </c>
      <c r="AM113" s="380">
        <v>3.1414999999999997</v>
      </c>
      <c r="AN113" s="141">
        <v>5.8091999999999997</v>
      </c>
      <c r="AO113" s="141">
        <v>0.33990000000000004</v>
      </c>
      <c r="AP113" s="141">
        <v>8.2194000000000003</v>
      </c>
      <c r="AQ113" s="141">
        <v>0</v>
      </c>
      <c r="AR113" s="141">
        <v>5.3045000000000009</v>
      </c>
      <c r="AS113" s="141">
        <v>0</v>
      </c>
      <c r="AT113" s="142">
        <v>32.445</v>
      </c>
      <c r="AU113" s="466">
        <v>55.259500000000003</v>
      </c>
      <c r="AV113" s="402">
        <v>1150.6851000000001</v>
      </c>
      <c r="AW113" s="141">
        <v>64.601600000000005</v>
      </c>
      <c r="AX113" s="402">
        <v>770.74320000000034</v>
      </c>
      <c r="AY113" s="141">
        <v>0</v>
      </c>
      <c r="AZ113" s="141">
        <v>0</v>
      </c>
      <c r="BA113" s="142">
        <v>126.7518</v>
      </c>
      <c r="BB113" s="403">
        <v>643.99140000000034</v>
      </c>
    </row>
    <row r="114" spans="6:54" ht="16.149999999999999" customHeight="1">
      <c r="F114" s="137" t="s">
        <v>138</v>
      </c>
      <c r="G114" s="395" t="s">
        <v>139</v>
      </c>
      <c r="H114" s="396">
        <v>41739</v>
      </c>
      <c r="I114" s="397" t="s">
        <v>55</v>
      </c>
      <c r="J114" s="397" t="s">
        <v>116</v>
      </c>
      <c r="K114" s="398" t="s">
        <v>63</v>
      </c>
      <c r="L114" s="395" t="s">
        <v>114</v>
      </c>
      <c r="M114" s="399">
        <v>0.19194641669534807</v>
      </c>
      <c r="N114" s="400" t="s">
        <v>52</v>
      </c>
      <c r="O114" s="504">
        <v>2018</v>
      </c>
      <c r="P114" s="401">
        <v>2</v>
      </c>
      <c r="Q114" s="141">
        <v>8294.5835999999999</v>
      </c>
      <c r="R114" s="141">
        <v>111.79350000000001</v>
      </c>
      <c r="S114" s="402">
        <v>8182.7901000000002</v>
      </c>
      <c r="T114" s="141">
        <v>3317.058</v>
      </c>
      <c r="W114" s="403">
        <v>4865.7321000000002</v>
      </c>
      <c r="X114" s="142">
        <v>96.438900000000004</v>
      </c>
      <c r="Y114" s="141">
        <v>981.54719999999998</v>
      </c>
      <c r="Z114" s="142">
        <v>39.521099999999997</v>
      </c>
      <c r="AA114" s="141">
        <v>0</v>
      </c>
      <c r="AB114" s="141">
        <v>-18.715100000000003</v>
      </c>
      <c r="AC114" s="142">
        <v>43.280600000000007</v>
      </c>
      <c r="AD114" s="141">
        <v>206.83430000000001</v>
      </c>
      <c r="AE114" s="141">
        <v>663.24789999999996</v>
      </c>
      <c r="AF114" s="141">
        <v>553.43960000000004</v>
      </c>
      <c r="AG114" s="141">
        <v>128.30709999999999</v>
      </c>
      <c r="AH114" s="141">
        <v>0</v>
      </c>
      <c r="AI114" s="141">
        <v>142.37690000000001</v>
      </c>
      <c r="AJ114" s="141">
        <v>110.01430000000001</v>
      </c>
      <c r="AK114" s="141">
        <v>17.9529</v>
      </c>
      <c r="AL114" s="141">
        <v>169.74400000000003</v>
      </c>
      <c r="AM114" s="380">
        <v>2.8839999999999999</v>
      </c>
      <c r="AN114" s="141">
        <v>8.3224</v>
      </c>
      <c r="AO114" s="141">
        <v>1.9363999999999999</v>
      </c>
      <c r="AP114" s="141">
        <v>20.064400000000003</v>
      </c>
      <c r="AQ114" s="141">
        <v>0</v>
      </c>
      <c r="AR114" s="141">
        <v>9.4657</v>
      </c>
      <c r="AS114" s="141">
        <v>0</v>
      </c>
      <c r="AT114" s="142">
        <v>7.6528999999999998</v>
      </c>
      <c r="AU114" s="466">
        <v>50.325800000000001</v>
      </c>
      <c r="AV114" s="402">
        <v>2042.2428</v>
      </c>
      <c r="AW114" s="141">
        <v>138.43200000000002</v>
      </c>
      <c r="AX114" s="402">
        <v>1592.1156000000003</v>
      </c>
      <c r="AY114" s="141">
        <v>0</v>
      </c>
      <c r="AZ114" s="141">
        <v>0</v>
      </c>
      <c r="BA114" s="142">
        <v>274.1345</v>
      </c>
      <c r="BB114" s="403">
        <v>1317.9811000000004</v>
      </c>
    </row>
    <row r="115" spans="6:54" ht="16.149999999999999" customHeight="1">
      <c r="F115" s="137" t="s">
        <v>140</v>
      </c>
      <c r="G115" s="395" t="s">
        <v>141</v>
      </c>
      <c r="H115" s="396">
        <v>41752</v>
      </c>
      <c r="I115" s="397" t="s">
        <v>61</v>
      </c>
      <c r="J115" s="397" t="s">
        <v>108</v>
      </c>
      <c r="K115" s="398" t="s">
        <v>106</v>
      </c>
      <c r="L115" s="395" t="s">
        <v>77</v>
      </c>
      <c r="M115" s="399">
        <v>4.8020256183744531E-2</v>
      </c>
      <c r="N115" s="400" t="s">
        <v>51</v>
      </c>
      <c r="O115" s="504">
        <v>2018</v>
      </c>
      <c r="P115" s="401">
        <v>2</v>
      </c>
      <c r="Q115" s="141">
        <v>3261.5028000000002</v>
      </c>
      <c r="R115" s="141">
        <v>117.28500000000001</v>
      </c>
      <c r="S115" s="402">
        <v>3144.2178000000004</v>
      </c>
      <c r="T115" s="141">
        <v>1238.1120000000003</v>
      </c>
      <c r="W115" s="403">
        <v>1906.1058</v>
      </c>
      <c r="X115" s="142">
        <v>42.199100000000001</v>
      </c>
      <c r="Y115" s="141">
        <v>298.38240000000002</v>
      </c>
      <c r="Z115" s="142">
        <v>8.8889000000000014</v>
      </c>
      <c r="AA115" s="141">
        <v>0</v>
      </c>
      <c r="AB115" s="141">
        <v>-2.3072000000000004</v>
      </c>
      <c r="AC115" s="142">
        <v>18.189800000000002</v>
      </c>
      <c r="AD115" s="141">
        <v>118.39850000000001</v>
      </c>
      <c r="AE115" s="141">
        <v>423.43300000000005</v>
      </c>
      <c r="AF115" s="141">
        <v>424.34970000000004</v>
      </c>
      <c r="AG115" s="141">
        <v>103.77250000000001</v>
      </c>
      <c r="AH115" s="141">
        <v>0</v>
      </c>
      <c r="AI115" s="141">
        <v>135.80549999999999</v>
      </c>
      <c r="AJ115" s="141">
        <v>31.311999999999998</v>
      </c>
      <c r="AK115" s="141">
        <v>0</v>
      </c>
      <c r="AL115" s="141">
        <v>94.028700000000015</v>
      </c>
      <c r="AM115" s="380">
        <v>2.8839999999999999</v>
      </c>
      <c r="AN115" s="141">
        <v>2.1732999999999998</v>
      </c>
      <c r="AO115" s="141">
        <v>0.56650000000000011</v>
      </c>
      <c r="AP115" s="141">
        <v>7.0658000000000003</v>
      </c>
      <c r="AQ115" s="141">
        <v>0</v>
      </c>
      <c r="AR115" s="141">
        <v>5.2942</v>
      </c>
      <c r="AS115" s="141">
        <v>0</v>
      </c>
      <c r="AT115" s="142">
        <v>4.6040999999999999</v>
      </c>
      <c r="AU115" s="466">
        <v>22.587900000000001</v>
      </c>
      <c r="AV115" s="402">
        <v>1353.6877999999999</v>
      </c>
      <c r="AW115" s="141">
        <v>62.212000000000003</v>
      </c>
      <c r="AX115" s="402">
        <v>156.61820000000012</v>
      </c>
      <c r="AY115" s="141">
        <v>0</v>
      </c>
      <c r="AZ115" s="141">
        <v>0</v>
      </c>
      <c r="BA115" s="142">
        <v>216.12490000000003</v>
      </c>
      <c r="BB115" s="403">
        <v>-59.50669999999991</v>
      </c>
    </row>
    <row r="116" spans="6:54" ht="16.149999999999999" customHeight="1">
      <c r="F116" s="137" t="s">
        <v>142</v>
      </c>
      <c r="G116" s="395" t="s">
        <v>143</v>
      </c>
      <c r="H116" s="396">
        <v>42013</v>
      </c>
      <c r="I116" s="397" t="s">
        <v>55</v>
      </c>
      <c r="J116" s="397" t="s">
        <v>71</v>
      </c>
      <c r="K116" s="398" t="s">
        <v>63</v>
      </c>
      <c r="L116" s="395" t="s">
        <v>114</v>
      </c>
      <c r="M116" s="399">
        <v>4.805513454586044E-2</v>
      </c>
      <c r="N116" s="400" t="s">
        <v>51</v>
      </c>
      <c r="O116" s="504">
        <v>2018</v>
      </c>
      <c r="P116" s="401">
        <v>2</v>
      </c>
      <c r="Q116" s="141">
        <v>8327.5992000000006</v>
      </c>
      <c r="R116" s="141">
        <v>105.42000000000002</v>
      </c>
      <c r="S116" s="402">
        <v>8222.1792000000005</v>
      </c>
      <c r="T116" s="141">
        <v>3362.2992000000004</v>
      </c>
      <c r="W116" s="403">
        <v>4859.88</v>
      </c>
      <c r="X116" s="142">
        <v>94.440700000000007</v>
      </c>
      <c r="Y116" s="141">
        <v>986.29920000000004</v>
      </c>
      <c r="Z116" s="142">
        <v>50.881999999999998</v>
      </c>
      <c r="AA116" s="141">
        <v>0</v>
      </c>
      <c r="AB116" s="141">
        <v>-12.6175</v>
      </c>
      <c r="AC116" s="142">
        <v>36.781300000000002</v>
      </c>
      <c r="AD116" s="141">
        <v>308.53650000000005</v>
      </c>
      <c r="AE116" s="141">
        <v>827.81100000000004</v>
      </c>
      <c r="AF116" s="141">
        <v>1476.6492000000001</v>
      </c>
      <c r="AG116" s="141">
        <v>174.69830000000002</v>
      </c>
      <c r="AH116" s="141">
        <v>0</v>
      </c>
      <c r="AI116" s="141">
        <v>206.3914</v>
      </c>
      <c r="AJ116" s="141">
        <v>59.122</v>
      </c>
      <c r="AK116" s="141">
        <v>0</v>
      </c>
      <c r="AL116" s="141">
        <v>119.0371</v>
      </c>
      <c r="AM116" s="380">
        <v>3.1106000000000003</v>
      </c>
      <c r="AN116" s="141">
        <v>2.0394000000000001</v>
      </c>
      <c r="AO116" s="141">
        <v>2.8119000000000001</v>
      </c>
      <c r="AP116" s="141">
        <v>10.681099999999999</v>
      </c>
      <c r="AQ116" s="141">
        <v>0</v>
      </c>
      <c r="AR116" s="141">
        <v>11.845000000000001</v>
      </c>
      <c r="AS116" s="141">
        <v>0</v>
      </c>
      <c r="AT116" s="142">
        <v>10.516300000000001</v>
      </c>
      <c r="AU116" s="466">
        <v>41.004300000000001</v>
      </c>
      <c r="AV116" s="402">
        <v>3213.2498000000001</v>
      </c>
      <c r="AW116" s="141">
        <v>138.98820000000001</v>
      </c>
      <c r="AX116" s="402">
        <v>400.18389999999977</v>
      </c>
      <c r="AY116" s="141">
        <v>0</v>
      </c>
      <c r="AZ116" s="141">
        <v>0</v>
      </c>
      <c r="BA116" s="142">
        <v>483.96610000000004</v>
      </c>
      <c r="BB116" s="403">
        <v>-83.782200000000273</v>
      </c>
    </row>
    <row r="117" spans="6:54" ht="16.149999999999999" customHeight="1">
      <c r="F117" s="137" t="s">
        <v>144</v>
      </c>
      <c r="G117" s="395" t="s">
        <v>215</v>
      </c>
      <c r="H117" s="396">
        <v>42013</v>
      </c>
      <c r="I117" s="397" t="s">
        <v>55</v>
      </c>
      <c r="J117" s="397" t="s">
        <v>71</v>
      </c>
      <c r="K117" s="398" t="s">
        <v>63</v>
      </c>
      <c r="L117" s="395" t="s">
        <v>114</v>
      </c>
      <c r="M117" s="399">
        <v>-8.5783900940750085E-2</v>
      </c>
      <c r="N117" s="400" t="s">
        <v>56</v>
      </c>
      <c r="O117" s="504">
        <v>2018</v>
      </c>
      <c r="P117" s="401">
        <v>2</v>
      </c>
      <c r="Q117" s="141">
        <v>2671.9524000000006</v>
      </c>
      <c r="R117" s="141">
        <v>42.294000000000004</v>
      </c>
      <c r="S117" s="402">
        <v>2629.6584000000007</v>
      </c>
      <c r="T117" s="141">
        <v>1140.0696</v>
      </c>
      <c r="W117" s="403">
        <v>1489.5888000000007</v>
      </c>
      <c r="X117" s="142">
        <v>31.909400000000002</v>
      </c>
      <c r="Y117" s="141">
        <v>315.41400000000004</v>
      </c>
      <c r="Z117" s="142">
        <v>13.750500000000001</v>
      </c>
      <c r="AA117" s="141">
        <v>0</v>
      </c>
      <c r="AB117" s="141">
        <v>-5.5002000000000004</v>
      </c>
      <c r="AC117" s="142">
        <v>13.462100000000001</v>
      </c>
      <c r="AD117" s="141">
        <v>107.7998</v>
      </c>
      <c r="AE117" s="141">
        <v>347.93400000000003</v>
      </c>
      <c r="AF117" s="141">
        <v>579.4162</v>
      </c>
      <c r="AG117" s="141">
        <v>91.855400000000003</v>
      </c>
      <c r="AH117" s="141">
        <v>0</v>
      </c>
      <c r="AI117" s="141">
        <v>91.216800000000006</v>
      </c>
      <c r="AJ117" s="141">
        <v>26.491599999999998</v>
      </c>
      <c r="AK117" s="141">
        <v>0</v>
      </c>
      <c r="AL117" s="141">
        <v>44.022200000000005</v>
      </c>
      <c r="AM117" s="380">
        <v>6.3036000000000003</v>
      </c>
      <c r="AN117" s="141">
        <v>10.660500000000001</v>
      </c>
      <c r="AO117" s="141">
        <v>0.50470000000000004</v>
      </c>
      <c r="AP117" s="141">
        <v>6.1902999999999997</v>
      </c>
      <c r="AQ117" s="141">
        <v>0</v>
      </c>
      <c r="AR117" s="141">
        <v>4.3980999999999995</v>
      </c>
      <c r="AS117" s="141">
        <v>0</v>
      </c>
      <c r="AT117" s="142">
        <v>4.2950999999999997</v>
      </c>
      <c r="AU117" s="466">
        <v>32.3523</v>
      </c>
      <c r="AV117" s="402">
        <v>1321.0883000000001</v>
      </c>
      <c r="AW117" s="141">
        <v>44.598999999999997</v>
      </c>
      <c r="AX117" s="402">
        <v>-229.21049999999951</v>
      </c>
      <c r="AY117" s="141">
        <v>0</v>
      </c>
      <c r="AZ117" s="141">
        <v>0</v>
      </c>
      <c r="BA117" s="142">
        <v>101.7949</v>
      </c>
      <c r="BB117" s="403">
        <v>-331.0053999999995</v>
      </c>
    </row>
    <row r="118" spans="6:54" ht="16.149999999999999" customHeight="1">
      <c r="F118" s="137" t="s">
        <v>145</v>
      </c>
      <c r="G118" s="395" t="s">
        <v>146</v>
      </c>
      <c r="H118" s="396">
        <v>42013</v>
      </c>
      <c r="I118" s="397" t="s">
        <v>55</v>
      </c>
      <c r="J118" s="397" t="s">
        <v>71</v>
      </c>
      <c r="K118" s="398" t="s">
        <v>63</v>
      </c>
      <c r="L118" s="395" t="s">
        <v>114</v>
      </c>
      <c r="M118" s="399">
        <v>7.923221630289401E-2</v>
      </c>
      <c r="N118" s="400" t="s">
        <v>52</v>
      </c>
      <c r="O118" s="504">
        <v>2018</v>
      </c>
      <c r="P118" s="401">
        <v>2</v>
      </c>
      <c r="Q118" s="141">
        <v>6281.1180000000004</v>
      </c>
      <c r="R118" s="141">
        <v>69.709500000000006</v>
      </c>
      <c r="S118" s="402">
        <v>6211.4085000000005</v>
      </c>
      <c r="T118" s="141">
        <v>2476.4291999999996</v>
      </c>
      <c r="W118" s="403">
        <v>3734.9793000000009</v>
      </c>
      <c r="X118" s="142">
        <v>62.963900000000002</v>
      </c>
      <c r="Y118" s="141">
        <v>745.12439999999992</v>
      </c>
      <c r="Z118" s="142">
        <v>41.550200000000004</v>
      </c>
      <c r="AA118" s="141">
        <v>0</v>
      </c>
      <c r="AB118" s="141">
        <v>-14.636300000000002</v>
      </c>
      <c r="AC118" s="142">
        <v>23.216200000000001</v>
      </c>
      <c r="AD118" s="141">
        <v>209.93459999999999</v>
      </c>
      <c r="AE118" s="141">
        <v>624.16970000000003</v>
      </c>
      <c r="AF118" s="141">
        <v>926.32020000000011</v>
      </c>
      <c r="AG118" s="141">
        <v>176.542</v>
      </c>
      <c r="AH118" s="141">
        <v>0</v>
      </c>
      <c r="AI118" s="141">
        <v>136.04240000000001</v>
      </c>
      <c r="AJ118" s="141">
        <v>30.086300000000001</v>
      </c>
      <c r="AK118" s="141">
        <v>11.1858</v>
      </c>
      <c r="AL118" s="141">
        <v>128.4204</v>
      </c>
      <c r="AM118" s="380">
        <v>3.4711000000000003</v>
      </c>
      <c r="AN118" s="141">
        <v>8.8682999999999996</v>
      </c>
      <c r="AO118" s="141">
        <v>1.6274000000000002</v>
      </c>
      <c r="AP118" s="141">
        <v>13.626900000000001</v>
      </c>
      <c r="AQ118" s="141">
        <v>2.7088999999999999</v>
      </c>
      <c r="AR118" s="141">
        <v>9.8673999999999999</v>
      </c>
      <c r="AS118" s="141">
        <v>0</v>
      </c>
      <c r="AT118" s="142">
        <v>8.5490000000000013</v>
      </c>
      <c r="AU118" s="466">
        <v>48.719000000000001</v>
      </c>
      <c r="AV118" s="402">
        <v>2291.4204</v>
      </c>
      <c r="AW118" s="141">
        <v>104.8334</v>
      </c>
      <c r="AX118" s="402">
        <v>497.66690000000108</v>
      </c>
      <c r="AY118" s="141">
        <v>0</v>
      </c>
      <c r="AZ118" s="141">
        <v>0</v>
      </c>
      <c r="BA118" s="142">
        <v>274.58769999999998</v>
      </c>
      <c r="BB118" s="403">
        <v>223.07920000000109</v>
      </c>
    </row>
    <row r="119" spans="6:54" ht="16.149999999999999" customHeight="1">
      <c r="F119" s="137" t="s">
        <v>147</v>
      </c>
      <c r="G119" s="395" t="s">
        <v>148</v>
      </c>
      <c r="H119" s="396">
        <v>42061</v>
      </c>
      <c r="I119" s="397" t="s">
        <v>61</v>
      </c>
      <c r="J119" s="397" t="s">
        <v>91</v>
      </c>
      <c r="K119" s="398" t="s">
        <v>63</v>
      </c>
      <c r="L119" s="395" t="s">
        <v>114</v>
      </c>
      <c r="M119" s="399">
        <v>8.2675000098916401E-2</v>
      </c>
      <c r="N119" s="400" t="s">
        <v>52</v>
      </c>
      <c r="O119" s="504">
        <v>2018</v>
      </c>
      <c r="P119" s="401">
        <v>2</v>
      </c>
      <c r="Q119" s="141">
        <v>3336.1524000000004</v>
      </c>
      <c r="R119" s="141">
        <v>59.388000000000005</v>
      </c>
      <c r="S119" s="402">
        <v>3276.7644000000005</v>
      </c>
      <c r="T119" s="141">
        <v>1326.5747999999999</v>
      </c>
      <c r="W119" s="403">
        <v>1950.1896000000006</v>
      </c>
      <c r="X119" s="142">
        <v>40.952799999999996</v>
      </c>
      <c r="Y119" s="141">
        <v>393.012</v>
      </c>
      <c r="Z119" s="142">
        <v>22.330400000000001</v>
      </c>
      <c r="AA119" s="141">
        <v>0</v>
      </c>
      <c r="AB119" s="141">
        <v>-5.6341000000000001</v>
      </c>
      <c r="AC119" s="142">
        <v>19.343400000000003</v>
      </c>
      <c r="AD119" s="141">
        <v>125.25830000000001</v>
      </c>
      <c r="AE119" s="141">
        <v>297.47430000000003</v>
      </c>
      <c r="AF119" s="141">
        <v>442.26139999999998</v>
      </c>
      <c r="AG119" s="141">
        <v>102.176</v>
      </c>
      <c r="AH119" s="141">
        <v>0</v>
      </c>
      <c r="AI119" s="141">
        <v>112.9498</v>
      </c>
      <c r="AJ119" s="141">
        <v>38.4499</v>
      </c>
      <c r="AK119" s="141">
        <v>0</v>
      </c>
      <c r="AL119" s="141">
        <v>29.9833</v>
      </c>
      <c r="AM119" s="380">
        <v>0.82400000000000007</v>
      </c>
      <c r="AN119" s="141">
        <v>7.6632000000000007</v>
      </c>
      <c r="AO119" s="141">
        <v>0.25750000000000001</v>
      </c>
      <c r="AP119" s="141">
        <v>11.319700000000001</v>
      </c>
      <c r="AQ119" s="141">
        <v>0</v>
      </c>
      <c r="AR119" s="141">
        <v>5.2221000000000002</v>
      </c>
      <c r="AS119" s="141">
        <v>0</v>
      </c>
      <c r="AT119" s="142">
        <v>2.2660000000000005</v>
      </c>
      <c r="AU119" s="466">
        <v>27.552500000000006</v>
      </c>
      <c r="AV119" s="402">
        <v>1176.1055000000003</v>
      </c>
      <c r="AW119" s="141">
        <v>55.681800000000003</v>
      </c>
      <c r="AX119" s="402">
        <v>275.81640000000021</v>
      </c>
      <c r="AY119" s="141">
        <v>0</v>
      </c>
      <c r="AZ119" s="141">
        <v>0</v>
      </c>
      <c r="BA119" s="142">
        <v>280.33510000000001</v>
      </c>
      <c r="BB119" s="403">
        <v>-4.5186999999997965</v>
      </c>
    </row>
    <row r="120" spans="6:54" ht="16.149999999999999" customHeight="1">
      <c r="F120" s="137" t="s">
        <v>149</v>
      </c>
      <c r="G120" s="395" t="s">
        <v>150</v>
      </c>
      <c r="H120" s="396">
        <v>42064</v>
      </c>
      <c r="I120" s="397" t="s">
        <v>61</v>
      </c>
      <c r="J120" s="397" t="s">
        <v>151</v>
      </c>
      <c r="K120" s="398" t="s">
        <v>63</v>
      </c>
      <c r="L120" s="395" t="s">
        <v>114</v>
      </c>
      <c r="M120" s="399">
        <v>0.13909964380123485</v>
      </c>
      <c r="N120" s="400" t="s">
        <v>52</v>
      </c>
      <c r="O120" s="504">
        <v>2018</v>
      </c>
      <c r="P120" s="401">
        <v>2</v>
      </c>
      <c r="Q120" s="141">
        <v>3353.1840000000002</v>
      </c>
      <c r="R120" s="141">
        <v>75.579000000000008</v>
      </c>
      <c r="S120" s="402">
        <v>3277.605</v>
      </c>
      <c r="T120" s="141">
        <v>1346.5008</v>
      </c>
      <c r="W120" s="403">
        <v>1931.1042</v>
      </c>
      <c r="X120" s="142">
        <v>37.914300000000004</v>
      </c>
      <c r="Y120" s="141">
        <v>393.05520000000001</v>
      </c>
      <c r="Z120" s="142">
        <v>18.797499999999999</v>
      </c>
      <c r="AA120" s="141">
        <v>0</v>
      </c>
      <c r="AB120" s="141">
        <v>-6.7155999999999993</v>
      </c>
      <c r="AC120" s="142">
        <v>31.476800000000001</v>
      </c>
      <c r="AD120" s="141">
        <v>132.1593</v>
      </c>
      <c r="AE120" s="141">
        <v>365.62940000000003</v>
      </c>
      <c r="AF120" s="141">
        <v>158.78479999999999</v>
      </c>
      <c r="AG120" s="141">
        <v>143.84979999999999</v>
      </c>
      <c r="AH120" s="141">
        <v>0</v>
      </c>
      <c r="AI120" s="141">
        <v>95.027800000000013</v>
      </c>
      <c r="AJ120" s="141">
        <v>21.63</v>
      </c>
      <c r="AK120" s="141">
        <v>0</v>
      </c>
      <c r="AL120" s="141">
        <v>42.209399999999995</v>
      </c>
      <c r="AM120" s="380">
        <v>2.9664000000000001</v>
      </c>
      <c r="AN120" s="141">
        <v>9.0228000000000002</v>
      </c>
      <c r="AO120" s="141">
        <v>0.78280000000000005</v>
      </c>
      <c r="AP120" s="141">
        <v>6.7053000000000003</v>
      </c>
      <c r="AQ120" s="141">
        <v>0</v>
      </c>
      <c r="AR120" s="141">
        <v>2.7501000000000002</v>
      </c>
      <c r="AS120" s="141">
        <v>0</v>
      </c>
      <c r="AT120" s="142">
        <v>2.1938999999999997</v>
      </c>
      <c r="AU120" s="466">
        <v>24.421299999999999</v>
      </c>
      <c r="AV120" s="402">
        <v>983.71179999999993</v>
      </c>
      <c r="AW120" s="141">
        <v>55.959899999999998</v>
      </c>
      <c r="AX120" s="402">
        <v>466.42669999999993</v>
      </c>
      <c r="AY120" s="141">
        <v>0</v>
      </c>
      <c r="AZ120" s="141">
        <v>0</v>
      </c>
      <c r="BA120" s="142">
        <v>287.49360000000001</v>
      </c>
      <c r="BB120" s="403">
        <v>178.93309999999991</v>
      </c>
    </row>
    <row r="121" spans="6:54" ht="16.149999999999999" customHeight="1">
      <c r="F121" s="137" t="s">
        <v>152</v>
      </c>
      <c r="G121" s="395" t="s">
        <v>153</v>
      </c>
      <c r="H121" s="396">
        <v>42122</v>
      </c>
      <c r="I121" s="397" t="s">
        <v>61</v>
      </c>
      <c r="J121" s="397" t="s">
        <v>151</v>
      </c>
      <c r="K121" s="398" t="s">
        <v>135</v>
      </c>
      <c r="L121" s="395" t="s">
        <v>114</v>
      </c>
      <c r="M121" s="399">
        <v>5.8702848835141271E-2</v>
      </c>
      <c r="N121" s="400" t="s">
        <v>52</v>
      </c>
      <c r="O121" s="504">
        <v>2018</v>
      </c>
      <c r="P121" s="401">
        <v>2</v>
      </c>
      <c r="Q121" s="141">
        <v>1742.9580000000001</v>
      </c>
      <c r="R121" s="141">
        <v>55.786500000000004</v>
      </c>
      <c r="S121" s="402">
        <v>1687.1715000000002</v>
      </c>
      <c r="T121" s="141">
        <v>677.99160000000006</v>
      </c>
      <c r="W121" s="403">
        <v>1009.1799000000001</v>
      </c>
      <c r="X121" s="142">
        <v>25.255600000000001</v>
      </c>
      <c r="Y121" s="141">
        <v>143.27280000000002</v>
      </c>
      <c r="Z121" s="142">
        <v>22.608499999999999</v>
      </c>
      <c r="AA121" s="141">
        <v>0</v>
      </c>
      <c r="AB121" s="141">
        <v>-0.52529999999999999</v>
      </c>
      <c r="AC121" s="142">
        <v>25.564600000000002</v>
      </c>
      <c r="AD121" s="141">
        <v>95.625200000000007</v>
      </c>
      <c r="AE121" s="141">
        <v>235.8288</v>
      </c>
      <c r="AF121" s="141">
        <v>134.49740000000003</v>
      </c>
      <c r="AG121" s="141">
        <v>95.522199999999998</v>
      </c>
      <c r="AH121" s="141">
        <v>0</v>
      </c>
      <c r="AI121" s="141">
        <v>78.372700000000009</v>
      </c>
      <c r="AJ121" s="141">
        <v>24.215300000000003</v>
      </c>
      <c r="AK121" s="141">
        <v>0</v>
      </c>
      <c r="AL121" s="141">
        <v>24.452199999999998</v>
      </c>
      <c r="AM121" s="380">
        <v>0.87549999999999994</v>
      </c>
      <c r="AN121" s="141">
        <v>2.7913000000000001</v>
      </c>
      <c r="AO121" s="141">
        <v>1.8746</v>
      </c>
      <c r="AP121" s="141">
        <v>12.493900000000002</v>
      </c>
      <c r="AQ121" s="141">
        <v>0</v>
      </c>
      <c r="AR121" s="141">
        <v>4.6144000000000007</v>
      </c>
      <c r="AS121" s="141">
        <v>0</v>
      </c>
      <c r="AT121" s="142">
        <v>0.51500000000000001</v>
      </c>
      <c r="AU121" s="466">
        <v>23.164700000000003</v>
      </c>
      <c r="AV121" s="402">
        <v>711.67849999999999</v>
      </c>
      <c r="AW121" s="141">
        <v>29.087199999999999</v>
      </c>
      <c r="AX121" s="402">
        <v>102.31660000000016</v>
      </c>
      <c r="AY121" s="141">
        <v>0</v>
      </c>
      <c r="AZ121" s="141">
        <v>0</v>
      </c>
      <c r="BA121" s="142">
        <v>212.92160000000001</v>
      </c>
      <c r="BB121" s="403">
        <v>-110.60499999999985</v>
      </c>
    </row>
    <row r="122" spans="6:54" ht="16.149999999999999" customHeight="1">
      <c r="F122" s="137" t="s">
        <v>154</v>
      </c>
      <c r="G122" s="395" t="s">
        <v>155</v>
      </c>
      <c r="H122" s="396">
        <v>42127</v>
      </c>
      <c r="I122" s="397" t="s">
        <v>61</v>
      </c>
      <c r="J122" s="397" t="s">
        <v>108</v>
      </c>
      <c r="K122" s="398" t="s">
        <v>63</v>
      </c>
      <c r="L122" s="395" t="s">
        <v>114</v>
      </c>
      <c r="M122" s="399">
        <v>0.1709925934462686</v>
      </c>
      <c r="N122" s="400" t="s">
        <v>52</v>
      </c>
      <c r="O122" s="504">
        <v>2018</v>
      </c>
      <c r="P122" s="401">
        <v>2</v>
      </c>
      <c r="Q122" s="141">
        <v>6559.866</v>
      </c>
      <c r="R122" s="141">
        <v>140.25900000000001</v>
      </c>
      <c r="S122" s="402">
        <v>6419.607</v>
      </c>
      <c r="T122" s="141">
        <v>2701.0367999999999</v>
      </c>
      <c r="W122" s="403">
        <v>3718.5702000000001</v>
      </c>
      <c r="X122" s="142">
        <v>78.2697</v>
      </c>
      <c r="Y122" s="141">
        <v>769.87800000000004</v>
      </c>
      <c r="Z122" s="142">
        <v>34.484400000000001</v>
      </c>
      <c r="AA122" s="141">
        <v>0</v>
      </c>
      <c r="AB122" s="141">
        <v>-17.159800000000001</v>
      </c>
      <c r="AC122" s="142">
        <v>54.723900000000008</v>
      </c>
      <c r="AD122" s="141">
        <v>177.98400000000001</v>
      </c>
      <c r="AE122" s="141">
        <v>570.91869999999994</v>
      </c>
      <c r="AF122" s="141">
        <v>339.75580000000002</v>
      </c>
      <c r="AG122" s="141">
        <v>219.5136</v>
      </c>
      <c r="AH122" s="141">
        <v>0</v>
      </c>
      <c r="AI122" s="141">
        <v>167.52950000000001</v>
      </c>
      <c r="AJ122" s="141">
        <v>43.435100000000006</v>
      </c>
      <c r="AK122" s="141">
        <v>0</v>
      </c>
      <c r="AL122" s="141">
        <v>72.450200000000009</v>
      </c>
      <c r="AM122" s="380">
        <v>4.3363000000000005</v>
      </c>
      <c r="AN122" s="141">
        <v>9.5378000000000007</v>
      </c>
      <c r="AO122" s="141">
        <v>1.5347</v>
      </c>
      <c r="AP122" s="141">
        <v>21.877199999999998</v>
      </c>
      <c r="AQ122" s="141">
        <v>3.5123000000000002</v>
      </c>
      <c r="AR122" s="141">
        <v>4.8925000000000001</v>
      </c>
      <c r="AS122" s="141">
        <v>0</v>
      </c>
      <c r="AT122" s="142">
        <v>5.0573000000000006</v>
      </c>
      <c r="AU122" s="466">
        <v>50.748100000000001</v>
      </c>
      <c r="AV122" s="402">
        <v>1642.335</v>
      </c>
      <c r="AW122" s="141">
        <v>109.4787</v>
      </c>
      <c r="AX122" s="402">
        <v>1121.6885000000002</v>
      </c>
      <c r="AY122" s="141">
        <v>0</v>
      </c>
      <c r="AZ122" s="141">
        <v>0</v>
      </c>
      <c r="BA122" s="142">
        <v>284.61989999999997</v>
      </c>
      <c r="BB122" s="403">
        <v>837.06860000000029</v>
      </c>
    </row>
    <row r="123" spans="6:54" ht="16.149999999999999" customHeight="1">
      <c r="F123" s="137" t="s">
        <v>156</v>
      </c>
      <c r="G123" s="395" t="s">
        <v>157</v>
      </c>
      <c r="H123" s="396">
        <v>42347</v>
      </c>
      <c r="I123" s="397" t="s">
        <v>55</v>
      </c>
      <c r="J123" s="397" t="s">
        <v>126</v>
      </c>
      <c r="K123" s="398" t="s">
        <v>63</v>
      </c>
      <c r="L123" s="395" t="s">
        <v>114</v>
      </c>
      <c r="M123" s="399">
        <v>0.1074230695330725</v>
      </c>
      <c r="N123" s="400" t="s">
        <v>52</v>
      </c>
      <c r="O123" s="504">
        <v>2018</v>
      </c>
      <c r="P123" s="401">
        <v>2</v>
      </c>
      <c r="Q123" s="141">
        <v>2956.1759999999999</v>
      </c>
      <c r="R123" s="141">
        <v>44.814</v>
      </c>
      <c r="S123" s="402">
        <v>2911.3620000000001</v>
      </c>
      <c r="T123" s="141">
        <v>1179.2952</v>
      </c>
      <c r="W123" s="403">
        <v>1732.0668000000001</v>
      </c>
      <c r="X123" s="142">
        <v>51.984099999999998</v>
      </c>
      <c r="Y123" s="141">
        <v>349.2072</v>
      </c>
      <c r="Z123" s="142">
        <v>11.7111</v>
      </c>
      <c r="AA123" s="141">
        <v>0</v>
      </c>
      <c r="AB123" s="141">
        <v>-7.8795000000000002</v>
      </c>
      <c r="AC123" s="142">
        <v>29.746400000000001</v>
      </c>
      <c r="AD123" s="141">
        <v>141.2542</v>
      </c>
      <c r="AE123" s="141">
        <v>236.96180000000001</v>
      </c>
      <c r="AF123" s="141">
        <v>112.97040000000001</v>
      </c>
      <c r="AG123" s="141">
        <v>162.71940000000001</v>
      </c>
      <c r="AH123" s="141">
        <v>0</v>
      </c>
      <c r="AI123" s="141">
        <v>141.6662</v>
      </c>
      <c r="AJ123" s="141">
        <v>40.015500000000003</v>
      </c>
      <c r="AK123" s="141">
        <v>0</v>
      </c>
      <c r="AL123" s="141">
        <v>43.888300000000001</v>
      </c>
      <c r="AM123" s="380">
        <v>3.5535000000000001</v>
      </c>
      <c r="AN123" s="141">
        <v>16.212199999999999</v>
      </c>
      <c r="AO123" s="141">
        <v>0.17510000000000001</v>
      </c>
      <c r="AP123" s="141">
        <v>56.639700000000005</v>
      </c>
      <c r="AQ123" s="141">
        <v>0</v>
      </c>
      <c r="AR123" s="141">
        <v>13.7608</v>
      </c>
      <c r="AS123" s="141">
        <v>0</v>
      </c>
      <c r="AT123" s="142">
        <v>4.3157000000000005</v>
      </c>
      <c r="AU123" s="466">
        <v>94.657000000000011</v>
      </c>
      <c r="AV123" s="402">
        <v>974.13279999999997</v>
      </c>
      <c r="AW123" s="141">
        <v>49.337000000000003</v>
      </c>
      <c r="AX123" s="402">
        <v>317.56150000000014</v>
      </c>
      <c r="AY123" s="141">
        <v>0</v>
      </c>
      <c r="AZ123" s="141">
        <v>0</v>
      </c>
      <c r="BA123" s="142">
        <v>85.448799999999991</v>
      </c>
      <c r="BB123" s="403">
        <v>232.11270000000013</v>
      </c>
    </row>
    <row r="124" spans="6:54" ht="16.149999999999999" customHeight="1">
      <c r="F124" s="137" t="s">
        <v>158</v>
      </c>
      <c r="G124" s="395" t="s">
        <v>159</v>
      </c>
      <c r="H124" s="396">
        <v>42361</v>
      </c>
      <c r="I124" s="397" t="s">
        <v>61</v>
      </c>
      <c r="J124" s="397" t="s">
        <v>62</v>
      </c>
      <c r="K124" s="398" t="s">
        <v>117</v>
      </c>
      <c r="L124" s="395" t="s">
        <v>114</v>
      </c>
      <c r="M124" s="399">
        <v>5.0091858392113012E-2</v>
      </c>
      <c r="N124" s="400" t="s">
        <v>52</v>
      </c>
      <c r="O124" s="504">
        <v>2018</v>
      </c>
      <c r="P124" s="401">
        <v>2</v>
      </c>
      <c r="Q124" s="141">
        <v>2280.0311999999999</v>
      </c>
      <c r="R124" s="141">
        <v>50.567999999999998</v>
      </c>
      <c r="S124" s="402">
        <v>2229.4631999999997</v>
      </c>
      <c r="T124" s="141">
        <v>1183.4316000000001</v>
      </c>
      <c r="W124" s="403">
        <v>1046.0315999999996</v>
      </c>
      <c r="X124" s="142">
        <v>34.247500000000002</v>
      </c>
      <c r="Y124" s="141">
        <v>155.96279999999999</v>
      </c>
      <c r="Z124" s="142">
        <v>11.124000000000001</v>
      </c>
      <c r="AA124" s="141">
        <v>0</v>
      </c>
      <c r="AB124" s="141">
        <v>-7.2100000000000011E-2</v>
      </c>
      <c r="AC124" s="142">
        <v>24.369800000000001</v>
      </c>
      <c r="AD124" s="141">
        <v>58.9572</v>
      </c>
      <c r="AE124" s="141">
        <v>283.96070000000003</v>
      </c>
      <c r="AF124" s="141">
        <v>105.27629999999999</v>
      </c>
      <c r="AG124" s="141">
        <v>58.802700000000002</v>
      </c>
      <c r="AH124" s="141">
        <v>0</v>
      </c>
      <c r="AI124" s="141">
        <v>74.468999999999994</v>
      </c>
      <c r="AJ124" s="141">
        <v>74.015799999999999</v>
      </c>
      <c r="AK124" s="141">
        <v>0</v>
      </c>
      <c r="AL124" s="141">
        <v>34.4741</v>
      </c>
      <c r="AM124" s="380">
        <v>1.8643000000000001</v>
      </c>
      <c r="AN124" s="141">
        <v>7.8279999999999994</v>
      </c>
      <c r="AO124" s="141">
        <v>0</v>
      </c>
      <c r="AP124" s="141">
        <v>11.680200000000001</v>
      </c>
      <c r="AQ124" s="141">
        <v>0</v>
      </c>
      <c r="AR124" s="141">
        <v>4.1612</v>
      </c>
      <c r="AS124" s="141">
        <v>0</v>
      </c>
      <c r="AT124" s="142">
        <v>1.2463</v>
      </c>
      <c r="AU124" s="466">
        <v>26.780000000000005</v>
      </c>
      <c r="AV124" s="402">
        <v>716.73580000000004</v>
      </c>
      <c r="AW124" s="141">
        <v>38.048200000000001</v>
      </c>
      <c r="AX124" s="402">
        <v>114.2109999999995</v>
      </c>
      <c r="AY124" s="141">
        <v>0</v>
      </c>
      <c r="AZ124" s="141">
        <v>0</v>
      </c>
      <c r="BA124" s="142">
        <v>43.610200000000006</v>
      </c>
      <c r="BB124" s="403">
        <v>70.600799999999495</v>
      </c>
    </row>
    <row r="125" spans="6:54" ht="16.149999999999999" customHeight="1">
      <c r="F125" s="137" t="s">
        <v>160</v>
      </c>
      <c r="G125" s="395" t="s">
        <v>161</v>
      </c>
      <c r="H125" s="396">
        <v>42407</v>
      </c>
      <c r="I125" s="397" t="s">
        <v>61</v>
      </c>
      <c r="J125" s="397" t="s">
        <v>67</v>
      </c>
      <c r="K125" s="398" t="s">
        <v>135</v>
      </c>
      <c r="L125" s="395" t="s">
        <v>77</v>
      </c>
      <c r="M125" s="399">
        <v>0.14875687210967511</v>
      </c>
      <c r="N125" s="400" t="s">
        <v>52</v>
      </c>
      <c r="O125" s="504">
        <v>2018</v>
      </c>
      <c r="P125" s="401">
        <v>2</v>
      </c>
      <c r="Q125" s="141">
        <v>2446.2647999999999</v>
      </c>
      <c r="R125" s="141">
        <v>33.9465</v>
      </c>
      <c r="S125" s="402">
        <v>2412.3182999999999</v>
      </c>
      <c r="T125" s="141">
        <v>949.41719999999998</v>
      </c>
      <c r="W125" s="403">
        <v>1462.9011</v>
      </c>
      <c r="X125" s="142">
        <v>52.416699999999999</v>
      </c>
      <c r="Y125" s="141">
        <v>204.96239999999997</v>
      </c>
      <c r="Z125" s="142">
        <v>41.055799999999998</v>
      </c>
      <c r="AA125" s="141">
        <v>0</v>
      </c>
      <c r="AB125" s="141">
        <v>59.647300000000001</v>
      </c>
      <c r="AC125" s="142">
        <v>15.0792</v>
      </c>
      <c r="AD125" s="141">
        <v>90.485500000000002</v>
      </c>
      <c r="AE125" s="141">
        <v>249.3218</v>
      </c>
      <c r="AF125" s="141">
        <v>136.5368</v>
      </c>
      <c r="AG125" s="141">
        <v>176.02700000000002</v>
      </c>
      <c r="AH125" s="141">
        <v>0</v>
      </c>
      <c r="AI125" s="141">
        <v>76.384799999999998</v>
      </c>
      <c r="AJ125" s="141">
        <v>30.488000000000003</v>
      </c>
      <c r="AK125" s="141">
        <v>1.8437000000000001</v>
      </c>
      <c r="AL125" s="141">
        <v>53.364300000000007</v>
      </c>
      <c r="AM125" s="380">
        <v>0.19570000000000001</v>
      </c>
      <c r="AN125" s="141">
        <v>2.3277999999999999</v>
      </c>
      <c r="AO125" s="141">
        <v>0.1648</v>
      </c>
      <c r="AP125" s="141">
        <v>5.6856</v>
      </c>
      <c r="AQ125" s="141">
        <v>0</v>
      </c>
      <c r="AR125" s="141">
        <v>4.5114000000000001</v>
      </c>
      <c r="AS125" s="141">
        <v>0</v>
      </c>
      <c r="AT125" s="142">
        <v>1.2978000000000001</v>
      </c>
      <c r="AU125" s="466">
        <v>14.1831</v>
      </c>
      <c r="AV125" s="402">
        <v>828.6350000000001</v>
      </c>
      <c r="AW125" s="141">
        <v>46.658999999999999</v>
      </c>
      <c r="AX125" s="402">
        <v>363.89869999999996</v>
      </c>
      <c r="AY125" s="141">
        <v>0</v>
      </c>
      <c r="AZ125" s="141">
        <v>0</v>
      </c>
      <c r="BA125" s="142">
        <v>201.04570000000001</v>
      </c>
      <c r="BB125" s="403">
        <v>162.85299999999995</v>
      </c>
    </row>
    <row r="126" spans="6:54" ht="16.149999999999999" customHeight="1">
      <c r="F126" s="137" t="s">
        <v>162</v>
      </c>
      <c r="G126" s="395" t="s">
        <v>163</v>
      </c>
      <c r="H126" s="396">
        <v>42408</v>
      </c>
      <c r="I126" s="397" t="s">
        <v>55</v>
      </c>
      <c r="J126" s="397" t="s">
        <v>116</v>
      </c>
      <c r="K126" s="398" t="s">
        <v>63</v>
      </c>
      <c r="L126" s="395" t="s">
        <v>114</v>
      </c>
      <c r="M126" s="399">
        <v>0.15054053139274592</v>
      </c>
      <c r="N126" s="400" t="s">
        <v>52</v>
      </c>
      <c r="O126" s="504">
        <v>2018</v>
      </c>
      <c r="P126" s="401">
        <v>2</v>
      </c>
      <c r="Q126" s="141">
        <v>3025.3932</v>
      </c>
      <c r="R126" s="141">
        <v>45.9375</v>
      </c>
      <c r="S126" s="402">
        <v>2979.4557</v>
      </c>
      <c r="T126" s="141">
        <v>1211.4792</v>
      </c>
      <c r="W126" s="403">
        <v>1767.9765</v>
      </c>
      <c r="X126" s="142">
        <v>34.226900000000001</v>
      </c>
      <c r="Y126" s="141">
        <v>357.37200000000001</v>
      </c>
      <c r="Z126" s="142">
        <v>18.055900000000001</v>
      </c>
      <c r="AA126" s="141">
        <v>0</v>
      </c>
      <c r="AB126" s="141">
        <v>-6.9319000000000006</v>
      </c>
      <c r="AC126" s="142">
        <v>16.026800000000001</v>
      </c>
      <c r="AD126" s="141">
        <v>110.41600000000001</v>
      </c>
      <c r="AE126" s="141">
        <v>282.34360000000004</v>
      </c>
      <c r="AF126" s="141">
        <v>150.483</v>
      </c>
      <c r="AG126" s="141">
        <v>135.02270000000001</v>
      </c>
      <c r="AH126" s="141">
        <v>0</v>
      </c>
      <c r="AI126" s="141">
        <v>70.246000000000009</v>
      </c>
      <c r="AJ126" s="141">
        <v>33.505900000000004</v>
      </c>
      <c r="AK126" s="141">
        <v>2.06</v>
      </c>
      <c r="AL126" s="141">
        <v>38.099700000000006</v>
      </c>
      <c r="AM126" s="380">
        <v>4.3363000000000005</v>
      </c>
      <c r="AN126" s="141">
        <v>3.9758</v>
      </c>
      <c r="AO126" s="141">
        <v>3.0488</v>
      </c>
      <c r="AP126" s="141">
        <v>10.557500000000001</v>
      </c>
      <c r="AQ126" s="141">
        <v>0</v>
      </c>
      <c r="AR126" s="141">
        <v>12.5351</v>
      </c>
      <c r="AS126" s="141">
        <v>0</v>
      </c>
      <c r="AT126" s="142">
        <v>4.8513000000000002</v>
      </c>
      <c r="AU126" s="466">
        <v>39.304800000000007</v>
      </c>
      <c r="AV126" s="402">
        <v>861.48169999999993</v>
      </c>
      <c r="AW126" s="141">
        <v>50.490600000000008</v>
      </c>
      <c r="AX126" s="402">
        <v>455.44430000000006</v>
      </c>
      <c r="AY126" s="141">
        <v>0</v>
      </c>
      <c r="AZ126" s="141">
        <v>0</v>
      </c>
      <c r="BA126" s="142">
        <v>397.45640000000003</v>
      </c>
      <c r="BB126" s="403">
        <v>57.987900000000025</v>
      </c>
    </row>
    <row r="127" spans="6:54" ht="16.149999999999999" customHeight="1">
      <c r="F127" s="137" t="s">
        <v>164</v>
      </c>
      <c r="G127" s="395" t="s">
        <v>165</v>
      </c>
      <c r="H127" s="396">
        <v>42416</v>
      </c>
      <c r="I127" s="397" t="s">
        <v>61</v>
      </c>
      <c r="J127" s="397" t="s">
        <v>67</v>
      </c>
      <c r="K127" s="398" t="s">
        <v>106</v>
      </c>
      <c r="L127" s="395" t="s">
        <v>77</v>
      </c>
      <c r="M127" s="399">
        <v>8.9865332309010254E-2</v>
      </c>
      <c r="N127" s="400" t="s">
        <v>52</v>
      </c>
      <c r="O127" s="504">
        <v>2018</v>
      </c>
      <c r="P127" s="401">
        <v>2</v>
      </c>
      <c r="Q127" s="141">
        <v>3506.7060000000001</v>
      </c>
      <c r="R127" s="141">
        <v>106.66950000000001</v>
      </c>
      <c r="S127" s="402">
        <v>3400.0365000000002</v>
      </c>
      <c r="T127" s="141">
        <v>1357.3116</v>
      </c>
      <c r="W127" s="403">
        <v>2042.7249000000002</v>
      </c>
      <c r="X127" s="142">
        <v>57.607900000000001</v>
      </c>
      <c r="Y127" s="141">
        <v>322.71480000000003</v>
      </c>
      <c r="Z127" s="142">
        <v>8.4459999999999997</v>
      </c>
      <c r="AA127" s="141">
        <v>0</v>
      </c>
      <c r="AB127" s="141">
        <v>-7.8898000000000001</v>
      </c>
      <c r="AC127" s="142">
        <v>19.600900000000003</v>
      </c>
      <c r="AD127" s="141">
        <v>84.810200000000009</v>
      </c>
      <c r="AE127" s="141">
        <v>444.12569999999999</v>
      </c>
      <c r="AF127" s="141">
        <v>185.3794</v>
      </c>
      <c r="AG127" s="141">
        <v>232.15170000000001</v>
      </c>
      <c r="AH127" s="141">
        <v>0</v>
      </c>
      <c r="AI127" s="141">
        <v>183.21639999999999</v>
      </c>
      <c r="AJ127" s="141">
        <v>54.868100000000005</v>
      </c>
      <c r="AK127" s="141">
        <v>4.5937999999999999</v>
      </c>
      <c r="AL127" s="141">
        <v>59.822400000000002</v>
      </c>
      <c r="AM127" s="380">
        <v>3.1208999999999998</v>
      </c>
      <c r="AN127" s="141">
        <v>12.576300000000002</v>
      </c>
      <c r="AO127" s="141">
        <v>0.42230000000000001</v>
      </c>
      <c r="AP127" s="141">
        <v>8.291500000000001</v>
      </c>
      <c r="AQ127" s="141">
        <v>0</v>
      </c>
      <c r="AR127" s="141">
        <v>5.5104999999999995</v>
      </c>
      <c r="AS127" s="141">
        <v>0</v>
      </c>
      <c r="AT127" s="142">
        <v>4.7586000000000004</v>
      </c>
      <c r="AU127" s="466">
        <v>34.680100000000003</v>
      </c>
      <c r="AV127" s="402">
        <v>1283.6478</v>
      </c>
      <c r="AW127" s="141">
        <v>66.888199999999998</v>
      </c>
      <c r="AX127" s="402">
        <v>315.13130000000012</v>
      </c>
      <c r="AY127" s="141">
        <v>0</v>
      </c>
      <c r="AZ127" s="141">
        <v>0</v>
      </c>
      <c r="BA127" s="142">
        <v>291.55180000000001</v>
      </c>
      <c r="BB127" s="403">
        <v>23.57950000000011</v>
      </c>
    </row>
    <row r="128" spans="6:54" ht="16.149999999999999" customHeight="1">
      <c r="F128" s="137" t="s">
        <v>166</v>
      </c>
      <c r="G128" s="395" t="s">
        <v>167</v>
      </c>
      <c r="H128" s="396">
        <v>42417</v>
      </c>
      <c r="I128" s="397" t="s">
        <v>55</v>
      </c>
      <c r="J128" s="397" t="s">
        <v>168</v>
      </c>
      <c r="K128" s="398" t="s">
        <v>63</v>
      </c>
      <c r="L128" s="395" t="s">
        <v>114</v>
      </c>
      <c r="M128" s="399">
        <v>0.14934249860670759</v>
      </c>
      <c r="N128" s="400" t="s">
        <v>52</v>
      </c>
      <c r="O128" s="504">
        <v>2018</v>
      </c>
      <c r="P128" s="401">
        <v>2</v>
      </c>
      <c r="Q128" s="141">
        <v>6153.0516000000007</v>
      </c>
      <c r="R128" s="141">
        <v>57.204000000000001</v>
      </c>
      <c r="S128" s="402">
        <v>6095.847600000001</v>
      </c>
      <c r="T128" s="141">
        <v>2650.4172000000003</v>
      </c>
      <c r="W128" s="403">
        <v>3445.4304000000006</v>
      </c>
      <c r="X128" s="142">
        <v>59.533999999999999</v>
      </c>
      <c r="Y128" s="141">
        <v>731.30040000000008</v>
      </c>
      <c r="Z128" s="142">
        <v>23.916599999999999</v>
      </c>
      <c r="AA128" s="141">
        <v>0</v>
      </c>
      <c r="AB128" s="141">
        <v>-5.6238000000000001</v>
      </c>
      <c r="AC128" s="142">
        <v>13.359100000000002</v>
      </c>
      <c r="AD128" s="141">
        <v>112.93950000000001</v>
      </c>
      <c r="AE128" s="141">
        <v>455.82650000000001</v>
      </c>
      <c r="AF128" s="141">
        <v>379.41080000000005</v>
      </c>
      <c r="AG128" s="141">
        <v>138.49380000000002</v>
      </c>
      <c r="AH128" s="141">
        <v>0</v>
      </c>
      <c r="AI128" s="141">
        <v>279.84070000000003</v>
      </c>
      <c r="AJ128" s="141">
        <v>50.892299999999999</v>
      </c>
      <c r="AK128" s="141">
        <v>0</v>
      </c>
      <c r="AL128" s="141">
        <v>52.457900000000002</v>
      </c>
      <c r="AM128" s="380">
        <v>4.3980999999999995</v>
      </c>
      <c r="AN128" s="141">
        <v>14.2346</v>
      </c>
      <c r="AO128" s="141">
        <v>1.0403</v>
      </c>
      <c r="AP128" s="141">
        <v>45.938000000000002</v>
      </c>
      <c r="AQ128" s="141">
        <v>0</v>
      </c>
      <c r="AR128" s="141">
        <v>5.1603000000000003</v>
      </c>
      <c r="AS128" s="141">
        <v>0</v>
      </c>
      <c r="AT128" s="142">
        <v>76.178799999999995</v>
      </c>
      <c r="AU128" s="466">
        <v>146.95010000000002</v>
      </c>
      <c r="AV128" s="402">
        <v>1616.8116000000002</v>
      </c>
      <c r="AW128" s="141">
        <v>102.691</v>
      </c>
      <c r="AX128" s="402">
        <v>918.91210000000001</v>
      </c>
      <c r="AY128" s="141">
        <v>0</v>
      </c>
      <c r="AZ128" s="141">
        <v>0</v>
      </c>
      <c r="BA128" s="142">
        <v>295.32160000000005</v>
      </c>
      <c r="BB128" s="403">
        <v>623.59050000000002</v>
      </c>
    </row>
    <row r="129" spans="6:54" ht="16.149999999999999" customHeight="1">
      <c r="F129" s="137" t="s">
        <v>169</v>
      </c>
      <c r="G129" s="395" t="s">
        <v>170</v>
      </c>
      <c r="H129" s="396">
        <v>42419</v>
      </c>
      <c r="I129" s="397" t="s">
        <v>55</v>
      </c>
      <c r="J129" s="397" t="s">
        <v>168</v>
      </c>
      <c r="K129" s="398" t="s">
        <v>63</v>
      </c>
      <c r="L129" s="395" t="s">
        <v>114</v>
      </c>
      <c r="M129" s="399">
        <v>0.12576681208053372</v>
      </c>
      <c r="N129" s="400" t="s">
        <v>52</v>
      </c>
      <c r="O129" s="504">
        <v>2018</v>
      </c>
      <c r="P129" s="401">
        <v>2</v>
      </c>
      <c r="Q129" s="141">
        <v>4059.8604000000005</v>
      </c>
      <c r="R129" s="141">
        <v>44.887500000000003</v>
      </c>
      <c r="S129" s="402">
        <v>4014.9729000000007</v>
      </c>
      <c r="T129" s="141">
        <v>1613.4120000000003</v>
      </c>
      <c r="W129" s="403">
        <v>2401.5609000000004</v>
      </c>
      <c r="X129" s="142">
        <v>88.765400000000014</v>
      </c>
      <c r="Y129" s="141">
        <v>481.63679999999999</v>
      </c>
      <c r="Z129" s="142">
        <v>23.9269</v>
      </c>
      <c r="AA129" s="141">
        <v>0</v>
      </c>
      <c r="AB129" s="141">
        <v>-5.665</v>
      </c>
      <c r="AC129" s="142">
        <v>15.5633</v>
      </c>
      <c r="AD129" s="141">
        <v>84.882300000000001</v>
      </c>
      <c r="AE129" s="141">
        <v>392.35790000000003</v>
      </c>
      <c r="AF129" s="141">
        <v>315.7774</v>
      </c>
      <c r="AG129" s="141">
        <v>124.24889999999999</v>
      </c>
      <c r="AH129" s="141">
        <v>0</v>
      </c>
      <c r="AI129" s="141">
        <v>99.683400000000006</v>
      </c>
      <c r="AJ129" s="141">
        <v>44.9801</v>
      </c>
      <c r="AK129" s="141">
        <v>0</v>
      </c>
      <c r="AL129" s="141">
        <v>73.737700000000004</v>
      </c>
      <c r="AM129" s="380">
        <v>5.4796000000000005</v>
      </c>
      <c r="AN129" s="141">
        <v>10.3309</v>
      </c>
      <c r="AO129" s="141">
        <v>0.54590000000000005</v>
      </c>
      <c r="AP129" s="141">
        <v>29.674299999999999</v>
      </c>
      <c r="AQ129" s="141">
        <v>0</v>
      </c>
      <c r="AR129" s="141">
        <v>3.2342000000000004</v>
      </c>
      <c r="AS129" s="141">
        <v>0</v>
      </c>
      <c r="AT129" s="142">
        <v>53.848400000000005</v>
      </c>
      <c r="AU129" s="466">
        <v>103.11330000000001</v>
      </c>
      <c r="AV129" s="402">
        <v>1238.7809999999999</v>
      </c>
      <c r="AW129" s="141">
        <v>67.753399999999999</v>
      </c>
      <c r="AX129" s="402">
        <v>510.59570000000059</v>
      </c>
      <c r="AY129" s="141">
        <v>0</v>
      </c>
      <c r="AZ129" s="141">
        <v>0</v>
      </c>
      <c r="BA129" s="142">
        <v>327.51940000000002</v>
      </c>
      <c r="BB129" s="403">
        <v>183.07630000000057</v>
      </c>
    </row>
    <row r="130" spans="6:54" ht="16.149999999999999" customHeight="1">
      <c r="F130" s="137" t="s">
        <v>171</v>
      </c>
      <c r="G130" s="395" t="s">
        <v>216</v>
      </c>
      <c r="H130" s="396">
        <v>42435</v>
      </c>
      <c r="I130" s="397" t="s">
        <v>61</v>
      </c>
      <c r="J130" s="397" t="s">
        <v>151</v>
      </c>
      <c r="K130" s="398" t="s">
        <v>106</v>
      </c>
      <c r="L130" s="395" t="s">
        <v>114</v>
      </c>
      <c r="M130" s="399">
        <v>2.6156023140586744E-2</v>
      </c>
      <c r="N130" s="400" t="s">
        <v>51</v>
      </c>
      <c r="O130" s="504">
        <v>2018</v>
      </c>
      <c r="P130" s="401">
        <v>2</v>
      </c>
      <c r="Q130" s="141">
        <v>1699.4556</v>
      </c>
      <c r="R130" s="141">
        <v>64.134</v>
      </c>
      <c r="S130" s="402">
        <v>1635.3216</v>
      </c>
      <c r="T130" s="141">
        <v>691.67520000000013</v>
      </c>
      <c r="W130" s="403">
        <v>943.64639999999986</v>
      </c>
      <c r="X130" s="142">
        <v>24.122600000000002</v>
      </c>
      <c r="Y130" s="141">
        <v>155.18520000000001</v>
      </c>
      <c r="Z130" s="142">
        <v>4.7071000000000005</v>
      </c>
      <c r="AA130" s="141">
        <v>0</v>
      </c>
      <c r="AB130" s="141">
        <v>-0.59739999999999993</v>
      </c>
      <c r="AC130" s="142">
        <v>25.9148</v>
      </c>
      <c r="AD130" s="141">
        <v>78.413899999999998</v>
      </c>
      <c r="AE130" s="141">
        <v>238.2287</v>
      </c>
      <c r="AF130" s="141">
        <v>145.61110000000002</v>
      </c>
      <c r="AG130" s="141">
        <v>96.037199999999999</v>
      </c>
      <c r="AH130" s="141">
        <v>0</v>
      </c>
      <c r="AI130" s="141">
        <v>96.7376</v>
      </c>
      <c r="AJ130" s="141">
        <v>19.703900000000001</v>
      </c>
      <c r="AK130" s="141">
        <v>0</v>
      </c>
      <c r="AL130" s="141">
        <v>23.051400000000001</v>
      </c>
      <c r="AM130" s="380">
        <v>3.6874000000000002</v>
      </c>
      <c r="AN130" s="141">
        <v>0.57680000000000009</v>
      </c>
      <c r="AO130" s="141">
        <v>0</v>
      </c>
      <c r="AP130" s="141">
        <v>2.3689999999999998</v>
      </c>
      <c r="AQ130" s="141">
        <v>0</v>
      </c>
      <c r="AR130" s="141">
        <v>3.09</v>
      </c>
      <c r="AS130" s="141">
        <v>0</v>
      </c>
      <c r="AT130" s="142">
        <v>4.6247000000000007</v>
      </c>
      <c r="AU130" s="466">
        <v>14.347900000000001</v>
      </c>
      <c r="AV130" s="402">
        <v>712.13170000000014</v>
      </c>
      <c r="AW130" s="141">
        <v>28.366199999999999</v>
      </c>
      <c r="AX130" s="402">
        <v>44.450999999999731</v>
      </c>
      <c r="AY130" s="141">
        <v>0</v>
      </c>
      <c r="AZ130" s="141">
        <v>0</v>
      </c>
      <c r="BA130" s="142">
        <v>195.4425</v>
      </c>
      <c r="BB130" s="403">
        <v>-150.99150000000026</v>
      </c>
    </row>
    <row r="131" spans="6:54" ht="16.149999999999999" customHeight="1">
      <c r="F131" s="137" t="s">
        <v>172</v>
      </c>
      <c r="G131" s="395" t="s">
        <v>173</v>
      </c>
      <c r="H131" s="396">
        <v>42530</v>
      </c>
      <c r="I131" s="397" t="s">
        <v>61</v>
      </c>
      <c r="J131" s="397" t="s">
        <v>62</v>
      </c>
      <c r="K131" s="398" t="s">
        <v>95</v>
      </c>
      <c r="L131" s="395" t="s">
        <v>114</v>
      </c>
      <c r="M131" s="399">
        <v>8.6393908767730898E-2</v>
      </c>
      <c r="N131" s="400" t="s">
        <v>52</v>
      </c>
      <c r="O131" s="504">
        <v>2018</v>
      </c>
      <c r="P131" s="401">
        <v>2</v>
      </c>
      <c r="Q131" s="141">
        <v>986.67720000000008</v>
      </c>
      <c r="R131" s="141">
        <v>24.958500000000001</v>
      </c>
      <c r="S131" s="402">
        <v>961.71870000000013</v>
      </c>
      <c r="T131" s="141">
        <v>554.37479999999994</v>
      </c>
      <c r="W131" s="403">
        <v>407.34390000000019</v>
      </c>
      <c r="X131" s="142">
        <v>22.938099999999999</v>
      </c>
      <c r="Y131" s="141">
        <v>96.098399999999998</v>
      </c>
      <c r="Z131" s="142">
        <v>9.434800000000001</v>
      </c>
      <c r="AA131" s="141">
        <v>0</v>
      </c>
      <c r="AB131" s="141">
        <v>-0.18540000000000001</v>
      </c>
      <c r="AC131" s="142">
        <v>4.0273000000000003</v>
      </c>
      <c r="AD131" s="141">
        <v>40.17</v>
      </c>
      <c r="AE131" s="141">
        <v>41.2515</v>
      </c>
      <c r="AF131" s="141">
        <v>44.908000000000001</v>
      </c>
      <c r="AG131" s="141">
        <v>10.1043</v>
      </c>
      <c r="AH131" s="141">
        <v>0</v>
      </c>
      <c r="AI131" s="141">
        <v>2.8736999999999999</v>
      </c>
      <c r="AJ131" s="141">
        <v>4.9542999999999999</v>
      </c>
      <c r="AK131" s="141">
        <v>0</v>
      </c>
      <c r="AL131" s="141">
        <v>17.304000000000002</v>
      </c>
      <c r="AM131" s="380">
        <v>3.3887</v>
      </c>
      <c r="AN131" s="141">
        <v>0.50470000000000004</v>
      </c>
      <c r="AO131" s="141">
        <v>0</v>
      </c>
      <c r="AP131" s="141">
        <v>14.729000000000001</v>
      </c>
      <c r="AQ131" s="141">
        <v>0</v>
      </c>
      <c r="AR131" s="141">
        <v>1.236</v>
      </c>
      <c r="AS131" s="141">
        <v>0</v>
      </c>
      <c r="AT131" s="142">
        <v>-0.42230000000000001</v>
      </c>
      <c r="AU131" s="466">
        <v>19.436100000000003</v>
      </c>
      <c r="AV131" s="402">
        <v>181.00190000000003</v>
      </c>
      <c r="AW131" s="141">
        <v>16.4697</v>
      </c>
      <c r="AX131" s="402">
        <v>85.242900000000176</v>
      </c>
      <c r="AY131" s="141">
        <v>0</v>
      </c>
      <c r="AZ131" s="141">
        <v>0</v>
      </c>
      <c r="BA131" s="142">
        <v>25.842700000000001</v>
      </c>
      <c r="BB131" s="403">
        <v>59.400200000000176</v>
      </c>
    </row>
    <row r="132" spans="6:54" ht="16.149999999999999" customHeight="1">
      <c r="F132" s="137" t="s">
        <v>174</v>
      </c>
      <c r="G132" s="395" t="s">
        <v>217</v>
      </c>
      <c r="H132" s="396">
        <v>42530</v>
      </c>
      <c r="I132" s="397" t="s">
        <v>61</v>
      </c>
      <c r="J132" s="397" t="s">
        <v>151</v>
      </c>
      <c r="K132" s="398" t="s">
        <v>95</v>
      </c>
      <c r="L132" s="395" t="s">
        <v>114</v>
      </c>
      <c r="M132" s="399">
        <v>-0.18520236041958185</v>
      </c>
      <c r="N132" s="400" t="s">
        <v>56</v>
      </c>
      <c r="O132" s="504">
        <v>2018</v>
      </c>
      <c r="P132" s="401">
        <v>2</v>
      </c>
      <c r="Q132" s="141">
        <v>774.37080000000003</v>
      </c>
      <c r="R132" s="141">
        <v>31.437000000000001</v>
      </c>
      <c r="S132" s="402">
        <v>742.93380000000002</v>
      </c>
      <c r="T132" s="141">
        <v>433.33920000000001</v>
      </c>
      <c r="W132" s="403">
        <v>309.59460000000001</v>
      </c>
      <c r="X132" s="142">
        <v>18.612100000000002</v>
      </c>
      <c r="Y132" s="141">
        <v>74.206799999999987</v>
      </c>
      <c r="Z132" s="142">
        <v>15.089500000000001</v>
      </c>
      <c r="AA132" s="141">
        <v>0</v>
      </c>
      <c r="AB132" s="141">
        <v>-0.1648</v>
      </c>
      <c r="AC132" s="142">
        <v>4.6967999999999996</v>
      </c>
      <c r="AD132" s="141">
        <v>66.259900000000002</v>
      </c>
      <c r="AE132" s="141">
        <v>33.639799999999994</v>
      </c>
      <c r="AF132" s="141">
        <v>65.817000000000007</v>
      </c>
      <c r="AG132" s="141">
        <v>11.1858</v>
      </c>
      <c r="AH132" s="141">
        <v>0</v>
      </c>
      <c r="AI132" s="141">
        <v>1.1638999999999999</v>
      </c>
      <c r="AJ132" s="141">
        <v>5.2221000000000002</v>
      </c>
      <c r="AK132" s="141">
        <v>0</v>
      </c>
      <c r="AL132" s="141">
        <v>137.43290000000002</v>
      </c>
      <c r="AM132" s="380">
        <v>1.03</v>
      </c>
      <c r="AN132" s="141">
        <v>6.2727000000000004</v>
      </c>
      <c r="AO132" s="141">
        <v>0</v>
      </c>
      <c r="AP132" s="141">
        <v>6.5301999999999998</v>
      </c>
      <c r="AQ132" s="141">
        <v>0</v>
      </c>
      <c r="AR132" s="141">
        <v>1.0918000000000001</v>
      </c>
      <c r="AS132" s="141">
        <v>0</v>
      </c>
      <c r="AT132" s="142">
        <v>1.0609</v>
      </c>
      <c r="AU132" s="466">
        <v>15.985600000000002</v>
      </c>
      <c r="AV132" s="402">
        <v>336.70699999999999</v>
      </c>
      <c r="AW132" s="141">
        <v>12.926500000000001</v>
      </c>
      <c r="AX132" s="402">
        <v>-143.41529999999995</v>
      </c>
      <c r="AY132" s="141">
        <v>0</v>
      </c>
      <c r="AZ132" s="141">
        <v>0</v>
      </c>
      <c r="BA132" s="142">
        <v>25.894200000000001</v>
      </c>
      <c r="BB132" s="403">
        <v>-169.30949999999996</v>
      </c>
    </row>
    <row r="133" spans="6:54" ht="16.149999999999999" customHeight="1">
      <c r="F133" s="137" t="s">
        <v>175</v>
      </c>
      <c r="G133" s="395" t="s">
        <v>176</v>
      </c>
      <c r="H133" s="396">
        <v>42557</v>
      </c>
      <c r="I133" s="397" t="s">
        <v>55</v>
      </c>
      <c r="J133" s="397" t="s">
        <v>126</v>
      </c>
      <c r="K133" s="398" t="s">
        <v>63</v>
      </c>
      <c r="L133" s="395" t="s">
        <v>114</v>
      </c>
      <c r="M133" s="399">
        <v>3.8083255611265729E-2</v>
      </c>
      <c r="N133" s="400" t="s">
        <v>51</v>
      </c>
      <c r="O133" s="504">
        <v>2018</v>
      </c>
      <c r="P133" s="401">
        <v>2</v>
      </c>
      <c r="Q133" s="141">
        <v>2690.3556000000003</v>
      </c>
      <c r="R133" s="141">
        <v>17.671499999999998</v>
      </c>
      <c r="S133" s="402">
        <v>2672.6841000000004</v>
      </c>
      <c r="T133" s="141">
        <v>1077.5268000000001</v>
      </c>
      <c r="W133" s="403">
        <v>1595.1573000000003</v>
      </c>
      <c r="X133" s="142">
        <v>59.080800000000004</v>
      </c>
      <c r="Y133" s="141">
        <v>320.6628</v>
      </c>
      <c r="Z133" s="142">
        <v>17.901399999999999</v>
      </c>
      <c r="AA133" s="141">
        <v>0</v>
      </c>
      <c r="AB133" s="141">
        <v>-6.3036000000000003</v>
      </c>
      <c r="AC133" s="142">
        <v>9.2184999999999988</v>
      </c>
      <c r="AD133" s="141">
        <v>106.9449</v>
      </c>
      <c r="AE133" s="141">
        <v>248.19910000000002</v>
      </c>
      <c r="AF133" s="141">
        <v>158.46549999999999</v>
      </c>
      <c r="AG133" s="141">
        <v>264.93660000000006</v>
      </c>
      <c r="AH133" s="141">
        <v>0</v>
      </c>
      <c r="AI133" s="141">
        <v>86.932000000000002</v>
      </c>
      <c r="AJ133" s="141">
        <v>44.186999999999998</v>
      </c>
      <c r="AK133" s="141">
        <v>0</v>
      </c>
      <c r="AL133" s="141">
        <v>65.50800000000001</v>
      </c>
      <c r="AM133" s="380">
        <v>3.9449000000000001</v>
      </c>
      <c r="AN133" s="141">
        <v>9.1052</v>
      </c>
      <c r="AO133" s="141">
        <v>1.6892</v>
      </c>
      <c r="AP133" s="141">
        <v>33.093900000000005</v>
      </c>
      <c r="AQ133" s="141">
        <v>0</v>
      </c>
      <c r="AR133" s="141">
        <v>6.1078999999999999</v>
      </c>
      <c r="AS133" s="141">
        <v>0</v>
      </c>
      <c r="AT133" s="142">
        <v>23.957800000000002</v>
      </c>
      <c r="AU133" s="466">
        <v>77.898900000000012</v>
      </c>
      <c r="AV133" s="402">
        <v>1053.0720000000001</v>
      </c>
      <c r="AW133" s="141">
        <v>44.897700000000007</v>
      </c>
      <c r="AX133" s="402">
        <v>102.45750000000018</v>
      </c>
      <c r="AY133" s="141">
        <v>0</v>
      </c>
      <c r="AZ133" s="141">
        <v>0</v>
      </c>
      <c r="BA133" s="142">
        <v>308.42320000000001</v>
      </c>
      <c r="BB133" s="403">
        <v>-205.96569999999983</v>
      </c>
    </row>
    <row r="134" spans="6:54" ht="16.149999999999999" customHeight="1">
      <c r="F134" s="137" t="s">
        <v>177</v>
      </c>
      <c r="G134" s="395" t="s">
        <v>178</v>
      </c>
      <c r="H134" s="396">
        <v>42615</v>
      </c>
      <c r="I134" s="397" t="s">
        <v>61</v>
      </c>
      <c r="J134" s="397" t="s">
        <v>151</v>
      </c>
      <c r="K134" s="398" t="s">
        <v>95</v>
      </c>
      <c r="L134" s="395" t="s">
        <v>114</v>
      </c>
      <c r="M134" s="399">
        <v>0.15646820508609127</v>
      </c>
      <c r="N134" s="400" t="s">
        <v>52</v>
      </c>
      <c r="O134" s="504">
        <v>2018</v>
      </c>
      <c r="P134" s="401">
        <v>2</v>
      </c>
      <c r="Q134" s="141">
        <v>1826.5500000000002</v>
      </c>
      <c r="R134" s="141">
        <v>25.809000000000001</v>
      </c>
      <c r="S134" s="402">
        <v>1800.7410000000002</v>
      </c>
      <c r="T134" s="141">
        <v>1029.6072000000001</v>
      </c>
      <c r="W134" s="403">
        <v>771.13380000000006</v>
      </c>
      <c r="X134" s="142">
        <v>43.280600000000007</v>
      </c>
      <c r="Y134" s="141">
        <v>180.00360000000001</v>
      </c>
      <c r="Z134" s="142">
        <v>13.2149</v>
      </c>
      <c r="AA134" s="141">
        <v>0</v>
      </c>
      <c r="AB134" s="141">
        <v>-1.3905000000000001</v>
      </c>
      <c r="AC134" s="142">
        <v>4.6144000000000007</v>
      </c>
      <c r="AD134" s="141">
        <v>51.808999999999997</v>
      </c>
      <c r="AE134" s="141">
        <v>40.932200000000002</v>
      </c>
      <c r="AF134" s="141">
        <v>61.388000000000005</v>
      </c>
      <c r="AG134" s="141">
        <v>13.6372</v>
      </c>
      <c r="AH134" s="141">
        <v>0</v>
      </c>
      <c r="AI134" s="141">
        <v>5.3045000000000009</v>
      </c>
      <c r="AJ134" s="141">
        <v>3.3475000000000001</v>
      </c>
      <c r="AK134" s="141">
        <v>0</v>
      </c>
      <c r="AL134" s="141">
        <v>22.495200000000001</v>
      </c>
      <c r="AM134" s="380">
        <v>2.9149000000000003</v>
      </c>
      <c r="AN134" s="141">
        <v>7.2717999999999998</v>
      </c>
      <c r="AO134" s="141">
        <v>0</v>
      </c>
      <c r="AP134" s="141">
        <v>8.4459999999999997</v>
      </c>
      <c r="AQ134" s="141">
        <v>1.8437000000000001</v>
      </c>
      <c r="AR134" s="141">
        <v>1.9055000000000002</v>
      </c>
      <c r="AS134" s="141">
        <v>0</v>
      </c>
      <c r="AT134" s="142">
        <v>0.27810000000000001</v>
      </c>
      <c r="AU134" s="466">
        <v>22.659999999999997</v>
      </c>
      <c r="AV134" s="402">
        <v>221.5736</v>
      </c>
      <c r="AW134" s="141">
        <v>30.488000000000003</v>
      </c>
      <c r="AX134" s="402">
        <v>285.79700000000003</v>
      </c>
      <c r="AY134" s="141">
        <v>0</v>
      </c>
      <c r="AZ134" s="141">
        <v>0</v>
      </c>
      <c r="BA134" s="142">
        <v>75.014899999999997</v>
      </c>
      <c r="BB134" s="403">
        <v>210.78210000000001</v>
      </c>
    </row>
    <row r="135" spans="6:54" ht="16.149999999999999" customHeight="1">
      <c r="F135" s="137" t="s">
        <v>179</v>
      </c>
      <c r="G135" s="395" t="s">
        <v>180</v>
      </c>
      <c r="H135" s="396">
        <v>42690</v>
      </c>
      <c r="I135" s="397" t="s">
        <v>55</v>
      </c>
      <c r="J135" s="397" t="s">
        <v>168</v>
      </c>
      <c r="K135" s="398" t="s">
        <v>106</v>
      </c>
      <c r="L135" s="395" t="s">
        <v>114</v>
      </c>
      <c r="M135" s="399">
        <v>0.12026036067818598</v>
      </c>
      <c r="N135" s="400" t="s">
        <v>52</v>
      </c>
      <c r="O135" s="504">
        <v>2018</v>
      </c>
      <c r="P135" s="401">
        <v>2</v>
      </c>
      <c r="Q135" s="141">
        <v>3176.9928</v>
      </c>
      <c r="R135" s="141">
        <v>72.239999999999995</v>
      </c>
      <c r="S135" s="402">
        <v>3104.7528000000002</v>
      </c>
      <c r="T135" s="141">
        <v>1305.6552000000001</v>
      </c>
      <c r="W135" s="403">
        <v>1799.0976000000001</v>
      </c>
      <c r="X135" s="142">
        <v>31.311999999999998</v>
      </c>
      <c r="Y135" s="141">
        <v>294.75360000000006</v>
      </c>
      <c r="Z135" s="142">
        <v>3.6976999999999998</v>
      </c>
      <c r="AA135" s="141">
        <v>0</v>
      </c>
      <c r="AB135" s="141">
        <v>-0.72099999999999997</v>
      </c>
      <c r="AC135" s="142">
        <v>25.2041</v>
      </c>
      <c r="AD135" s="141">
        <v>112.72320000000001</v>
      </c>
      <c r="AE135" s="141">
        <v>338.7876</v>
      </c>
      <c r="AF135" s="141">
        <v>212.1079</v>
      </c>
      <c r="AG135" s="141">
        <v>160.70060000000001</v>
      </c>
      <c r="AH135" s="141">
        <v>0</v>
      </c>
      <c r="AI135" s="141">
        <v>141.48080000000002</v>
      </c>
      <c r="AJ135" s="141">
        <v>25.544</v>
      </c>
      <c r="AK135" s="141">
        <v>0</v>
      </c>
      <c r="AL135" s="141">
        <v>35.8337</v>
      </c>
      <c r="AM135" s="380">
        <v>3.3269000000000002</v>
      </c>
      <c r="AN135" s="141">
        <v>7.0761000000000003</v>
      </c>
      <c r="AO135" s="141">
        <v>0</v>
      </c>
      <c r="AP135" s="141">
        <v>10.454500000000001</v>
      </c>
      <c r="AQ135" s="141">
        <v>0</v>
      </c>
      <c r="AR135" s="141">
        <v>4.3672000000000004</v>
      </c>
      <c r="AS135" s="141">
        <v>0</v>
      </c>
      <c r="AT135" s="142">
        <v>6.3242000000000003</v>
      </c>
      <c r="AU135" s="466">
        <v>31.548900000000003</v>
      </c>
      <c r="AV135" s="402">
        <v>1058.7266999999999</v>
      </c>
      <c r="AW135" s="141">
        <v>53.0244</v>
      </c>
      <c r="AX135" s="402">
        <v>382.06629999999996</v>
      </c>
      <c r="AY135" s="141">
        <v>0</v>
      </c>
      <c r="AZ135" s="141">
        <v>0</v>
      </c>
      <c r="BA135" s="142">
        <v>276.82279999999997</v>
      </c>
      <c r="BB135" s="403">
        <v>105.24349999999998</v>
      </c>
    </row>
    <row r="136" spans="6:54" ht="16.149999999999999" customHeight="1">
      <c r="F136" s="137" t="s">
        <v>181</v>
      </c>
      <c r="G136" s="395" t="s">
        <v>182</v>
      </c>
      <c r="H136" s="396">
        <v>42690</v>
      </c>
      <c r="I136" s="397" t="s">
        <v>55</v>
      </c>
      <c r="J136" s="397" t="s">
        <v>168</v>
      </c>
      <c r="K136" s="398" t="s">
        <v>63</v>
      </c>
      <c r="L136" s="395" t="s">
        <v>114</v>
      </c>
      <c r="M136" s="399">
        <v>0.15453929325981328</v>
      </c>
      <c r="N136" s="400" t="s">
        <v>52</v>
      </c>
      <c r="O136" s="504">
        <v>2018</v>
      </c>
      <c r="P136" s="401">
        <v>2</v>
      </c>
      <c r="Q136" s="141">
        <v>4687.9236000000001</v>
      </c>
      <c r="R136" s="141">
        <v>63.210000000000008</v>
      </c>
      <c r="S136" s="402">
        <v>4624.7136</v>
      </c>
      <c r="T136" s="141">
        <v>1920.4668000000001</v>
      </c>
      <c r="W136" s="403">
        <v>2704.2467999999999</v>
      </c>
      <c r="X136" s="142">
        <v>98.447400000000002</v>
      </c>
      <c r="Y136" s="141">
        <v>554.75279999999998</v>
      </c>
      <c r="Z136" s="142">
        <v>22.876300000000001</v>
      </c>
      <c r="AA136" s="141">
        <v>0</v>
      </c>
      <c r="AB136" s="141">
        <v>-5.4280999999999997</v>
      </c>
      <c r="AC136" s="142">
        <v>21.7742</v>
      </c>
      <c r="AD136" s="141">
        <v>142.40779999999998</v>
      </c>
      <c r="AE136" s="141">
        <v>408.18900000000002</v>
      </c>
      <c r="AF136" s="141">
        <v>294.31220000000002</v>
      </c>
      <c r="AG136" s="141">
        <v>146.22910000000002</v>
      </c>
      <c r="AH136" s="141">
        <v>0</v>
      </c>
      <c r="AI136" s="141">
        <v>75.869799999999998</v>
      </c>
      <c r="AJ136" s="141">
        <v>30.055399999999999</v>
      </c>
      <c r="AK136" s="141">
        <v>0</v>
      </c>
      <c r="AL136" s="141">
        <v>58.236200000000004</v>
      </c>
      <c r="AM136" s="380">
        <v>3.0179</v>
      </c>
      <c r="AN136" s="141">
        <v>8.1678999999999995</v>
      </c>
      <c r="AO136" s="141">
        <v>9.6614000000000004</v>
      </c>
      <c r="AP136" s="141">
        <v>50.253700000000002</v>
      </c>
      <c r="AQ136" s="141">
        <v>0</v>
      </c>
      <c r="AR136" s="141">
        <v>5.6238000000000001</v>
      </c>
      <c r="AS136" s="141">
        <v>0</v>
      </c>
      <c r="AT136" s="142">
        <v>9.7850000000000001</v>
      </c>
      <c r="AU136" s="466">
        <v>86.509699999999995</v>
      </c>
      <c r="AV136" s="402">
        <v>1241.8092000000001</v>
      </c>
      <c r="AW136" s="141">
        <v>78.238799999999998</v>
      </c>
      <c r="AX136" s="402">
        <v>724.46839999999963</v>
      </c>
      <c r="AY136" s="141">
        <v>0</v>
      </c>
      <c r="AZ136" s="141">
        <v>0</v>
      </c>
      <c r="BA136" s="142">
        <v>312.56380000000001</v>
      </c>
      <c r="BB136" s="403">
        <v>411.90459999999962</v>
      </c>
    </row>
    <row r="137" spans="6:54" ht="16.149999999999999" customHeight="1">
      <c r="F137" s="137" t="s">
        <v>183</v>
      </c>
      <c r="G137" s="395" t="s">
        <v>184</v>
      </c>
      <c r="H137" s="396">
        <v>42718</v>
      </c>
      <c r="I137" s="397" t="s">
        <v>61</v>
      </c>
      <c r="J137" s="397" t="s">
        <v>151</v>
      </c>
      <c r="K137" s="398" t="s">
        <v>135</v>
      </c>
      <c r="L137" s="395" t="s">
        <v>114</v>
      </c>
      <c r="M137" s="399">
        <v>0.17032617894972787</v>
      </c>
      <c r="N137" s="400" t="s">
        <v>52</v>
      </c>
      <c r="O137" s="504">
        <v>2018</v>
      </c>
      <c r="P137" s="401">
        <v>2</v>
      </c>
      <c r="Q137" s="141">
        <v>2507.2740000000003</v>
      </c>
      <c r="R137" s="141">
        <v>26.659500000000001</v>
      </c>
      <c r="S137" s="402">
        <v>2480.6145000000001</v>
      </c>
      <c r="T137" s="141">
        <v>995.67360000000008</v>
      </c>
      <c r="W137" s="403">
        <v>1484.9409000000001</v>
      </c>
      <c r="X137" s="142">
        <v>57.000200000000007</v>
      </c>
      <c r="Y137" s="141">
        <v>210.78359999999998</v>
      </c>
      <c r="Z137" s="142">
        <v>45.175800000000002</v>
      </c>
      <c r="AA137" s="141">
        <v>0</v>
      </c>
      <c r="AB137" s="141">
        <v>47.616900000000001</v>
      </c>
      <c r="AC137" s="142">
        <v>9.4966000000000008</v>
      </c>
      <c r="AD137" s="141">
        <v>95.161699999999996</v>
      </c>
      <c r="AE137" s="141">
        <v>210.3775</v>
      </c>
      <c r="AF137" s="141">
        <v>180.6414</v>
      </c>
      <c r="AG137" s="141">
        <v>72.697400000000002</v>
      </c>
      <c r="AH137" s="141">
        <v>0</v>
      </c>
      <c r="AI137" s="141">
        <v>74.798600000000008</v>
      </c>
      <c r="AJ137" s="141">
        <v>60.924500000000002</v>
      </c>
      <c r="AK137" s="141">
        <v>0</v>
      </c>
      <c r="AL137" s="141">
        <v>33.866400000000006</v>
      </c>
      <c r="AM137" s="380">
        <v>4.6452999999999998</v>
      </c>
      <c r="AN137" s="141">
        <v>6.3654000000000002</v>
      </c>
      <c r="AO137" s="141">
        <v>1.5141</v>
      </c>
      <c r="AP137" s="141">
        <v>7.4880999999999993</v>
      </c>
      <c r="AQ137" s="141">
        <v>0</v>
      </c>
      <c r="AR137" s="141">
        <v>4.3569000000000004</v>
      </c>
      <c r="AS137" s="141">
        <v>0</v>
      </c>
      <c r="AT137" s="142">
        <v>7.3541999999999996</v>
      </c>
      <c r="AU137" s="466">
        <v>31.723999999999997</v>
      </c>
      <c r="AV137" s="402">
        <v>760.19150000000002</v>
      </c>
      <c r="AW137" s="141">
        <v>41.8489</v>
      </c>
      <c r="AX137" s="402">
        <v>427.05440000000004</v>
      </c>
      <c r="AY137" s="141">
        <v>0</v>
      </c>
      <c r="AZ137" s="141">
        <v>0</v>
      </c>
      <c r="BA137" s="142">
        <v>288.30730000000005</v>
      </c>
      <c r="BB137" s="403">
        <v>138.74709999999999</v>
      </c>
    </row>
    <row r="138" spans="6:54" ht="16.149999999999999" customHeight="1">
      <c r="F138" s="137" t="s">
        <v>185</v>
      </c>
      <c r="G138" s="395" t="s">
        <v>186</v>
      </c>
      <c r="H138" s="396">
        <v>42754</v>
      </c>
      <c r="I138" s="397" t="s">
        <v>61</v>
      </c>
      <c r="J138" s="397" t="s">
        <v>151</v>
      </c>
      <c r="K138" s="398" t="s">
        <v>106</v>
      </c>
      <c r="L138" s="395" t="s">
        <v>114</v>
      </c>
      <c r="M138" s="399">
        <v>0.12967501979473323</v>
      </c>
      <c r="N138" s="400" t="s">
        <v>52</v>
      </c>
      <c r="O138" s="504">
        <v>2018</v>
      </c>
      <c r="P138" s="401">
        <v>2</v>
      </c>
      <c r="Q138" s="141">
        <v>3289.2588000000005</v>
      </c>
      <c r="R138" s="141">
        <v>66.601500000000001</v>
      </c>
      <c r="S138" s="402">
        <v>3222.6573000000003</v>
      </c>
      <c r="T138" s="141">
        <v>1321.7364</v>
      </c>
      <c r="W138" s="403">
        <v>1900.9209000000003</v>
      </c>
      <c r="X138" s="142">
        <v>52.591800000000006</v>
      </c>
      <c r="Y138" s="141">
        <v>305.97480000000002</v>
      </c>
      <c r="Z138" s="142">
        <v>10.4442</v>
      </c>
      <c r="AA138" s="141">
        <v>0</v>
      </c>
      <c r="AB138" s="141">
        <v>-6.0667</v>
      </c>
      <c r="AC138" s="142">
        <v>25.564600000000002</v>
      </c>
      <c r="AD138" s="141">
        <v>105.5338</v>
      </c>
      <c r="AE138" s="141">
        <v>370.74849999999998</v>
      </c>
      <c r="AF138" s="141">
        <v>221.42939999999999</v>
      </c>
      <c r="AG138" s="141">
        <v>109.83920000000001</v>
      </c>
      <c r="AH138" s="141">
        <v>0</v>
      </c>
      <c r="AI138" s="141">
        <v>132.00479999999999</v>
      </c>
      <c r="AJ138" s="141">
        <v>33.238100000000003</v>
      </c>
      <c r="AK138" s="141">
        <v>0</v>
      </c>
      <c r="AL138" s="141">
        <v>41.045500000000004</v>
      </c>
      <c r="AM138" s="380">
        <v>4.8616000000000001</v>
      </c>
      <c r="AN138" s="141">
        <v>7.0349000000000004</v>
      </c>
      <c r="AO138" s="141">
        <v>0</v>
      </c>
      <c r="AP138" s="141">
        <v>9.2184999999999988</v>
      </c>
      <c r="AQ138" s="141">
        <v>0</v>
      </c>
      <c r="AR138" s="141">
        <v>3.4298999999999999</v>
      </c>
      <c r="AS138" s="141">
        <v>0</v>
      </c>
      <c r="AT138" s="142">
        <v>31.590100000000003</v>
      </c>
      <c r="AU138" s="466">
        <v>56.135000000000005</v>
      </c>
      <c r="AV138" s="402">
        <v>1069.9742999999999</v>
      </c>
      <c r="AW138" s="141">
        <v>54.899000000000001</v>
      </c>
      <c r="AX138" s="402">
        <v>426.5347000000005</v>
      </c>
      <c r="AY138" s="141">
        <v>0</v>
      </c>
      <c r="AZ138" s="141">
        <v>0</v>
      </c>
      <c r="BA138" s="142">
        <v>251.19640000000001</v>
      </c>
      <c r="BB138" s="403">
        <v>175.33830000000049</v>
      </c>
    </row>
    <row r="139" spans="6:54" ht="16.149999999999999" customHeight="1">
      <c r="F139" s="137" t="s">
        <v>187</v>
      </c>
      <c r="G139" s="395" t="s">
        <v>188</v>
      </c>
      <c r="H139" s="396">
        <v>42781</v>
      </c>
      <c r="I139" s="397" t="s">
        <v>61</v>
      </c>
      <c r="J139" s="397" t="s">
        <v>151</v>
      </c>
      <c r="K139" s="398" t="s">
        <v>117</v>
      </c>
      <c r="L139" s="395" t="s">
        <v>114</v>
      </c>
      <c r="M139" s="399">
        <v>0.16638265887789172</v>
      </c>
      <c r="N139" s="400" t="s">
        <v>52</v>
      </c>
      <c r="O139" s="504">
        <v>2018</v>
      </c>
      <c r="P139" s="401">
        <v>2</v>
      </c>
      <c r="Q139" s="141">
        <v>4162.9140000000007</v>
      </c>
      <c r="R139" s="141">
        <v>42.073500000000003</v>
      </c>
      <c r="S139" s="402">
        <v>4120.8405000000002</v>
      </c>
      <c r="T139" s="141">
        <v>1980.7740000000001</v>
      </c>
      <c r="W139" s="403">
        <v>2140.0664999999999</v>
      </c>
      <c r="X139" s="142">
        <v>57.649099999999997</v>
      </c>
      <c r="Y139" s="141">
        <v>288.37080000000003</v>
      </c>
      <c r="Z139" s="142">
        <v>0.18540000000000001</v>
      </c>
      <c r="AA139" s="141">
        <v>0</v>
      </c>
      <c r="AB139" s="141">
        <v>-1.5965</v>
      </c>
      <c r="AC139" s="142">
        <v>13.8432</v>
      </c>
      <c r="AD139" s="141">
        <v>94.131700000000009</v>
      </c>
      <c r="AE139" s="141">
        <v>322.42089999999996</v>
      </c>
      <c r="AF139" s="141">
        <v>250.66080000000002</v>
      </c>
      <c r="AG139" s="141">
        <v>91.618500000000012</v>
      </c>
      <c r="AH139" s="141">
        <v>0</v>
      </c>
      <c r="AI139" s="141">
        <v>108.18090000000001</v>
      </c>
      <c r="AJ139" s="141">
        <v>89.9602</v>
      </c>
      <c r="AK139" s="141">
        <v>0</v>
      </c>
      <c r="AL139" s="141">
        <v>47.359400000000001</v>
      </c>
      <c r="AM139" s="380">
        <v>2.4102000000000001</v>
      </c>
      <c r="AN139" s="141">
        <v>10.773800000000001</v>
      </c>
      <c r="AO139" s="141">
        <v>0</v>
      </c>
      <c r="AP139" s="141">
        <v>10.423599999999999</v>
      </c>
      <c r="AQ139" s="141">
        <v>0</v>
      </c>
      <c r="AR139" s="141">
        <v>3.5123000000000002</v>
      </c>
      <c r="AS139" s="141">
        <v>0</v>
      </c>
      <c r="AT139" s="142">
        <v>12.545400000000001</v>
      </c>
      <c r="AU139" s="466">
        <v>39.665300000000002</v>
      </c>
      <c r="AV139" s="402">
        <v>1043.9976999999999</v>
      </c>
      <c r="AW139" s="141">
        <v>69.473500000000001</v>
      </c>
      <c r="AX139" s="402">
        <v>692.63669999999979</v>
      </c>
      <c r="AY139" s="141">
        <v>0</v>
      </c>
      <c r="AZ139" s="141">
        <v>0</v>
      </c>
      <c r="BA139" s="142">
        <v>196.5446</v>
      </c>
      <c r="BB139" s="403">
        <v>496.09209999999979</v>
      </c>
    </row>
    <row r="140" spans="6:54" ht="16.149999999999999" customHeight="1">
      <c r="F140" s="137" t="s">
        <v>189</v>
      </c>
      <c r="G140" s="395" t="s">
        <v>190</v>
      </c>
      <c r="H140" s="396">
        <v>42896</v>
      </c>
      <c r="I140" s="397" t="s">
        <v>55</v>
      </c>
      <c r="J140" s="397" t="s">
        <v>168</v>
      </c>
      <c r="K140" s="398" t="s">
        <v>63</v>
      </c>
      <c r="L140" s="395" t="s">
        <v>191</v>
      </c>
      <c r="M140" s="399">
        <v>0.24684166893933535</v>
      </c>
      <c r="N140" s="400" t="s">
        <v>52</v>
      </c>
      <c r="O140" s="504">
        <v>2018</v>
      </c>
      <c r="P140" s="401">
        <v>2</v>
      </c>
      <c r="Q140" s="141">
        <v>9433.8432000000012</v>
      </c>
      <c r="R140" s="141">
        <v>25.357499999999998</v>
      </c>
      <c r="S140" s="402">
        <v>9408.4857000000011</v>
      </c>
      <c r="T140" s="141">
        <v>3027.9204</v>
      </c>
      <c r="W140" s="403">
        <v>6380.5653000000011</v>
      </c>
      <c r="X140" s="142">
        <v>255.4812</v>
      </c>
      <c r="Y140" s="141">
        <v>1128.9348</v>
      </c>
      <c r="Z140" s="142">
        <v>59.008699999999997</v>
      </c>
      <c r="AA140" s="141">
        <v>0</v>
      </c>
      <c r="AB140" s="141">
        <v>-26.955100000000002</v>
      </c>
      <c r="AC140" s="142">
        <v>6.8907000000000007</v>
      </c>
      <c r="AD140" s="141">
        <v>238.4862</v>
      </c>
      <c r="AE140" s="141">
        <v>562.94650000000001</v>
      </c>
      <c r="AF140" s="141">
        <v>448.60620000000006</v>
      </c>
      <c r="AG140" s="141">
        <v>352.65140000000002</v>
      </c>
      <c r="AH140" s="141">
        <v>0</v>
      </c>
      <c r="AI140" s="141">
        <v>302.96420000000001</v>
      </c>
      <c r="AJ140" s="141">
        <v>33.526499999999999</v>
      </c>
      <c r="AK140" s="141">
        <v>40.643799999999999</v>
      </c>
      <c r="AL140" s="141">
        <v>146.7338</v>
      </c>
      <c r="AM140" s="380">
        <v>26.491599999999998</v>
      </c>
      <c r="AN140" s="141">
        <v>16.243099999999998</v>
      </c>
      <c r="AO140" s="141">
        <v>34.783100000000005</v>
      </c>
      <c r="AP140" s="141">
        <v>117.15219999999999</v>
      </c>
      <c r="AQ140" s="141">
        <v>0</v>
      </c>
      <c r="AR140" s="141">
        <v>20.291</v>
      </c>
      <c r="AS140" s="141">
        <v>0</v>
      </c>
      <c r="AT140" s="142">
        <v>66.95</v>
      </c>
      <c r="AU140" s="466">
        <v>281.911</v>
      </c>
      <c r="AV140" s="402">
        <v>2408.4696000000004</v>
      </c>
      <c r="AW140" s="141">
        <v>179.941</v>
      </c>
      <c r="AX140" s="402">
        <v>2328.6656000000003</v>
      </c>
      <c r="AY140" s="141">
        <v>0</v>
      </c>
      <c r="AZ140" s="141">
        <v>0</v>
      </c>
      <c r="BA140" s="142">
        <v>680.72699999999998</v>
      </c>
      <c r="BB140" s="403">
        <v>1647.9386000000004</v>
      </c>
    </row>
    <row r="141" spans="6:54" ht="16.149999999999999" customHeight="1">
      <c r="F141" s="137" t="s">
        <v>192</v>
      </c>
      <c r="G141" s="395" t="s">
        <v>218</v>
      </c>
      <c r="H141" s="396">
        <v>42925</v>
      </c>
      <c r="I141" s="397" t="s">
        <v>55</v>
      </c>
      <c r="J141" s="397" t="s">
        <v>116</v>
      </c>
      <c r="K141" s="398" t="s">
        <v>95</v>
      </c>
      <c r="L141" s="395" t="s">
        <v>114</v>
      </c>
      <c r="M141" s="399">
        <v>-5.8657599805640011E-2</v>
      </c>
      <c r="N141" s="400" t="s">
        <v>56</v>
      </c>
      <c r="O141" s="504">
        <v>2018</v>
      </c>
      <c r="P141" s="401">
        <v>2</v>
      </c>
      <c r="Q141" s="141">
        <v>1060.3008</v>
      </c>
      <c r="R141" s="141">
        <v>18.291000000000004</v>
      </c>
      <c r="S141" s="402">
        <v>1042.0098</v>
      </c>
      <c r="T141" s="141">
        <v>636.56279999999992</v>
      </c>
      <c r="W141" s="403">
        <v>405.44700000000012</v>
      </c>
      <c r="X141" s="142">
        <v>3.6564999999999999</v>
      </c>
      <c r="Y141" s="141">
        <v>104.1444</v>
      </c>
      <c r="Z141" s="142">
        <v>15.3058</v>
      </c>
      <c r="AA141" s="141">
        <v>0</v>
      </c>
      <c r="AB141" s="141">
        <v>-0.29869999999999997</v>
      </c>
      <c r="AC141" s="142">
        <v>2.7088999999999999</v>
      </c>
      <c r="AD141" s="141">
        <v>54.219200000000001</v>
      </c>
      <c r="AE141" s="141">
        <v>88.672700000000006</v>
      </c>
      <c r="AF141" s="141">
        <v>84.727800000000002</v>
      </c>
      <c r="AG141" s="141">
        <v>20.342500000000001</v>
      </c>
      <c r="AH141" s="141">
        <v>0</v>
      </c>
      <c r="AI141" s="141">
        <v>5.5104999999999995</v>
      </c>
      <c r="AJ141" s="141">
        <v>5.9019000000000004</v>
      </c>
      <c r="AK141" s="141">
        <v>0</v>
      </c>
      <c r="AL141" s="141">
        <v>12.524800000000001</v>
      </c>
      <c r="AM141" s="380">
        <v>4.6659000000000006</v>
      </c>
      <c r="AN141" s="141">
        <v>1.7098</v>
      </c>
      <c r="AO141" s="141">
        <v>0</v>
      </c>
      <c r="AP141" s="141">
        <v>43.342399999999998</v>
      </c>
      <c r="AQ141" s="141">
        <v>0</v>
      </c>
      <c r="AR141" s="141">
        <v>7.2821000000000007</v>
      </c>
      <c r="AS141" s="141">
        <v>0</v>
      </c>
      <c r="AT141" s="142">
        <v>0.35020000000000001</v>
      </c>
      <c r="AU141" s="466">
        <v>57.3504</v>
      </c>
      <c r="AV141" s="402">
        <v>329.24980000000005</v>
      </c>
      <c r="AW141" s="141">
        <v>17.695399999999999</v>
      </c>
      <c r="AX141" s="402">
        <v>-62.194699999999948</v>
      </c>
      <c r="AY141" s="141">
        <v>0</v>
      </c>
      <c r="AZ141" s="141">
        <v>0</v>
      </c>
      <c r="BA141" s="142">
        <v>96.335900000000009</v>
      </c>
      <c r="BB141" s="403">
        <v>-158.53059999999996</v>
      </c>
    </row>
    <row r="142" spans="6:54" ht="16.149999999999999" customHeight="1">
      <c r="F142" s="137" t="s">
        <v>193</v>
      </c>
      <c r="G142" s="395" t="s">
        <v>219</v>
      </c>
      <c r="H142" s="396">
        <v>43011</v>
      </c>
      <c r="I142" s="397" t="s">
        <v>55</v>
      </c>
      <c r="J142" s="397" t="s">
        <v>126</v>
      </c>
      <c r="K142" s="398" t="s">
        <v>106</v>
      </c>
      <c r="L142" s="395" t="s">
        <v>114</v>
      </c>
      <c r="M142" s="399">
        <v>7.0550383302180691E-2</v>
      </c>
      <c r="N142" s="400" t="s">
        <v>52</v>
      </c>
      <c r="O142" s="504">
        <v>2018</v>
      </c>
      <c r="P142" s="401">
        <v>2</v>
      </c>
      <c r="Q142" s="141">
        <v>2549.3724000000002</v>
      </c>
      <c r="R142" s="141">
        <v>47.365500000000004</v>
      </c>
      <c r="S142" s="402">
        <v>2502.0069000000003</v>
      </c>
      <c r="T142" s="141">
        <v>978.78239999999994</v>
      </c>
      <c r="W142" s="403">
        <v>1523.2245000000003</v>
      </c>
      <c r="X142" s="142">
        <v>48.420299999999997</v>
      </c>
      <c r="Y142" s="141">
        <v>237.5676</v>
      </c>
      <c r="Z142" s="142">
        <v>29.880300000000002</v>
      </c>
      <c r="AA142" s="141">
        <v>0</v>
      </c>
      <c r="AB142" s="141">
        <v>-0.79310000000000003</v>
      </c>
      <c r="AC142" s="142">
        <v>16.4697</v>
      </c>
      <c r="AD142" s="141">
        <v>136.75310000000002</v>
      </c>
      <c r="AE142" s="141">
        <v>310.51410000000004</v>
      </c>
      <c r="AF142" s="141">
        <v>185.3897</v>
      </c>
      <c r="AG142" s="141">
        <v>128.0805</v>
      </c>
      <c r="AH142" s="141">
        <v>0</v>
      </c>
      <c r="AI142" s="141">
        <v>148.4436</v>
      </c>
      <c r="AJ142" s="141">
        <v>30.045100000000001</v>
      </c>
      <c r="AK142" s="141">
        <v>0</v>
      </c>
      <c r="AL142" s="141">
        <v>19.1374</v>
      </c>
      <c r="AM142" s="380">
        <v>4.5011000000000001</v>
      </c>
      <c r="AN142" s="141">
        <v>11.886199999999999</v>
      </c>
      <c r="AO142" s="141">
        <v>0</v>
      </c>
      <c r="AP142" s="141">
        <v>20.363099999999999</v>
      </c>
      <c r="AQ142" s="141">
        <v>0</v>
      </c>
      <c r="AR142" s="141">
        <v>2.7398000000000002</v>
      </c>
      <c r="AS142" s="141">
        <v>0</v>
      </c>
      <c r="AT142" s="142">
        <v>2.7707000000000002</v>
      </c>
      <c r="AU142" s="466">
        <v>42.260899999999999</v>
      </c>
      <c r="AV142" s="402">
        <v>1000.6244</v>
      </c>
      <c r="AW142" s="141">
        <v>42.549300000000002</v>
      </c>
      <c r="AX142" s="402">
        <v>179.85920000000033</v>
      </c>
      <c r="AY142" s="141">
        <v>0</v>
      </c>
      <c r="AZ142" s="141">
        <v>0</v>
      </c>
      <c r="BA142" s="142">
        <v>296.70179999999999</v>
      </c>
      <c r="BB142" s="403">
        <v>-116.84259999999966</v>
      </c>
    </row>
    <row r="143" spans="6:54" ht="16.149999999999999" customHeight="1">
      <c r="F143" s="137" t="s">
        <v>194</v>
      </c>
      <c r="G143" s="395" t="s">
        <v>195</v>
      </c>
      <c r="H143" s="396">
        <v>43011</v>
      </c>
      <c r="I143" s="397" t="s">
        <v>55</v>
      </c>
      <c r="J143" s="397" t="s">
        <v>126</v>
      </c>
      <c r="K143" s="398" t="s">
        <v>135</v>
      </c>
      <c r="L143" s="395" t="s">
        <v>114</v>
      </c>
      <c r="M143" s="399">
        <v>0.10542327656832376</v>
      </c>
      <c r="N143" s="400" t="s">
        <v>52</v>
      </c>
      <c r="O143" s="504">
        <v>2018</v>
      </c>
      <c r="P143" s="401">
        <v>2</v>
      </c>
      <c r="Q143" s="141">
        <v>2223.4824000000003</v>
      </c>
      <c r="R143" s="141">
        <v>23.4465</v>
      </c>
      <c r="S143" s="402">
        <v>2200.0359000000003</v>
      </c>
      <c r="T143" s="141">
        <v>876.67920000000004</v>
      </c>
      <c r="W143" s="403">
        <v>1323.3567000000003</v>
      </c>
      <c r="X143" s="142">
        <v>62.325299999999999</v>
      </c>
      <c r="Y143" s="141">
        <v>186.94800000000001</v>
      </c>
      <c r="Z143" s="142">
        <v>3.3887</v>
      </c>
      <c r="AA143" s="141">
        <v>0</v>
      </c>
      <c r="AB143" s="141">
        <v>-1.2978000000000001</v>
      </c>
      <c r="AC143" s="142">
        <v>8.7858999999999998</v>
      </c>
      <c r="AD143" s="141">
        <v>116.83290000000001</v>
      </c>
      <c r="AE143" s="141">
        <v>236.91030000000001</v>
      </c>
      <c r="AF143" s="141">
        <v>171.1036</v>
      </c>
      <c r="AG143" s="141">
        <v>102.9691</v>
      </c>
      <c r="AH143" s="141">
        <v>0</v>
      </c>
      <c r="AI143" s="141">
        <v>87.076200000000014</v>
      </c>
      <c r="AJ143" s="141">
        <v>29.664000000000001</v>
      </c>
      <c r="AK143" s="141">
        <v>0</v>
      </c>
      <c r="AL143" s="141">
        <v>20.064400000000003</v>
      </c>
      <c r="AM143" s="380">
        <v>2.0188000000000001</v>
      </c>
      <c r="AN143" s="141">
        <v>8.7550000000000008</v>
      </c>
      <c r="AO143" s="141">
        <v>0</v>
      </c>
      <c r="AP143" s="141">
        <v>22.052300000000002</v>
      </c>
      <c r="AQ143" s="141">
        <v>0</v>
      </c>
      <c r="AR143" s="141">
        <v>4.0994000000000002</v>
      </c>
      <c r="AS143" s="141">
        <v>0</v>
      </c>
      <c r="AT143" s="142">
        <v>5.1190999999999995</v>
      </c>
      <c r="AU143" s="466">
        <v>42.044600000000003</v>
      </c>
      <c r="AV143" s="402">
        <v>806.66509999999994</v>
      </c>
      <c r="AW143" s="141">
        <v>37.110900000000001</v>
      </c>
      <c r="AX143" s="402">
        <v>234.40680000000032</v>
      </c>
      <c r="AY143" s="141">
        <v>0</v>
      </c>
      <c r="AZ143" s="141">
        <v>0</v>
      </c>
      <c r="BA143" s="142">
        <v>287.48330000000004</v>
      </c>
      <c r="BB143" s="403">
        <v>-53.076499999999726</v>
      </c>
    </row>
    <row r="144" spans="6:54" ht="16.149999999999999" customHeight="1">
      <c r="F144" s="137" t="s">
        <v>196</v>
      </c>
      <c r="G144" s="395" t="s">
        <v>197</v>
      </c>
      <c r="H144" s="396">
        <v>43011</v>
      </c>
      <c r="I144" s="397" t="s">
        <v>55</v>
      </c>
      <c r="J144" s="397" t="s">
        <v>126</v>
      </c>
      <c r="K144" s="398" t="s">
        <v>63</v>
      </c>
      <c r="L144" s="395" t="s">
        <v>114</v>
      </c>
      <c r="M144" s="399">
        <v>0.18191009061181992</v>
      </c>
      <c r="N144" s="400" t="s">
        <v>52</v>
      </c>
      <c r="O144" s="504">
        <v>2018</v>
      </c>
      <c r="P144" s="401">
        <v>2</v>
      </c>
      <c r="Q144" s="141">
        <v>5594.2812000000004</v>
      </c>
      <c r="R144" s="141">
        <v>56.153999999999996</v>
      </c>
      <c r="S144" s="402">
        <v>5538.1272000000008</v>
      </c>
      <c r="T144" s="141">
        <v>2117.88</v>
      </c>
      <c r="W144" s="403">
        <v>3420.2472000000007</v>
      </c>
      <c r="X144" s="142">
        <v>118.54270000000001</v>
      </c>
      <c r="Y144" s="141">
        <v>664.38359999999989</v>
      </c>
      <c r="Z144" s="142">
        <v>28.561900000000001</v>
      </c>
      <c r="AA144" s="141">
        <v>0</v>
      </c>
      <c r="AB144" s="141">
        <v>-4.3260000000000005</v>
      </c>
      <c r="AC144" s="142">
        <v>21.712399999999999</v>
      </c>
      <c r="AD144" s="141">
        <v>204.49619999999999</v>
      </c>
      <c r="AE144" s="141">
        <v>542.8306</v>
      </c>
      <c r="AF144" s="141">
        <v>299.17379999999997</v>
      </c>
      <c r="AG144" s="141">
        <v>176.9025</v>
      </c>
      <c r="AH144" s="141">
        <v>0</v>
      </c>
      <c r="AI144" s="141">
        <v>138.71009999999998</v>
      </c>
      <c r="AJ144" s="141">
        <v>34.680100000000003</v>
      </c>
      <c r="AK144" s="141">
        <v>1.6995</v>
      </c>
      <c r="AL144" s="141">
        <v>32.887900000000002</v>
      </c>
      <c r="AM144" s="380">
        <v>4.5526</v>
      </c>
      <c r="AN144" s="141">
        <v>11.6081</v>
      </c>
      <c r="AO144" s="141">
        <v>0.46350000000000002</v>
      </c>
      <c r="AP144" s="141">
        <v>49.481200000000001</v>
      </c>
      <c r="AQ144" s="141">
        <v>0</v>
      </c>
      <c r="AR144" s="141">
        <v>9.7850000000000001</v>
      </c>
      <c r="AS144" s="141">
        <v>0</v>
      </c>
      <c r="AT144" s="142">
        <v>7.8486000000000002</v>
      </c>
      <c r="AU144" s="466">
        <v>83.739000000000004</v>
      </c>
      <c r="AV144" s="402">
        <v>1515.1197</v>
      </c>
      <c r="AW144" s="141">
        <v>93.369500000000002</v>
      </c>
      <c r="AX144" s="402">
        <v>1017.6562000000008</v>
      </c>
      <c r="AY144" s="141">
        <v>0</v>
      </c>
      <c r="AZ144" s="141">
        <v>0</v>
      </c>
      <c r="BA144" s="142">
        <v>413.7201</v>
      </c>
      <c r="BB144" s="403">
        <v>603.93610000000081</v>
      </c>
    </row>
    <row r="145" spans="6:54" ht="16.149999999999999" customHeight="1">
      <c r="F145" s="137" t="s">
        <v>198</v>
      </c>
      <c r="G145" s="395" t="s">
        <v>220</v>
      </c>
      <c r="H145" s="396">
        <v>43013</v>
      </c>
      <c r="I145" s="397" t="s">
        <v>61</v>
      </c>
      <c r="J145" s="397" t="s">
        <v>67</v>
      </c>
      <c r="K145" s="398" t="s">
        <v>117</v>
      </c>
      <c r="L145" s="395" t="s">
        <v>77</v>
      </c>
      <c r="M145" s="399">
        <v>-3.9425999914921642E-2</v>
      </c>
      <c r="N145" s="400" t="s">
        <v>56</v>
      </c>
      <c r="O145" s="504">
        <v>2018</v>
      </c>
      <c r="P145" s="401">
        <v>2</v>
      </c>
      <c r="Q145" s="141">
        <v>2200.3272000000002</v>
      </c>
      <c r="R145" s="141">
        <v>31.899000000000001</v>
      </c>
      <c r="S145" s="402">
        <v>2168.4282000000003</v>
      </c>
      <c r="T145" s="141">
        <v>1122.7139999999999</v>
      </c>
      <c r="W145" s="403">
        <v>1045.7142000000003</v>
      </c>
      <c r="X145" s="142">
        <v>36.204500000000003</v>
      </c>
      <c r="Y145" s="141">
        <v>151.72920000000002</v>
      </c>
      <c r="Z145" s="142">
        <v>15.5633</v>
      </c>
      <c r="AA145" s="141">
        <v>0</v>
      </c>
      <c r="AB145" s="141">
        <v>-0.60770000000000002</v>
      </c>
      <c r="AC145" s="142">
        <v>9.6408000000000005</v>
      </c>
      <c r="AD145" s="141">
        <v>90.516400000000004</v>
      </c>
      <c r="AE145" s="141">
        <v>284.06370000000004</v>
      </c>
      <c r="AF145" s="141">
        <v>173.7816</v>
      </c>
      <c r="AG145" s="141">
        <v>152.0692</v>
      </c>
      <c r="AH145" s="141">
        <v>0</v>
      </c>
      <c r="AI145" s="141">
        <v>106.79040000000001</v>
      </c>
      <c r="AJ145" s="141">
        <v>16.9435</v>
      </c>
      <c r="AK145" s="141">
        <v>0</v>
      </c>
      <c r="AL145" s="141">
        <v>22.000800000000002</v>
      </c>
      <c r="AM145" s="380">
        <v>1.8334000000000001</v>
      </c>
      <c r="AN145" s="141">
        <v>1.5656000000000001</v>
      </c>
      <c r="AO145" s="141">
        <v>0</v>
      </c>
      <c r="AP145" s="141">
        <v>7.2305999999999999</v>
      </c>
      <c r="AQ145" s="141">
        <v>2.0188000000000001</v>
      </c>
      <c r="AR145" s="141">
        <v>1.2257</v>
      </c>
      <c r="AS145" s="141">
        <v>0</v>
      </c>
      <c r="AT145" s="142">
        <v>35.988199999999999</v>
      </c>
      <c r="AU145" s="466">
        <v>49.862299999999998</v>
      </c>
      <c r="AV145" s="402">
        <v>896.02790000000005</v>
      </c>
      <c r="AW145" s="141">
        <v>41.972500000000004</v>
      </c>
      <c r="AX145" s="402">
        <v>-86.750099999999776</v>
      </c>
      <c r="AY145" s="141">
        <v>0</v>
      </c>
      <c r="AZ145" s="141">
        <v>0</v>
      </c>
      <c r="BA145" s="142">
        <v>185.297</v>
      </c>
      <c r="BB145" s="403">
        <v>-272.04709999999977</v>
      </c>
    </row>
    <row r="146" spans="6:54" ht="16.149999999999999" customHeight="1">
      <c r="F146" s="137" t="s">
        <v>199</v>
      </c>
      <c r="G146" s="395" t="s">
        <v>200</v>
      </c>
      <c r="H146" s="396">
        <v>43031</v>
      </c>
      <c r="I146" s="397" t="s">
        <v>61</v>
      </c>
      <c r="J146" s="397" t="s">
        <v>91</v>
      </c>
      <c r="K146" s="398" t="s">
        <v>63</v>
      </c>
      <c r="L146" s="395" t="s">
        <v>114</v>
      </c>
      <c r="M146" s="399">
        <v>0.12327231508361304</v>
      </c>
      <c r="N146" s="400" t="s">
        <v>52</v>
      </c>
      <c r="O146" s="504">
        <v>2018</v>
      </c>
      <c r="P146" s="401">
        <v>2</v>
      </c>
      <c r="Q146" s="141">
        <v>3809.5488000000005</v>
      </c>
      <c r="R146" s="141">
        <v>51.355499999999999</v>
      </c>
      <c r="S146" s="402">
        <v>3758.1933000000004</v>
      </c>
      <c r="T146" s="141">
        <v>1454.0148000000002</v>
      </c>
      <c r="W146" s="403">
        <v>2304.1785</v>
      </c>
      <c r="X146" s="142">
        <v>87.591200000000015</v>
      </c>
      <c r="Y146" s="141">
        <v>450.8028000000001</v>
      </c>
      <c r="Z146" s="142">
        <v>19.827500000000001</v>
      </c>
      <c r="AA146" s="141">
        <v>0</v>
      </c>
      <c r="AB146" s="141">
        <v>-3.3577999999999997</v>
      </c>
      <c r="AC146" s="142">
        <v>21.382800000000003</v>
      </c>
      <c r="AD146" s="141">
        <v>244.00700000000001</v>
      </c>
      <c r="AE146" s="141">
        <v>322.45179999999999</v>
      </c>
      <c r="AF146" s="141">
        <v>254.1422</v>
      </c>
      <c r="AG146" s="141">
        <v>189.59209999999999</v>
      </c>
      <c r="AH146" s="141">
        <v>0</v>
      </c>
      <c r="AI146" s="141">
        <v>91.268299999999996</v>
      </c>
      <c r="AJ146" s="141">
        <v>11.680200000000001</v>
      </c>
      <c r="AK146" s="141">
        <v>0</v>
      </c>
      <c r="AL146" s="141">
        <v>69.370499999999993</v>
      </c>
      <c r="AM146" s="380">
        <v>4.6555999999999997</v>
      </c>
      <c r="AN146" s="141">
        <v>7.7971000000000004</v>
      </c>
      <c r="AO146" s="141">
        <v>6.3757000000000001</v>
      </c>
      <c r="AP146" s="141">
        <v>21.547600000000003</v>
      </c>
      <c r="AQ146" s="141">
        <v>0.36049999999999999</v>
      </c>
      <c r="AR146" s="141">
        <v>3.6153</v>
      </c>
      <c r="AS146" s="141">
        <v>0</v>
      </c>
      <c r="AT146" s="142">
        <v>3.9243000000000001</v>
      </c>
      <c r="AU146" s="466">
        <v>48.276100000000007</v>
      </c>
      <c r="AV146" s="402">
        <v>1230.7882</v>
      </c>
      <c r="AW146" s="141">
        <v>63.581899999999997</v>
      </c>
      <c r="AX146" s="402">
        <v>469.61189999999999</v>
      </c>
      <c r="AY146" s="141">
        <v>0</v>
      </c>
      <c r="AZ146" s="141">
        <v>0</v>
      </c>
      <c r="BA146" s="142">
        <v>371.32530000000003</v>
      </c>
      <c r="BB146" s="403">
        <v>98.286599999999964</v>
      </c>
    </row>
    <row r="147" spans="6:54" ht="16.149999999999999" customHeight="1">
      <c r="F147" s="137" t="s">
        <v>201</v>
      </c>
      <c r="G147" s="395" t="s">
        <v>202</v>
      </c>
      <c r="H147" s="396">
        <v>43031</v>
      </c>
      <c r="I147" s="397" t="s">
        <v>61</v>
      </c>
      <c r="J147" s="397" t="s">
        <v>91</v>
      </c>
      <c r="K147" s="398" t="s">
        <v>117</v>
      </c>
      <c r="L147" s="395" t="s">
        <v>114</v>
      </c>
      <c r="M147" s="399">
        <v>9.7520429230275166E-2</v>
      </c>
      <c r="N147" s="400" t="s">
        <v>52</v>
      </c>
      <c r="O147" s="504">
        <v>2018</v>
      </c>
      <c r="P147" s="401">
        <v>2</v>
      </c>
      <c r="Q147" s="141">
        <v>3109.4172000000003</v>
      </c>
      <c r="R147" s="141">
        <v>29.704499999999999</v>
      </c>
      <c r="S147" s="402">
        <v>3079.7127000000005</v>
      </c>
      <c r="T147" s="141">
        <v>1531.2240000000002</v>
      </c>
      <c r="W147" s="403">
        <v>1548.4887000000003</v>
      </c>
      <c r="X147" s="142">
        <v>54.105900000000005</v>
      </c>
      <c r="Y147" s="141">
        <v>215.5248</v>
      </c>
      <c r="Z147" s="142">
        <v>0.1545</v>
      </c>
      <c r="AA147" s="141">
        <v>0</v>
      </c>
      <c r="AB147" s="141">
        <v>-0.37080000000000002</v>
      </c>
      <c r="AC147" s="142">
        <v>12.154000000000002</v>
      </c>
      <c r="AD147" s="141">
        <v>122.1271</v>
      </c>
      <c r="AE147" s="141">
        <v>305.43620000000004</v>
      </c>
      <c r="AF147" s="141">
        <v>202.43619999999999</v>
      </c>
      <c r="AG147" s="141">
        <v>101.8052</v>
      </c>
      <c r="AH147" s="141">
        <v>0</v>
      </c>
      <c r="AI147" s="141">
        <v>96.583100000000002</v>
      </c>
      <c r="AJ147" s="141">
        <v>34.690400000000004</v>
      </c>
      <c r="AK147" s="141">
        <v>0</v>
      </c>
      <c r="AL147" s="141">
        <v>46.360300000000002</v>
      </c>
      <c r="AM147" s="380">
        <v>4.3260000000000005</v>
      </c>
      <c r="AN147" s="141">
        <v>7.6013999999999999</v>
      </c>
      <c r="AO147" s="141">
        <v>0</v>
      </c>
      <c r="AP147" s="141">
        <v>7.3541999999999996</v>
      </c>
      <c r="AQ147" s="141">
        <v>0</v>
      </c>
      <c r="AR147" s="141">
        <v>3.605</v>
      </c>
      <c r="AS147" s="141">
        <v>0</v>
      </c>
      <c r="AT147" s="142">
        <v>3.0385000000000004</v>
      </c>
      <c r="AU147" s="466">
        <v>25.9251</v>
      </c>
      <c r="AV147" s="402">
        <v>935.36360000000002</v>
      </c>
      <c r="AW147" s="141">
        <v>51.891400000000004</v>
      </c>
      <c r="AX147" s="402">
        <v>303.23170000000039</v>
      </c>
      <c r="AY147" s="141">
        <v>0</v>
      </c>
      <c r="AZ147" s="141">
        <v>0</v>
      </c>
      <c r="BA147" s="142">
        <v>211.97400000000002</v>
      </c>
      <c r="BB147" s="403">
        <v>91.257700000000369</v>
      </c>
    </row>
    <row r="148" spans="6:54" ht="16.149999999999999" customHeight="1">
      <c r="F148" s="137" t="s">
        <v>203</v>
      </c>
      <c r="G148" s="395" t="s">
        <v>221</v>
      </c>
      <c r="H148" s="396">
        <v>43078</v>
      </c>
      <c r="I148" s="397" t="s">
        <v>61</v>
      </c>
      <c r="J148" s="397" t="s">
        <v>91</v>
      </c>
      <c r="K148" s="398" t="s">
        <v>117</v>
      </c>
      <c r="L148" s="395" t="s">
        <v>77</v>
      </c>
      <c r="M148" s="399">
        <v>3.168055148512116E-2</v>
      </c>
      <c r="N148" s="400" t="s">
        <v>51</v>
      </c>
      <c r="O148" s="504">
        <v>2018</v>
      </c>
      <c r="P148" s="401">
        <v>2</v>
      </c>
      <c r="Q148" s="141">
        <v>3881.6496000000002</v>
      </c>
      <c r="R148" s="141">
        <v>27.405000000000001</v>
      </c>
      <c r="S148" s="402">
        <v>3854.2446</v>
      </c>
      <c r="T148" s="141">
        <v>1991.8116</v>
      </c>
      <c r="W148" s="403">
        <v>1862.433</v>
      </c>
      <c r="X148" s="142">
        <v>65.50800000000001</v>
      </c>
      <c r="Y148" s="141">
        <v>308.27520000000004</v>
      </c>
      <c r="Z148" s="142">
        <v>15.676600000000001</v>
      </c>
      <c r="AA148" s="141">
        <v>0</v>
      </c>
      <c r="AB148" s="141">
        <v>-1.0712000000000002</v>
      </c>
      <c r="AC148" s="142">
        <v>20.280700000000003</v>
      </c>
      <c r="AD148" s="141">
        <v>122.80690000000001</v>
      </c>
      <c r="AE148" s="141">
        <v>439.26410000000004</v>
      </c>
      <c r="AF148" s="141">
        <v>295.73360000000002</v>
      </c>
      <c r="AG148" s="141">
        <v>168.26080000000002</v>
      </c>
      <c r="AH148" s="141">
        <v>0</v>
      </c>
      <c r="AI148" s="141">
        <v>156.61150000000001</v>
      </c>
      <c r="AJ148" s="141">
        <v>77.095500000000001</v>
      </c>
      <c r="AK148" s="141">
        <v>0</v>
      </c>
      <c r="AL148" s="141">
        <v>8.7344000000000008</v>
      </c>
      <c r="AM148" s="380">
        <v>3.1208999999999998</v>
      </c>
      <c r="AN148" s="141">
        <v>3.4917000000000002</v>
      </c>
      <c r="AO148" s="141">
        <v>0</v>
      </c>
      <c r="AP148" s="141">
        <v>4.2745000000000006</v>
      </c>
      <c r="AQ148" s="141">
        <v>11.6287</v>
      </c>
      <c r="AR148" s="141">
        <v>1.6274000000000002</v>
      </c>
      <c r="AS148" s="141">
        <v>0</v>
      </c>
      <c r="AT148" s="142">
        <v>2.5235000000000003</v>
      </c>
      <c r="AU148" s="466">
        <v>26.666699999999999</v>
      </c>
      <c r="AV148" s="402">
        <v>1295.1734999999999</v>
      </c>
      <c r="AW148" s="141">
        <v>74.0364</v>
      </c>
      <c r="AX148" s="402">
        <v>122.97279999999996</v>
      </c>
      <c r="AY148" s="141">
        <v>0</v>
      </c>
      <c r="AZ148" s="141">
        <v>0</v>
      </c>
      <c r="BA148" s="142">
        <v>296.02199999999999</v>
      </c>
      <c r="BB148" s="403">
        <v>-173.04920000000004</v>
      </c>
    </row>
    <row r="149" spans="6:54" ht="16.149999999999999" customHeight="1">
      <c r="F149" s="137" t="s">
        <v>204</v>
      </c>
      <c r="G149" s="395" t="s">
        <v>205</v>
      </c>
      <c r="H149" s="396">
        <v>43078</v>
      </c>
      <c r="I149" s="397" t="s">
        <v>61</v>
      </c>
      <c r="J149" s="397" t="s">
        <v>91</v>
      </c>
      <c r="K149" s="398" t="s">
        <v>117</v>
      </c>
      <c r="L149" s="395" t="s">
        <v>77</v>
      </c>
      <c r="M149" s="399">
        <v>8.4548823428140102E-2</v>
      </c>
      <c r="N149" s="400" t="s">
        <v>52</v>
      </c>
      <c r="O149" s="504">
        <v>2018</v>
      </c>
      <c r="P149" s="401">
        <v>2</v>
      </c>
      <c r="Q149" s="141">
        <v>4895.3916000000008</v>
      </c>
      <c r="R149" s="141">
        <v>53.676000000000002</v>
      </c>
      <c r="S149" s="402">
        <v>4841.7156000000004</v>
      </c>
      <c r="T149" s="141">
        <v>2437.7436000000002</v>
      </c>
      <c r="W149" s="403">
        <v>2403.9720000000002</v>
      </c>
      <c r="X149" s="142">
        <v>82.925300000000007</v>
      </c>
      <c r="Y149" s="141">
        <v>338.81760000000003</v>
      </c>
      <c r="Z149" s="142">
        <v>0.52529999999999999</v>
      </c>
      <c r="AA149" s="141">
        <v>0</v>
      </c>
      <c r="AB149" s="141">
        <v>-1.3493000000000002</v>
      </c>
      <c r="AC149" s="142">
        <v>29.1387</v>
      </c>
      <c r="AD149" s="141">
        <v>95.862099999999998</v>
      </c>
      <c r="AE149" s="141">
        <v>494.45150000000001</v>
      </c>
      <c r="AF149" s="141">
        <v>557.30210000000011</v>
      </c>
      <c r="AG149" s="141">
        <v>119.71690000000001</v>
      </c>
      <c r="AH149" s="141">
        <v>0</v>
      </c>
      <c r="AI149" s="141">
        <v>133.92060000000001</v>
      </c>
      <c r="AJ149" s="141">
        <v>30.055399999999999</v>
      </c>
      <c r="AK149" s="141">
        <v>0</v>
      </c>
      <c r="AL149" s="141">
        <v>20.682399999999998</v>
      </c>
      <c r="AM149" s="380">
        <v>3.5741000000000005</v>
      </c>
      <c r="AN149" s="141">
        <v>10.9077</v>
      </c>
      <c r="AO149" s="141">
        <v>0</v>
      </c>
      <c r="AP149" s="141">
        <v>11.9068</v>
      </c>
      <c r="AQ149" s="141">
        <v>5.3353999999999999</v>
      </c>
      <c r="AR149" s="141">
        <v>1.6892</v>
      </c>
      <c r="AS149" s="141">
        <v>0</v>
      </c>
      <c r="AT149" s="142">
        <v>16.8096</v>
      </c>
      <c r="AU149" s="466">
        <v>50.222800000000007</v>
      </c>
      <c r="AV149" s="402">
        <v>1502.2138</v>
      </c>
      <c r="AW149" s="141">
        <v>93.379800000000003</v>
      </c>
      <c r="AX149" s="402">
        <v>413.89960000000036</v>
      </c>
      <c r="AY149" s="141">
        <v>0</v>
      </c>
      <c r="AZ149" s="141">
        <v>0</v>
      </c>
      <c r="BA149" s="142">
        <v>281.82859999999999</v>
      </c>
      <c r="BB149" s="403">
        <v>132.07100000000037</v>
      </c>
    </row>
    <row r="150" spans="6:54" ht="16.149999999999999" customHeight="1">
      <c r="F150" s="137" t="s">
        <v>206</v>
      </c>
      <c r="G150" s="395" t="s">
        <v>207</v>
      </c>
      <c r="H150" s="467">
        <v>43097</v>
      </c>
      <c r="I150" s="397" t="s">
        <v>55</v>
      </c>
      <c r="J150" s="397" t="s">
        <v>116</v>
      </c>
      <c r="K150" s="398" t="s">
        <v>63</v>
      </c>
      <c r="L150" s="395" t="s">
        <v>114</v>
      </c>
      <c r="M150" s="399">
        <v>0.14441013714103804</v>
      </c>
      <c r="N150" s="400" t="s">
        <v>52</v>
      </c>
      <c r="O150" s="504">
        <v>2018</v>
      </c>
      <c r="P150" s="401">
        <v>2</v>
      </c>
      <c r="Q150" s="141">
        <v>5171.4936000000007</v>
      </c>
      <c r="R150" s="141">
        <v>65.772000000000006</v>
      </c>
      <c r="S150" s="402">
        <v>5105.7216000000008</v>
      </c>
      <c r="T150" s="141">
        <v>2085.0480000000002</v>
      </c>
      <c r="W150" s="403">
        <v>3020.6736000000005</v>
      </c>
      <c r="X150" s="142">
        <v>111.13700000000001</v>
      </c>
      <c r="Y150" s="141">
        <v>612.45720000000006</v>
      </c>
      <c r="Z150" s="142">
        <v>21.331300000000002</v>
      </c>
      <c r="AA150" s="141">
        <v>0</v>
      </c>
      <c r="AB150" s="141">
        <v>6.5198999999999998</v>
      </c>
      <c r="AC150" s="142">
        <v>26.0487</v>
      </c>
      <c r="AD150" s="141">
        <v>247.90040000000002</v>
      </c>
      <c r="AE150" s="141">
        <v>322.81230000000005</v>
      </c>
      <c r="AF150" s="141">
        <v>386.25</v>
      </c>
      <c r="AG150" s="141">
        <v>249.90889999999999</v>
      </c>
      <c r="AH150" s="141">
        <v>0</v>
      </c>
      <c r="AI150" s="141">
        <v>150.00919999999999</v>
      </c>
      <c r="AJ150" s="141">
        <v>26.316500000000001</v>
      </c>
      <c r="AK150" s="141">
        <v>0</v>
      </c>
      <c r="AL150" s="141">
        <v>28.510400000000001</v>
      </c>
      <c r="AM150" s="380">
        <v>9.0125000000000011</v>
      </c>
      <c r="AN150" s="141">
        <v>8.3327000000000009</v>
      </c>
      <c r="AO150" s="141">
        <v>1.6686000000000001</v>
      </c>
      <c r="AP150" s="141">
        <v>21.650600000000001</v>
      </c>
      <c r="AQ150" s="141">
        <v>0</v>
      </c>
      <c r="AR150" s="141">
        <v>12.936800000000002</v>
      </c>
      <c r="AS150" s="141">
        <v>0</v>
      </c>
      <c r="AT150" s="142">
        <v>9.8777000000000008</v>
      </c>
      <c r="AU150" s="466">
        <v>63.47890000000001</v>
      </c>
      <c r="AV150" s="402">
        <v>1475.1865999999998</v>
      </c>
      <c r="AW150" s="141">
        <v>86.313999999999993</v>
      </c>
      <c r="AX150" s="402">
        <v>746.81610000000057</v>
      </c>
      <c r="AY150" s="141">
        <v>0</v>
      </c>
      <c r="AZ150" s="141">
        <v>0</v>
      </c>
      <c r="BA150" s="142">
        <v>312.16210000000001</v>
      </c>
      <c r="BB150" s="403">
        <v>434.65400000000056</v>
      </c>
    </row>
    <row r="151" spans="6:54" ht="16.149999999999999" customHeight="1">
      <c r="F151" s="137" t="s">
        <v>339</v>
      </c>
      <c r="G151" s="395" t="s">
        <v>209</v>
      </c>
      <c r="H151" s="467">
        <v>43105</v>
      </c>
      <c r="I151" s="397" t="s">
        <v>61</v>
      </c>
      <c r="J151" s="397" t="s">
        <v>62</v>
      </c>
      <c r="K151" s="398" t="s">
        <v>95</v>
      </c>
      <c r="L151" s="395" t="s">
        <v>64</v>
      </c>
      <c r="M151" s="399">
        <v>0.10613055165727688</v>
      </c>
      <c r="N151" s="400" t="s">
        <v>52</v>
      </c>
      <c r="O151" s="504">
        <v>2018</v>
      </c>
      <c r="P151" s="401">
        <v>2</v>
      </c>
      <c r="Q151" s="141">
        <v>3540.0240000000003</v>
      </c>
      <c r="R151" s="141">
        <v>127.34400000000001</v>
      </c>
      <c r="S151" s="402">
        <v>3412.6800000000003</v>
      </c>
      <c r="T151" s="141">
        <v>1470.6576</v>
      </c>
      <c r="W151" s="403">
        <v>1942.0224000000003</v>
      </c>
      <c r="X151" s="142">
        <v>54.868100000000005</v>
      </c>
      <c r="Y151" s="141">
        <v>323.85960000000006</v>
      </c>
      <c r="Z151" s="142">
        <v>8.3739000000000008</v>
      </c>
      <c r="AA151" s="141">
        <v>0</v>
      </c>
      <c r="AB151" s="141">
        <v>-7.3851000000000004</v>
      </c>
      <c r="AC151" s="142">
        <v>50.408200000000001</v>
      </c>
      <c r="AD151" s="141">
        <v>125.76299999999999</v>
      </c>
      <c r="AE151" s="141">
        <v>372.97330000000005</v>
      </c>
      <c r="AF151" s="141">
        <v>312.05910000000006</v>
      </c>
      <c r="AG151" s="141">
        <v>110.54990000000001</v>
      </c>
      <c r="AH151" s="141">
        <v>0</v>
      </c>
      <c r="AI151" s="141">
        <v>144.80770000000001</v>
      </c>
      <c r="AJ151" s="141">
        <v>44.496000000000002</v>
      </c>
      <c r="AK151" s="141">
        <v>0</v>
      </c>
      <c r="AL151" s="141">
        <v>31.703400000000002</v>
      </c>
      <c r="AM151" s="380">
        <v>2.5131999999999999</v>
      </c>
      <c r="AN151" s="141">
        <v>1.5553000000000001</v>
      </c>
      <c r="AO151" s="141">
        <v>0</v>
      </c>
      <c r="AP151" s="141">
        <v>5.644400000000001</v>
      </c>
      <c r="AQ151" s="141">
        <v>0</v>
      </c>
      <c r="AR151" s="141">
        <v>7.8589000000000002</v>
      </c>
      <c r="AS151" s="141">
        <v>0</v>
      </c>
      <c r="AT151" s="142">
        <v>3.2342000000000004</v>
      </c>
      <c r="AU151" s="466">
        <v>20.806000000000004</v>
      </c>
      <c r="AV151" s="402">
        <v>1163.1584000000003</v>
      </c>
      <c r="AW151" s="141">
        <v>59.080800000000004</v>
      </c>
      <c r="AX151" s="402">
        <v>375.70469999999995</v>
      </c>
      <c r="AY151" s="141">
        <v>0</v>
      </c>
      <c r="AZ151" s="141">
        <v>0</v>
      </c>
      <c r="BA151" s="142">
        <v>155.8493</v>
      </c>
      <c r="BB151" s="403">
        <v>219.85539999999995</v>
      </c>
    </row>
    <row r="152" spans="6:54" ht="16.149999999999999" customHeight="1">
      <c r="F152" s="137" t="s">
        <v>340</v>
      </c>
      <c r="G152" s="395" t="s">
        <v>343</v>
      </c>
      <c r="H152" s="467">
        <v>43108</v>
      </c>
      <c r="I152" s="397" t="s">
        <v>55</v>
      </c>
      <c r="J152" s="397" t="s">
        <v>116</v>
      </c>
      <c r="K152" s="398" t="s">
        <v>63</v>
      </c>
      <c r="L152" s="395" t="s">
        <v>77</v>
      </c>
      <c r="M152" s="399">
        <v>0.13248450425496533</v>
      </c>
      <c r="N152" s="400" t="s">
        <v>52</v>
      </c>
      <c r="O152" s="504">
        <v>2018</v>
      </c>
      <c r="P152" s="401">
        <v>2</v>
      </c>
      <c r="Q152" s="141">
        <v>2356.7759999999998</v>
      </c>
      <c r="R152" s="141">
        <v>54.0015</v>
      </c>
      <c r="S152" s="402">
        <v>2302.7745</v>
      </c>
      <c r="T152" s="141">
        <v>837.17279999999994</v>
      </c>
      <c r="W152" s="403">
        <v>1465.6017000000002</v>
      </c>
      <c r="X152" s="142">
        <v>34.196000000000005</v>
      </c>
      <c r="Y152" s="141">
        <v>195.60960000000003</v>
      </c>
      <c r="Z152" s="142">
        <v>42.425699999999999</v>
      </c>
      <c r="AA152" s="141">
        <v>0</v>
      </c>
      <c r="AB152" s="141">
        <v>-2.2454000000000001</v>
      </c>
      <c r="AC152" s="142">
        <v>18.457600000000003</v>
      </c>
      <c r="AD152" s="141">
        <v>110.65290000000002</v>
      </c>
      <c r="AE152" s="141">
        <v>244.86189999999999</v>
      </c>
      <c r="AF152" s="141">
        <v>222.6448</v>
      </c>
      <c r="AG152" s="141">
        <v>84.820499999999996</v>
      </c>
      <c r="AH152" s="141">
        <v>0</v>
      </c>
      <c r="AI152" s="141">
        <v>97.499799999999993</v>
      </c>
      <c r="AJ152" s="141">
        <v>46.216099999999997</v>
      </c>
      <c r="AK152" s="141">
        <v>0</v>
      </c>
      <c r="AL152" s="141">
        <v>24.235900000000001</v>
      </c>
      <c r="AM152" s="380">
        <v>2.6368</v>
      </c>
      <c r="AN152" s="141">
        <v>7.6323000000000008</v>
      </c>
      <c r="AO152" s="141">
        <v>1.5862000000000001</v>
      </c>
      <c r="AP152" s="141">
        <v>6.9834000000000005</v>
      </c>
      <c r="AQ152" s="141">
        <v>0</v>
      </c>
      <c r="AR152" s="141">
        <v>5.3765999999999998</v>
      </c>
      <c r="AS152" s="141">
        <v>0</v>
      </c>
      <c r="AT152" s="142">
        <v>2.8633999999999999</v>
      </c>
      <c r="AU152" s="466">
        <v>27.078700000000001</v>
      </c>
      <c r="AV152" s="402">
        <v>858.01060000000007</v>
      </c>
      <c r="AW152" s="141">
        <v>39.335699999999996</v>
      </c>
      <c r="AX152" s="402">
        <v>312.23630000000014</v>
      </c>
      <c r="AY152" s="141">
        <v>0</v>
      </c>
      <c r="AZ152" s="141">
        <v>0</v>
      </c>
      <c r="BA152" s="142">
        <v>130.02719999999999</v>
      </c>
      <c r="BB152" s="403">
        <v>182.20910000000015</v>
      </c>
    </row>
    <row r="153" spans="6:54" ht="16.149999999999999" customHeight="1">
      <c r="F153" s="137" t="s">
        <v>341</v>
      </c>
      <c r="G153" s="395" t="s">
        <v>342</v>
      </c>
      <c r="H153" s="467">
        <v>43110</v>
      </c>
      <c r="I153" s="397" t="s">
        <v>55</v>
      </c>
      <c r="J153" s="397" t="s">
        <v>126</v>
      </c>
      <c r="K153" s="398" t="s">
        <v>117</v>
      </c>
      <c r="L153" s="395" t="s">
        <v>77</v>
      </c>
      <c r="M153" s="399">
        <v>0.19911529253039426</v>
      </c>
      <c r="N153" s="400" t="s">
        <v>52</v>
      </c>
      <c r="O153" s="504">
        <v>2018</v>
      </c>
      <c r="P153" s="401">
        <v>2</v>
      </c>
      <c r="Q153" s="141">
        <v>3870.8388000000004</v>
      </c>
      <c r="R153" s="141">
        <v>52.542000000000002</v>
      </c>
      <c r="S153" s="402">
        <v>3818.2968000000005</v>
      </c>
      <c r="T153" s="141">
        <v>1409.13</v>
      </c>
      <c r="W153" s="403">
        <v>2409.1668000000004</v>
      </c>
      <c r="X153" s="142">
        <v>93.184100000000001</v>
      </c>
      <c r="Y153" s="141">
        <v>324.43199999999996</v>
      </c>
      <c r="Z153" s="142">
        <v>20.569099999999999</v>
      </c>
      <c r="AA153" s="141">
        <v>0</v>
      </c>
      <c r="AB153" s="141">
        <v>-1.5449999999999999</v>
      </c>
      <c r="AC153" s="142">
        <v>16.593299999999999</v>
      </c>
      <c r="AD153" s="141">
        <v>115.8647</v>
      </c>
      <c r="AE153" s="141">
        <v>345.59589999999997</v>
      </c>
      <c r="AF153" s="141">
        <v>302.08870000000002</v>
      </c>
      <c r="AG153" s="141">
        <v>93.544599999999988</v>
      </c>
      <c r="AH153" s="141">
        <v>0</v>
      </c>
      <c r="AI153" s="141">
        <v>108.6444</v>
      </c>
      <c r="AJ153" s="141">
        <v>42.034300000000002</v>
      </c>
      <c r="AK153" s="141">
        <v>1.1536000000000002</v>
      </c>
      <c r="AL153" s="141">
        <v>86.499400000000009</v>
      </c>
      <c r="AM153" s="380">
        <v>3.1414999999999997</v>
      </c>
      <c r="AN153" s="141">
        <v>5.8091999999999997</v>
      </c>
      <c r="AO153" s="141">
        <v>0.33990000000000004</v>
      </c>
      <c r="AP153" s="141">
        <v>8.2194000000000003</v>
      </c>
      <c r="AQ153" s="141">
        <v>0</v>
      </c>
      <c r="AR153" s="141">
        <v>5.3045000000000009</v>
      </c>
      <c r="AS153" s="141">
        <v>0</v>
      </c>
      <c r="AT153" s="142">
        <v>32.445</v>
      </c>
      <c r="AU153" s="466">
        <v>55.259500000000003</v>
      </c>
      <c r="AV153" s="402">
        <v>1150.6851000000001</v>
      </c>
      <c r="AW153" s="141">
        <v>64.601600000000005</v>
      </c>
      <c r="AX153" s="402">
        <v>770.74320000000034</v>
      </c>
      <c r="AY153" s="141">
        <v>0</v>
      </c>
      <c r="AZ153" s="141">
        <v>0</v>
      </c>
      <c r="BA153" s="142">
        <v>126.7518</v>
      </c>
      <c r="BB153" s="403">
        <v>643.99140000000034</v>
      </c>
    </row>
    <row r="154" spans="6:54" ht="16.149999999999999" customHeight="1">
      <c r="F154" s="137" t="s">
        <v>59</v>
      </c>
      <c r="G154" s="395" t="s">
        <v>60</v>
      </c>
      <c r="H154" s="467">
        <v>32213</v>
      </c>
      <c r="I154" s="397" t="s">
        <v>61</v>
      </c>
      <c r="J154" s="397" t="s">
        <v>62</v>
      </c>
      <c r="K154" s="398" t="s">
        <v>63</v>
      </c>
      <c r="L154" s="395" t="s">
        <v>64</v>
      </c>
      <c r="M154" s="399">
        <v>0.19443675845104255</v>
      </c>
      <c r="N154" s="400" t="s">
        <v>52</v>
      </c>
      <c r="O154" s="504">
        <v>2018</v>
      </c>
      <c r="P154" s="401">
        <v>3</v>
      </c>
      <c r="Q154" s="141">
        <v>7651.9711799999995</v>
      </c>
      <c r="R154" s="141">
        <v>81.562950000000001</v>
      </c>
      <c r="S154" s="402">
        <v>7570.4082299999991</v>
      </c>
      <c r="T154" s="141">
        <v>3122.7298200000005</v>
      </c>
      <c r="W154" s="403">
        <v>4447.6784099999986</v>
      </c>
      <c r="X154" s="142">
        <v>81.413466</v>
      </c>
      <c r="Y154" s="141">
        <v>890.86554000000012</v>
      </c>
      <c r="Z154" s="142">
        <v>58.222192000000007</v>
      </c>
      <c r="AA154" s="141">
        <v>0</v>
      </c>
      <c r="AB154" s="141">
        <v>221.56896499999999</v>
      </c>
      <c r="AC154" s="142">
        <v>24.496181000000004</v>
      </c>
      <c r="AD154" s="141">
        <v>330.06720799999999</v>
      </c>
      <c r="AE154" s="141">
        <v>761.58828300000005</v>
      </c>
      <c r="AF154" s="141">
        <v>224.44400400000001</v>
      </c>
      <c r="AG154" s="141">
        <v>321.00712199999998</v>
      </c>
      <c r="AH154" s="141">
        <v>0</v>
      </c>
      <c r="AI154" s="141">
        <v>142.25608100000002</v>
      </c>
      <c r="AJ154" s="141">
        <v>52.217498000000006</v>
      </c>
      <c r="AK154" s="141">
        <v>52.270543000000011</v>
      </c>
      <c r="AL154" s="141">
        <v>90.335635000000011</v>
      </c>
      <c r="AM154" s="380">
        <v>8.529636</v>
      </c>
      <c r="AN154" s="141">
        <v>4.5618700000000008</v>
      </c>
      <c r="AO154" s="141">
        <v>8.6463350000000005</v>
      </c>
      <c r="AP154" s="141">
        <v>19.244726</v>
      </c>
      <c r="AQ154" s="141">
        <v>3.6176690000000002</v>
      </c>
      <c r="AR154" s="141">
        <v>9.6860170000000014</v>
      </c>
      <c r="AS154" s="141">
        <v>0</v>
      </c>
      <c r="AT154" s="142">
        <v>3.7661949999999997</v>
      </c>
      <c r="AU154" s="466">
        <v>58.052447999999998</v>
      </c>
      <c r="AV154" s="402">
        <v>2032.2388219999998</v>
      </c>
      <c r="AW154" s="141">
        <v>143.17906400000001</v>
      </c>
      <c r="AX154" s="402">
        <v>1487.8244719999989</v>
      </c>
      <c r="AY154" s="141">
        <v>0</v>
      </c>
      <c r="AZ154" s="141">
        <v>0</v>
      </c>
      <c r="BA154" s="142">
        <v>262.105954</v>
      </c>
      <c r="BB154" s="403">
        <v>1225.7185179999988</v>
      </c>
    </row>
    <row r="155" spans="6:54" ht="16.149999999999999" customHeight="1">
      <c r="F155" s="137" t="s">
        <v>65</v>
      </c>
      <c r="G155" s="395" t="s">
        <v>66</v>
      </c>
      <c r="H155" s="467">
        <v>32982</v>
      </c>
      <c r="I155" s="397" t="s">
        <v>61</v>
      </c>
      <c r="J155" s="397" t="s">
        <v>67</v>
      </c>
      <c r="K155" s="398" t="s">
        <v>63</v>
      </c>
      <c r="L155" s="395" t="s">
        <v>68</v>
      </c>
      <c r="M155" s="399">
        <v>0.14903014885122332</v>
      </c>
      <c r="N155" s="400" t="s">
        <v>52</v>
      </c>
      <c r="O155" s="504">
        <v>2018</v>
      </c>
      <c r="P155" s="401">
        <v>3</v>
      </c>
      <c r="Q155" s="141">
        <v>6126.5710800000006</v>
      </c>
      <c r="R155" s="141">
        <v>111.18712500000001</v>
      </c>
      <c r="S155" s="402">
        <v>6015.3839550000002</v>
      </c>
      <c r="T155" s="141">
        <v>2495.83194</v>
      </c>
      <c r="W155" s="403">
        <v>3519.5520150000002</v>
      </c>
      <c r="X155" s="142">
        <v>72.395815999999996</v>
      </c>
      <c r="Y155" s="141">
        <v>707.72000400000002</v>
      </c>
      <c r="Z155" s="142">
        <v>29.482410999999999</v>
      </c>
      <c r="AA155" s="141">
        <v>0</v>
      </c>
      <c r="AB155" s="141">
        <v>87.121108000000007</v>
      </c>
      <c r="AC155" s="142">
        <v>42.786096999999998</v>
      </c>
      <c r="AD155" s="141">
        <v>196.60598800000002</v>
      </c>
      <c r="AE155" s="141">
        <v>593.03249100000005</v>
      </c>
      <c r="AF155" s="141">
        <v>325.17645900000002</v>
      </c>
      <c r="AG155" s="141">
        <v>259.87806400000005</v>
      </c>
      <c r="AH155" s="141">
        <v>0</v>
      </c>
      <c r="AI155" s="141">
        <v>127.02155700000002</v>
      </c>
      <c r="AJ155" s="141">
        <v>83.132124000000005</v>
      </c>
      <c r="AK155" s="141">
        <v>58.370718000000011</v>
      </c>
      <c r="AL155" s="141">
        <v>100.838545</v>
      </c>
      <c r="AM155" s="380">
        <v>2.7901669999999998</v>
      </c>
      <c r="AN155" s="141">
        <v>4.0102019999999996</v>
      </c>
      <c r="AO155" s="141">
        <v>0.89115599999999995</v>
      </c>
      <c r="AP155" s="141">
        <v>21.652969000000002</v>
      </c>
      <c r="AQ155" s="141">
        <v>0.82750200000000007</v>
      </c>
      <c r="AR155" s="141">
        <v>8.8585150000000006</v>
      </c>
      <c r="AS155" s="141">
        <v>0</v>
      </c>
      <c r="AT155" s="142">
        <v>29.100487000000001</v>
      </c>
      <c r="AU155" s="466">
        <v>68.130998000000005</v>
      </c>
      <c r="AV155" s="402">
        <v>1812.186944</v>
      </c>
      <c r="AW155" s="141">
        <v>114.630245</v>
      </c>
      <c r="AX155" s="402">
        <v>913.04380000000015</v>
      </c>
      <c r="AY155" s="141">
        <v>0</v>
      </c>
      <c r="AZ155" s="141">
        <v>0</v>
      </c>
      <c r="BA155" s="142">
        <v>361.25766799999997</v>
      </c>
      <c r="BB155" s="403">
        <v>551.78613200000018</v>
      </c>
    </row>
    <row r="156" spans="6:54" ht="16.149999999999999" customHeight="1">
      <c r="F156" s="137" t="s">
        <v>69</v>
      </c>
      <c r="G156" s="395" t="s">
        <v>70</v>
      </c>
      <c r="H156" s="467">
        <v>32989</v>
      </c>
      <c r="I156" s="397" t="s">
        <v>55</v>
      </c>
      <c r="J156" s="397" t="s">
        <v>71</v>
      </c>
      <c r="K156" s="398" t="s">
        <v>63</v>
      </c>
      <c r="L156" s="395" t="s">
        <v>72</v>
      </c>
      <c r="M156" s="399">
        <v>0.18582170655971442</v>
      </c>
      <c r="N156" s="400" t="s">
        <v>52</v>
      </c>
      <c r="O156" s="504">
        <v>2018</v>
      </c>
      <c r="P156" s="401">
        <v>3</v>
      </c>
      <c r="Q156" s="141">
        <v>7236.7797600000013</v>
      </c>
      <c r="R156" s="141">
        <v>77.053725</v>
      </c>
      <c r="S156" s="402">
        <v>7159.7260350000015</v>
      </c>
      <c r="T156" s="141">
        <v>2875.7332799999999</v>
      </c>
      <c r="W156" s="403">
        <v>4283.9927550000011</v>
      </c>
      <c r="X156" s="142">
        <v>75.048066000000006</v>
      </c>
      <c r="Y156" s="141">
        <v>842.54288399999996</v>
      </c>
      <c r="Z156" s="142">
        <v>62.243003000000002</v>
      </c>
      <c r="AA156" s="141">
        <v>0</v>
      </c>
      <c r="AB156" s="141">
        <v>84.627993000000004</v>
      </c>
      <c r="AC156" s="142">
        <v>23.371627000000004</v>
      </c>
      <c r="AD156" s="141">
        <v>247.73075900000001</v>
      </c>
      <c r="AE156" s="141">
        <v>820.19239900000002</v>
      </c>
      <c r="AF156" s="141">
        <v>196.54233400000001</v>
      </c>
      <c r="AG156" s="141">
        <v>222.958744</v>
      </c>
      <c r="AH156" s="141">
        <v>0</v>
      </c>
      <c r="AI156" s="141">
        <v>160.97035700000001</v>
      </c>
      <c r="AJ156" s="141">
        <v>73.54158799999999</v>
      </c>
      <c r="AK156" s="141">
        <v>52.270543000000011</v>
      </c>
      <c r="AL156" s="141">
        <v>90.282589999999999</v>
      </c>
      <c r="AM156" s="380">
        <v>7.3626460000000016</v>
      </c>
      <c r="AN156" s="141">
        <v>8.338674000000001</v>
      </c>
      <c r="AO156" s="141">
        <v>15.605839000000001</v>
      </c>
      <c r="AP156" s="141">
        <v>17.356324000000001</v>
      </c>
      <c r="AQ156" s="141">
        <v>9.9936780000000009</v>
      </c>
      <c r="AR156" s="141">
        <v>6.5775800000000002</v>
      </c>
      <c r="AS156" s="141">
        <v>0</v>
      </c>
      <c r="AT156" s="142">
        <v>2.2809350000000004</v>
      </c>
      <c r="AU156" s="466">
        <v>67.515676000000013</v>
      </c>
      <c r="AV156" s="402">
        <v>1932.0049900000001</v>
      </c>
      <c r="AW156" s="141">
        <v>135.40266700000001</v>
      </c>
      <c r="AX156" s="402">
        <v>1344.7507650000007</v>
      </c>
      <c r="AY156" s="141">
        <v>0</v>
      </c>
      <c r="AZ156" s="141">
        <v>0</v>
      </c>
      <c r="BA156" s="142">
        <v>77.551789999999997</v>
      </c>
      <c r="BB156" s="403">
        <v>1267.1989750000007</v>
      </c>
    </row>
    <row r="157" spans="6:54" ht="16.149999999999999" customHeight="1">
      <c r="F157" s="137" t="s">
        <v>73</v>
      </c>
      <c r="G157" s="395" t="s">
        <v>74</v>
      </c>
      <c r="H157" s="467">
        <v>36981</v>
      </c>
      <c r="I157" s="397" t="s">
        <v>61</v>
      </c>
      <c r="J157" s="397" t="s">
        <v>67</v>
      </c>
      <c r="K157" s="398" t="s">
        <v>63</v>
      </c>
      <c r="L157" s="395" t="s">
        <v>68</v>
      </c>
      <c r="M157" s="399">
        <v>8.5624304762646763E-2</v>
      </c>
      <c r="N157" s="400" t="s">
        <v>52</v>
      </c>
      <c r="O157" s="504">
        <v>2018</v>
      </c>
      <c r="P157" s="401">
        <v>3</v>
      </c>
      <c r="Q157" s="141">
        <v>4873.3536600000007</v>
      </c>
      <c r="R157" s="141">
        <v>84.991725000000002</v>
      </c>
      <c r="S157" s="402">
        <v>4788.3619350000008</v>
      </c>
      <c r="T157" s="141">
        <v>1991.5648200000003</v>
      </c>
      <c r="W157" s="403">
        <v>2796.7971150000003</v>
      </c>
      <c r="X157" s="142">
        <v>47.072133000000001</v>
      </c>
      <c r="Y157" s="141">
        <v>563.38610400000005</v>
      </c>
      <c r="Z157" s="142">
        <v>33.513831000000003</v>
      </c>
      <c r="AA157" s="141">
        <v>0</v>
      </c>
      <c r="AB157" s="141">
        <v>-14.290323000000001</v>
      </c>
      <c r="AC157" s="142">
        <v>45.671744999999994</v>
      </c>
      <c r="AD157" s="141">
        <v>191.131744</v>
      </c>
      <c r="AE157" s="141">
        <v>445.53556399999997</v>
      </c>
      <c r="AF157" s="141">
        <v>523.45866899999999</v>
      </c>
      <c r="AG157" s="141">
        <v>170.90038100000004</v>
      </c>
      <c r="AH157" s="141">
        <v>0</v>
      </c>
      <c r="AI157" s="141">
        <v>117.69624600000002</v>
      </c>
      <c r="AJ157" s="141">
        <v>72.300335000000004</v>
      </c>
      <c r="AK157" s="141">
        <v>29.185359000000005</v>
      </c>
      <c r="AL157" s="141">
        <v>81.296767000000003</v>
      </c>
      <c r="AM157" s="380">
        <v>3.1614819999999999</v>
      </c>
      <c r="AN157" s="141">
        <v>3.1402640000000002</v>
      </c>
      <c r="AO157" s="141">
        <v>0.35009700000000005</v>
      </c>
      <c r="AP157" s="141">
        <v>19.637259</v>
      </c>
      <c r="AQ157" s="141">
        <v>5.2514550000000009</v>
      </c>
      <c r="AR157" s="141">
        <v>8.7948609999999992</v>
      </c>
      <c r="AS157" s="141">
        <v>0</v>
      </c>
      <c r="AT157" s="142">
        <v>3.9041120000000005</v>
      </c>
      <c r="AU157" s="466">
        <v>44.239529999999995</v>
      </c>
      <c r="AV157" s="402">
        <v>1675.7445950000001</v>
      </c>
      <c r="AW157" s="141">
        <v>91.184355000000011</v>
      </c>
      <c r="AX157" s="402">
        <v>417.2775190000001</v>
      </c>
      <c r="AY157" s="141">
        <v>0</v>
      </c>
      <c r="AZ157" s="141">
        <v>0</v>
      </c>
      <c r="BA157" s="142">
        <v>319.68099699999999</v>
      </c>
      <c r="BB157" s="403">
        <v>97.596522000000107</v>
      </c>
    </row>
    <row r="158" spans="6:54" ht="16.149999999999999" customHeight="1">
      <c r="F158" s="137" t="s">
        <v>75</v>
      </c>
      <c r="G158" s="395" t="s">
        <v>76</v>
      </c>
      <c r="H158" s="467">
        <v>38015</v>
      </c>
      <c r="I158" s="397" t="s">
        <v>61</v>
      </c>
      <c r="J158" s="397" t="s">
        <v>62</v>
      </c>
      <c r="K158" s="398" t="s">
        <v>63</v>
      </c>
      <c r="L158" s="395" t="s">
        <v>77</v>
      </c>
      <c r="M158" s="399">
        <v>0.14465816102439152</v>
      </c>
      <c r="N158" s="400" t="s">
        <v>52</v>
      </c>
      <c r="O158" s="504">
        <v>2018</v>
      </c>
      <c r="P158" s="401">
        <v>3</v>
      </c>
      <c r="Q158" s="141">
        <v>4435.0513200000005</v>
      </c>
      <c r="R158" s="141">
        <v>118.48567500000001</v>
      </c>
      <c r="S158" s="402">
        <v>4316.5656450000006</v>
      </c>
      <c r="T158" s="141">
        <v>1724.65524</v>
      </c>
      <c r="W158" s="403">
        <v>2591.9104050000005</v>
      </c>
      <c r="X158" s="142">
        <v>62.455182999999998</v>
      </c>
      <c r="Y158" s="141">
        <v>507.721608</v>
      </c>
      <c r="Z158" s="142">
        <v>31.667865000000003</v>
      </c>
      <c r="AA158" s="141">
        <v>0</v>
      </c>
      <c r="AB158" s="141">
        <v>-15.383050000000001</v>
      </c>
      <c r="AC158" s="142">
        <v>24.199128999999999</v>
      </c>
      <c r="AD158" s="141">
        <v>160.48234300000004</v>
      </c>
      <c r="AE158" s="141">
        <v>429.26135800000003</v>
      </c>
      <c r="AF158" s="141">
        <v>315.469224</v>
      </c>
      <c r="AG158" s="141">
        <v>152.69533700000002</v>
      </c>
      <c r="AH158" s="141">
        <v>0</v>
      </c>
      <c r="AI158" s="141">
        <v>85.158443000000005</v>
      </c>
      <c r="AJ158" s="141">
        <v>31.625429</v>
      </c>
      <c r="AK158" s="141">
        <v>1.2836890000000001</v>
      </c>
      <c r="AL158" s="141">
        <v>58.137319999999995</v>
      </c>
      <c r="AM158" s="380">
        <v>5.8667769999999999</v>
      </c>
      <c r="AN158" s="141">
        <v>4.9968390000000005</v>
      </c>
      <c r="AO158" s="141">
        <v>3.7555860000000005</v>
      </c>
      <c r="AP158" s="141">
        <v>11.489547</v>
      </c>
      <c r="AQ158" s="141">
        <v>0</v>
      </c>
      <c r="AR158" s="141">
        <v>9.5268820000000023</v>
      </c>
      <c r="AS158" s="141">
        <v>0</v>
      </c>
      <c r="AT158" s="142">
        <v>4.5830880000000001</v>
      </c>
      <c r="AU158" s="466">
        <v>40.218719000000007</v>
      </c>
      <c r="AV158" s="402">
        <v>1274.3318620000002</v>
      </c>
      <c r="AW158" s="141">
        <v>82.983598000000001</v>
      </c>
      <c r="AX158" s="402">
        <v>641.56636800000024</v>
      </c>
      <c r="AY158" s="141">
        <v>0</v>
      </c>
      <c r="AZ158" s="141">
        <v>0</v>
      </c>
      <c r="BA158" s="142">
        <v>111.84007800000001</v>
      </c>
      <c r="BB158" s="403">
        <v>529.72629000000029</v>
      </c>
    </row>
    <row r="159" spans="6:54" ht="16.149999999999999" customHeight="1">
      <c r="F159" s="137" t="s">
        <v>78</v>
      </c>
      <c r="G159" s="395" t="s">
        <v>79</v>
      </c>
      <c r="H159" s="467">
        <v>38453</v>
      </c>
      <c r="I159" s="397" t="s">
        <v>61</v>
      </c>
      <c r="J159" s="397" t="s">
        <v>62</v>
      </c>
      <c r="K159" s="398" t="s">
        <v>63</v>
      </c>
      <c r="L159" s="395" t="s">
        <v>80</v>
      </c>
      <c r="M159" s="399">
        <v>0.20258000444631591</v>
      </c>
      <c r="N159" s="400" t="s">
        <v>52</v>
      </c>
      <c r="O159" s="504">
        <v>2018</v>
      </c>
      <c r="P159" s="401">
        <v>3</v>
      </c>
      <c r="Q159" s="141">
        <v>8096.680620000001</v>
      </c>
      <c r="R159" s="141">
        <v>224.02799999999999</v>
      </c>
      <c r="S159" s="402">
        <v>7872.6526200000008</v>
      </c>
      <c r="T159" s="141">
        <v>3243.8523600000003</v>
      </c>
      <c r="W159" s="403">
        <v>4628.80026</v>
      </c>
      <c r="X159" s="142">
        <v>107.723786</v>
      </c>
      <c r="Y159" s="141">
        <v>925.97288400000002</v>
      </c>
      <c r="Z159" s="142">
        <v>46.902389000000007</v>
      </c>
      <c r="AA159" s="141">
        <v>0</v>
      </c>
      <c r="AB159" s="141">
        <v>141.386143</v>
      </c>
      <c r="AC159" s="142">
        <v>25.090285000000002</v>
      </c>
      <c r="AD159" s="141">
        <v>262.44544200000001</v>
      </c>
      <c r="AE159" s="141">
        <v>757.63112599999999</v>
      </c>
      <c r="AF159" s="141">
        <v>243.04158100000001</v>
      </c>
      <c r="AG159" s="141">
        <v>261.75585699999999</v>
      </c>
      <c r="AH159" s="141">
        <v>0</v>
      </c>
      <c r="AI159" s="141">
        <v>162.25404599999999</v>
      </c>
      <c r="AJ159" s="141">
        <v>84.203633000000011</v>
      </c>
      <c r="AK159" s="141">
        <v>56.927893999999995</v>
      </c>
      <c r="AL159" s="141">
        <v>26.989296000000003</v>
      </c>
      <c r="AM159" s="380">
        <v>9.8239340000000013</v>
      </c>
      <c r="AN159" s="141">
        <v>10.948487999999999</v>
      </c>
      <c r="AO159" s="141">
        <v>9.2722660000000001</v>
      </c>
      <c r="AP159" s="141">
        <v>27.010514000000001</v>
      </c>
      <c r="AQ159" s="141">
        <v>0</v>
      </c>
      <c r="AR159" s="141">
        <v>2.7371219999999998</v>
      </c>
      <c r="AS159" s="141">
        <v>0</v>
      </c>
      <c r="AT159" s="142">
        <v>7.9143140000000001</v>
      </c>
      <c r="AU159" s="466">
        <v>67.706637999999998</v>
      </c>
      <c r="AV159" s="402">
        <v>1922.9555129999999</v>
      </c>
      <c r="AW159" s="141">
        <v>151.49652</v>
      </c>
      <c r="AX159" s="402">
        <v>1640.225596</v>
      </c>
      <c r="AY159" s="141">
        <v>0</v>
      </c>
      <c r="AZ159" s="141">
        <v>0</v>
      </c>
      <c r="BA159" s="142">
        <v>128.37950900000001</v>
      </c>
      <c r="BB159" s="403">
        <v>1511.8460869999999</v>
      </c>
    </row>
    <row r="160" spans="6:54" ht="16.149999999999999" customHeight="1">
      <c r="F160" s="137" t="s">
        <v>81</v>
      </c>
      <c r="G160" s="395" t="s">
        <v>82</v>
      </c>
      <c r="H160" s="467">
        <v>38453</v>
      </c>
      <c r="I160" s="397" t="s">
        <v>61</v>
      </c>
      <c r="J160" s="397" t="s">
        <v>62</v>
      </c>
      <c r="K160" s="398" t="s">
        <v>63</v>
      </c>
      <c r="L160" s="395" t="s">
        <v>83</v>
      </c>
      <c r="M160" s="399">
        <v>0.18176629449622478</v>
      </c>
      <c r="N160" s="400" t="s">
        <v>52</v>
      </c>
      <c r="O160" s="504">
        <v>2018</v>
      </c>
      <c r="P160" s="401">
        <v>3</v>
      </c>
      <c r="Q160" s="141">
        <v>7010.9436600000008</v>
      </c>
      <c r="R160" s="141">
        <v>123.82177500000002</v>
      </c>
      <c r="S160" s="402">
        <v>6887.1218850000005</v>
      </c>
      <c r="T160" s="141">
        <v>2865.6633600000005</v>
      </c>
      <c r="W160" s="403">
        <v>4021.458525</v>
      </c>
      <c r="X160" s="142">
        <v>80.129777000000004</v>
      </c>
      <c r="Y160" s="141">
        <v>810.29440799999998</v>
      </c>
      <c r="Z160" s="142">
        <v>44.769980000000004</v>
      </c>
      <c r="AA160" s="141">
        <v>0</v>
      </c>
      <c r="AB160" s="141">
        <v>11.531983</v>
      </c>
      <c r="AC160" s="142">
        <v>56.821804</v>
      </c>
      <c r="AD160" s="141">
        <v>220.20040399999999</v>
      </c>
      <c r="AE160" s="141">
        <v>670.361492</v>
      </c>
      <c r="AF160" s="141">
        <v>132.61250000000001</v>
      </c>
      <c r="AG160" s="141">
        <v>239.94375299999999</v>
      </c>
      <c r="AH160" s="141">
        <v>0</v>
      </c>
      <c r="AI160" s="141">
        <v>130.43765500000001</v>
      </c>
      <c r="AJ160" s="141">
        <v>106.524969</v>
      </c>
      <c r="AK160" s="141">
        <v>55.930648000000005</v>
      </c>
      <c r="AL160" s="141">
        <v>100.14896000000002</v>
      </c>
      <c r="AM160" s="380">
        <v>10.258903</v>
      </c>
      <c r="AN160" s="141">
        <v>8.6038989999999984</v>
      </c>
      <c r="AO160" s="141">
        <v>4.9544030000000001</v>
      </c>
      <c r="AP160" s="141">
        <v>20.570851000000001</v>
      </c>
      <c r="AQ160" s="141">
        <v>0</v>
      </c>
      <c r="AR160" s="141">
        <v>8.7630339999999993</v>
      </c>
      <c r="AS160" s="141">
        <v>0</v>
      </c>
      <c r="AT160" s="142">
        <v>26.522500000000001</v>
      </c>
      <c r="AU160" s="466">
        <v>79.67358999999999</v>
      </c>
      <c r="AV160" s="402">
        <v>1735.833971</v>
      </c>
      <c r="AW160" s="141">
        <v>144.430926</v>
      </c>
      <c r="AX160" s="402">
        <v>1274.3532500000001</v>
      </c>
      <c r="AY160" s="141">
        <v>0</v>
      </c>
      <c r="AZ160" s="141">
        <v>0</v>
      </c>
      <c r="BA160" s="142">
        <v>121.992891</v>
      </c>
      <c r="BB160" s="403">
        <v>1152.360359</v>
      </c>
    </row>
    <row r="161" spans="6:54" ht="16.149999999999999" customHeight="1">
      <c r="F161" s="137" t="s">
        <v>84</v>
      </c>
      <c r="G161" s="395" t="s">
        <v>85</v>
      </c>
      <c r="H161" s="467">
        <v>38453</v>
      </c>
      <c r="I161" s="397" t="s">
        <v>61</v>
      </c>
      <c r="J161" s="397" t="s">
        <v>62</v>
      </c>
      <c r="K161" s="398" t="s">
        <v>63</v>
      </c>
      <c r="L161" s="395" t="s">
        <v>83</v>
      </c>
      <c r="M161" s="399">
        <v>0.14755222342563257</v>
      </c>
      <c r="N161" s="400" t="s">
        <v>52</v>
      </c>
      <c r="O161" s="504">
        <v>2018</v>
      </c>
      <c r="P161" s="401">
        <v>3</v>
      </c>
      <c r="Q161" s="141">
        <v>12441.975840000003</v>
      </c>
      <c r="R161" s="141">
        <v>196.13475000000003</v>
      </c>
      <c r="S161" s="402">
        <v>12245.841090000004</v>
      </c>
      <c r="T161" s="141">
        <v>4950.4316400000007</v>
      </c>
      <c r="W161" s="403">
        <v>7295.4094500000028</v>
      </c>
      <c r="X161" s="142">
        <v>142.988102</v>
      </c>
      <c r="Y161" s="141">
        <v>1440.8472240000001</v>
      </c>
      <c r="Z161" s="142">
        <v>80.119168000000002</v>
      </c>
      <c r="AA161" s="141">
        <v>0</v>
      </c>
      <c r="AB161" s="141">
        <v>-110.630652</v>
      </c>
      <c r="AC161" s="142">
        <v>99.607900999999998</v>
      </c>
      <c r="AD161" s="141">
        <v>356.918587</v>
      </c>
      <c r="AE161" s="141">
        <v>1102.9752940000003</v>
      </c>
      <c r="AF161" s="141">
        <v>874.92423000000008</v>
      </c>
      <c r="AG161" s="141">
        <v>430.01459699999998</v>
      </c>
      <c r="AH161" s="141">
        <v>0</v>
      </c>
      <c r="AI161" s="141">
        <v>247.529188</v>
      </c>
      <c r="AJ161" s="141">
        <v>121.38817800000001</v>
      </c>
      <c r="AK161" s="141">
        <v>55.930648000000005</v>
      </c>
      <c r="AL161" s="141">
        <v>147.75154300000003</v>
      </c>
      <c r="AM161" s="380">
        <v>17.313887999999999</v>
      </c>
      <c r="AN161" s="141">
        <v>4.370908</v>
      </c>
      <c r="AO161" s="141">
        <v>3.012956</v>
      </c>
      <c r="AP161" s="141">
        <v>35.614412999999999</v>
      </c>
      <c r="AQ161" s="141">
        <v>5.2514550000000009</v>
      </c>
      <c r="AR161" s="141">
        <v>10.651435999999999</v>
      </c>
      <c r="AS161" s="141">
        <v>0</v>
      </c>
      <c r="AT161" s="142">
        <v>138.13978900000004</v>
      </c>
      <c r="AU161" s="466">
        <v>214.35484500000004</v>
      </c>
      <c r="AV161" s="402">
        <v>3551.7871100000002</v>
      </c>
      <c r="AW161" s="141">
        <v>232.80389600000001</v>
      </c>
      <c r="AX161" s="402">
        <v>1835.8411990000027</v>
      </c>
      <c r="AY161" s="141">
        <v>0</v>
      </c>
      <c r="AZ161" s="141">
        <v>0</v>
      </c>
      <c r="BA161" s="142">
        <v>278.05128100000002</v>
      </c>
      <c r="BB161" s="403">
        <v>1557.7899180000027</v>
      </c>
    </row>
    <row r="162" spans="6:54" ht="16.149999999999999" customHeight="1">
      <c r="F162" s="137" t="s">
        <v>86</v>
      </c>
      <c r="G162" s="395" t="s">
        <v>87</v>
      </c>
      <c r="H162" s="467">
        <v>38861</v>
      </c>
      <c r="I162" s="397" t="s">
        <v>55</v>
      </c>
      <c r="J162" s="397" t="s">
        <v>71</v>
      </c>
      <c r="K162" s="398" t="s">
        <v>63</v>
      </c>
      <c r="L162" s="395" t="s">
        <v>88</v>
      </c>
      <c r="M162" s="399">
        <v>0.17811868472447859</v>
      </c>
      <c r="N162" s="400" t="s">
        <v>52</v>
      </c>
      <c r="O162" s="504">
        <v>2018</v>
      </c>
      <c r="P162" s="401">
        <v>3</v>
      </c>
      <c r="Q162" s="141">
        <v>12115.089</v>
      </c>
      <c r="R162" s="141">
        <v>189.76230000000001</v>
      </c>
      <c r="S162" s="402">
        <v>11925.3267</v>
      </c>
      <c r="T162" s="141">
        <v>4841.5789800000002</v>
      </c>
      <c r="W162" s="403">
        <v>7083.7477199999994</v>
      </c>
      <c r="X162" s="142">
        <v>119.04358900000001</v>
      </c>
      <c r="Y162" s="141">
        <v>1403.1479879999999</v>
      </c>
      <c r="Z162" s="142">
        <v>61.776206999999999</v>
      </c>
      <c r="AA162" s="141">
        <v>0</v>
      </c>
      <c r="AB162" s="141">
        <v>288.914897</v>
      </c>
      <c r="AC162" s="142">
        <v>-27.265129999999999</v>
      </c>
      <c r="AD162" s="141">
        <v>338.25735600000002</v>
      </c>
      <c r="AE162" s="141">
        <v>1182.712538</v>
      </c>
      <c r="AF162" s="141">
        <v>684.18501900000001</v>
      </c>
      <c r="AG162" s="141">
        <v>393.38172000000003</v>
      </c>
      <c r="AH162" s="141">
        <v>0</v>
      </c>
      <c r="AI162" s="141">
        <v>260.41912300000001</v>
      </c>
      <c r="AJ162" s="141">
        <v>135.82702700000002</v>
      </c>
      <c r="AK162" s="141">
        <v>52.270543000000011</v>
      </c>
      <c r="AL162" s="141">
        <v>146.054103</v>
      </c>
      <c r="AM162" s="380">
        <v>6.238092</v>
      </c>
      <c r="AN162" s="141">
        <v>12.868717000000002</v>
      </c>
      <c r="AO162" s="141">
        <v>3.4585339999999998</v>
      </c>
      <c r="AP162" s="141">
        <v>26.480064000000002</v>
      </c>
      <c r="AQ162" s="141">
        <v>1.6550040000000001</v>
      </c>
      <c r="AR162" s="141">
        <v>13.484039000000001</v>
      </c>
      <c r="AS162" s="141">
        <v>0</v>
      </c>
      <c r="AT162" s="142">
        <v>119.531603</v>
      </c>
      <c r="AU162" s="466">
        <v>183.71605299999999</v>
      </c>
      <c r="AV162" s="402">
        <v>3376.8234820000002</v>
      </c>
      <c r="AW162" s="141">
        <v>226.682503</v>
      </c>
      <c r="AX162" s="402">
        <v>2157.9237179999986</v>
      </c>
      <c r="AY162" s="141">
        <v>0</v>
      </c>
      <c r="AZ162" s="141">
        <v>0</v>
      </c>
      <c r="BA162" s="142">
        <v>157.51182300000002</v>
      </c>
      <c r="BB162" s="403">
        <v>2000.4118949999986</v>
      </c>
    </row>
    <row r="163" spans="6:54" ht="16.149999999999999" customHeight="1">
      <c r="F163" s="137" t="s">
        <v>89</v>
      </c>
      <c r="G163" s="395" t="s">
        <v>90</v>
      </c>
      <c r="H163" s="467">
        <v>39056</v>
      </c>
      <c r="I163" s="397" t="s">
        <v>61</v>
      </c>
      <c r="J163" s="397" t="s">
        <v>91</v>
      </c>
      <c r="K163" s="398" t="s">
        <v>63</v>
      </c>
      <c r="L163" s="395" t="s">
        <v>92</v>
      </c>
      <c r="M163" s="399">
        <v>0.19604040783741727</v>
      </c>
      <c r="N163" s="400" t="s">
        <v>52</v>
      </c>
      <c r="O163" s="504">
        <v>2018</v>
      </c>
      <c r="P163" s="401">
        <v>3</v>
      </c>
      <c r="Q163" s="141">
        <v>6089.9542200000005</v>
      </c>
      <c r="R163" s="141">
        <v>101.11027500000002</v>
      </c>
      <c r="S163" s="402">
        <v>5988.8439450000005</v>
      </c>
      <c r="T163" s="141">
        <v>2440.4700600000006</v>
      </c>
      <c r="W163" s="403">
        <v>3548.373885</v>
      </c>
      <c r="X163" s="142">
        <v>66.115288000000007</v>
      </c>
      <c r="Y163" s="141">
        <v>704.62753199999997</v>
      </c>
      <c r="Z163" s="142">
        <v>47.220659000000005</v>
      </c>
      <c r="AA163" s="141">
        <v>0</v>
      </c>
      <c r="AB163" s="141">
        <v>92.436216999999999</v>
      </c>
      <c r="AC163" s="142">
        <v>33.301651</v>
      </c>
      <c r="AD163" s="141">
        <v>153.628929</v>
      </c>
      <c r="AE163" s="141">
        <v>542.53365100000008</v>
      </c>
      <c r="AF163" s="141">
        <v>214.85346800000002</v>
      </c>
      <c r="AG163" s="141">
        <v>220.99607900000001</v>
      </c>
      <c r="AH163" s="141">
        <v>0</v>
      </c>
      <c r="AI163" s="141">
        <v>110.68369700000001</v>
      </c>
      <c r="AJ163" s="141">
        <v>126.17283700000002</v>
      </c>
      <c r="AK163" s="141">
        <v>28.718563000000003</v>
      </c>
      <c r="AL163" s="141">
        <v>113.55873600000001</v>
      </c>
      <c r="AM163" s="380">
        <v>5.8986039999999997</v>
      </c>
      <c r="AN163" s="141">
        <v>3.8404580000000004</v>
      </c>
      <c r="AO163" s="141">
        <v>4.6467420000000006</v>
      </c>
      <c r="AP163" s="141">
        <v>10.364993</v>
      </c>
      <c r="AQ163" s="141">
        <v>0</v>
      </c>
      <c r="AR163" s="141">
        <v>7.0655939999999999</v>
      </c>
      <c r="AS163" s="141">
        <v>0</v>
      </c>
      <c r="AT163" s="142">
        <v>5.357545</v>
      </c>
      <c r="AU163" s="466">
        <v>37.173935999999998</v>
      </c>
      <c r="AV163" s="402">
        <v>1548.3198959999997</v>
      </c>
      <c r="AW163" s="141">
        <v>113.95126900000001</v>
      </c>
      <c r="AX163" s="402">
        <v>1193.8771090000005</v>
      </c>
      <c r="AY163" s="141">
        <v>0</v>
      </c>
      <c r="AZ163" s="141">
        <v>0</v>
      </c>
      <c r="BA163" s="142">
        <v>241.37596800000003</v>
      </c>
      <c r="BB163" s="403">
        <v>952.50114100000042</v>
      </c>
    </row>
    <row r="164" spans="6:54" ht="16.149999999999999" customHeight="1">
      <c r="F164" s="137" t="s">
        <v>93</v>
      </c>
      <c r="G164" s="395" t="s">
        <v>94</v>
      </c>
      <c r="H164" s="467">
        <v>39781</v>
      </c>
      <c r="I164" s="397" t="s">
        <v>55</v>
      </c>
      <c r="J164" s="397" t="s">
        <v>71</v>
      </c>
      <c r="K164" s="398" t="s">
        <v>95</v>
      </c>
      <c r="L164" s="395" t="s">
        <v>96</v>
      </c>
      <c r="M164" s="399">
        <v>0.10411332978533853</v>
      </c>
      <c r="N164" s="400" t="s">
        <v>52</v>
      </c>
      <c r="O164" s="504">
        <v>2018</v>
      </c>
      <c r="P164" s="401">
        <v>3</v>
      </c>
      <c r="Q164" s="141">
        <v>2879.2600200000006</v>
      </c>
      <c r="R164" s="141">
        <v>78.442875000000015</v>
      </c>
      <c r="S164" s="402">
        <v>2800.8171450000004</v>
      </c>
      <c r="T164" s="141">
        <v>1665.41508</v>
      </c>
      <c r="W164" s="403">
        <v>1135.4020650000004</v>
      </c>
      <c r="X164" s="142">
        <v>88.648803999999998</v>
      </c>
      <c r="Y164" s="141">
        <v>219.62113200000005</v>
      </c>
      <c r="Z164" s="142">
        <v>39.688268999999998</v>
      </c>
      <c r="AA164" s="141">
        <v>0</v>
      </c>
      <c r="AB164" s="141">
        <v>29.821898999999998</v>
      </c>
      <c r="AC164" s="142">
        <v>8.7948609999999992</v>
      </c>
      <c r="AD164" s="141">
        <v>89.964320000000001</v>
      </c>
      <c r="AE164" s="141">
        <v>103.352878</v>
      </c>
      <c r="AF164" s="141">
        <v>126.35319000000001</v>
      </c>
      <c r="AG164" s="141">
        <v>37.205763000000005</v>
      </c>
      <c r="AH164" s="141">
        <v>0</v>
      </c>
      <c r="AI164" s="141">
        <v>12.83689</v>
      </c>
      <c r="AJ164" s="141">
        <v>8.2750200000000014</v>
      </c>
      <c r="AK164" s="141">
        <v>31.190460000000002</v>
      </c>
      <c r="AL164" s="141">
        <v>43.072540000000004</v>
      </c>
      <c r="AM164" s="380">
        <v>3.585842</v>
      </c>
      <c r="AN164" s="141">
        <v>1.739876</v>
      </c>
      <c r="AO164" s="141">
        <v>0</v>
      </c>
      <c r="AP164" s="141">
        <v>4.9331850000000008</v>
      </c>
      <c r="AQ164" s="141">
        <v>0</v>
      </c>
      <c r="AR164" s="141">
        <v>3.0341739999999997</v>
      </c>
      <c r="AS164" s="141">
        <v>0</v>
      </c>
      <c r="AT164" s="142">
        <v>6.8746320000000001</v>
      </c>
      <c r="AU164" s="466">
        <v>20.167709000000002</v>
      </c>
      <c r="AV164" s="402">
        <v>472.41876999999994</v>
      </c>
      <c r="AW164" s="141">
        <v>53.872502000000004</v>
      </c>
      <c r="AX164" s="402">
        <v>299.76934800000049</v>
      </c>
      <c r="AY164" s="141">
        <v>0</v>
      </c>
      <c r="AZ164" s="141">
        <v>0</v>
      </c>
      <c r="BA164" s="142">
        <v>55.951866000000003</v>
      </c>
      <c r="BB164" s="403">
        <v>243.8174820000005</v>
      </c>
    </row>
    <row r="165" spans="6:54" ht="16.149999999999999" customHeight="1">
      <c r="F165" s="137" t="s">
        <v>97</v>
      </c>
      <c r="G165" s="395" t="s">
        <v>98</v>
      </c>
      <c r="H165" s="467">
        <v>40002</v>
      </c>
      <c r="I165" s="397" t="s">
        <v>61</v>
      </c>
      <c r="J165" s="397" t="s">
        <v>67</v>
      </c>
      <c r="K165" s="398" t="s">
        <v>63</v>
      </c>
      <c r="L165" s="395" t="s">
        <v>68</v>
      </c>
      <c r="M165" s="399">
        <v>0.12499502376671988</v>
      </c>
      <c r="N165" s="400" t="s">
        <v>52</v>
      </c>
      <c r="O165" s="504">
        <v>2018</v>
      </c>
      <c r="P165" s="401">
        <v>3</v>
      </c>
      <c r="Q165" s="141">
        <v>7592.2887600000013</v>
      </c>
      <c r="R165" s="141">
        <v>127.11825</v>
      </c>
      <c r="S165" s="402">
        <v>7465.1705100000008</v>
      </c>
      <c r="T165" s="141">
        <v>3149.6509800000003</v>
      </c>
      <c r="W165" s="403">
        <v>4315.5195300000005</v>
      </c>
      <c r="X165" s="142">
        <v>103.077044</v>
      </c>
      <c r="Y165" s="141">
        <v>878.32879200000013</v>
      </c>
      <c r="Z165" s="142">
        <v>50.010826000000002</v>
      </c>
      <c r="AA165" s="141">
        <v>0</v>
      </c>
      <c r="AB165" s="141">
        <v>-22.416817000000002</v>
      </c>
      <c r="AC165" s="142">
        <v>44.112221999999996</v>
      </c>
      <c r="AD165" s="141">
        <v>246.44707000000002</v>
      </c>
      <c r="AE165" s="141">
        <v>673.21531300000004</v>
      </c>
      <c r="AF165" s="141">
        <v>316.28611699999999</v>
      </c>
      <c r="AG165" s="141">
        <v>382.18922500000002</v>
      </c>
      <c r="AH165" s="141">
        <v>0</v>
      </c>
      <c r="AI165" s="141">
        <v>192.99892800000001</v>
      </c>
      <c r="AJ165" s="141">
        <v>147.35901000000001</v>
      </c>
      <c r="AK165" s="141">
        <v>58.370718000000011</v>
      </c>
      <c r="AL165" s="141">
        <v>124.30565300000001</v>
      </c>
      <c r="AM165" s="380">
        <v>4.8164860000000012</v>
      </c>
      <c r="AN165" s="141">
        <v>15.680102</v>
      </c>
      <c r="AO165" s="141">
        <v>4.5830880000000001</v>
      </c>
      <c r="AP165" s="141">
        <v>30.585747000000001</v>
      </c>
      <c r="AQ165" s="141">
        <v>0</v>
      </c>
      <c r="AR165" s="141">
        <v>12.794454000000002</v>
      </c>
      <c r="AS165" s="141">
        <v>0</v>
      </c>
      <c r="AT165" s="142">
        <v>5.113538000000001</v>
      </c>
      <c r="AU165" s="466">
        <v>73.573415000000011</v>
      </c>
      <c r="AV165" s="402">
        <v>2214.745449</v>
      </c>
      <c r="AW165" s="141">
        <v>142.05450999999999</v>
      </c>
      <c r="AX165" s="402">
        <v>948.99831400000039</v>
      </c>
      <c r="AY165" s="141">
        <v>0</v>
      </c>
      <c r="AZ165" s="141">
        <v>0</v>
      </c>
      <c r="BA165" s="142">
        <v>167.537328</v>
      </c>
      <c r="BB165" s="403">
        <v>781.46098600000039</v>
      </c>
    </row>
    <row r="166" spans="6:54" ht="16.149999999999999" customHeight="1">
      <c r="F166" s="137" t="s">
        <v>99</v>
      </c>
      <c r="G166" s="395" t="s">
        <v>100</v>
      </c>
      <c r="H166" s="467">
        <v>40308</v>
      </c>
      <c r="I166" s="397" t="s">
        <v>55</v>
      </c>
      <c r="J166" s="397" t="s">
        <v>71</v>
      </c>
      <c r="K166" s="398" t="s">
        <v>63</v>
      </c>
      <c r="L166" s="395" t="s">
        <v>77</v>
      </c>
      <c r="M166" s="399">
        <v>8.368436312837374E-2</v>
      </c>
      <c r="N166" s="400" t="s">
        <v>52</v>
      </c>
      <c r="O166" s="504">
        <v>2018</v>
      </c>
      <c r="P166" s="401">
        <v>3</v>
      </c>
      <c r="Q166" s="141">
        <v>4850.6623200000004</v>
      </c>
      <c r="R166" s="141">
        <v>37.143225000000001</v>
      </c>
      <c r="S166" s="402">
        <v>4813.5190950000006</v>
      </c>
      <c r="T166" s="141">
        <v>1965.0405600000001</v>
      </c>
      <c r="W166" s="403">
        <v>2848.4785350000002</v>
      </c>
      <c r="X166" s="142">
        <v>51.655221000000004</v>
      </c>
      <c r="Y166" s="141">
        <v>566.50082400000008</v>
      </c>
      <c r="Z166" s="142">
        <v>25.779869999999999</v>
      </c>
      <c r="AA166" s="141">
        <v>0</v>
      </c>
      <c r="AB166" s="141">
        <v>-13.038461</v>
      </c>
      <c r="AC166" s="142">
        <v>24.474963000000002</v>
      </c>
      <c r="AD166" s="141">
        <v>203.38513900000004</v>
      </c>
      <c r="AE166" s="141">
        <v>549.32341100000008</v>
      </c>
      <c r="AF166" s="141">
        <v>290.14554100000004</v>
      </c>
      <c r="AG166" s="141">
        <v>314.302234</v>
      </c>
      <c r="AH166" s="141">
        <v>0</v>
      </c>
      <c r="AI166" s="141">
        <v>126.13040100000001</v>
      </c>
      <c r="AJ166" s="141">
        <v>54.477215000000001</v>
      </c>
      <c r="AK166" s="141">
        <v>0</v>
      </c>
      <c r="AL166" s="141">
        <v>109.50609800000001</v>
      </c>
      <c r="AM166" s="380">
        <v>5.5803339999999997</v>
      </c>
      <c r="AN166" s="141">
        <v>1.0502910000000001</v>
      </c>
      <c r="AO166" s="141">
        <v>4.3178630000000009</v>
      </c>
      <c r="AP166" s="141">
        <v>13.377949000000001</v>
      </c>
      <c r="AQ166" s="141">
        <v>0</v>
      </c>
      <c r="AR166" s="141">
        <v>9.9724599999999999</v>
      </c>
      <c r="AS166" s="141">
        <v>0</v>
      </c>
      <c r="AT166" s="142">
        <v>37.725604000000004</v>
      </c>
      <c r="AU166" s="466">
        <v>72.024501000000015</v>
      </c>
      <c r="AV166" s="402">
        <v>1719.2945400000003</v>
      </c>
      <c r="AW166" s="141">
        <v>90.759995000000004</v>
      </c>
      <c r="AX166" s="402">
        <v>405.92458699999986</v>
      </c>
      <c r="AY166" s="141">
        <v>0</v>
      </c>
      <c r="AZ166" s="141">
        <v>0</v>
      </c>
      <c r="BA166" s="142">
        <v>72.119982000000007</v>
      </c>
      <c r="BB166" s="403">
        <v>333.80460499999987</v>
      </c>
    </row>
    <row r="167" spans="6:54" ht="16.149999999999999" customHeight="1">
      <c r="F167" s="137" t="s">
        <v>101</v>
      </c>
      <c r="G167" s="395" t="s">
        <v>102</v>
      </c>
      <c r="H167" s="467">
        <v>40328</v>
      </c>
      <c r="I167" s="397" t="s">
        <v>55</v>
      </c>
      <c r="J167" s="397" t="s">
        <v>103</v>
      </c>
      <c r="K167" s="398" t="s">
        <v>63</v>
      </c>
      <c r="L167" s="395" t="s">
        <v>77</v>
      </c>
      <c r="M167" s="399">
        <v>3.5024871574803301E-2</v>
      </c>
      <c r="N167" s="400" t="s">
        <v>51</v>
      </c>
      <c r="O167" s="504">
        <v>2018</v>
      </c>
      <c r="P167" s="401">
        <v>3</v>
      </c>
      <c r="Q167" s="141">
        <v>5267.1011400000007</v>
      </c>
      <c r="R167" s="141">
        <v>38.7639</v>
      </c>
      <c r="S167" s="402">
        <v>5228.3372400000007</v>
      </c>
      <c r="T167" s="141">
        <v>2157.2422200000005</v>
      </c>
      <c r="W167" s="403">
        <v>3071.0950200000002</v>
      </c>
      <c r="X167" s="142">
        <v>58.625334000000002</v>
      </c>
      <c r="Y167" s="141">
        <v>615.32406000000003</v>
      </c>
      <c r="Z167" s="142">
        <v>25.228202000000003</v>
      </c>
      <c r="AA167" s="141">
        <v>0</v>
      </c>
      <c r="AB167" s="141">
        <v>-72.013891999999998</v>
      </c>
      <c r="AC167" s="142">
        <v>27.731926000000005</v>
      </c>
      <c r="AD167" s="141">
        <v>277.19195199999996</v>
      </c>
      <c r="AE167" s="141">
        <v>577.49030600000003</v>
      </c>
      <c r="AF167" s="141">
        <v>426.61971699999998</v>
      </c>
      <c r="AG167" s="141">
        <v>312.04251699999998</v>
      </c>
      <c r="AH167" s="141">
        <v>0</v>
      </c>
      <c r="AI167" s="141">
        <v>127.742969</v>
      </c>
      <c r="AJ167" s="141">
        <v>65.87128100000001</v>
      </c>
      <c r="AK167" s="141">
        <v>26.129967000000001</v>
      </c>
      <c r="AL167" s="141">
        <v>125.03767400000001</v>
      </c>
      <c r="AM167" s="380">
        <v>7.2035110000000007</v>
      </c>
      <c r="AN167" s="141">
        <v>3.2251360000000004</v>
      </c>
      <c r="AO167" s="141">
        <v>3.8828940000000003</v>
      </c>
      <c r="AP167" s="141">
        <v>14.258495999999999</v>
      </c>
      <c r="AQ167" s="141">
        <v>0</v>
      </c>
      <c r="AR167" s="141">
        <v>6.3441820000000009</v>
      </c>
      <c r="AS167" s="141">
        <v>0</v>
      </c>
      <c r="AT167" s="142">
        <v>71.568314000000001</v>
      </c>
      <c r="AU167" s="466">
        <v>106.482533</v>
      </c>
      <c r="AV167" s="402">
        <v>2044.6089160000001</v>
      </c>
      <c r="AW167" s="141">
        <v>98.547000999999995</v>
      </c>
      <c r="AX167" s="402">
        <v>184.47954100000007</v>
      </c>
      <c r="AY167" s="141">
        <v>0</v>
      </c>
      <c r="AZ167" s="141">
        <v>0</v>
      </c>
      <c r="BA167" s="142">
        <v>69.297987999999989</v>
      </c>
      <c r="BB167" s="403">
        <v>115.18155300000008</v>
      </c>
    </row>
    <row r="168" spans="6:54" ht="16.149999999999999" customHeight="1">
      <c r="F168" s="137" t="s">
        <v>104</v>
      </c>
      <c r="G168" s="395" t="s">
        <v>105</v>
      </c>
      <c r="H168" s="467">
        <v>40338</v>
      </c>
      <c r="I168" s="397" t="s">
        <v>55</v>
      </c>
      <c r="J168" s="397" t="s">
        <v>103</v>
      </c>
      <c r="K168" s="398" t="s">
        <v>106</v>
      </c>
      <c r="L168" s="395" t="s">
        <v>77</v>
      </c>
      <c r="M168" s="399">
        <v>3.9771717768176111E-2</v>
      </c>
      <c r="N168" s="400" t="s">
        <v>51</v>
      </c>
      <c r="O168" s="504">
        <v>2018</v>
      </c>
      <c r="P168" s="401">
        <v>3</v>
      </c>
      <c r="Q168" s="141">
        <v>2303.2900800000002</v>
      </c>
      <c r="R168" s="141">
        <v>28.587825000000002</v>
      </c>
      <c r="S168" s="402">
        <v>2274.7022550000002</v>
      </c>
      <c r="T168" s="141">
        <v>882.69426000000021</v>
      </c>
      <c r="W168" s="403">
        <v>1392.0079949999999</v>
      </c>
      <c r="X168" s="142">
        <v>34.521685999999995</v>
      </c>
      <c r="Y168" s="141">
        <v>189.59745600000002</v>
      </c>
      <c r="Z168" s="142">
        <v>28.516991999999998</v>
      </c>
      <c r="AA168" s="141">
        <v>0</v>
      </c>
      <c r="AB168" s="141">
        <v>-7.3202100000000003</v>
      </c>
      <c r="AC168" s="142">
        <v>11.574419000000001</v>
      </c>
      <c r="AD168" s="141">
        <v>93.900259000000005</v>
      </c>
      <c r="AE168" s="141">
        <v>343.031406</v>
      </c>
      <c r="AF168" s="141">
        <v>255.390457</v>
      </c>
      <c r="AG168" s="141">
        <v>82.718373</v>
      </c>
      <c r="AH168" s="141">
        <v>0</v>
      </c>
      <c r="AI168" s="141">
        <v>117.78111800000001</v>
      </c>
      <c r="AJ168" s="141">
        <v>24.220346999999997</v>
      </c>
      <c r="AK168" s="141">
        <v>12.317048999999999</v>
      </c>
      <c r="AL168" s="141">
        <v>61.160885</v>
      </c>
      <c r="AM168" s="380">
        <v>2.7583400000000005</v>
      </c>
      <c r="AN168" s="141">
        <v>0.99724599999999997</v>
      </c>
      <c r="AO168" s="141">
        <v>0</v>
      </c>
      <c r="AP168" s="141">
        <v>8.8585150000000006</v>
      </c>
      <c r="AQ168" s="141">
        <v>0</v>
      </c>
      <c r="AR168" s="141">
        <v>4.6467420000000006</v>
      </c>
      <c r="AS168" s="141">
        <v>0</v>
      </c>
      <c r="AT168" s="142">
        <v>1.145772</v>
      </c>
      <c r="AU168" s="466">
        <v>18.406615000000002</v>
      </c>
      <c r="AV168" s="402">
        <v>1008.926509</v>
      </c>
      <c r="AW168" s="141">
        <v>43.093758000000001</v>
      </c>
      <c r="AX168" s="402">
        <v>91.605802999999781</v>
      </c>
      <c r="AY168" s="141">
        <v>0</v>
      </c>
      <c r="AZ168" s="141">
        <v>0</v>
      </c>
      <c r="BA168" s="142">
        <v>61.097231000000001</v>
      </c>
      <c r="BB168" s="403">
        <v>30.508571999999781</v>
      </c>
    </row>
    <row r="169" spans="6:54" ht="16.149999999999999" customHeight="1">
      <c r="F169" s="137" t="s">
        <v>107</v>
      </c>
      <c r="G169" s="395" t="s">
        <v>213</v>
      </c>
      <c r="H169" s="467">
        <v>40978</v>
      </c>
      <c r="I169" s="397" t="s">
        <v>61</v>
      </c>
      <c r="J169" s="397" t="s">
        <v>108</v>
      </c>
      <c r="K169" s="398" t="s">
        <v>63</v>
      </c>
      <c r="L169" s="395" t="s">
        <v>77</v>
      </c>
      <c r="M169" s="399">
        <v>-6.3042214316348872E-3</v>
      </c>
      <c r="N169" s="400" t="s">
        <v>56</v>
      </c>
      <c r="O169" s="504">
        <v>2018</v>
      </c>
      <c r="P169" s="401">
        <v>3</v>
      </c>
      <c r="Q169" s="141">
        <v>4433.4637200000006</v>
      </c>
      <c r="R169" s="141">
        <v>103.92165000000001</v>
      </c>
      <c r="S169" s="402">
        <v>4329.5420700000004</v>
      </c>
      <c r="T169" s="141">
        <v>1774.7780400000001</v>
      </c>
      <c r="W169" s="403">
        <v>2554.7640300000003</v>
      </c>
      <c r="X169" s="142">
        <v>46.424984000000002</v>
      </c>
      <c r="Y169" s="141">
        <v>509.30121600000001</v>
      </c>
      <c r="Z169" s="142">
        <v>27.763753000000001</v>
      </c>
      <c r="AA169" s="141">
        <v>0</v>
      </c>
      <c r="AB169" s="141">
        <v>-5.994085000000001</v>
      </c>
      <c r="AC169" s="142">
        <v>26.999905000000002</v>
      </c>
      <c r="AD169" s="141">
        <v>183.249257</v>
      </c>
      <c r="AE169" s="141">
        <v>532.82641599999999</v>
      </c>
      <c r="AF169" s="141">
        <v>691.60071000000005</v>
      </c>
      <c r="AG169" s="141">
        <v>151.02972400000002</v>
      </c>
      <c r="AH169" s="141">
        <v>0</v>
      </c>
      <c r="AI169" s="141">
        <v>153.09847900000003</v>
      </c>
      <c r="AJ169" s="141">
        <v>31.880045000000003</v>
      </c>
      <c r="AK169" s="141">
        <v>9.6647990000000004</v>
      </c>
      <c r="AL169" s="141">
        <v>137.23802400000002</v>
      </c>
      <c r="AM169" s="380">
        <v>5.8667769999999999</v>
      </c>
      <c r="AN169" s="141">
        <v>1.1775990000000003</v>
      </c>
      <c r="AO169" s="141">
        <v>6.6200160000000006</v>
      </c>
      <c r="AP169" s="141">
        <v>18.417224000000001</v>
      </c>
      <c r="AQ169" s="141">
        <v>0</v>
      </c>
      <c r="AR169" s="141">
        <v>11.478938000000001</v>
      </c>
      <c r="AS169" s="141">
        <v>0</v>
      </c>
      <c r="AT169" s="142">
        <v>3.1296550000000005</v>
      </c>
      <c r="AU169" s="466">
        <v>46.690208999999996</v>
      </c>
      <c r="AV169" s="402">
        <v>1937.2776630000001</v>
      </c>
      <c r="AW169" s="141">
        <v>82.951771000000008</v>
      </c>
      <c r="AX169" s="402">
        <v>-27.949536999999737</v>
      </c>
      <c r="AY169" s="141">
        <v>0</v>
      </c>
      <c r="AZ169" s="141">
        <v>0</v>
      </c>
      <c r="BA169" s="142">
        <v>165.26700200000002</v>
      </c>
      <c r="BB169" s="403">
        <v>-193.21653899999976</v>
      </c>
    </row>
    <row r="170" spans="6:54" ht="16.149999999999999" customHeight="1">
      <c r="F170" s="137" t="s">
        <v>109</v>
      </c>
      <c r="G170" s="395" t="s">
        <v>110</v>
      </c>
      <c r="H170" s="467">
        <v>41018</v>
      </c>
      <c r="I170" s="397" t="s">
        <v>61</v>
      </c>
      <c r="J170" s="397" t="s">
        <v>67</v>
      </c>
      <c r="K170" s="398" t="s">
        <v>63</v>
      </c>
      <c r="L170" s="395" t="s">
        <v>111</v>
      </c>
      <c r="M170" s="399">
        <v>0.21863153680329939</v>
      </c>
      <c r="N170" s="400" t="s">
        <v>52</v>
      </c>
      <c r="O170" s="504">
        <v>2018</v>
      </c>
      <c r="P170" s="401">
        <v>3</v>
      </c>
      <c r="Q170" s="141">
        <v>8282.0669400000006</v>
      </c>
      <c r="R170" s="141">
        <v>111.88170000000001</v>
      </c>
      <c r="S170" s="402">
        <v>8170.1852400000007</v>
      </c>
      <c r="T170" s="141">
        <v>3305.7347400000008</v>
      </c>
      <c r="W170" s="403">
        <v>4864.4504999999999</v>
      </c>
      <c r="X170" s="142">
        <v>85.094788999999992</v>
      </c>
      <c r="Y170" s="141">
        <v>961.36945200000014</v>
      </c>
      <c r="Z170" s="142">
        <v>42.977058999999997</v>
      </c>
      <c r="AA170" s="141">
        <v>0</v>
      </c>
      <c r="AB170" s="141">
        <v>-30.861581000000001</v>
      </c>
      <c r="AC170" s="142">
        <v>37.799867000000006</v>
      </c>
      <c r="AD170" s="141">
        <v>233.90723200000002</v>
      </c>
      <c r="AE170" s="141">
        <v>638.12074100000007</v>
      </c>
      <c r="AF170" s="141">
        <v>129.864769</v>
      </c>
      <c r="AG170" s="141">
        <v>345.66243800000001</v>
      </c>
      <c r="AH170" s="141">
        <v>0</v>
      </c>
      <c r="AI170" s="141">
        <v>177.63709600000001</v>
      </c>
      <c r="AJ170" s="141">
        <v>74.549443000000011</v>
      </c>
      <c r="AK170" s="141">
        <v>31.084370000000003</v>
      </c>
      <c r="AL170" s="141">
        <v>129.482845</v>
      </c>
      <c r="AM170" s="380">
        <v>3.3736620000000004</v>
      </c>
      <c r="AN170" s="141">
        <v>1.8777930000000003</v>
      </c>
      <c r="AO170" s="141">
        <v>1.2942979999999999</v>
      </c>
      <c r="AP170" s="141">
        <v>28.113850000000003</v>
      </c>
      <c r="AQ170" s="141">
        <v>5.2514550000000009</v>
      </c>
      <c r="AR170" s="141">
        <v>8.4871999999999996</v>
      </c>
      <c r="AS170" s="141">
        <v>0</v>
      </c>
      <c r="AT170" s="142">
        <v>7.5536080000000005</v>
      </c>
      <c r="AU170" s="466">
        <v>55.95186600000001</v>
      </c>
      <c r="AV170" s="402">
        <v>1816.2608000000002</v>
      </c>
      <c r="AW170" s="141">
        <v>154.96566300000001</v>
      </c>
      <c r="AX170" s="402">
        <v>1810.7210229999994</v>
      </c>
      <c r="AY170" s="141">
        <v>0</v>
      </c>
      <c r="AZ170" s="141">
        <v>0</v>
      </c>
      <c r="BA170" s="142">
        <v>146.09653900000004</v>
      </c>
      <c r="BB170" s="403">
        <v>1664.6244839999993</v>
      </c>
    </row>
    <row r="171" spans="6:54" ht="16.149999999999999" customHeight="1">
      <c r="F171" s="137" t="s">
        <v>112</v>
      </c>
      <c r="G171" s="395" t="s">
        <v>113</v>
      </c>
      <c r="H171" s="467">
        <v>41324</v>
      </c>
      <c r="I171" s="397" t="s">
        <v>55</v>
      </c>
      <c r="J171" s="397" t="s">
        <v>103</v>
      </c>
      <c r="K171" s="398" t="s">
        <v>63</v>
      </c>
      <c r="L171" s="395" t="s">
        <v>114</v>
      </c>
      <c r="M171" s="399">
        <v>0.11510362937375869</v>
      </c>
      <c r="N171" s="400" t="s">
        <v>52</v>
      </c>
      <c r="O171" s="504">
        <v>2018</v>
      </c>
      <c r="P171" s="401">
        <v>3</v>
      </c>
      <c r="Q171" s="141">
        <v>4116.2952599999999</v>
      </c>
      <c r="R171" s="141">
        <v>86.755724999999998</v>
      </c>
      <c r="S171" s="402">
        <v>4029.5395349999999</v>
      </c>
      <c r="T171" s="141">
        <v>1614.3170400000001</v>
      </c>
      <c r="W171" s="403">
        <v>2415.222495</v>
      </c>
      <c r="X171" s="142">
        <v>44.865461000000003</v>
      </c>
      <c r="Y171" s="141">
        <v>474.03813600000001</v>
      </c>
      <c r="Z171" s="142">
        <v>24.262783000000002</v>
      </c>
      <c r="AA171" s="141">
        <v>0</v>
      </c>
      <c r="AB171" s="141">
        <v>-13.590129000000001</v>
      </c>
      <c r="AC171" s="142">
        <v>32.134661000000001</v>
      </c>
      <c r="AD171" s="141">
        <v>166.826525</v>
      </c>
      <c r="AE171" s="141">
        <v>468.35552300000006</v>
      </c>
      <c r="AF171" s="141">
        <v>336.33712699999995</v>
      </c>
      <c r="AG171" s="141">
        <v>109.612188</v>
      </c>
      <c r="AH171" s="141">
        <v>0</v>
      </c>
      <c r="AI171" s="141">
        <v>73.149055000000004</v>
      </c>
      <c r="AJ171" s="141">
        <v>61.383674000000006</v>
      </c>
      <c r="AK171" s="141">
        <v>0</v>
      </c>
      <c r="AL171" s="141">
        <v>101.241687</v>
      </c>
      <c r="AM171" s="380">
        <v>3.0235650000000005</v>
      </c>
      <c r="AN171" s="141">
        <v>1.6550040000000001</v>
      </c>
      <c r="AO171" s="141">
        <v>2.1217999999999999</v>
      </c>
      <c r="AP171" s="141">
        <v>9.919414999999999</v>
      </c>
      <c r="AQ171" s="141">
        <v>6.4184450000000002</v>
      </c>
      <c r="AR171" s="141">
        <v>5.3151090000000005</v>
      </c>
      <c r="AS171" s="141">
        <v>0</v>
      </c>
      <c r="AT171" s="142">
        <v>4.052638</v>
      </c>
      <c r="AU171" s="466">
        <v>32.505975999999997</v>
      </c>
      <c r="AV171" s="402">
        <v>1349.4117550000001</v>
      </c>
      <c r="AW171" s="141">
        <v>67.388368</v>
      </c>
      <c r="AX171" s="402">
        <v>473.80052399999965</v>
      </c>
      <c r="AY171" s="141">
        <v>0</v>
      </c>
      <c r="AZ171" s="141">
        <v>0</v>
      </c>
      <c r="BA171" s="142">
        <v>84.076324999999997</v>
      </c>
      <c r="BB171" s="403">
        <v>389.72419899999966</v>
      </c>
    </row>
    <row r="172" spans="6:54" ht="16.149999999999999" customHeight="1">
      <c r="F172" s="137" t="s">
        <v>115</v>
      </c>
      <c r="G172" s="395" t="s">
        <v>214</v>
      </c>
      <c r="H172" s="467">
        <v>41408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0.10174678676424938</v>
      </c>
      <c r="N172" s="400" t="s">
        <v>52</v>
      </c>
      <c r="O172" s="504">
        <v>2018</v>
      </c>
      <c r="P172" s="401">
        <v>3</v>
      </c>
      <c r="Q172" s="141">
        <v>4729.6872000000012</v>
      </c>
      <c r="R172" s="141">
        <v>26.007975000000002</v>
      </c>
      <c r="S172" s="402">
        <v>4703.6792250000008</v>
      </c>
      <c r="T172" s="141">
        <v>2507.5121400000007</v>
      </c>
      <c r="W172" s="403">
        <v>2196.167085</v>
      </c>
      <c r="X172" s="142">
        <v>52.991955000000004</v>
      </c>
      <c r="Y172" s="141">
        <v>322.92972000000009</v>
      </c>
      <c r="Z172" s="142">
        <v>38.001438000000007</v>
      </c>
      <c r="AA172" s="141">
        <v>0</v>
      </c>
      <c r="AB172" s="141">
        <v>203.88376200000002</v>
      </c>
      <c r="AC172" s="142">
        <v>4.7528320000000006</v>
      </c>
      <c r="AD172" s="141">
        <v>92.828749999999999</v>
      </c>
      <c r="AE172" s="141">
        <v>463.67695400000002</v>
      </c>
      <c r="AF172" s="141">
        <v>453.70449400000007</v>
      </c>
      <c r="AG172" s="141">
        <v>110.36542700000001</v>
      </c>
      <c r="AH172" s="141">
        <v>0</v>
      </c>
      <c r="AI172" s="141">
        <v>121.939846</v>
      </c>
      <c r="AJ172" s="141">
        <v>57.797832</v>
      </c>
      <c r="AK172" s="141">
        <v>0</v>
      </c>
      <c r="AL172" s="141">
        <v>87.078671999999997</v>
      </c>
      <c r="AM172" s="380">
        <v>2.6734680000000002</v>
      </c>
      <c r="AN172" s="141">
        <v>5.7182509999999995</v>
      </c>
      <c r="AO172" s="141">
        <v>0</v>
      </c>
      <c r="AP172" s="141">
        <v>13.165769000000001</v>
      </c>
      <c r="AQ172" s="141">
        <v>0</v>
      </c>
      <c r="AR172" s="141">
        <v>6.9488950000000003</v>
      </c>
      <c r="AS172" s="141">
        <v>0</v>
      </c>
      <c r="AT172" s="142">
        <v>5.2514550000000009</v>
      </c>
      <c r="AU172" s="466">
        <v>33.757838</v>
      </c>
      <c r="AV172" s="402">
        <v>1421.1498130000002</v>
      </c>
      <c r="AW172" s="141">
        <v>88.500278000000009</v>
      </c>
      <c r="AX172" s="402">
        <v>481.23047499999984</v>
      </c>
      <c r="AY172" s="141">
        <v>0</v>
      </c>
      <c r="AZ172" s="141">
        <v>0</v>
      </c>
      <c r="BA172" s="142">
        <v>49.533420999999997</v>
      </c>
      <c r="BB172" s="403">
        <v>431.69705399999987</v>
      </c>
    </row>
    <row r="173" spans="6:54" ht="16.149999999999999" customHeight="1">
      <c r="F173" s="137" t="s">
        <v>118</v>
      </c>
      <c r="G173" s="395" t="s">
        <v>119</v>
      </c>
      <c r="H173" s="467">
        <v>41426</v>
      </c>
      <c r="I173" s="397" t="s">
        <v>61</v>
      </c>
      <c r="J173" s="397" t="s">
        <v>67</v>
      </c>
      <c r="K173" s="398" t="s">
        <v>63</v>
      </c>
      <c r="L173" s="395" t="s">
        <v>111</v>
      </c>
      <c r="M173" s="399">
        <v>9.8042340676487899E-2</v>
      </c>
      <c r="N173" s="400" t="s">
        <v>52</v>
      </c>
      <c r="O173" s="504">
        <v>2018</v>
      </c>
      <c r="P173" s="401">
        <v>3</v>
      </c>
      <c r="Q173" s="141">
        <v>8294.9718600000015</v>
      </c>
      <c r="R173" s="141">
        <v>127.83487500000001</v>
      </c>
      <c r="S173" s="402">
        <v>8167.136985000001</v>
      </c>
      <c r="T173" s="141">
        <v>3321.0210600000005</v>
      </c>
      <c r="W173" s="403">
        <v>4846.1159250000001</v>
      </c>
      <c r="X173" s="142">
        <v>89.391434000000004</v>
      </c>
      <c r="Y173" s="141">
        <v>960.95786399999997</v>
      </c>
      <c r="Z173" s="142">
        <v>58.158538000000007</v>
      </c>
      <c r="AA173" s="141">
        <v>0</v>
      </c>
      <c r="AB173" s="141">
        <v>-197.66688800000003</v>
      </c>
      <c r="AC173" s="142">
        <v>39.423043999999997</v>
      </c>
      <c r="AD173" s="141">
        <v>361.91542599999997</v>
      </c>
      <c r="AE173" s="141">
        <v>755.98673100000008</v>
      </c>
      <c r="AF173" s="141">
        <v>670.93437800000004</v>
      </c>
      <c r="AG173" s="141">
        <v>269.22459300000003</v>
      </c>
      <c r="AH173" s="141">
        <v>0</v>
      </c>
      <c r="AI173" s="141">
        <v>150.23404900000003</v>
      </c>
      <c r="AJ173" s="141">
        <v>110.704915</v>
      </c>
      <c r="AK173" s="141">
        <v>0</v>
      </c>
      <c r="AL173" s="141">
        <v>123.94494700000001</v>
      </c>
      <c r="AM173" s="380">
        <v>3.8404580000000004</v>
      </c>
      <c r="AN173" s="141">
        <v>8.7736429999999999</v>
      </c>
      <c r="AO173" s="141">
        <v>0.54105899999999996</v>
      </c>
      <c r="AP173" s="141">
        <v>32.760592000000003</v>
      </c>
      <c r="AQ173" s="141">
        <v>5.2514550000000009</v>
      </c>
      <c r="AR173" s="141">
        <v>11.542592000000001</v>
      </c>
      <c r="AS173" s="141">
        <v>0</v>
      </c>
      <c r="AT173" s="142">
        <v>105.24128</v>
      </c>
      <c r="AU173" s="466">
        <v>167.95107899999999</v>
      </c>
      <c r="AV173" s="402">
        <v>2610.8961179999997</v>
      </c>
      <c r="AW173" s="141">
        <v>155.20967000000002</v>
      </c>
      <c r="AX173" s="402">
        <v>813.25845700000059</v>
      </c>
      <c r="AY173" s="141">
        <v>0</v>
      </c>
      <c r="AZ173" s="141">
        <v>0</v>
      </c>
      <c r="BA173" s="142">
        <v>288.098004</v>
      </c>
      <c r="BB173" s="403">
        <v>525.16045300000064</v>
      </c>
    </row>
    <row r="174" spans="6:54" ht="16.149999999999999" customHeight="1">
      <c r="F174" s="137" t="s">
        <v>120</v>
      </c>
      <c r="G174" s="395" t="s">
        <v>121</v>
      </c>
      <c r="H174" s="467">
        <v>41470</v>
      </c>
      <c r="I174" s="397" t="s">
        <v>55</v>
      </c>
      <c r="J174" s="397" t="s">
        <v>103</v>
      </c>
      <c r="K174" s="398" t="s">
        <v>95</v>
      </c>
      <c r="L174" s="395" t="s">
        <v>114</v>
      </c>
      <c r="M174" s="399">
        <v>4.8202290827235143E-2</v>
      </c>
      <c r="N174" s="400" t="s">
        <v>51</v>
      </c>
      <c r="O174" s="504">
        <v>2018</v>
      </c>
      <c r="P174" s="401">
        <v>3</v>
      </c>
      <c r="Q174" s="141">
        <v>1139.19372</v>
      </c>
      <c r="R174" s="141">
        <v>31.255875000000003</v>
      </c>
      <c r="S174" s="402">
        <v>1107.9378449999999</v>
      </c>
      <c r="T174" s="141">
        <v>659.73851999999999</v>
      </c>
      <c r="W174" s="403">
        <v>448.19932499999993</v>
      </c>
      <c r="X174" s="142">
        <v>26.427019000000001</v>
      </c>
      <c r="Y174" s="141">
        <v>86.878439999999983</v>
      </c>
      <c r="Z174" s="142">
        <v>6.2699189999999998</v>
      </c>
      <c r="AA174" s="141">
        <v>0</v>
      </c>
      <c r="AB174" s="141">
        <v>-0.127308</v>
      </c>
      <c r="AC174" s="142">
        <v>6.5881889999999999</v>
      </c>
      <c r="AD174" s="141">
        <v>58.508634999999998</v>
      </c>
      <c r="AE174" s="141">
        <v>35.709893999999998</v>
      </c>
      <c r="AF174" s="141">
        <v>99.459375000000009</v>
      </c>
      <c r="AG174" s="141">
        <v>10.004287</v>
      </c>
      <c r="AH174" s="141">
        <v>0</v>
      </c>
      <c r="AI174" s="141">
        <v>2.5143330000000002</v>
      </c>
      <c r="AJ174" s="141">
        <v>9.6117540000000012</v>
      </c>
      <c r="AK174" s="141">
        <v>0</v>
      </c>
      <c r="AL174" s="141">
        <v>21.504443000000002</v>
      </c>
      <c r="AM174" s="380">
        <v>2.1005820000000002</v>
      </c>
      <c r="AN174" s="141">
        <v>1.5701320000000001</v>
      </c>
      <c r="AO174" s="141">
        <v>0</v>
      </c>
      <c r="AP174" s="141">
        <v>3.6282780000000003</v>
      </c>
      <c r="AQ174" s="141">
        <v>0</v>
      </c>
      <c r="AR174" s="141">
        <v>1.9838830000000003</v>
      </c>
      <c r="AS174" s="141">
        <v>0</v>
      </c>
      <c r="AT174" s="142">
        <v>14.926863000000001</v>
      </c>
      <c r="AU174" s="466">
        <v>24.209738000000002</v>
      </c>
      <c r="AV174" s="402">
        <v>261.52245900000003</v>
      </c>
      <c r="AW174" s="141">
        <v>18.650621999999998</v>
      </c>
      <c r="AX174" s="402">
        <v>54.911746999999878</v>
      </c>
      <c r="AY174" s="141">
        <v>0</v>
      </c>
      <c r="AZ174" s="141">
        <v>0</v>
      </c>
      <c r="BA174" s="142">
        <v>26.660417000000002</v>
      </c>
      <c r="BB174" s="403">
        <v>28.251329999999875</v>
      </c>
    </row>
    <row r="175" spans="6:54" ht="16.149999999999999" customHeight="1">
      <c r="F175" s="137" t="s">
        <v>122</v>
      </c>
      <c r="G175" s="395" t="s">
        <v>123</v>
      </c>
      <c r="H175" s="467">
        <v>41655</v>
      </c>
      <c r="I175" s="397" t="s">
        <v>61</v>
      </c>
      <c r="J175" s="397" t="s">
        <v>62</v>
      </c>
      <c r="K175" s="398" t="s">
        <v>95</v>
      </c>
      <c r="L175" s="395" t="s">
        <v>80</v>
      </c>
      <c r="M175" s="399">
        <v>0.12297753727890658</v>
      </c>
      <c r="N175" s="400" t="s">
        <v>52</v>
      </c>
      <c r="O175" s="504">
        <v>2018</v>
      </c>
      <c r="P175" s="401">
        <v>3</v>
      </c>
      <c r="Q175" s="141">
        <v>1460.8301400000003</v>
      </c>
      <c r="R175" s="141">
        <v>18.7866</v>
      </c>
      <c r="S175" s="402">
        <v>1442.0435400000003</v>
      </c>
      <c r="T175" s="141">
        <v>825.30251999999996</v>
      </c>
      <c r="W175" s="403">
        <v>616.74102000000039</v>
      </c>
      <c r="X175" s="142">
        <v>30.203823</v>
      </c>
      <c r="Y175" s="141">
        <v>141.408288</v>
      </c>
      <c r="Z175" s="142">
        <v>1.9308380000000001</v>
      </c>
      <c r="AA175" s="141">
        <v>0</v>
      </c>
      <c r="AB175" s="141">
        <v>-8.4872000000000003E-2</v>
      </c>
      <c r="AC175" s="142">
        <v>0</v>
      </c>
      <c r="AD175" s="141">
        <v>90.876694000000001</v>
      </c>
      <c r="AE175" s="141">
        <v>44.769980000000004</v>
      </c>
      <c r="AF175" s="141">
        <v>32.240751000000003</v>
      </c>
      <c r="AG175" s="141">
        <v>18.682449000000002</v>
      </c>
      <c r="AH175" s="141">
        <v>0</v>
      </c>
      <c r="AI175" s="141">
        <v>3.0766100000000001</v>
      </c>
      <c r="AJ175" s="141">
        <v>6.2805280000000003</v>
      </c>
      <c r="AK175" s="141">
        <v>0</v>
      </c>
      <c r="AL175" s="141">
        <v>29.59911</v>
      </c>
      <c r="AM175" s="380">
        <v>2.8538210000000004</v>
      </c>
      <c r="AN175" s="141">
        <v>0.71080300000000007</v>
      </c>
      <c r="AO175" s="141">
        <v>0</v>
      </c>
      <c r="AP175" s="141">
        <v>5.4954619999999998</v>
      </c>
      <c r="AQ175" s="141">
        <v>0</v>
      </c>
      <c r="AR175" s="141">
        <v>1.0078549999999999</v>
      </c>
      <c r="AS175" s="141">
        <v>0</v>
      </c>
      <c r="AT175" s="142">
        <v>0.54105899999999996</v>
      </c>
      <c r="AU175" s="466">
        <v>10.609</v>
      </c>
      <c r="AV175" s="402">
        <v>236.135122</v>
      </c>
      <c r="AW175" s="141">
        <v>27.328784000000002</v>
      </c>
      <c r="AX175" s="402">
        <v>179.64929300000034</v>
      </c>
      <c r="AY175" s="141">
        <v>0</v>
      </c>
      <c r="AZ175" s="141">
        <v>0</v>
      </c>
      <c r="BA175" s="142">
        <v>31.317768000000001</v>
      </c>
      <c r="BB175" s="403">
        <v>148.33152500000034</v>
      </c>
    </row>
    <row r="176" spans="6:54" ht="16.149999999999999" customHeight="1">
      <c r="F176" s="137" t="s">
        <v>124</v>
      </c>
      <c r="G176" s="395" t="s">
        <v>125</v>
      </c>
      <c r="H176" s="467">
        <v>41699</v>
      </c>
      <c r="I176" s="397" t="s">
        <v>55</v>
      </c>
      <c r="J176" s="397" t="s">
        <v>126</v>
      </c>
      <c r="K176" s="398" t="s">
        <v>63</v>
      </c>
      <c r="L176" s="395" t="s">
        <v>114</v>
      </c>
      <c r="M176" s="399">
        <v>0.18431575072114248</v>
      </c>
      <c r="N176" s="400" t="s">
        <v>52</v>
      </c>
      <c r="O176" s="504">
        <v>2018</v>
      </c>
      <c r="P176" s="401">
        <v>3</v>
      </c>
      <c r="Q176" s="141">
        <v>7254.0165600000009</v>
      </c>
      <c r="R176" s="141">
        <v>77.362425000000002</v>
      </c>
      <c r="S176" s="402">
        <v>7176.6541350000007</v>
      </c>
      <c r="T176" s="141">
        <v>2877.5023200000005</v>
      </c>
      <c r="W176" s="403">
        <v>4299.1518150000002</v>
      </c>
      <c r="X176" s="142">
        <v>103.23617900000001</v>
      </c>
      <c r="Y176" s="141">
        <v>844.53408000000013</v>
      </c>
      <c r="Z176" s="142">
        <v>28.028978000000002</v>
      </c>
      <c r="AA176" s="141">
        <v>0</v>
      </c>
      <c r="AB176" s="141">
        <v>-9.8981969999999997</v>
      </c>
      <c r="AC176" s="142">
        <v>25.981441</v>
      </c>
      <c r="AD176" s="141">
        <v>175.37737900000002</v>
      </c>
      <c r="AE176" s="141">
        <v>499.7899900000001</v>
      </c>
      <c r="AF176" s="141">
        <v>521.88853700000004</v>
      </c>
      <c r="AG176" s="141">
        <v>208.04249000000002</v>
      </c>
      <c r="AH176" s="141">
        <v>0</v>
      </c>
      <c r="AI176" s="141">
        <v>262.34996100000001</v>
      </c>
      <c r="AJ176" s="141">
        <v>42.924014</v>
      </c>
      <c r="AK176" s="141">
        <v>17.886773999999999</v>
      </c>
      <c r="AL176" s="141">
        <v>55.400198000000003</v>
      </c>
      <c r="AM176" s="380">
        <v>6.291137</v>
      </c>
      <c r="AN176" s="141">
        <v>10.481692000000001</v>
      </c>
      <c r="AO176" s="141">
        <v>0.286443</v>
      </c>
      <c r="AP176" s="141">
        <v>66.401731000000012</v>
      </c>
      <c r="AQ176" s="141">
        <v>0</v>
      </c>
      <c r="AR176" s="141">
        <v>7.3414280000000005</v>
      </c>
      <c r="AS176" s="141">
        <v>0</v>
      </c>
      <c r="AT176" s="142">
        <v>9.1873940000000012</v>
      </c>
      <c r="AU176" s="466">
        <v>99.98982500000001</v>
      </c>
      <c r="AV176" s="402">
        <v>1883.6491680000004</v>
      </c>
      <c r="AW176" s="141">
        <v>118.75714599999999</v>
      </c>
      <c r="AX176" s="402">
        <v>1337.0295079999996</v>
      </c>
      <c r="AY176" s="141">
        <v>0</v>
      </c>
      <c r="AZ176" s="141">
        <v>0</v>
      </c>
      <c r="BA176" s="142">
        <v>203.55488300000002</v>
      </c>
      <c r="BB176" s="403">
        <v>1133.4746249999996</v>
      </c>
    </row>
    <row r="177" spans="6:54" ht="16.149999999999999" customHeight="1">
      <c r="F177" s="137" t="s">
        <v>127</v>
      </c>
      <c r="G177" s="395" t="s">
        <v>128</v>
      </c>
      <c r="H177" s="467">
        <v>41699</v>
      </c>
      <c r="I177" s="397" t="s">
        <v>55</v>
      </c>
      <c r="J177" s="397" t="s">
        <v>103</v>
      </c>
      <c r="K177" s="398" t="s">
        <v>95</v>
      </c>
      <c r="L177" s="395" t="s">
        <v>114</v>
      </c>
      <c r="M177" s="399">
        <v>0.10990035988518596</v>
      </c>
      <c r="N177" s="400" t="s">
        <v>52</v>
      </c>
      <c r="O177" s="504">
        <v>2018</v>
      </c>
      <c r="P177" s="401">
        <v>3</v>
      </c>
      <c r="Q177" s="141">
        <v>2154.7927800000002</v>
      </c>
      <c r="R177" s="141">
        <v>40.726350000000004</v>
      </c>
      <c r="S177" s="402">
        <v>2114.0664300000003</v>
      </c>
      <c r="T177" s="141">
        <v>1207.7666999999999</v>
      </c>
      <c r="W177" s="403">
        <v>906.29973000000041</v>
      </c>
      <c r="X177" s="142">
        <v>64.110186999999996</v>
      </c>
      <c r="Y177" s="141">
        <v>165.81434400000001</v>
      </c>
      <c r="Z177" s="142">
        <v>10.640827</v>
      </c>
      <c r="AA177" s="141">
        <v>0</v>
      </c>
      <c r="AB177" s="141">
        <v>-0.33948800000000001</v>
      </c>
      <c r="AC177" s="142">
        <v>7.9673590000000001</v>
      </c>
      <c r="AD177" s="141">
        <v>73.647677999999999</v>
      </c>
      <c r="AE177" s="141">
        <v>62.879543000000005</v>
      </c>
      <c r="AF177" s="141">
        <v>140.95117400000004</v>
      </c>
      <c r="AG177" s="141">
        <v>13.855354</v>
      </c>
      <c r="AH177" s="141">
        <v>0</v>
      </c>
      <c r="AI177" s="141">
        <v>9.3571380000000008</v>
      </c>
      <c r="AJ177" s="141">
        <v>5.1029290000000005</v>
      </c>
      <c r="AK177" s="141">
        <v>0</v>
      </c>
      <c r="AL177" s="141">
        <v>37.311853000000006</v>
      </c>
      <c r="AM177" s="380">
        <v>2.3127620000000002</v>
      </c>
      <c r="AN177" s="141">
        <v>8.1371029999999998</v>
      </c>
      <c r="AO177" s="141">
        <v>0</v>
      </c>
      <c r="AP177" s="141">
        <v>40.048974999999999</v>
      </c>
      <c r="AQ177" s="141">
        <v>0</v>
      </c>
      <c r="AR177" s="141">
        <v>3.3630529999999998</v>
      </c>
      <c r="AS177" s="141">
        <v>0</v>
      </c>
      <c r="AT177" s="142">
        <v>4.3072540000000004</v>
      </c>
      <c r="AU177" s="466">
        <v>58.169147000000002</v>
      </c>
      <c r="AV177" s="402">
        <v>401.27481600000004</v>
      </c>
      <c r="AW177" s="141">
        <v>35.274925000000003</v>
      </c>
      <c r="AX177" s="402">
        <v>236.81250200000034</v>
      </c>
      <c r="AY177" s="141">
        <v>0</v>
      </c>
      <c r="AZ177" s="141">
        <v>0</v>
      </c>
      <c r="BA177" s="142">
        <v>34.309506000000006</v>
      </c>
      <c r="BB177" s="403">
        <v>202.50299600000034</v>
      </c>
    </row>
    <row r="178" spans="6:54" ht="16.149999999999999" customHeight="1">
      <c r="F178" s="137" t="s">
        <v>129</v>
      </c>
      <c r="G178" s="395" t="s">
        <v>130</v>
      </c>
      <c r="H178" s="467">
        <v>41725</v>
      </c>
      <c r="I178" s="397" t="s">
        <v>55</v>
      </c>
      <c r="J178" s="397" t="s">
        <v>116</v>
      </c>
      <c r="K178" s="398" t="s">
        <v>117</v>
      </c>
      <c r="L178" s="395" t="s">
        <v>114</v>
      </c>
      <c r="M178" s="399">
        <v>0.13559153565587898</v>
      </c>
      <c r="N178" s="400" t="s">
        <v>52</v>
      </c>
      <c r="O178" s="504">
        <v>2018</v>
      </c>
      <c r="P178" s="401">
        <v>3</v>
      </c>
      <c r="Q178" s="141">
        <v>5625.0482400000001</v>
      </c>
      <c r="R178" s="141">
        <v>84.396375000000006</v>
      </c>
      <c r="S178" s="402">
        <v>5540.6518649999998</v>
      </c>
      <c r="T178" s="141">
        <v>2766.2796000000003</v>
      </c>
      <c r="W178" s="403">
        <v>2774.3722649999995</v>
      </c>
      <c r="X178" s="142">
        <v>67.568721000000011</v>
      </c>
      <c r="Y178" s="141">
        <v>380.29618800000009</v>
      </c>
      <c r="Z178" s="142">
        <v>6.6412339999999999</v>
      </c>
      <c r="AA178" s="141">
        <v>0</v>
      </c>
      <c r="AB178" s="141">
        <v>-0.47740500000000002</v>
      </c>
      <c r="AC178" s="142">
        <v>26.405801</v>
      </c>
      <c r="AD178" s="141">
        <v>123.59485000000001</v>
      </c>
      <c r="AE178" s="141">
        <v>552.77133600000002</v>
      </c>
      <c r="AF178" s="141">
        <v>398.67561100000006</v>
      </c>
      <c r="AG178" s="141">
        <v>82.919944000000001</v>
      </c>
      <c r="AH178" s="141">
        <v>0</v>
      </c>
      <c r="AI178" s="141">
        <v>119.796828</v>
      </c>
      <c r="AJ178" s="141">
        <v>54.551478000000003</v>
      </c>
      <c r="AK178" s="141">
        <v>0.89115599999999995</v>
      </c>
      <c r="AL178" s="141">
        <v>112.158348</v>
      </c>
      <c r="AM178" s="380">
        <v>3.2887900000000001</v>
      </c>
      <c r="AN178" s="141">
        <v>9.9512420000000006</v>
      </c>
      <c r="AO178" s="141">
        <v>0</v>
      </c>
      <c r="AP178" s="141">
        <v>14.672247000000002</v>
      </c>
      <c r="AQ178" s="141">
        <v>10.502910000000002</v>
      </c>
      <c r="AR178" s="141">
        <v>5.7712960000000004</v>
      </c>
      <c r="AS178" s="141">
        <v>0</v>
      </c>
      <c r="AT178" s="142">
        <v>1.4428240000000001</v>
      </c>
      <c r="AU178" s="466">
        <v>45.629309000000006</v>
      </c>
      <c r="AV178" s="402">
        <v>1490.9888599999999</v>
      </c>
      <c r="AW178" s="141">
        <v>92.096729000000011</v>
      </c>
      <c r="AX178" s="402">
        <v>762.70892899999933</v>
      </c>
      <c r="AY178" s="141">
        <v>0</v>
      </c>
      <c r="AZ178" s="141">
        <v>0</v>
      </c>
      <c r="BA178" s="142">
        <v>200.21304799999999</v>
      </c>
      <c r="BB178" s="403">
        <v>562.49588099999937</v>
      </c>
    </row>
    <row r="179" spans="6:54" ht="16.149999999999999" customHeight="1">
      <c r="F179" s="137" t="s">
        <v>131</v>
      </c>
      <c r="G179" s="395" t="s">
        <v>132</v>
      </c>
      <c r="H179" s="467">
        <v>41726</v>
      </c>
      <c r="I179" s="397" t="s">
        <v>55</v>
      </c>
      <c r="J179" s="397" t="s">
        <v>103</v>
      </c>
      <c r="K179" s="398" t="s">
        <v>106</v>
      </c>
      <c r="L179" s="395" t="s">
        <v>114</v>
      </c>
      <c r="M179" s="399">
        <v>0.11455835408379791</v>
      </c>
      <c r="N179" s="400" t="s">
        <v>52</v>
      </c>
      <c r="O179" s="504">
        <v>2018</v>
      </c>
      <c r="P179" s="401">
        <v>3</v>
      </c>
      <c r="Q179" s="141">
        <v>3717.0252000000005</v>
      </c>
      <c r="R179" s="141">
        <v>133.71120000000002</v>
      </c>
      <c r="S179" s="402">
        <v>3583.3140000000003</v>
      </c>
      <c r="T179" s="141">
        <v>1544.19048</v>
      </c>
      <c r="W179" s="403">
        <v>2039.1235200000003</v>
      </c>
      <c r="X179" s="142">
        <v>56.514143000000004</v>
      </c>
      <c r="Y179" s="141">
        <v>333.57538800000009</v>
      </c>
      <c r="Z179" s="142">
        <v>8.6251170000000013</v>
      </c>
      <c r="AA179" s="141">
        <v>0</v>
      </c>
      <c r="AB179" s="141">
        <v>-7.6066530000000006</v>
      </c>
      <c r="AC179" s="142">
        <v>51.920446000000005</v>
      </c>
      <c r="AD179" s="141">
        <v>129.53588999999999</v>
      </c>
      <c r="AE179" s="141">
        <v>384.16249900000008</v>
      </c>
      <c r="AF179" s="141">
        <v>321.42087300000009</v>
      </c>
      <c r="AG179" s="141">
        <v>113.86639700000001</v>
      </c>
      <c r="AH179" s="141">
        <v>0</v>
      </c>
      <c r="AI179" s="141">
        <v>149.15193100000002</v>
      </c>
      <c r="AJ179" s="141">
        <v>45.830880000000001</v>
      </c>
      <c r="AK179" s="141">
        <v>0</v>
      </c>
      <c r="AL179" s="141">
        <v>32.654502000000001</v>
      </c>
      <c r="AM179" s="380">
        <v>2.5885959999999999</v>
      </c>
      <c r="AN179" s="141">
        <v>1.6019590000000001</v>
      </c>
      <c r="AO179" s="141">
        <v>0</v>
      </c>
      <c r="AP179" s="141">
        <v>5.8137320000000008</v>
      </c>
      <c r="AQ179" s="141">
        <v>0</v>
      </c>
      <c r="AR179" s="141">
        <v>8.0946670000000012</v>
      </c>
      <c r="AS179" s="141">
        <v>0</v>
      </c>
      <c r="AT179" s="142">
        <v>3.3312260000000005</v>
      </c>
      <c r="AU179" s="466">
        <v>21.430180000000004</v>
      </c>
      <c r="AV179" s="402">
        <v>1198.0531520000004</v>
      </c>
      <c r="AW179" s="141">
        <v>60.853224000000004</v>
      </c>
      <c r="AX179" s="402">
        <v>425.81628899999981</v>
      </c>
      <c r="AY179" s="141">
        <v>0</v>
      </c>
      <c r="AZ179" s="141">
        <v>0</v>
      </c>
      <c r="BA179" s="142">
        <v>160.524779</v>
      </c>
      <c r="BB179" s="403">
        <v>265.29150999999979</v>
      </c>
    </row>
    <row r="180" spans="6:54" ht="16.149999999999999" customHeight="1">
      <c r="F180" s="137" t="s">
        <v>133</v>
      </c>
      <c r="G180" s="395" t="s">
        <v>134</v>
      </c>
      <c r="H180" s="467">
        <v>41726</v>
      </c>
      <c r="I180" s="397" t="s">
        <v>55</v>
      </c>
      <c r="J180" s="397" t="s">
        <v>103</v>
      </c>
      <c r="K180" s="398" t="s">
        <v>135</v>
      </c>
      <c r="L180" s="395" t="s">
        <v>114</v>
      </c>
      <c r="M180" s="399">
        <v>0.14180607947548021</v>
      </c>
      <c r="N180" s="400" t="s">
        <v>52</v>
      </c>
      <c r="O180" s="504">
        <v>2018</v>
      </c>
      <c r="P180" s="401">
        <v>3</v>
      </c>
      <c r="Q180" s="141">
        <v>2474.6147999999998</v>
      </c>
      <c r="R180" s="141">
        <v>56.701575000000005</v>
      </c>
      <c r="S180" s="402">
        <v>2417.9132249999998</v>
      </c>
      <c r="T180" s="141">
        <v>879.03143999999998</v>
      </c>
      <c r="W180" s="403">
        <v>1538.8817849999998</v>
      </c>
      <c r="X180" s="142">
        <v>35.221880000000006</v>
      </c>
      <c r="Y180" s="141">
        <v>201.47788800000004</v>
      </c>
      <c r="Z180" s="142">
        <v>43.698470999999998</v>
      </c>
      <c r="AA180" s="141">
        <v>0</v>
      </c>
      <c r="AB180" s="141">
        <v>-2.3127620000000002</v>
      </c>
      <c r="AC180" s="142">
        <v>19.011328000000002</v>
      </c>
      <c r="AD180" s="141">
        <v>113.97248700000002</v>
      </c>
      <c r="AE180" s="141">
        <v>252.20775699999999</v>
      </c>
      <c r="AF180" s="141">
        <v>229.32414400000002</v>
      </c>
      <c r="AG180" s="141">
        <v>87.365115000000003</v>
      </c>
      <c r="AH180" s="141">
        <v>0</v>
      </c>
      <c r="AI180" s="141">
        <v>100.42479399999999</v>
      </c>
      <c r="AJ180" s="141">
        <v>47.602582999999996</v>
      </c>
      <c r="AK180" s="141">
        <v>0</v>
      </c>
      <c r="AL180" s="141">
        <v>24.962977000000002</v>
      </c>
      <c r="AM180" s="380">
        <v>2.7159040000000001</v>
      </c>
      <c r="AN180" s="141">
        <v>7.861269000000001</v>
      </c>
      <c r="AO180" s="141">
        <v>1.6337860000000002</v>
      </c>
      <c r="AP180" s="141">
        <v>7.192902000000001</v>
      </c>
      <c r="AQ180" s="141">
        <v>0</v>
      </c>
      <c r="AR180" s="141">
        <v>5.5378980000000002</v>
      </c>
      <c r="AS180" s="141">
        <v>0</v>
      </c>
      <c r="AT180" s="142">
        <v>2.9493019999999999</v>
      </c>
      <c r="AU180" s="466">
        <v>27.891061000000004</v>
      </c>
      <c r="AV180" s="402">
        <v>883.75091800000018</v>
      </c>
      <c r="AW180" s="141">
        <v>40.515770999999994</v>
      </c>
      <c r="AX180" s="402">
        <v>350.91542299999958</v>
      </c>
      <c r="AY180" s="141">
        <v>0</v>
      </c>
      <c r="AZ180" s="141">
        <v>0</v>
      </c>
      <c r="BA180" s="142">
        <v>133.92801599999999</v>
      </c>
      <c r="BB180" s="403">
        <v>216.98740699999959</v>
      </c>
    </row>
    <row r="181" spans="6:54" ht="16.149999999999999" customHeight="1">
      <c r="F181" s="137" t="s">
        <v>136</v>
      </c>
      <c r="G181" s="395" t="s">
        <v>137</v>
      </c>
      <c r="H181" s="467">
        <v>41738</v>
      </c>
      <c r="I181" s="397" t="s">
        <v>55</v>
      </c>
      <c r="J181" s="397" t="s">
        <v>116</v>
      </c>
      <c r="K181" s="398" t="s">
        <v>135</v>
      </c>
      <c r="L181" s="395" t="s">
        <v>114</v>
      </c>
      <c r="M181" s="399">
        <v>0.20717764546832301</v>
      </c>
      <c r="N181" s="400" t="s">
        <v>52</v>
      </c>
      <c r="O181" s="504">
        <v>2018</v>
      </c>
      <c r="P181" s="401">
        <v>3</v>
      </c>
      <c r="Q181" s="141">
        <v>4064.3807400000005</v>
      </c>
      <c r="R181" s="141">
        <v>55.169100000000007</v>
      </c>
      <c r="S181" s="402">
        <v>4009.2116400000004</v>
      </c>
      <c r="T181" s="141">
        <v>1479.5865000000001</v>
      </c>
      <c r="W181" s="403">
        <v>2529.6251400000001</v>
      </c>
      <c r="X181" s="142">
        <v>95.979623000000004</v>
      </c>
      <c r="Y181" s="141">
        <v>334.16495999999995</v>
      </c>
      <c r="Z181" s="142">
        <v>21.186173</v>
      </c>
      <c r="AA181" s="141">
        <v>0</v>
      </c>
      <c r="AB181" s="141">
        <v>-1.59135</v>
      </c>
      <c r="AC181" s="142">
        <v>17.091099</v>
      </c>
      <c r="AD181" s="141">
        <v>119.34064100000001</v>
      </c>
      <c r="AE181" s="141">
        <v>355.96377699999999</v>
      </c>
      <c r="AF181" s="141">
        <v>311.15136100000001</v>
      </c>
      <c r="AG181" s="141">
        <v>96.350937999999985</v>
      </c>
      <c r="AH181" s="141">
        <v>0</v>
      </c>
      <c r="AI181" s="141">
        <v>111.90373200000001</v>
      </c>
      <c r="AJ181" s="141">
        <v>43.295329000000002</v>
      </c>
      <c r="AK181" s="141">
        <v>1.1882080000000002</v>
      </c>
      <c r="AL181" s="141">
        <v>89.09438200000001</v>
      </c>
      <c r="AM181" s="380">
        <v>3.2357449999999996</v>
      </c>
      <c r="AN181" s="141">
        <v>5.9834759999999996</v>
      </c>
      <c r="AO181" s="141">
        <v>0.35009700000000005</v>
      </c>
      <c r="AP181" s="141">
        <v>8.4659820000000003</v>
      </c>
      <c r="AQ181" s="141">
        <v>0</v>
      </c>
      <c r="AR181" s="141">
        <v>5.4636350000000009</v>
      </c>
      <c r="AS181" s="141">
        <v>0</v>
      </c>
      <c r="AT181" s="142">
        <v>33.418350000000004</v>
      </c>
      <c r="AU181" s="466">
        <v>56.917285000000007</v>
      </c>
      <c r="AV181" s="402">
        <v>1185.205653</v>
      </c>
      <c r="AW181" s="141">
        <v>66.539648</v>
      </c>
      <c r="AX181" s="402">
        <v>842.0488320000004</v>
      </c>
      <c r="AY181" s="141">
        <v>0</v>
      </c>
      <c r="AZ181" s="141">
        <v>0</v>
      </c>
      <c r="BA181" s="142">
        <v>130.55435400000002</v>
      </c>
      <c r="BB181" s="403">
        <v>711.49447800000041</v>
      </c>
    </row>
    <row r="182" spans="6:54" ht="16.149999999999999" customHeight="1">
      <c r="F182" s="137" t="s">
        <v>138</v>
      </c>
      <c r="G182" s="395" t="s">
        <v>139</v>
      </c>
      <c r="H182" s="467">
        <v>41739</v>
      </c>
      <c r="I182" s="397" t="s">
        <v>55</v>
      </c>
      <c r="J182" s="397" t="s">
        <v>116</v>
      </c>
      <c r="K182" s="398" t="s">
        <v>63</v>
      </c>
      <c r="L182" s="395" t="s">
        <v>114</v>
      </c>
      <c r="M182" s="399">
        <v>0.19946392486778947</v>
      </c>
      <c r="N182" s="400" t="s">
        <v>52</v>
      </c>
      <c r="O182" s="504">
        <v>2018</v>
      </c>
      <c r="P182" s="401">
        <v>3</v>
      </c>
      <c r="Q182" s="141">
        <v>8709.3127800000002</v>
      </c>
      <c r="R182" s="141">
        <v>117.38317500000001</v>
      </c>
      <c r="S182" s="402">
        <v>8591.9296049999994</v>
      </c>
      <c r="T182" s="141">
        <v>3482.9109000000003</v>
      </c>
      <c r="W182" s="403">
        <v>5109.0187049999986</v>
      </c>
      <c r="X182" s="142">
        <v>99.332067000000009</v>
      </c>
      <c r="Y182" s="141">
        <v>1010.993616</v>
      </c>
      <c r="Z182" s="142">
        <v>40.706733</v>
      </c>
      <c r="AA182" s="141">
        <v>0</v>
      </c>
      <c r="AB182" s="141">
        <v>-19.276553000000003</v>
      </c>
      <c r="AC182" s="142">
        <v>44.579018000000005</v>
      </c>
      <c r="AD182" s="141">
        <v>213.03932900000001</v>
      </c>
      <c r="AE182" s="141">
        <v>683.14533699999993</v>
      </c>
      <c r="AF182" s="141">
        <v>570.04278800000009</v>
      </c>
      <c r="AG182" s="141">
        <v>132.15631299999998</v>
      </c>
      <c r="AH182" s="141">
        <v>0</v>
      </c>
      <c r="AI182" s="141">
        <v>146.64820700000001</v>
      </c>
      <c r="AJ182" s="141">
        <v>113.31472900000001</v>
      </c>
      <c r="AK182" s="141">
        <v>18.491486999999999</v>
      </c>
      <c r="AL182" s="141">
        <v>174.83632000000003</v>
      </c>
      <c r="AM182" s="380">
        <v>2.97052</v>
      </c>
      <c r="AN182" s="141">
        <v>8.5720720000000004</v>
      </c>
      <c r="AO182" s="141">
        <v>1.9944919999999999</v>
      </c>
      <c r="AP182" s="141">
        <v>20.666332000000004</v>
      </c>
      <c r="AQ182" s="141">
        <v>0</v>
      </c>
      <c r="AR182" s="141">
        <v>9.7496710000000011</v>
      </c>
      <c r="AS182" s="141">
        <v>0</v>
      </c>
      <c r="AT182" s="142">
        <v>7.8824870000000002</v>
      </c>
      <c r="AU182" s="466">
        <v>51.835574000000001</v>
      </c>
      <c r="AV182" s="402">
        <v>2103.510084</v>
      </c>
      <c r="AW182" s="141">
        <v>142.58496000000002</v>
      </c>
      <c r="AX182" s="402">
        <v>1737.1937099999986</v>
      </c>
      <c r="AY182" s="141">
        <v>0</v>
      </c>
      <c r="AZ182" s="141">
        <v>0</v>
      </c>
      <c r="BA182" s="142">
        <v>282.35853500000002</v>
      </c>
      <c r="BB182" s="403">
        <v>1454.8351749999986</v>
      </c>
    </row>
    <row r="183" spans="6:54" ht="16.149999999999999" customHeight="1">
      <c r="F183" s="137" t="s">
        <v>140</v>
      </c>
      <c r="G183" s="395" t="s">
        <v>141</v>
      </c>
      <c r="H183" s="467">
        <v>41752</v>
      </c>
      <c r="I183" s="397" t="s">
        <v>61</v>
      </c>
      <c r="J183" s="397" t="s">
        <v>108</v>
      </c>
      <c r="K183" s="398" t="s">
        <v>106</v>
      </c>
      <c r="L183" s="395" t="s">
        <v>77</v>
      </c>
      <c r="M183" s="399">
        <v>5.8237501232049675E-2</v>
      </c>
      <c r="N183" s="400" t="s">
        <v>52</v>
      </c>
      <c r="O183" s="504">
        <v>2018</v>
      </c>
      <c r="P183" s="401">
        <v>3</v>
      </c>
      <c r="Q183" s="141">
        <v>3424.5779400000006</v>
      </c>
      <c r="R183" s="141">
        <v>123.14925000000002</v>
      </c>
      <c r="S183" s="402">
        <v>3301.4286900000006</v>
      </c>
      <c r="T183" s="141">
        <v>1300.0176000000004</v>
      </c>
      <c r="W183" s="403">
        <v>2001.4110900000003</v>
      </c>
      <c r="X183" s="142">
        <v>43.465073000000004</v>
      </c>
      <c r="Y183" s="141">
        <v>307.33387200000004</v>
      </c>
      <c r="Z183" s="142">
        <v>9.1555670000000013</v>
      </c>
      <c r="AA183" s="141">
        <v>0</v>
      </c>
      <c r="AB183" s="141">
        <v>-2.3764160000000003</v>
      </c>
      <c r="AC183" s="142">
        <v>18.735494000000003</v>
      </c>
      <c r="AD183" s="141">
        <v>121.95045500000002</v>
      </c>
      <c r="AE183" s="141">
        <v>436.13599000000005</v>
      </c>
      <c r="AF183" s="141">
        <v>437.08019100000007</v>
      </c>
      <c r="AG183" s="141">
        <v>106.88567500000001</v>
      </c>
      <c r="AH183" s="141">
        <v>0</v>
      </c>
      <c r="AI183" s="141">
        <v>139.87966499999999</v>
      </c>
      <c r="AJ183" s="141">
        <v>32.251359999999998</v>
      </c>
      <c r="AK183" s="141">
        <v>0</v>
      </c>
      <c r="AL183" s="141">
        <v>96.849561000000023</v>
      </c>
      <c r="AM183" s="380">
        <v>2.97052</v>
      </c>
      <c r="AN183" s="141">
        <v>2.238499</v>
      </c>
      <c r="AO183" s="141">
        <v>0.5834950000000001</v>
      </c>
      <c r="AP183" s="141">
        <v>7.2777740000000009</v>
      </c>
      <c r="AQ183" s="141">
        <v>0</v>
      </c>
      <c r="AR183" s="141">
        <v>5.4530260000000004</v>
      </c>
      <c r="AS183" s="141">
        <v>0</v>
      </c>
      <c r="AT183" s="142">
        <v>4.7422230000000001</v>
      </c>
      <c r="AU183" s="466">
        <v>23.265537000000002</v>
      </c>
      <c r="AV183" s="402">
        <v>1394.298434</v>
      </c>
      <c r="AW183" s="141">
        <v>64.078360000000004</v>
      </c>
      <c r="AX183" s="402">
        <v>199.43886200000017</v>
      </c>
      <c r="AY183" s="141">
        <v>0</v>
      </c>
      <c r="AZ183" s="141">
        <v>0</v>
      </c>
      <c r="BA183" s="142">
        <v>222.60864700000002</v>
      </c>
      <c r="BB183" s="403">
        <v>-23.169784999999848</v>
      </c>
    </row>
    <row r="184" spans="6:54" ht="16.149999999999999" customHeight="1">
      <c r="F184" s="137" t="s">
        <v>142</v>
      </c>
      <c r="G184" s="395" t="s">
        <v>143</v>
      </c>
      <c r="H184" s="467">
        <v>42013</v>
      </c>
      <c r="I184" s="397" t="s">
        <v>55</v>
      </c>
      <c r="J184" s="397" t="s">
        <v>71</v>
      </c>
      <c r="K184" s="398" t="s">
        <v>63</v>
      </c>
      <c r="L184" s="395" t="s">
        <v>114</v>
      </c>
      <c r="M184" s="399">
        <v>5.8255744630571552E-2</v>
      </c>
      <c r="N184" s="400" t="s">
        <v>52</v>
      </c>
      <c r="O184" s="504">
        <v>2018</v>
      </c>
      <c r="P184" s="401">
        <v>3</v>
      </c>
      <c r="Q184" s="141">
        <v>8743.9791600000008</v>
      </c>
      <c r="R184" s="141">
        <v>110.69100000000002</v>
      </c>
      <c r="S184" s="402">
        <v>8633.2881600000001</v>
      </c>
      <c r="T184" s="141">
        <v>3530.4141600000007</v>
      </c>
      <c r="W184" s="403">
        <v>5102.8739999999998</v>
      </c>
      <c r="X184" s="142">
        <v>97.273921000000016</v>
      </c>
      <c r="Y184" s="141">
        <v>1015.888176</v>
      </c>
      <c r="Z184" s="142">
        <v>52.408459999999998</v>
      </c>
      <c r="AA184" s="141">
        <v>0</v>
      </c>
      <c r="AB184" s="141">
        <v>-12.996024999999999</v>
      </c>
      <c r="AC184" s="142">
        <v>37.884739000000003</v>
      </c>
      <c r="AD184" s="141">
        <v>317.79259500000006</v>
      </c>
      <c r="AE184" s="141">
        <v>852.64533000000006</v>
      </c>
      <c r="AF184" s="141">
        <v>1520.9486760000002</v>
      </c>
      <c r="AG184" s="141">
        <v>179.93924900000002</v>
      </c>
      <c r="AH184" s="141">
        <v>0</v>
      </c>
      <c r="AI184" s="141">
        <v>212.58314200000001</v>
      </c>
      <c r="AJ184" s="141">
        <v>60.895659999999999</v>
      </c>
      <c r="AK184" s="141">
        <v>0</v>
      </c>
      <c r="AL184" s="141">
        <v>122.60821299999999</v>
      </c>
      <c r="AM184" s="380">
        <v>3.2039180000000003</v>
      </c>
      <c r="AN184" s="141">
        <v>2.1005820000000002</v>
      </c>
      <c r="AO184" s="141">
        <v>2.8962570000000003</v>
      </c>
      <c r="AP184" s="141">
        <v>11.001532999999998</v>
      </c>
      <c r="AQ184" s="141">
        <v>0</v>
      </c>
      <c r="AR184" s="141">
        <v>12.20035</v>
      </c>
      <c r="AS184" s="141">
        <v>0</v>
      </c>
      <c r="AT184" s="142">
        <v>10.831789000000001</v>
      </c>
      <c r="AU184" s="466">
        <v>42.234428999999999</v>
      </c>
      <c r="AV184" s="402">
        <v>3309.6472940000003</v>
      </c>
      <c r="AW184" s="141">
        <v>143.15784600000001</v>
      </c>
      <c r="AX184" s="402">
        <v>509.38701699999962</v>
      </c>
      <c r="AY184" s="141">
        <v>0</v>
      </c>
      <c r="AZ184" s="141">
        <v>0</v>
      </c>
      <c r="BA184" s="142">
        <v>498.48508300000003</v>
      </c>
      <c r="BB184" s="403">
        <v>10.901933999999585</v>
      </c>
    </row>
    <row r="185" spans="6:54" ht="16.149999999999999" customHeight="1">
      <c r="F185" s="137" t="s">
        <v>144</v>
      </c>
      <c r="G185" s="395" t="s">
        <v>215</v>
      </c>
      <c r="H185" s="467">
        <v>42013</v>
      </c>
      <c r="I185" s="397" t="s">
        <v>55</v>
      </c>
      <c r="J185" s="397" t="s">
        <v>71</v>
      </c>
      <c r="K185" s="398" t="s">
        <v>63</v>
      </c>
      <c r="L185" s="395" t="s">
        <v>114</v>
      </c>
      <c r="M185" s="399">
        <v>-7.3531050071956802E-2</v>
      </c>
      <c r="N185" s="400" t="s">
        <v>56</v>
      </c>
      <c r="O185" s="504">
        <v>2018</v>
      </c>
      <c r="P185" s="401">
        <v>3</v>
      </c>
      <c r="Q185" s="141">
        <v>2805.5500200000006</v>
      </c>
      <c r="R185" s="141">
        <v>44.408700000000003</v>
      </c>
      <c r="S185" s="402">
        <v>2761.1413200000006</v>
      </c>
      <c r="T185" s="141">
        <v>1197.0730800000001</v>
      </c>
      <c r="W185" s="403">
        <v>1564.0682400000005</v>
      </c>
      <c r="X185" s="142">
        <v>32.866682000000004</v>
      </c>
      <c r="Y185" s="141">
        <v>324.87642000000005</v>
      </c>
      <c r="Z185" s="142">
        <v>14.163015000000001</v>
      </c>
      <c r="AA185" s="141">
        <v>0</v>
      </c>
      <c r="AB185" s="141">
        <v>-5.6652060000000004</v>
      </c>
      <c r="AC185" s="142">
        <v>13.865963000000002</v>
      </c>
      <c r="AD185" s="141">
        <v>111.03379400000001</v>
      </c>
      <c r="AE185" s="141">
        <v>358.37202000000002</v>
      </c>
      <c r="AF185" s="141">
        <v>596.79868599999998</v>
      </c>
      <c r="AG185" s="141">
        <v>94.611062000000004</v>
      </c>
      <c r="AH185" s="141">
        <v>0</v>
      </c>
      <c r="AI185" s="141">
        <v>93.953304000000003</v>
      </c>
      <c r="AJ185" s="141">
        <v>27.286348</v>
      </c>
      <c r="AK185" s="141">
        <v>0</v>
      </c>
      <c r="AL185" s="141">
        <v>45.342866000000008</v>
      </c>
      <c r="AM185" s="380">
        <v>6.4927080000000004</v>
      </c>
      <c r="AN185" s="141">
        <v>10.980315000000001</v>
      </c>
      <c r="AO185" s="141">
        <v>0.519841</v>
      </c>
      <c r="AP185" s="141">
        <v>6.3760089999999998</v>
      </c>
      <c r="AQ185" s="141">
        <v>0</v>
      </c>
      <c r="AR185" s="141">
        <v>4.5300429999999992</v>
      </c>
      <c r="AS185" s="141">
        <v>0</v>
      </c>
      <c r="AT185" s="142">
        <v>4.423953</v>
      </c>
      <c r="AU185" s="466">
        <v>33.322868999999997</v>
      </c>
      <c r="AV185" s="402">
        <v>1360.720949</v>
      </c>
      <c r="AW185" s="141">
        <v>45.936969999999995</v>
      </c>
      <c r="AX185" s="402">
        <v>-206.29503899999943</v>
      </c>
      <c r="AY185" s="141">
        <v>0</v>
      </c>
      <c r="AZ185" s="141">
        <v>0</v>
      </c>
      <c r="BA185" s="142">
        <v>104.848747</v>
      </c>
      <c r="BB185" s="403">
        <v>-311.14378599999941</v>
      </c>
    </row>
    <row r="186" spans="6:54" ht="16.149999999999999" customHeight="1">
      <c r="F186" s="137" t="s">
        <v>145</v>
      </c>
      <c r="G186" s="395" t="s">
        <v>146</v>
      </c>
      <c r="H186" s="467">
        <v>42013</v>
      </c>
      <c r="I186" s="397" t="s">
        <v>55</v>
      </c>
      <c r="J186" s="397" t="s">
        <v>71</v>
      </c>
      <c r="K186" s="398" t="s">
        <v>63</v>
      </c>
      <c r="L186" s="395" t="s">
        <v>114</v>
      </c>
      <c r="M186" s="399">
        <v>8.9049432494873321E-2</v>
      </c>
      <c r="N186" s="400" t="s">
        <v>52</v>
      </c>
      <c r="O186" s="504">
        <v>2018</v>
      </c>
      <c r="P186" s="401">
        <v>3</v>
      </c>
      <c r="Q186" s="141">
        <v>6595.1739000000007</v>
      </c>
      <c r="R186" s="141">
        <v>73.194975000000014</v>
      </c>
      <c r="S186" s="402">
        <v>6521.9789250000003</v>
      </c>
      <c r="T186" s="141">
        <v>2600.2506599999997</v>
      </c>
      <c r="W186" s="403">
        <v>3921.7282650000006</v>
      </c>
      <c r="X186" s="142">
        <v>64.852817000000002</v>
      </c>
      <c r="Y186" s="141">
        <v>767.47813199999996</v>
      </c>
      <c r="Z186" s="142">
        <v>42.796706000000007</v>
      </c>
      <c r="AA186" s="141">
        <v>0</v>
      </c>
      <c r="AB186" s="141">
        <v>-15.075389000000003</v>
      </c>
      <c r="AC186" s="142">
        <v>23.912686000000001</v>
      </c>
      <c r="AD186" s="141">
        <v>216.23263799999998</v>
      </c>
      <c r="AE186" s="141">
        <v>642.89479100000005</v>
      </c>
      <c r="AF186" s="141">
        <v>954.10980600000016</v>
      </c>
      <c r="AG186" s="141">
        <v>181.83826000000002</v>
      </c>
      <c r="AH186" s="141">
        <v>0</v>
      </c>
      <c r="AI186" s="141">
        <v>140.12367200000003</v>
      </c>
      <c r="AJ186" s="141">
        <v>30.988889000000004</v>
      </c>
      <c r="AK186" s="141">
        <v>11.521374000000002</v>
      </c>
      <c r="AL186" s="141">
        <v>132.27301199999999</v>
      </c>
      <c r="AM186" s="380">
        <v>3.5752330000000003</v>
      </c>
      <c r="AN186" s="141">
        <v>9.1343490000000003</v>
      </c>
      <c r="AO186" s="141">
        <v>1.6762220000000003</v>
      </c>
      <c r="AP186" s="141">
        <v>14.035707000000002</v>
      </c>
      <c r="AQ186" s="141">
        <v>2.7901669999999998</v>
      </c>
      <c r="AR186" s="141">
        <v>10.163422000000001</v>
      </c>
      <c r="AS186" s="141">
        <v>0</v>
      </c>
      <c r="AT186" s="142">
        <v>8.8054700000000015</v>
      </c>
      <c r="AU186" s="466">
        <v>50.180570000000003</v>
      </c>
      <c r="AV186" s="402">
        <v>2360.1630120000004</v>
      </c>
      <c r="AW186" s="141">
        <v>107.978402</v>
      </c>
      <c r="AX186" s="402">
        <v>587.29649300000051</v>
      </c>
      <c r="AY186" s="141">
        <v>0</v>
      </c>
      <c r="AZ186" s="141">
        <v>0</v>
      </c>
      <c r="BA186" s="142">
        <v>282.82533100000001</v>
      </c>
      <c r="BB186" s="403">
        <v>304.4711620000005</v>
      </c>
    </row>
    <row r="187" spans="6:54" ht="16.149999999999999" customHeight="1">
      <c r="F187" s="137" t="s">
        <v>147</v>
      </c>
      <c r="G187" s="395" t="s">
        <v>148</v>
      </c>
      <c r="H187" s="467">
        <v>42061</v>
      </c>
      <c r="I187" s="397" t="s">
        <v>61</v>
      </c>
      <c r="J187" s="397" t="s">
        <v>91</v>
      </c>
      <c r="K187" s="398" t="s">
        <v>63</v>
      </c>
      <c r="L187" s="395" t="s">
        <v>114</v>
      </c>
      <c r="M187" s="399">
        <v>9.2234762074161564E-2</v>
      </c>
      <c r="N187" s="400" t="s">
        <v>52</v>
      </c>
      <c r="O187" s="504">
        <v>2018</v>
      </c>
      <c r="P187" s="401">
        <v>3</v>
      </c>
      <c r="Q187" s="141">
        <v>3502.9600200000004</v>
      </c>
      <c r="R187" s="141">
        <v>62.357400000000005</v>
      </c>
      <c r="S187" s="402">
        <v>3440.6026200000006</v>
      </c>
      <c r="T187" s="141">
        <v>1392.90354</v>
      </c>
      <c r="W187" s="403">
        <v>2047.6990800000005</v>
      </c>
      <c r="X187" s="142">
        <v>42.181383999999994</v>
      </c>
      <c r="Y187" s="141">
        <v>404.80236000000002</v>
      </c>
      <c r="Z187" s="142">
        <v>23.000312000000001</v>
      </c>
      <c r="AA187" s="141">
        <v>0</v>
      </c>
      <c r="AB187" s="141">
        <v>-5.8031230000000003</v>
      </c>
      <c r="AC187" s="142">
        <v>19.923702000000002</v>
      </c>
      <c r="AD187" s="141">
        <v>129.01604900000001</v>
      </c>
      <c r="AE187" s="141">
        <v>306.39852900000005</v>
      </c>
      <c r="AF187" s="141">
        <v>455.52924200000001</v>
      </c>
      <c r="AG187" s="141">
        <v>105.24128</v>
      </c>
      <c r="AH187" s="141">
        <v>0</v>
      </c>
      <c r="AI187" s="141">
        <v>116.338294</v>
      </c>
      <c r="AJ187" s="141">
        <v>39.603397000000001</v>
      </c>
      <c r="AK187" s="141">
        <v>0</v>
      </c>
      <c r="AL187" s="141">
        <v>30.882799000000002</v>
      </c>
      <c r="AM187" s="380">
        <v>0.84872000000000014</v>
      </c>
      <c r="AN187" s="141">
        <v>7.8930960000000008</v>
      </c>
      <c r="AO187" s="141">
        <v>0.26522499999999999</v>
      </c>
      <c r="AP187" s="141">
        <v>11.659291000000001</v>
      </c>
      <c r="AQ187" s="141">
        <v>0</v>
      </c>
      <c r="AR187" s="141">
        <v>5.3787630000000002</v>
      </c>
      <c r="AS187" s="141">
        <v>0</v>
      </c>
      <c r="AT187" s="142">
        <v>2.3339800000000004</v>
      </c>
      <c r="AU187" s="466">
        <v>28.379075</v>
      </c>
      <c r="AV187" s="402">
        <v>1211.3886650000002</v>
      </c>
      <c r="AW187" s="141">
        <v>57.352254000000002</v>
      </c>
      <c r="AX187" s="402">
        <v>323.09468400000026</v>
      </c>
      <c r="AY187" s="141">
        <v>0</v>
      </c>
      <c r="AZ187" s="141">
        <v>0</v>
      </c>
      <c r="BA187" s="142">
        <v>288.74515300000002</v>
      </c>
      <c r="BB187" s="403">
        <v>34.349531000000241</v>
      </c>
    </row>
    <row r="188" spans="6:54" ht="16.149999999999999" customHeight="1">
      <c r="F188" s="137" t="s">
        <v>149</v>
      </c>
      <c r="G188" s="395" t="s">
        <v>150</v>
      </c>
      <c r="H188" s="467">
        <v>42064</v>
      </c>
      <c r="I188" s="397" t="s">
        <v>61</v>
      </c>
      <c r="J188" s="397" t="s">
        <v>151</v>
      </c>
      <c r="K188" s="398" t="s">
        <v>63</v>
      </c>
      <c r="L188" s="395" t="s">
        <v>114</v>
      </c>
      <c r="M188" s="399">
        <v>0.14741968202389694</v>
      </c>
      <c r="N188" s="400" t="s">
        <v>52</v>
      </c>
      <c r="O188" s="504">
        <v>2018</v>
      </c>
      <c r="P188" s="401">
        <v>3</v>
      </c>
      <c r="Q188" s="141">
        <v>3520.8432000000003</v>
      </c>
      <c r="R188" s="141">
        <v>79.357950000000017</v>
      </c>
      <c r="S188" s="402">
        <v>3441.4852500000002</v>
      </c>
      <c r="T188" s="141">
        <v>1413.8258400000002</v>
      </c>
      <c r="W188" s="403">
        <v>2027.65941</v>
      </c>
      <c r="X188" s="142">
        <v>39.051729000000009</v>
      </c>
      <c r="Y188" s="141">
        <v>404.846856</v>
      </c>
      <c r="Z188" s="142">
        <v>19.361425000000001</v>
      </c>
      <c r="AA188" s="141">
        <v>0</v>
      </c>
      <c r="AB188" s="141">
        <v>-6.9170679999999996</v>
      </c>
      <c r="AC188" s="142">
        <v>32.421104</v>
      </c>
      <c r="AD188" s="141">
        <v>136.12407899999999</v>
      </c>
      <c r="AE188" s="141">
        <v>376.59828200000004</v>
      </c>
      <c r="AF188" s="141">
        <v>163.54834399999999</v>
      </c>
      <c r="AG188" s="141">
        <v>148.16529399999999</v>
      </c>
      <c r="AH188" s="141">
        <v>0</v>
      </c>
      <c r="AI188" s="141">
        <v>97.878634000000019</v>
      </c>
      <c r="AJ188" s="141">
        <v>22.2789</v>
      </c>
      <c r="AK188" s="141">
        <v>0</v>
      </c>
      <c r="AL188" s="141">
        <v>43.475681999999999</v>
      </c>
      <c r="AM188" s="380">
        <v>3.0553920000000003</v>
      </c>
      <c r="AN188" s="141">
        <v>9.2934840000000012</v>
      </c>
      <c r="AO188" s="141">
        <v>0.80628400000000011</v>
      </c>
      <c r="AP188" s="141">
        <v>6.9064590000000008</v>
      </c>
      <c r="AQ188" s="141">
        <v>0</v>
      </c>
      <c r="AR188" s="141">
        <v>2.8326030000000002</v>
      </c>
      <c r="AS188" s="141">
        <v>0</v>
      </c>
      <c r="AT188" s="142">
        <v>2.2597169999999998</v>
      </c>
      <c r="AU188" s="466">
        <v>25.153938999999998</v>
      </c>
      <c r="AV188" s="402">
        <v>1013.2231540000002</v>
      </c>
      <c r="AW188" s="141">
        <v>57.638697000000001</v>
      </c>
      <c r="AX188" s="402">
        <v>519.04158499999983</v>
      </c>
      <c r="AY188" s="141">
        <v>0</v>
      </c>
      <c r="AZ188" s="141">
        <v>0</v>
      </c>
      <c r="BA188" s="142">
        <v>296.11840800000004</v>
      </c>
      <c r="BB188" s="403">
        <v>222.92317699999978</v>
      </c>
    </row>
    <row r="189" spans="6:54" ht="16.149999999999999" customHeight="1">
      <c r="F189" s="137" t="s">
        <v>152</v>
      </c>
      <c r="G189" s="395" t="s">
        <v>153</v>
      </c>
      <c r="H189" s="467">
        <v>42122</v>
      </c>
      <c r="I189" s="397" t="s">
        <v>61</v>
      </c>
      <c r="J189" s="397" t="s">
        <v>151</v>
      </c>
      <c r="K189" s="398" t="s">
        <v>135</v>
      </c>
      <c r="L189" s="395" t="s">
        <v>114</v>
      </c>
      <c r="M189" s="399">
        <v>6.8613349642772062E-2</v>
      </c>
      <c r="N189" s="400" t="s">
        <v>52</v>
      </c>
      <c r="O189" s="504">
        <v>2018</v>
      </c>
      <c r="P189" s="401">
        <v>3</v>
      </c>
      <c r="Q189" s="141">
        <v>1830.1059000000002</v>
      </c>
      <c r="R189" s="141">
        <v>58.575825000000009</v>
      </c>
      <c r="S189" s="402">
        <v>1771.5300750000001</v>
      </c>
      <c r="T189" s="141">
        <v>711.89118000000008</v>
      </c>
      <c r="W189" s="403">
        <v>1059.638895</v>
      </c>
      <c r="X189" s="142">
        <v>26.013268000000004</v>
      </c>
      <c r="Y189" s="141">
        <v>147.57098400000001</v>
      </c>
      <c r="Z189" s="142">
        <v>23.286754999999999</v>
      </c>
      <c r="AA189" s="141">
        <v>0</v>
      </c>
      <c r="AB189" s="141">
        <v>-0.54105899999999996</v>
      </c>
      <c r="AC189" s="142">
        <v>26.331538000000002</v>
      </c>
      <c r="AD189" s="141">
        <v>98.493956000000011</v>
      </c>
      <c r="AE189" s="141">
        <v>242.90366400000002</v>
      </c>
      <c r="AF189" s="141">
        <v>138.53232200000002</v>
      </c>
      <c r="AG189" s="141">
        <v>98.387866000000002</v>
      </c>
      <c r="AH189" s="141">
        <v>0</v>
      </c>
      <c r="AI189" s="141">
        <v>80.723881000000006</v>
      </c>
      <c r="AJ189" s="141">
        <v>24.941759000000005</v>
      </c>
      <c r="AK189" s="141">
        <v>0</v>
      </c>
      <c r="AL189" s="141">
        <v>25.185765999999997</v>
      </c>
      <c r="AM189" s="380">
        <v>0.90176499999999993</v>
      </c>
      <c r="AN189" s="141">
        <v>2.8750390000000001</v>
      </c>
      <c r="AO189" s="141">
        <v>1.9308380000000001</v>
      </c>
      <c r="AP189" s="141">
        <v>12.868717000000002</v>
      </c>
      <c r="AQ189" s="141">
        <v>0</v>
      </c>
      <c r="AR189" s="141">
        <v>4.7528320000000006</v>
      </c>
      <c r="AS189" s="141">
        <v>0</v>
      </c>
      <c r="AT189" s="142">
        <v>0.53044999999999998</v>
      </c>
      <c r="AU189" s="466">
        <v>23.859641000000003</v>
      </c>
      <c r="AV189" s="402">
        <v>733.02885500000002</v>
      </c>
      <c r="AW189" s="141">
        <v>29.959816</v>
      </c>
      <c r="AX189" s="402">
        <v>125.56969600000006</v>
      </c>
      <c r="AY189" s="141">
        <v>0</v>
      </c>
      <c r="AZ189" s="141">
        <v>0</v>
      </c>
      <c r="BA189" s="142">
        <v>219.30924800000003</v>
      </c>
      <c r="BB189" s="403">
        <v>-93.739551999999961</v>
      </c>
    </row>
    <row r="190" spans="6:54" ht="16.149999999999999" customHeight="1">
      <c r="F190" s="137" t="s">
        <v>154</v>
      </c>
      <c r="G190" s="395" t="s">
        <v>155</v>
      </c>
      <c r="H190" s="467">
        <v>42127</v>
      </c>
      <c r="I190" s="397" t="s">
        <v>61</v>
      </c>
      <c r="J190" s="397" t="s">
        <v>108</v>
      </c>
      <c r="K190" s="398" t="s">
        <v>63</v>
      </c>
      <c r="L190" s="395" t="s">
        <v>114</v>
      </c>
      <c r="M190" s="399">
        <v>0.1785330543845457</v>
      </c>
      <c r="N190" s="400" t="s">
        <v>52</v>
      </c>
      <c r="O190" s="504">
        <v>2018</v>
      </c>
      <c r="P190" s="401">
        <v>3</v>
      </c>
      <c r="Q190" s="141">
        <v>6887.8593000000001</v>
      </c>
      <c r="R190" s="141">
        <v>147.27195000000003</v>
      </c>
      <c r="S190" s="402">
        <v>6740.5873499999998</v>
      </c>
      <c r="T190" s="141">
        <v>2836.0886399999999</v>
      </c>
      <c r="W190" s="403">
        <v>3904.4987099999998</v>
      </c>
      <c r="X190" s="142">
        <v>80.617790999999997</v>
      </c>
      <c r="Y190" s="141">
        <v>792.9743400000001</v>
      </c>
      <c r="Z190" s="142">
        <v>35.518932</v>
      </c>
      <c r="AA190" s="141">
        <v>0</v>
      </c>
      <c r="AB190" s="141">
        <v>-17.674594000000003</v>
      </c>
      <c r="AC190" s="142">
        <v>56.365617000000007</v>
      </c>
      <c r="AD190" s="141">
        <v>183.32352</v>
      </c>
      <c r="AE190" s="141">
        <v>588.04626099999996</v>
      </c>
      <c r="AF190" s="141">
        <v>349.94847400000003</v>
      </c>
      <c r="AG190" s="141">
        <v>226.099008</v>
      </c>
      <c r="AH190" s="141">
        <v>0</v>
      </c>
      <c r="AI190" s="141">
        <v>172.55538500000003</v>
      </c>
      <c r="AJ190" s="141">
        <v>44.738153000000004</v>
      </c>
      <c r="AK190" s="141">
        <v>0</v>
      </c>
      <c r="AL190" s="141">
        <v>74.623706000000013</v>
      </c>
      <c r="AM190" s="380">
        <v>4.4663890000000004</v>
      </c>
      <c r="AN190" s="141">
        <v>9.8239340000000013</v>
      </c>
      <c r="AO190" s="141">
        <v>1.580741</v>
      </c>
      <c r="AP190" s="141">
        <v>22.533515999999999</v>
      </c>
      <c r="AQ190" s="141">
        <v>3.6176690000000002</v>
      </c>
      <c r="AR190" s="141">
        <v>5.0392749999999999</v>
      </c>
      <c r="AS190" s="141">
        <v>0</v>
      </c>
      <c r="AT190" s="142">
        <v>5.2090190000000005</v>
      </c>
      <c r="AU190" s="466">
        <v>52.270542999999989</v>
      </c>
      <c r="AV190" s="402">
        <v>1691.6050500000003</v>
      </c>
      <c r="AW190" s="141">
        <v>112.76306100000001</v>
      </c>
      <c r="AX190" s="402">
        <v>1229.710558999999</v>
      </c>
      <c r="AY190" s="141">
        <v>0</v>
      </c>
      <c r="AZ190" s="141">
        <v>0</v>
      </c>
      <c r="BA190" s="142">
        <v>293.15849699999995</v>
      </c>
      <c r="BB190" s="403">
        <v>936.55206199999907</v>
      </c>
    </row>
    <row r="191" spans="6:54" ht="16.149999999999999" customHeight="1">
      <c r="F191" s="137" t="s">
        <v>156</v>
      </c>
      <c r="G191" s="395" t="s">
        <v>157</v>
      </c>
      <c r="H191" s="467">
        <v>42347</v>
      </c>
      <c r="I191" s="397" t="s">
        <v>55</v>
      </c>
      <c r="J191" s="397" t="s">
        <v>126</v>
      </c>
      <c r="K191" s="398" t="s">
        <v>63</v>
      </c>
      <c r="L191" s="395" t="s">
        <v>114</v>
      </c>
      <c r="M191" s="399">
        <v>0.11653719470533484</v>
      </c>
      <c r="N191" s="400" t="s">
        <v>52</v>
      </c>
      <c r="O191" s="504">
        <v>2018</v>
      </c>
      <c r="P191" s="401">
        <v>3</v>
      </c>
      <c r="Q191" s="141">
        <v>3103.9848000000002</v>
      </c>
      <c r="R191" s="141">
        <v>47.054700000000004</v>
      </c>
      <c r="S191" s="402">
        <v>3056.9301</v>
      </c>
      <c r="T191" s="141">
        <v>1238.2599600000001</v>
      </c>
      <c r="W191" s="403">
        <v>1818.6701399999999</v>
      </c>
      <c r="X191" s="142">
        <v>53.543622999999997</v>
      </c>
      <c r="Y191" s="141">
        <v>359.68341600000002</v>
      </c>
      <c r="Z191" s="142">
        <v>12.062433</v>
      </c>
      <c r="AA191" s="141">
        <v>0</v>
      </c>
      <c r="AB191" s="141">
        <v>-8.1158850000000005</v>
      </c>
      <c r="AC191" s="142">
        <v>30.638792000000002</v>
      </c>
      <c r="AD191" s="141">
        <v>145.491826</v>
      </c>
      <c r="AE191" s="141">
        <v>244.07065400000002</v>
      </c>
      <c r="AF191" s="141">
        <v>116.35951200000001</v>
      </c>
      <c r="AG191" s="141">
        <v>167.60098200000002</v>
      </c>
      <c r="AH191" s="141">
        <v>0</v>
      </c>
      <c r="AI191" s="141">
        <v>145.91618600000001</v>
      </c>
      <c r="AJ191" s="141">
        <v>41.215965000000004</v>
      </c>
      <c r="AK191" s="141">
        <v>0</v>
      </c>
      <c r="AL191" s="141">
        <v>45.204948999999999</v>
      </c>
      <c r="AM191" s="380">
        <v>3.6601050000000002</v>
      </c>
      <c r="AN191" s="141">
        <v>16.698566</v>
      </c>
      <c r="AO191" s="141">
        <v>0.18035300000000001</v>
      </c>
      <c r="AP191" s="141">
        <v>58.338891000000004</v>
      </c>
      <c r="AQ191" s="141">
        <v>0</v>
      </c>
      <c r="AR191" s="141">
        <v>14.173624</v>
      </c>
      <c r="AS191" s="141">
        <v>0</v>
      </c>
      <c r="AT191" s="142">
        <v>4.4451710000000011</v>
      </c>
      <c r="AU191" s="466">
        <v>97.496710000000007</v>
      </c>
      <c r="AV191" s="402">
        <v>1003.3567840000002</v>
      </c>
      <c r="AW191" s="141">
        <v>50.817110000000007</v>
      </c>
      <c r="AX191" s="402">
        <v>361.72968099999986</v>
      </c>
      <c r="AY191" s="141">
        <v>0</v>
      </c>
      <c r="AZ191" s="141">
        <v>0</v>
      </c>
      <c r="BA191" s="142">
        <v>88.012263999999988</v>
      </c>
      <c r="BB191" s="403">
        <v>273.71741699999984</v>
      </c>
    </row>
    <row r="192" spans="6:54" ht="16.149999999999999" customHeight="1">
      <c r="F192" s="137" t="s">
        <v>158</v>
      </c>
      <c r="G192" s="395" t="s">
        <v>159</v>
      </c>
      <c r="H192" s="467">
        <v>42361</v>
      </c>
      <c r="I192" s="397" t="s">
        <v>61</v>
      </c>
      <c r="J192" s="397" t="s">
        <v>62</v>
      </c>
      <c r="K192" s="398" t="s">
        <v>117</v>
      </c>
      <c r="L192" s="395" t="s">
        <v>114</v>
      </c>
      <c r="M192" s="399">
        <v>5.7876385116801828E-2</v>
      </c>
      <c r="N192" s="400" t="s">
        <v>52</v>
      </c>
      <c r="O192" s="504">
        <v>2018</v>
      </c>
      <c r="P192" s="401">
        <v>3</v>
      </c>
      <c r="Q192" s="141">
        <v>2394.0327600000001</v>
      </c>
      <c r="R192" s="141">
        <v>53.096400000000003</v>
      </c>
      <c r="S192" s="402">
        <v>2340.9363600000001</v>
      </c>
      <c r="T192" s="141">
        <v>1242.6031800000001</v>
      </c>
      <c r="W192" s="403">
        <v>1098.3331800000001</v>
      </c>
      <c r="X192" s="142">
        <v>35.274925000000003</v>
      </c>
      <c r="Y192" s="141">
        <v>160.641684</v>
      </c>
      <c r="Z192" s="142">
        <v>11.45772</v>
      </c>
      <c r="AA192" s="141">
        <v>0</v>
      </c>
      <c r="AB192" s="141">
        <v>-7.426300000000001E-2</v>
      </c>
      <c r="AC192" s="142">
        <v>25.100894000000004</v>
      </c>
      <c r="AD192" s="141">
        <v>60.725916000000005</v>
      </c>
      <c r="AE192" s="141">
        <v>292.47952100000003</v>
      </c>
      <c r="AF192" s="141">
        <v>108.43458899999999</v>
      </c>
      <c r="AG192" s="141">
        <v>60.566781000000006</v>
      </c>
      <c r="AH192" s="141">
        <v>0</v>
      </c>
      <c r="AI192" s="141">
        <v>76.703069999999997</v>
      </c>
      <c r="AJ192" s="141">
        <v>76.236273999999995</v>
      </c>
      <c r="AK192" s="141">
        <v>0</v>
      </c>
      <c r="AL192" s="141">
        <v>35.508323000000004</v>
      </c>
      <c r="AM192" s="380">
        <v>1.9202290000000002</v>
      </c>
      <c r="AN192" s="141">
        <v>8.0628399999999996</v>
      </c>
      <c r="AO192" s="141">
        <v>0</v>
      </c>
      <c r="AP192" s="141">
        <v>12.030606000000001</v>
      </c>
      <c r="AQ192" s="141">
        <v>0</v>
      </c>
      <c r="AR192" s="141">
        <v>4.2860360000000002</v>
      </c>
      <c r="AS192" s="141">
        <v>0</v>
      </c>
      <c r="AT192" s="142">
        <v>1.2836890000000001</v>
      </c>
      <c r="AU192" s="466">
        <v>27.583399999999997</v>
      </c>
      <c r="AV192" s="402">
        <v>738.23787400000003</v>
      </c>
      <c r="AW192" s="141">
        <v>39.189646000000003</v>
      </c>
      <c r="AX192" s="402">
        <v>138.557962</v>
      </c>
      <c r="AY192" s="141">
        <v>0</v>
      </c>
      <c r="AZ192" s="141">
        <v>0</v>
      </c>
      <c r="BA192" s="142">
        <v>44.918506000000008</v>
      </c>
      <c r="BB192" s="403">
        <v>93.639455999999996</v>
      </c>
    </row>
    <row r="193" spans="6:54" ht="16.149999999999999" customHeight="1">
      <c r="F193" s="137" t="s">
        <v>160</v>
      </c>
      <c r="G193" s="395" t="s">
        <v>161</v>
      </c>
      <c r="H193" s="467">
        <v>42407</v>
      </c>
      <c r="I193" s="397" t="s">
        <v>61</v>
      </c>
      <c r="J193" s="397" t="s">
        <v>67</v>
      </c>
      <c r="K193" s="398" t="s">
        <v>135</v>
      </c>
      <c r="L193" s="395" t="s">
        <v>77</v>
      </c>
      <c r="M193" s="399">
        <v>0.15731415464410028</v>
      </c>
      <c r="N193" s="400" t="s">
        <v>52</v>
      </c>
      <c r="O193" s="504">
        <v>2018</v>
      </c>
      <c r="P193" s="401">
        <v>3</v>
      </c>
      <c r="Q193" s="141">
        <v>2568.5780399999999</v>
      </c>
      <c r="R193" s="141">
        <v>35.643825</v>
      </c>
      <c r="S193" s="402">
        <v>2532.9342149999998</v>
      </c>
      <c r="T193" s="141">
        <v>996.88806</v>
      </c>
      <c r="W193" s="403">
        <v>1536.0461549999998</v>
      </c>
      <c r="X193" s="142">
        <v>53.989201000000001</v>
      </c>
      <c r="Y193" s="141">
        <v>211.11127199999999</v>
      </c>
      <c r="Z193" s="142">
        <v>42.287473999999996</v>
      </c>
      <c r="AA193" s="141">
        <v>0</v>
      </c>
      <c r="AB193" s="141">
        <v>61.436719000000004</v>
      </c>
      <c r="AC193" s="142">
        <v>15.531576000000001</v>
      </c>
      <c r="AD193" s="141">
        <v>93.200065000000009</v>
      </c>
      <c r="AE193" s="141">
        <v>256.80145399999998</v>
      </c>
      <c r="AF193" s="141">
        <v>140.632904</v>
      </c>
      <c r="AG193" s="141">
        <v>181.30781000000002</v>
      </c>
      <c r="AH193" s="141">
        <v>0</v>
      </c>
      <c r="AI193" s="141">
        <v>78.676344</v>
      </c>
      <c r="AJ193" s="141">
        <v>31.402640000000005</v>
      </c>
      <c r="AK193" s="141">
        <v>1.8990110000000002</v>
      </c>
      <c r="AL193" s="141">
        <v>54.965229000000008</v>
      </c>
      <c r="AM193" s="380">
        <v>0.20157100000000003</v>
      </c>
      <c r="AN193" s="141">
        <v>2.397634</v>
      </c>
      <c r="AO193" s="141">
        <v>0.16974400000000001</v>
      </c>
      <c r="AP193" s="141">
        <v>5.8561680000000003</v>
      </c>
      <c r="AQ193" s="141">
        <v>0</v>
      </c>
      <c r="AR193" s="141">
        <v>4.6467420000000006</v>
      </c>
      <c r="AS193" s="141">
        <v>0</v>
      </c>
      <c r="AT193" s="142">
        <v>1.3367340000000001</v>
      </c>
      <c r="AU193" s="466">
        <v>14.608592999999999</v>
      </c>
      <c r="AV193" s="402">
        <v>853.49405000000002</v>
      </c>
      <c r="AW193" s="141">
        <v>48.058770000000003</v>
      </c>
      <c r="AX193" s="402">
        <v>404.07368299999996</v>
      </c>
      <c r="AY193" s="141">
        <v>0</v>
      </c>
      <c r="AZ193" s="141">
        <v>0</v>
      </c>
      <c r="BA193" s="142">
        <v>207.07707100000002</v>
      </c>
      <c r="BB193" s="403">
        <v>196.99661199999994</v>
      </c>
    </row>
    <row r="194" spans="6:54" ht="16.149999999999999" customHeight="1">
      <c r="F194" s="137" t="s">
        <v>162</v>
      </c>
      <c r="G194" s="395" t="s">
        <v>163</v>
      </c>
      <c r="H194" s="467">
        <v>42408</v>
      </c>
      <c r="I194" s="397" t="s">
        <v>55</v>
      </c>
      <c r="J194" s="397" t="s">
        <v>116</v>
      </c>
      <c r="K194" s="398" t="s">
        <v>63</v>
      </c>
      <c r="L194" s="395" t="s">
        <v>114</v>
      </c>
      <c r="M194" s="399">
        <v>0.15880412282718598</v>
      </c>
      <c r="N194" s="400" t="s">
        <v>52</v>
      </c>
      <c r="O194" s="504">
        <v>2018</v>
      </c>
      <c r="P194" s="401">
        <v>3</v>
      </c>
      <c r="Q194" s="141">
        <v>3176.6628599999999</v>
      </c>
      <c r="R194" s="141">
        <v>48.234375</v>
      </c>
      <c r="S194" s="402">
        <v>3128.4284849999999</v>
      </c>
      <c r="T194" s="141">
        <v>1272.0531599999999</v>
      </c>
      <c r="W194" s="403">
        <v>1856.375325</v>
      </c>
      <c r="X194" s="142">
        <v>35.253706999999999</v>
      </c>
      <c r="Y194" s="141">
        <v>368.09316000000001</v>
      </c>
      <c r="Z194" s="142">
        <v>18.597577000000001</v>
      </c>
      <c r="AA194" s="141">
        <v>0</v>
      </c>
      <c r="AB194" s="141">
        <v>-7.139857000000001</v>
      </c>
      <c r="AC194" s="142">
        <v>16.507604000000001</v>
      </c>
      <c r="AD194" s="141">
        <v>113.72848000000002</v>
      </c>
      <c r="AE194" s="141">
        <v>290.81390800000003</v>
      </c>
      <c r="AF194" s="141">
        <v>154.99749</v>
      </c>
      <c r="AG194" s="141">
        <v>139.07338100000001</v>
      </c>
      <c r="AH194" s="141">
        <v>0</v>
      </c>
      <c r="AI194" s="141">
        <v>72.353380000000016</v>
      </c>
      <c r="AJ194" s="141">
        <v>34.511077000000007</v>
      </c>
      <c r="AK194" s="141">
        <v>2.1217999999999999</v>
      </c>
      <c r="AL194" s="141">
        <v>39.242691000000008</v>
      </c>
      <c r="AM194" s="380">
        <v>4.4663890000000004</v>
      </c>
      <c r="AN194" s="141">
        <v>4.0950740000000003</v>
      </c>
      <c r="AO194" s="141">
        <v>3.1402640000000002</v>
      </c>
      <c r="AP194" s="141">
        <v>10.874225000000001</v>
      </c>
      <c r="AQ194" s="141">
        <v>0</v>
      </c>
      <c r="AR194" s="141">
        <v>12.911153000000001</v>
      </c>
      <c r="AS194" s="141">
        <v>0</v>
      </c>
      <c r="AT194" s="142">
        <v>4.9968390000000005</v>
      </c>
      <c r="AU194" s="466">
        <v>40.483944000000001</v>
      </c>
      <c r="AV194" s="402">
        <v>887.3261510000001</v>
      </c>
      <c r="AW194" s="141">
        <v>52.00531800000001</v>
      </c>
      <c r="AX194" s="402">
        <v>504.46715899999992</v>
      </c>
      <c r="AY194" s="141">
        <v>0</v>
      </c>
      <c r="AZ194" s="141">
        <v>0</v>
      </c>
      <c r="BA194" s="142">
        <v>409.38009200000005</v>
      </c>
      <c r="BB194" s="403">
        <v>95.087066999999877</v>
      </c>
    </row>
    <row r="195" spans="6:54" ht="16.149999999999999" customHeight="1">
      <c r="F195" s="137" t="s">
        <v>164</v>
      </c>
      <c r="G195" s="395" t="s">
        <v>165</v>
      </c>
      <c r="H195" s="467">
        <v>42416</v>
      </c>
      <c r="I195" s="397" t="s">
        <v>61</v>
      </c>
      <c r="J195" s="397" t="s">
        <v>67</v>
      </c>
      <c r="K195" s="398" t="s">
        <v>106</v>
      </c>
      <c r="L195" s="395" t="s">
        <v>77</v>
      </c>
      <c r="M195" s="399">
        <v>9.92492227069805E-2</v>
      </c>
      <c r="N195" s="400" t="s">
        <v>52</v>
      </c>
      <c r="O195" s="504">
        <v>2018</v>
      </c>
      <c r="P195" s="401">
        <v>3</v>
      </c>
      <c r="Q195" s="141">
        <v>3682.0413000000003</v>
      </c>
      <c r="R195" s="141">
        <v>112.00297500000002</v>
      </c>
      <c r="S195" s="402">
        <v>3570.0383250000004</v>
      </c>
      <c r="T195" s="141">
        <v>1425.1771800000001</v>
      </c>
      <c r="W195" s="403">
        <v>2144.8611450000003</v>
      </c>
      <c r="X195" s="142">
        <v>59.336137000000001</v>
      </c>
      <c r="Y195" s="141">
        <v>332.39624400000002</v>
      </c>
      <c r="Z195" s="142">
        <v>8.6993799999999997</v>
      </c>
      <c r="AA195" s="141">
        <v>0</v>
      </c>
      <c r="AB195" s="141">
        <v>-8.126494000000001</v>
      </c>
      <c r="AC195" s="142">
        <v>20.188927000000003</v>
      </c>
      <c r="AD195" s="141">
        <v>87.354506000000015</v>
      </c>
      <c r="AE195" s="141">
        <v>457.44947100000002</v>
      </c>
      <c r="AF195" s="141">
        <v>190.94078200000001</v>
      </c>
      <c r="AG195" s="141">
        <v>239.11625100000001</v>
      </c>
      <c r="AH195" s="141">
        <v>0</v>
      </c>
      <c r="AI195" s="141">
        <v>188.71289200000001</v>
      </c>
      <c r="AJ195" s="141">
        <v>56.514143000000004</v>
      </c>
      <c r="AK195" s="141">
        <v>4.7316140000000004</v>
      </c>
      <c r="AL195" s="141">
        <v>61.617072</v>
      </c>
      <c r="AM195" s="380">
        <v>3.2145269999999999</v>
      </c>
      <c r="AN195" s="141">
        <v>12.953589000000003</v>
      </c>
      <c r="AO195" s="141">
        <v>0.43496899999999999</v>
      </c>
      <c r="AP195" s="141">
        <v>8.5402450000000005</v>
      </c>
      <c r="AQ195" s="141">
        <v>0</v>
      </c>
      <c r="AR195" s="141">
        <v>5.6758150000000001</v>
      </c>
      <c r="AS195" s="141">
        <v>0</v>
      </c>
      <c r="AT195" s="142">
        <v>4.9013580000000001</v>
      </c>
      <c r="AU195" s="466">
        <v>35.720503000000001</v>
      </c>
      <c r="AV195" s="402">
        <v>1322.1572340000002</v>
      </c>
      <c r="AW195" s="141">
        <v>68.894846000000001</v>
      </c>
      <c r="AX195" s="402">
        <v>365.43973700000004</v>
      </c>
      <c r="AY195" s="141">
        <v>0</v>
      </c>
      <c r="AZ195" s="141">
        <v>0</v>
      </c>
      <c r="BA195" s="142">
        <v>300.29835400000002</v>
      </c>
      <c r="BB195" s="403">
        <v>65.141383000000019</v>
      </c>
    </row>
    <row r="196" spans="6:54" ht="16.149999999999999" customHeight="1">
      <c r="F196" s="137" t="s">
        <v>166</v>
      </c>
      <c r="G196" s="395" t="s">
        <v>167</v>
      </c>
      <c r="H196" s="467">
        <v>42417</v>
      </c>
      <c r="I196" s="397" t="s">
        <v>55</v>
      </c>
      <c r="J196" s="397" t="s">
        <v>168</v>
      </c>
      <c r="K196" s="398" t="s">
        <v>63</v>
      </c>
      <c r="L196" s="395" t="s">
        <v>114</v>
      </c>
      <c r="M196" s="399">
        <v>0.15716368412955267</v>
      </c>
      <c r="N196" s="400" t="s">
        <v>52</v>
      </c>
      <c r="O196" s="504">
        <v>2018</v>
      </c>
      <c r="P196" s="401">
        <v>3</v>
      </c>
      <c r="Q196" s="141">
        <v>6460.7041800000006</v>
      </c>
      <c r="R196" s="141">
        <v>60.064200000000007</v>
      </c>
      <c r="S196" s="402">
        <v>6400.6399800000008</v>
      </c>
      <c r="T196" s="141">
        <v>2782.9380600000004</v>
      </c>
      <c r="W196" s="403">
        <v>3617.7019200000004</v>
      </c>
      <c r="X196" s="142">
        <v>61.32002</v>
      </c>
      <c r="Y196" s="141">
        <v>753.23941200000013</v>
      </c>
      <c r="Z196" s="142">
        <v>24.634097999999998</v>
      </c>
      <c r="AA196" s="141">
        <v>0</v>
      </c>
      <c r="AB196" s="141">
        <v>-5.7925140000000006</v>
      </c>
      <c r="AC196" s="142">
        <v>13.759873000000002</v>
      </c>
      <c r="AD196" s="141">
        <v>116.32768500000002</v>
      </c>
      <c r="AE196" s="141">
        <v>469.50129500000003</v>
      </c>
      <c r="AF196" s="141">
        <v>390.79312400000009</v>
      </c>
      <c r="AG196" s="141">
        <v>142.64861400000004</v>
      </c>
      <c r="AH196" s="141">
        <v>0</v>
      </c>
      <c r="AI196" s="141">
        <v>288.23592100000002</v>
      </c>
      <c r="AJ196" s="141">
        <v>52.419069</v>
      </c>
      <c r="AK196" s="141">
        <v>0</v>
      </c>
      <c r="AL196" s="141">
        <v>54.031637000000003</v>
      </c>
      <c r="AM196" s="380">
        <v>4.5300429999999992</v>
      </c>
      <c r="AN196" s="141">
        <v>14.661638</v>
      </c>
      <c r="AO196" s="141">
        <v>1.071509</v>
      </c>
      <c r="AP196" s="141">
        <v>47.316140000000004</v>
      </c>
      <c r="AQ196" s="141">
        <v>0</v>
      </c>
      <c r="AR196" s="141">
        <v>5.3151090000000005</v>
      </c>
      <c r="AS196" s="141">
        <v>0</v>
      </c>
      <c r="AT196" s="142">
        <v>78.464163999999997</v>
      </c>
      <c r="AU196" s="466">
        <v>151.35860300000002</v>
      </c>
      <c r="AV196" s="402">
        <v>1665.3159479999999</v>
      </c>
      <c r="AW196" s="141">
        <v>105.77173000000001</v>
      </c>
      <c r="AX196" s="402">
        <v>1015.3880710000007</v>
      </c>
      <c r="AY196" s="141">
        <v>0</v>
      </c>
      <c r="AZ196" s="141">
        <v>0</v>
      </c>
      <c r="BA196" s="142">
        <v>304.18124800000004</v>
      </c>
      <c r="BB196" s="403">
        <v>711.20682300000067</v>
      </c>
    </row>
    <row r="197" spans="6:54" ht="16.149999999999999" customHeight="1">
      <c r="F197" s="137" t="s">
        <v>169</v>
      </c>
      <c r="G197" s="395" t="s">
        <v>170</v>
      </c>
      <c r="H197" s="467">
        <v>42419</v>
      </c>
      <c r="I197" s="397" t="s">
        <v>55</v>
      </c>
      <c r="J197" s="397" t="s">
        <v>168</v>
      </c>
      <c r="K197" s="398" t="s">
        <v>63</v>
      </c>
      <c r="L197" s="395" t="s">
        <v>114</v>
      </c>
      <c r="M197" s="399">
        <v>0.13463864047194934</v>
      </c>
      <c r="N197" s="400" t="s">
        <v>52</v>
      </c>
      <c r="O197" s="504">
        <v>2018</v>
      </c>
      <c r="P197" s="401">
        <v>3</v>
      </c>
      <c r="Q197" s="141">
        <v>4262.8534200000004</v>
      </c>
      <c r="R197" s="141">
        <v>47.131875000000008</v>
      </c>
      <c r="S197" s="402">
        <v>4215.7215450000003</v>
      </c>
      <c r="T197" s="141">
        <v>1694.0826000000004</v>
      </c>
      <c r="W197" s="403">
        <v>2521.6389449999997</v>
      </c>
      <c r="X197" s="142">
        <v>91.428362000000021</v>
      </c>
      <c r="Y197" s="141">
        <v>496.08590400000003</v>
      </c>
      <c r="Z197" s="142">
        <v>24.644707</v>
      </c>
      <c r="AA197" s="141">
        <v>0</v>
      </c>
      <c r="AB197" s="141">
        <v>-5.8349500000000001</v>
      </c>
      <c r="AC197" s="142">
        <v>16.030199</v>
      </c>
      <c r="AD197" s="141">
        <v>87.428769000000003</v>
      </c>
      <c r="AE197" s="141">
        <v>404.12863700000003</v>
      </c>
      <c r="AF197" s="141">
        <v>325.250722</v>
      </c>
      <c r="AG197" s="141">
        <v>127.976367</v>
      </c>
      <c r="AH197" s="141">
        <v>0</v>
      </c>
      <c r="AI197" s="141">
        <v>102.67390200000001</v>
      </c>
      <c r="AJ197" s="141">
        <v>46.329503000000003</v>
      </c>
      <c r="AK197" s="141">
        <v>0</v>
      </c>
      <c r="AL197" s="141">
        <v>75.949831000000003</v>
      </c>
      <c r="AM197" s="380">
        <v>5.6439880000000002</v>
      </c>
      <c r="AN197" s="141">
        <v>10.640827</v>
      </c>
      <c r="AO197" s="141">
        <v>0.56227700000000003</v>
      </c>
      <c r="AP197" s="141">
        <v>30.564529</v>
      </c>
      <c r="AQ197" s="141">
        <v>0</v>
      </c>
      <c r="AR197" s="141">
        <v>3.3312260000000005</v>
      </c>
      <c r="AS197" s="141">
        <v>0</v>
      </c>
      <c r="AT197" s="142">
        <v>55.46385200000001</v>
      </c>
      <c r="AU197" s="466">
        <v>106.20669900000001</v>
      </c>
      <c r="AV197" s="402">
        <v>1275.94443</v>
      </c>
      <c r="AW197" s="141">
        <v>69.786001999999996</v>
      </c>
      <c r="AX197" s="402">
        <v>573.94478899999967</v>
      </c>
      <c r="AY197" s="141">
        <v>0</v>
      </c>
      <c r="AZ197" s="141">
        <v>0</v>
      </c>
      <c r="BA197" s="142">
        <v>337.34498200000002</v>
      </c>
      <c r="BB197" s="403">
        <v>236.59980699999966</v>
      </c>
    </row>
    <row r="198" spans="6:54" ht="16.149999999999999" customHeight="1">
      <c r="F198" s="137" t="s">
        <v>171</v>
      </c>
      <c r="G198" s="395" t="s">
        <v>216</v>
      </c>
      <c r="H198" s="467">
        <v>42435</v>
      </c>
      <c r="I198" s="397" t="s">
        <v>61</v>
      </c>
      <c r="J198" s="397" t="s">
        <v>151</v>
      </c>
      <c r="K198" s="398" t="s">
        <v>106</v>
      </c>
      <c r="L198" s="395" t="s">
        <v>114</v>
      </c>
      <c r="M198" s="399">
        <v>3.6234269038020947E-2</v>
      </c>
      <c r="N198" s="400" t="s">
        <v>51</v>
      </c>
      <c r="O198" s="504">
        <v>2018</v>
      </c>
      <c r="P198" s="401">
        <v>3</v>
      </c>
      <c r="Q198" s="141">
        <v>1784.4283800000001</v>
      </c>
      <c r="R198" s="141">
        <v>67.340699999999998</v>
      </c>
      <c r="S198" s="402">
        <v>1717.0876800000001</v>
      </c>
      <c r="T198" s="141">
        <v>726.25896000000012</v>
      </c>
      <c r="W198" s="403">
        <v>990.82871999999998</v>
      </c>
      <c r="X198" s="142">
        <v>24.846278000000002</v>
      </c>
      <c r="Y198" s="141">
        <v>159.84075600000003</v>
      </c>
      <c r="Z198" s="142">
        <v>4.848313000000001</v>
      </c>
      <c r="AA198" s="141">
        <v>0</v>
      </c>
      <c r="AB198" s="141">
        <v>-0.61532199999999992</v>
      </c>
      <c r="AC198" s="142">
        <v>26.692243999999999</v>
      </c>
      <c r="AD198" s="141">
        <v>80.766317000000001</v>
      </c>
      <c r="AE198" s="141">
        <v>245.375561</v>
      </c>
      <c r="AF198" s="141">
        <v>149.97943300000003</v>
      </c>
      <c r="AG198" s="141">
        <v>98.918316000000004</v>
      </c>
      <c r="AH198" s="141">
        <v>0</v>
      </c>
      <c r="AI198" s="141">
        <v>99.639728000000005</v>
      </c>
      <c r="AJ198" s="141">
        <v>20.295017000000001</v>
      </c>
      <c r="AK198" s="141">
        <v>0</v>
      </c>
      <c r="AL198" s="141">
        <v>23.742942000000003</v>
      </c>
      <c r="AM198" s="380">
        <v>3.7980220000000005</v>
      </c>
      <c r="AN198" s="141">
        <v>0.59410400000000008</v>
      </c>
      <c r="AO198" s="141">
        <v>0</v>
      </c>
      <c r="AP198" s="141">
        <v>2.44007</v>
      </c>
      <c r="AQ198" s="141">
        <v>0</v>
      </c>
      <c r="AR198" s="141">
        <v>3.1827000000000001</v>
      </c>
      <c r="AS198" s="141">
        <v>0</v>
      </c>
      <c r="AT198" s="142">
        <v>4.7634410000000011</v>
      </c>
      <c r="AU198" s="466">
        <v>14.778337000000001</v>
      </c>
      <c r="AV198" s="402">
        <v>733.49565100000007</v>
      </c>
      <c r="AW198" s="141">
        <v>29.217186000000002</v>
      </c>
      <c r="AX198" s="402">
        <v>64.657457999999878</v>
      </c>
      <c r="AY198" s="141">
        <v>0</v>
      </c>
      <c r="AZ198" s="141">
        <v>0</v>
      </c>
      <c r="BA198" s="142">
        <v>201.30577500000001</v>
      </c>
      <c r="BB198" s="403">
        <v>-136.64831700000013</v>
      </c>
    </row>
    <row r="199" spans="6:54" ht="16.149999999999999" customHeight="1">
      <c r="F199" s="137" t="s">
        <v>172</v>
      </c>
      <c r="G199" s="395" t="s">
        <v>173</v>
      </c>
      <c r="H199" s="467">
        <v>42530</v>
      </c>
      <c r="I199" s="397" t="s">
        <v>61</v>
      </c>
      <c r="J199" s="397" t="s">
        <v>62</v>
      </c>
      <c r="K199" s="398" t="s">
        <v>95</v>
      </c>
      <c r="L199" s="395" t="s">
        <v>114</v>
      </c>
      <c r="M199" s="399">
        <v>9.261200840848173E-2</v>
      </c>
      <c r="N199" s="400" t="s">
        <v>52</v>
      </c>
      <c r="O199" s="504">
        <v>2018</v>
      </c>
      <c r="P199" s="401">
        <v>3</v>
      </c>
      <c r="Q199" s="141">
        <v>1036.01106</v>
      </c>
      <c r="R199" s="141">
        <v>26.206425000000003</v>
      </c>
      <c r="S199" s="402">
        <v>1009.8046350000001</v>
      </c>
      <c r="T199" s="141">
        <v>582.09353999999996</v>
      </c>
      <c r="W199" s="403">
        <v>427.71109500000011</v>
      </c>
      <c r="X199" s="142">
        <v>23.626242999999999</v>
      </c>
      <c r="Y199" s="141">
        <v>98.981352000000001</v>
      </c>
      <c r="Z199" s="142">
        <v>9.7178440000000013</v>
      </c>
      <c r="AA199" s="141">
        <v>0</v>
      </c>
      <c r="AB199" s="141">
        <v>-0.19096200000000002</v>
      </c>
      <c r="AC199" s="142">
        <v>4.1481190000000003</v>
      </c>
      <c r="AD199" s="141">
        <v>41.375100000000003</v>
      </c>
      <c r="AE199" s="141">
        <v>42.489045000000004</v>
      </c>
      <c r="AF199" s="141">
        <v>46.255240000000001</v>
      </c>
      <c r="AG199" s="141">
        <v>10.407429</v>
      </c>
      <c r="AH199" s="141">
        <v>0</v>
      </c>
      <c r="AI199" s="141">
        <v>2.959911</v>
      </c>
      <c r="AJ199" s="141">
        <v>5.1029290000000005</v>
      </c>
      <c r="AK199" s="141">
        <v>0</v>
      </c>
      <c r="AL199" s="141">
        <v>17.823120000000003</v>
      </c>
      <c r="AM199" s="380">
        <v>3.490361</v>
      </c>
      <c r="AN199" s="141">
        <v>0.519841</v>
      </c>
      <c r="AO199" s="141">
        <v>0</v>
      </c>
      <c r="AP199" s="141">
        <v>15.170870000000001</v>
      </c>
      <c r="AQ199" s="141">
        <v>0</v>
      </c>
      <c r="AR199" s="141">
        <v>1.27308</v>
      </c>
      <c r="AS199" s="141">
        <v>0</v>
      </c>
      <c r="AT199" s="142">
        <v>-0.43496899999999999</v>
      </c>
      <c r="AU199" s="466">
        <v>20.019183000000002</v>
      </c>
      <c r="AV199" s="402">
        <v>186.43195700000001</v>
      </c>
      <c r="AW199" s="141">
        <v>16.963791000000001</v>
      </c>
      <c r="AX199" s="402">
        <v>95.94706500000008</v>
      </c>
      <c r="AY199" s="141">
        <v>0</v>
      </c>
      <c r="AZ199" s="141">
        <v>0</v>
      </c>
      <c r="BA199" s="142">
        <v>26.617981</v>
      </c>
      <c r="BB199" s="403">
        <v>69.32908400000008</v>
      </c>
    </row>
    <row r="200" spans="6:54" ht="16.149999999999999" customHeight="1">
      <c r="F200" s="137" t="s">
        <v>174</v>
      </c>
      <c r="G200" s="395" t="s">
        <v>217</v>
      </c>
      <c r="H200" s="467">
        <v>42530</v>
      </c>
      <c r="I200" s="397" t="s">
        <v>61</v>
      </c>
      <c r="J200" s="397" t="s">
        <v>151</v>
      </c>
      <c r="K200" s="398" t="s">
        <v>95</v>
      </c>
      <c r="L200" s="395" t="s">
        <v>114</v>
      </c>
      <c r="M200" s="399">
        <v>-0.1740594299268515</v>
      </c>
      <c r="N200" s="400" t="s">
        <v>56</v>
      </c>
      <c r="O200" s="504">
        <v>2018</v>
      </c>
      <c r="P200" s="401">
        <v>3</v>
      </c>
      <c r="Q200" s="141">
        <v>813.08934000000011</v>
      </c>
      <c r="R200" s="141">
        <v>33.008850000000002</v>
      </c>
      <c r="S200" s="402">
        <v>780.08049000000005</v>
      </c>
      <c r="T200" s="141">
        <v>455.00616000000002</v>
      </c>
      <c r="W200" s="403">
        <v>325.07433000000003</v>
      </c>
      <c r="X200" s="142">
        <v>19.170463000000002</v>
      </c>
      <c r="Y200" s="141">
        <v>76.433003999999983</v>
      </c>
      <c r="Z200" s="142">
        <v>15.542185000000002</v>
      </c>
      <c r="AA200" s="141">
        <v>0</v>
      </c>
      <c r="AB200" s="141">
        <v>-0.16974400000000001</v>
      </c>
      <c r="AC200" s="142">
        <v>4.8377039999999996</v>
      </c>
      <c r="AD200" s="141">
        <v>68.247697000000002</v>
      </c>
      <c r="AE200" s="141">
        <v>34.648993999999995</v>
      </c>
      <c r="AF200" s="141">
        <v>67.791510000000002</v>
      </c>
      <c r="AG200" s="141">
        <v>11.521374000000002</v>
      </c>
      <c r="AH200" s="141">
        <v>0</v>
      </c>
      <c r="AI200" s="141">
        <v>1.198817</v>
      </c>
      <c r="AJ200" s="141">
        <v>5.3787630000000002</v>
      </c>
      <c r="AK200" s="141">
        <v>0</v>
      </c>
      <c r="AL200" s="141">
        <v>141.55588700000001</v>
      </c>
      <c r="AM200" s="380">
        <v>1.0609</v>
      </c>
      <c r="AN200" s="141">
        <v>6.4608810000000005</v>
      </c>
      <c r="AO200" s="141">
        <v>0</v>
      </c>
      <c r="AP200" s="141">
        <v>6.7261059999999997</v>
      </c>
      <c r="AQ200" s="141">
        <v>0</v>
      </c>
      <c r="AR200" s="141">
        <v>1.1245540000000001</v>
      </c>
      <c r="AS200" s="141">
        <v>0</v>
      </c>
      <c r="AT200" s="142">
        <v>1.092727</v>
      </c>
      <c r="AU200" s="466">
        <v>16.465167999999998</v>
      </c>
      <c r="AV200" s="402">
        <v>346.80820999999997</v>
      </c>
      <c r="AW200" s="141">
        <v>13.314295000000001</v>
      </c>
      <c r="AX200" s="402">
        <v>-141.52586699999995</v>
      </c>
      <c r="AY200" s="141">
        <v>0</v>
      </c>
      <c r="AZ200" s="141">
        <v>0</v>
      </c>
      <c r="BA200" s="142">
        <v>26.671026000000001</v>
      </c>
      <c r="BB200" s="403">
        <v>-168.19689299999996</v>
      </c>
    </row>
    <row r="201" spans="6:54" ht="16.149999999999999" customHeight="1">
      <c r="F201" s="137" t="s">
        <v>175</v>
      </c>
      <c r="G201" s="395" t="s">
        <v>176</v>
      </c>
      <c r="H201" s="467">
        <v>42557</v>
      </c>
      <c r="I201" s="397" t="s">
        <v>55</v>
      </c>
      <c r="J201" s="397" t="s">
        <v>126</v>
      </c>
      <c r="K201" s="398" t="s">
        <v>63</v>
      </c>
      <c r="L201" s="395" t="s">
        <v>114</v>
      </c>
      <c r="M201" s="399">
        <v>4.8651515488456983E-2</v>
      </c>
      <c r="N201" s="400" t="s">
        <v>51</v>
      </c>
      <c r="O201" s="504">
        <v>2018</v>
      </c>
      <c r="P201" s="401">
        <v>3</v>
      </c>
      <c r="Q201" s="141">
        <v>2824.8733800000005</v>
      </c>
      <c r="R201" s="141">
        <v>18.555074999999999</v>
      </c>
      <c r="S201" s="402">
        <v>2806.3183050000002</v>
      </c>
      <c r="T201" s="141">
        <v>1131.4031400000001</v>
      </c>
      <c r="W201" s="403">
        <v>1674.9151650000001</v>
      </c>
      <c r="X201" s="142">
        <v>60.853224000000004</v>
      </c>
      <c r="Y201" s="141">
        <v>330.28268400000002</v>
      </c>
      <c r="Z201" s="142">
        <v>18.438441999999998</v>
      </c>
      <c r="AA201" s="141">
        <v>0</v>
      </c>
      <c r="AB201" s="141">
        <v>-6.4927080000000004</v>
      </c>
      <c r="AC201" s="142">
        <v>9.4950549999999989</v>
      </c>
      <c r="AD201" s="141">
        <v>110.15324700000001</v>
      </c>
      <c r="AE201" s="141">
        <v>255.64507300000002</v>
      </c>
      <c r="AF201" s="141">
        <v>163.21946499999999</v>
      </c>
      <c r="AG201" s="141">
        <v>272.88469800000007</v>
      </c>
      <c r="AH201" s="141">
        <v>0</v>
      </c>
      <c r="AI201" s="141">
        <v>89.539960000000008</v>
      </c>
      <c r="AJ201" s="141">
        <v>45.512610000000002</v>
      </c>
      <c r="AK201" s="141">
        <v>0</v>
      </c>
      <c r="AL201" s="141">
        <v>67.473240000000018</v>
      </c>
      <c r="AM201" s="380">
        <v>4.0632470000000005</v>
      </c>
      <c r="AN201" s="141">
        <v>9.3783560000000001</v>
      </c>
      <c r="AO201" s="141">
        <v>1.739876</v>
      </c>
      <c r="AP201" s="141">
        <v>34.086717000000007</v>
      </c>
      <c r="AQ201" s="141">
        <v>0</v>
      </c>
      <c r="AR201" s="141">
        <v>6.291137</v>
      </c>
      <c r="AS201" s="141">
        <v>0</v>
      </c>
      <c r="AT201" s="142">
        <v>24.676534000000004</v>
      </c>
      <c r="AU201" s="466">
        <v>80.235867000000013</v>
      </c>
      <c r="AV201" s="402">
        <v>1084.6641600000003</v>
      </c>
      <c r="AW201" s="141">
        <v>46.244631000000005</v>
      </c>
      <c r="AX201" s="402">
        <v>137.43437099999986</v>
      </c>
      <c r="AY201" s="141">
        <v>0</v>
      </c>
      <c r="AZ201" s="141">
        <v>0</v>
      </c>
      <c r="BA201" s="142">
        <v>317.67589600000002</v>
      </c>
      <c r="BB201" s="403">
        <v>-180.24152500000017</v>
      </c>
    </row>
    <row r="202" spans="6:54" ht="16.149999999999999" customHeight="1">
      <c r="F202" s="137" t="s">
        <v>177</v>
      </c>
      <c r="G202" s="395" t="s">
        <v>178</v>
      </c>
      <c r="H202" s="467">
        <v>42615</v>
      </c>
      <c r="I202" s="397" t="s">
        <v>61</v>
      </c>
      <c r="J202" s="397" t="s">
        <v>151</v>
      </c>
      <c r="K202" s="398" t="s">
        <v>95</v>
      </c>
      <c r="L202" s="395" t="s">
        <v>114</v>
      </c>
      <c r="M202" s="399">
        <v>0.16152939173643785</v>
      </c>
      <c r="N202" s="400" t="s">
        <v>52</v>
      </c>
      <c r="O202" s="504">
        <v>2018</v>
      </c>
      <c r="P202" s="401">
        <v>3</v>
      </c>
      <c r="Q202" s="141">
        <v>1917.8775000000003</v>
      </c>
      <c r="R202" s="141">
        <v>27.099450000000001</v>
      </c>
      <c r="S202" s="402">
        <v>1890.7780500000003</v>
      </c>
      <c r="T202" s="141">
        <v>1081.0875600000002</v>
      </c>
      <c r="W202" s="403">
        <v>809.69049000000018</v>
      </c>
      <c r="X202" s="142">
        <v>44.579018000000005</v>
      </c>
      <c r="Y202" s="141">
        <v>185.40370800000002</v>
      </c>
      <c r="Z202" s="142">
        <v>13.611347</v>
      </c>
      <c r="AA202" s="141">
        <v>0</v>
      </c>
      <c r="AB202" s="141">
        <v>-1.432215</v>
      </c>
      <c r="AC202" s="142">
        <v>4.7528320000000006</v>
      </c>
      <c r="AD202" s="141">
        <v>53.36327</v>
      </c>
      <c r="AE202" s="141">
        <v>42.160166000000004</v>
      </c>
      <c r="AF202" s="141">
        <v>63.229640000000011</v>
      </c>
      <c r="AG202" s="141">
        <v>14.046316000000001</v>
      </c>
      <c r="AH202" s="141">
        <v>0</v>
      </c>
      <c r="AI202" s="141">
        <v>5.4636350000000009</v>
      </c>
      <c r="AJ202" s="141">
        <v>3.4479250000000001</v>
      </c>
      <c r="AK202" s="141">
        <v>0</v>
      </c>
      <c r="AL202" s="141">
        <v>23.170056000000002</v>
      </c>
      <c r="AM202" s="380">
        <v>3.0023470000000003</v>
      </c>
      <c r="AN202" s="141">
        <v>7.489954</v>
      </c>
      <c r="AO202" s="141">
        <v>0</v>
      </c>
      <c r="AP202" s="141">
        <v>8.6993799999999997</v>
      </c>
      <c r="AQ202" s="141">
        <v>1.8990110000000002</v>
      </c>
      <c r="AR202" s="141">
        <v>1.9626650000000003</v>
      </c>
      <c r="AS202" s="141">
        <v>0</v>
      </c>
      <c r="AT202" s="142">
        <v>0.286443</v>
      </c>
      <c r="AU202" s="466">
        <v>23.339800000000004</v>
      </c>
      <c r="AV202" s="402">
        <v>228.22080800000001</v>
      </c>
      <c r="AW202" s="141">
        <v>31.402640000000005</v>
      </c>
      <c r="AX202" s="402">
        <v>309.79358600000012</v>
      </c>
      <c r="AY202" s="141">
        <v>0</v>
      </c>
      <c r="AZ202" s="141">
        <v>0</v>
      </c>
      <c r="BA202" s="142">
        <v>77.265347000000006</v>
      </c>
      <c r="BB202" s="403">
        <v>232.5282390000001</v>
      </c>
    </row>
    <row r="203" spans="6:54" ht="16.149999999999999" customHeight="1">
      <c r="F203" s="137" t="s">
        <v>179</v>
      </c>
      <c r="G203" s="395" t="s">
        <v>180</v>
      </c>
      <c r="H203" s="467">
        <v>42690</v>
      </c>
      <c r="I203" s="397" t="s">
        <v>55</v>
      </c>
      <c r="J203" s="397" t="s">
        <v>168</v>
      </c>
      <c r="K203" s="398" t="s">
        <v>106</v>
      </c>
      <c r="L203" s="395" t="s">
        <v>114</v>
      </c>
      <c r="M203" s="399">
        <v>0.12875615342312158</v>
      </c>
      <c r="N203" s="400" t="s">
        <v>52</v>
      </c>
      <c r="O203" s="504">
        <v>2018</v>
      </c>
      <c r="P203" s="401">
        <v>3</v>
      </c>
      <c r="Q203" s="141">
        <v>3335.8424400000004</v>
      </c>
      <c r="R203" s="141">
        <v>75.852000000000004</v>
      </c>
      <c r="S203" s="402">
        <v>3259.9904400000005</v>
      </c>
      <c r="T203" s="141">
        <v>1370.9379600000002</v>
      </c>
      <c r="W203" s="403">
        <v>1889.0524800000003</v>
      </c>
      <c r="X203" s="142">
        <v>32.251359999999998</v>
      </c>
      <c r="Y203" s="141">
        <v>303.59620800000005</v>
      </c>
      <c r="Z203" s="142">
        <v>3.8086309999999997</v>
      </c>
      <c r="AA203" s="141">
        <v>0</v>
      </c>
      <c r="AB203" s="141">
        <v>-0.74263000000000001</v>
      </c>
      <c r="AC203" s="142">
        <v>25.960223000000003</v>
      </c>
      <c r="AD203" s="141">
        <v>116.10489600000001</v>
      </c>
      <c r="AE203" s="141">
        <v>348.95122800000001</v>
      </c>
      <c r="AF203" s="141">
        <v>218.471137</v>
      </c>
      <c r="AG203" s="141">
        <v>165.52161800000002</v>
      </c>
      <c r="AH203" s="141">
        <v>0</v>
      </c>
      <c r="AI203" s="141">
        <v>145.72522400000003</v>
      </c>
      <c r="AJ203" s="141">
        <v>26.310320000000001</v>
      </c>
      <c r="AK203" s="141">
        <v>0</v>
      </c>
      <c r="AL203" s="141">
        <v>36.908711000000004</v>
      </c>
      <c r="AM203" s="380">
        <v>3.4267070000000004</v>
      </c>
      <c r="AN203" s="141">
        <v>7.2883830000000005</v>
      </c>
      <c r="AO203" s="141">
        <v>0</v>
      </c>
      <c r="AP203" s="141">
        <v>10.768135000000001</v>
      </c>
      <c r="AQ203" s="141">
        <v>0</v>
      </c>
      <c r="AR203" s="141">
        <v>4.4982160000000002</v>
      </c>
      <c r="AS203" s="141">
        <v>0</v>
      </c>
      <c r="AT203" s="142">
        <v>6.5139260000000005</v>
      </c>
      <c r="AU203" s="466">
        <v>32.495367000000002</v>
      </c>
      <c r="AV203" s="402">
        <v>1090.488501</v>
      </c>
      <c r="AW203" s="141">
        <v>54.615132000000003</v>
      </c>
      <c r="AX203" s="402">
        <v>429.51024100000029</v>
      </c>
      <c r="AY203" s="141">
        <v>0</v>
      </c>
      <c r="AZ203" s="141">
        <v>0</v>
      </c>
      <c r="BA203" s="142">
        <v>285.12748399999998</v>
      </c>
      <c r="BB203" s="403">
        <v>144.38275700000031</v>
      </c>
    </row>
    <row r="204" spans="6:54" ht="16.149999999999999" customHeight="1">
      <c r="F204" s="137" t="s">
        <v>181</v>
      </c>
      <c r="G204" s="395" t="s">
        <v>182</v>
      </c>
      <c r="H204" s="467">
        <v>42690</v>
      </c>
      <c r="I204" s="397" t="s">
        <v>55</v>
      </c>
      <c r="J204" s="397" t="s">
        <v>168</v>
      </c>
      <c r="K204" s="398" t="s">
        <v>63</v>
      </c>
      <c r="L204" s="395" t="s">
        <v>114</v>
      </c>
      <c r="M204" s="399">
        <v>0.16258338014764259</v>
      </c>
      <c r="N204" s="400" t="s">
        <v>52</v>
      </c>
      <c r="O204" s="504">
        <v>2018</v>
      </c>
      <c r="P204" s="401">
        <v>3</v>
      </c>
      <c r="Q204" s="141">
        <v>4922.3197800000007</v>
      </c>
      <c r="R204" s="141">
        <v>66.370500000000007</v>
      </c>
      <c r="S204" s="402">
        <v>4855.9492800000007</v>
      </c>
      <c r="T204" s="141">
        <v>2016.4901400000003</v>
      </c>
      <c r="W204" s="403">
        <v>2839.4591400000004</v>
      </c>
      <c r="X204" s="142">
        <v>101.40082200000001</v>
      </c>
      <c r="Y204" s="141">
        <v>571.39538400000004</v>
      </c>
      <c r="Z204" s="142">
        <v>23.562589000000003</v>
      </c>
      <c r="AA204" s="141">
        <v>0</v>
      </c>
      <c r="AB204" s="141">
        <v>-5.5909430000000002</v>
      </c>
      <c r="AC204" s="142">
        <v>22.427426000000001</v>
      </c>
      <c r="AD204" s="141">
        <v>146.68003399999998</v>
      </c>
      <c r="AE204" s="141">
        <v>420.43467000000004</v>
      </c>
      <c r="AF204" s="141">
        <v>303.14156600000001</v>
      </c>
      <c r="AG204" s="141">
        <v>150.61597300000003</v>
      </c>
      <c r="AH204" s="141">
        <v>0</v>
      </c>
      <c r="AI204" s="141">
        <v>78.145893999999998</v>
      </c>
      <c r="AJ204" s="141">
        <v>30.957062000000001</v>
      </c>
      <c r="AK204" s="141">
        <v>0</v>
      </c>
      <c r="AL204" s="141">
        <v>59.983286000000007</v>
      </c>
      <c r="AM204" s="380">
        <v>3.1084369999999999</v>
      </c>
      <c r="AN204" s="141">
        <v>8.4129369999999994</v>
      </c>
      <c r="AO204" s="141">
        <v>9.9512420000000006</v>
      </c>
      <c r="AP204" s="141">
        <v>51.761311000000006</v>
      </c>
      <c r="AQ204" s="141">
        <v>0</v>
      </c>
      <c r="AR204" s="141">
        <v>5.7925140000000006</v>
      </c>
      <c r="AS204" s="141">
        <v>0</v>
      </c>
      <c r="AT204" s="142">
        <v>10.07855</v>
      </c>
      <c r="AU204" s="466">
        <v>89.104991000000012</v>
      </c>
      <c r="AV204" s="402">
        <v>1279.0634759999998</v>
      </c>
      <c r="AW204" s="141">
        <v>80.585964000000004</v>
      </c>
      <c r="AX204" s="402">
        <v>800.28738800000053</v>
      </c>
      <c r="AY204" s="141">
        <v>0</v>
      </c>
      <c r="AZ204" s="141">
        <v>0</v>
      </c>
      <c r="BA204" s="142">
        <v>321.94071400000001</v>
      </c>
      <c r="BB204" s="403">
        <v>478.34667400000052</v>
      </c>
    </row>
    <row r="205" spans="6:54" ht="16.149999999999999" customHeight="1">
      <c r="F205" s="137" t="s">
        <v>183</v>
      </c>
      <c r="G205" s="395" t="s">
        <v>184</v>
      </c>
      <c r="H205" s="467">
        <v>42718</v>
      </c>
      <c r="I205" s="397" t="s">
        <v>61</v>
      </c>
      <c r="J205" s="397" t="s">
        <v>151</v>
      </c>
      <c r="K205" s="398" t="s">
        <v>135</v>
      </c>
      <c r="L205" s="395" t="s">
        <v>114</v>
      </c>
      <c r="M205" s="399">
        <v>0.17836288297474445</v>
      </c>
      <c r="N205" s="400" t="s">
        <v>52</v>
      </c>
      <c r="O205" s="504">
        <v>2018</v>
      </c>
      <c r="P205" s="401">
        <v>3</v>
      </c>
      <c r="Q205" s="141">
        <v>2632.6377000000007</v>
      </c>
      <c r="R205" s="141">
        <v>27.992475000000002</v>
      </c>
      <c r="S205" s="402">
        <v>2604.6452250000007</v>
      </c>
      <c r="T205" s="141">
        <v>1045.4572800000001</v>
      </c>
      <c r="W205" s="403">
        <v>1559.1879450000006</v>
      </c>
      <c r="X205" s="142">
        <v>58.710206000000007</v>
      </c>
      <c r="Y205" s="141">
        <v>217.10710799999998</v>
      </c>
      <c r="Z205" s="142">
        <v>46.531074000000004</v>
      </c>
      <c r="AA205" s="141">
        <v>0</v>
      </c>
      <c r="AB205" s="141">
        <v>49.045407000000004</v>
      </c>
      <c r="AC205" s="142">
        <v>9.7814980000000009</v>
      </c>
      <c r="AD205" s="141">
        <v>98.016550999999993</v>
      </c>
      <c r="AE205" s="141">
        <v>216.68882500000001</v>
      </c>
      <c r="AF205" s="141">
        <v>186.060642</v>
      </c>
      <c r="AG205" s="141">
        <v>74.878321999999997</v>
      </c>
      <c r="AH205" s="141">
        <v>0</v>
      </c>
      <c r="AI205" s="141">
        <v>77.042558000000014</v>
      </c>
      <c r="AJ205" s="141">
        <v>62.752235000000006</v>
      </c>
      <c r="AK205" s="141">
        <v>0</v>
      </c>
      <c r="AL205" s="141">
        <v>34.88239200000001</v>
      </c>
      <c r="AM205" s="380">
        <v>4.7846589999999996</v>
      </c>
      <c r="AN205" s="141">
        <v>6.556362</v>
      </c>
      <c r="AO205" s="141">
        <v>1.559523</v>
      </c>
      <c r="AP205" s="141">
        <v>7.7127429999999997</v>
      </c>
      <c r="AQ205" s="141">
        <v>0</v>
      </c>
      <c r="AR205" s="141">
        <v>4.4876070000000006</v>
      </c>
      <c r="AS205" s="141">
        <v>0</v>
      </c>
      <c r="AT205" s="142">
        <v>7.5748259999999998</v>
      </c>
      <c r="AU205" s="466">
        <v>32.675719999999998</v>
      </c>
      <c r="AV205" s="402">
        <v>782.99724500000002</v>
      </c>
      <c r="AW205" s="141">
        <v>43.104367000000003</v>
      </c>
      <c r="AX205" s="402">
        <v>469.56485000000055</v>
      </c>
      <c r="AY205" s="141">
        <v>0</v>
      </c>
      <c r="AZ205" s="141">
        <v>0</v>
      </c>
      <c r="BA205" s="142">
        <v>296.95651900000007</v>
      </c>
      <c r="BB205" s="403">
        <v>172.60833100000048</v>
      </c>
    </row>
    <row r="206" spans="6:54" ht="16.149999999999999" customHeight="1">
      <c r="F206" s="137" t="s">
        <v>185</v>
      </c>
      <c r="G206" s="395" t="s">
        <v>186</v>
      </c>
      <c r="H206" s="467">
        <v>42754</v>
      </c>
      <c r="I206" s="397" t="s">
        <v>61</v>
      </c>
      <c r="J206" s="397" t="s">
        <v>151</v>
      </c>
      <c r="K206" s="398" t="s">
        <v>106</v>
      </c>
      <c r="L206" s="395" t="s">
        <v>114</v>
      </c>
      <c r="M206" s="399">
        <v>0.13821297572166324</v>
      </c>
      <c r="N206" s="400" t="s">
        <v>52</v>
      </c>
      <c r="O206" s="504">
        <v>2018</v>
      </c>
      <c r="P206" s="401">
        <v>3</v>
      </c>
      <c r="Q206" s="141">
        <v>3453.7217400000009</v>
      </c>
      <c r="R206" s="141">
        <v>69.931575000000009</v>
      </c>
      <c r="S206" s="402">
        <v>3383.7901650000008</v>
      </c>
      <c r="T206" s="141">
        <v>1387.82322</v>
      </c>
      <c r="W206" s="403">
        <v>1995.9669450000008</v>
      </c>
      <c r="X206" s="142">
        <v>54.169554000000005</v>
      </c>
      <c r="Y206" s="141">
        <v>315.154044</v>
      </c>
      <c r="Z206" s="142">
        <v>10.757526</v>
      </c>
      <c r="AA206" s="141">
        <v>0</v>
      </c>
      <c r="AB206" s="141">
        <v>-6.2487010000000005</v>
      </c>
      <c r="AC206" s="142">
        <v>26.331538000000002</v>
      </c>
      <c r="AD206" s="141">
        <v>108.699814</v>
      </c>
      <c r="AE206" s="141">
        <v>381.87095499999998</v>
      </c>
      <c r="AF206" s="141">
        <v>228.072282</v>
      </c>
      <c r="AG206" s="141">
        <v>113.134376</v>
      </c>
      <c r="AH206" s="141">
        <v>0</v>
      </c>
      <c r="AI206" s="141">
        <v>135.964944</v>
      </c>
      <c r="AJ206" s="141">
        <v>34.235243000000004</v>
      </c>
      <c r="AK206" s="141">
        <v>0</v>
      </c>
      <c r="AL206" s="141">
        <v>42.276865000000008</v>
      </c>
      <c r="AM206" s="380">
        <v>5.0074480000000001</v>
      </c>
      <c r="AN206" s="141">
        <v>7.2459470000000001</v>
      </c>
      <c r="AO206" s="141">
        <v>0</v>
      </c>
      <c r="AP206" s="141">
        <v>9.4950549999999989</v>
      </c>
      <c r="AQ206" s="141">
        <v>0</v>
      </c>
      <c r="AR206" s="141">
        <v>3.532797</v>
      </c>
      <c r="AS206" s="141">
        <v>0</v>
      </c>
      <c r="AT206" s="142">
        <v>32.537803000000004</v>
      </c>
      <c r="AU206" s="466">
        <v>57.819050000000004</v>
      </c>
      <c r="AV206" s="402">
        <v>1102.073529</v>
      </c>
      <c r="AW206" s="141">
        <v>56.545970000000004</v>
      </c>
      <c r="AX206" s="402">
        <v>477.34915900000067</v>
      </c>
      <c r="AY206" s="141">
        <v>0</v>
      </c>
      <c r="AZ206" s="141">
        <v>0</v>
      </c>
      <c r="BA206" s="142">
        <v>258.73229200000003</v>
      </c>
      <c r="BB206" s="403">
        <v>218.61686700000064</v>
      </c>
    </row>
    <row r="207" spans="6:54" ht="16.149999999999999" customHeight="1">
      <c r="F207" s="137" t="s">
        <v>187</v>
      </c>
      <c r="G207" s="395" t="s">
        <v>188</v>
      </c>
      <c r="H207" s="467">
        <v>42781</v>
      </c>
      <c r="I207" s="397" t="s">
        <v>61</v>
      </c>
      <c r="J207" s="397" t="s">
        <v>151</v>
      </c>
      <c r="K207" s="398" t="s">
        <v>117</v>
      </c>
      <c r="L207" s="395" t="s">
        <v>114</v>
      </c>
      <c r="M207" s="399">
        <v>0.17300544556735298</v>
      </c>
      <c r="N207" s="400" t="s">
        <v>52</v>
      </c>
      <c r="O207" s="504">
        <v>2018</v>
      </c>
      <c r="P207" s="401">
        <v>3</v>
      </c>
      <c r="Q207" s="141">
        <v>4371.0597000000007</v>
      </c>
      <c r="R207" s="141">
        <v>44.177175000000005</v>
      </c>
      <c r="S207" s="402">
        <v>4326.8825250000009</v>
      </c>
      <c r="T207" s="141">
        <v>2079.8127000000004</v>
      </c>
      <c r="W207" s="403">
        <v>2247.0698250000005</v>
      </c>
      <c r="X207" s="142">
        <v>59.378572999999996</v>
      </c>
      <c r="Y207" s="141">
        <v>297.02192400000001</v>
      </c>
      <c r="Z207" s="142">
        <v>0.19096200000000002</v>
      </c>
      <c r="AA207" s="141">
        <v>0</v>
      </c>
      <c r="AB207" s="141">
        <v>-1.6443950000000001</v>
      </c>
      <c r="AC207" s="142">
        <v>14.258495999999999</v>
      </c>
      <c r="AD207" s="141">
        <v>96.955651000000017</v>
      </c>
      <c r="AE207" s="141">
        <v>332.09352699999999</v>
      </c>
      <c r="AF207" s="141">
        <v>258.18062400000002</v>
      </c>
      <c r="AG207" s="141">
        <v>94.367055000000008</v>
      </c>
      <c r="AH207" s="141">
        <v>0</v>
      </c>
      <c r="AI207" s="141">
        <v>111.42632700000001</v>
      </c>
      <c r="AJ207" s="141">
        <v>92.659006000000005</v>
      </c>
      <c r="AK207" s="141">
        <v>0</v>
      </c>
      <c r="AL207" s="141">
        <v>48.780182000000003</v>
      </c>
      <c r="AM207" s="380">
        <v>2.4825060000000003</v>
      </c>
      <c r="AN207" s="141">
        <v>11.097014000000001</v>
      </c>
      <c r="AO207" s="141">
        <v>0</v>
      </c>
      <c r="AP207" s="141">
        <v>10.736307999999999</v>
      </c>
      <c r="AQ207" s="141">
        <v>0</v>
      </c>
      <c r="AR207" s="141">
        <v>3.6176690000000002</v>
      </c>
      <c r="AS207" s="141">
        <v>0</v>
      </c>
      <c r="AT207" s="142">
        <v>12.921762000000001</v>
      </c>
      <c r="AU207" s="466">
        <v>40.855259000000004</v>
      </c>
      <c r="AV207" s="402">
        <v>1075.3176310000001</v>
      </c>
      <c r="AW207" s="141">
        <v>71.557704999999999</v>
      </c>
      <c r="AX207" s="402">
        <v>756.21713100000034</v>
      </c>
      <c r="AY207" s="141">
        <v>0</v>
      </c>
      <c r="AZ207" s="141">
        <v>0</v>
      </c>
      <c r="BA207" s="142">
        <v>202.44093800000002</v>
      </c>
      <c r="BB207" s="403">
        <v>553.77619300000038</v>
      </c>
    </row>
    <row r="208" spans="6:54" ht="16.149999999999999" customHeight="1">
      <c r="F208" s="137" t="s">
        <v>189</v>
      </c>
      <c r="G208" s="395" t="s">
        <v>190</v>
      </c>
      <c r="H208" s="467">
        <v>42896</v>
      </c>
      <c r="I208" s="397" t="s">
        <v>55</v>
      </c>
      <c r="J208" s="397" t="s">
        <v>168</v>
      </c>
      <c r="K208" s="398" t="s">
        <v>63</v>
      </c>
      <c r="L208" s="395" t="s">
        <v>191</v>
      </c>
      <c r="M208" s="399">
        <v>0.25502275063303614</v>
      </c>
      <c r="N208" s="400" t="s">
        <v>52</v>
      </c>
      <c r="O208" s="504">
        <v>2018</v>
      </c>
      <c r="P208" s="401">
        <v>3</v>
      </c>
      <c r="Q208" s="141">
        <v>9905.5353600000017</v>
      </c>
      <c r="R208" s="141">
        <v>26.625374999999998</v>
      </c>
      <c r="S208" s="402">
        <v>9878.9099850000021</v>
      </c>
      <c r="T208" s="141">
        <v>3179.3164200000001</v>
      </c>
      <c r="W208" s="403">
        <v>6699.5935650000019</v>
      </c>
      <c r="X208" s="142">
        <v>263.14563600000002</v>
      </c>
      <c r="Y208" s="141">
        <v>1162.8028440000001</v>
      </c>
      <c r="Z208" s="142">
        <v>60.778961000000002</v>
      </c>
      <c r="AA208" s="141">
        <v>0</v>
      </c>
      <c r="AB208" s="141">
        <v>-27.763753000000001</v>
      </c>
      <c r="AC208" s="142">
        <v>7.0974210000000006</v>
      </c>
      <c r="AD208" s="141">
        <v>245.64078599999999</v>
      </c>
      <c r="AE208" s="141">
        <v>579.83489500000007</v>
      </c>
      <c r="AF208" s="141">
        <v>462.06438600000007</v>
      </c>
      <c r="AG208" s="141">
        <v>363.23094200000003</v>
      </c>
      <c r="AH208" s="141">
        <v>0</v>
      </c>
      <c r="AI208" s="141">
        <v>312.05312600000002</v>
      </c>
      <c r="AJ208" s="141">
        <v>34.532294999999998</v>
      </c>
      <c r="AK208" s="141">
        <v>41.863114000000003</v>
      </c>
      <c r="AL208" s="141">
        <v>151.13581400000001</v>
      </c>
      <c r="AM208" s="380">
        <v>27.286348</v>
      </c>
      <c r="AN208" s="141">
        <v>16.730392999999999</v>
      </c>
      <c r="AO208" s="141">
        <v>35.826593000000003</v>
      </c>
      <c r="AP208" s="141">
        <v>120.666766</v>
      </c>
      <c r="AQ208" s="141">
        <v>0</v>
      </c>
      <c r="AR208" s="141">
        <v>20.899730000000002</v>
      </c>
      <c r="AS208" s="141">
        <v>0</v>
      </c>
      <c r="AT208" s="142">
        <v>68.958500000000001</v>
      </c>
      <c r="AU208" s="466">
        <v>290.36833000000001</v>
      </c>
      <c r="AV208" s="402">
        <v>2480.723688</v>
      </c>
      <c r="AW208" s="141">
        <v>185.33923000000001</v>
      </c>
      <c r="AX208" s="402">
        <v>2526.1368740000021</v>
      </c>
      <c r="AY208" s="141">
        <v>0</v>
      </c>
      <c r="AZ208" s="141">
        <v>0</v>
      </c>
      <c r="BA208" s="142">
        <v>701.14881000000003</v>
      </c>
      <c r="BB208" s="403">
        <v>1824.9880640000019</v>
      </c>
    </row>
    <row r="209" spans="6:54" ht="16.149999999999999" customHeight="1">
      <c r="F209" s="137" t="s">
        <v>192</v>
      </c>
      <c r="G209" s="395" t="s">
        <v>218</v>
      </c>
      <c r="H209" s="467">
        <v>42925</v>
      </c>
      <c r="I209" s="397" t="s">
        <v>55</v>
      </c>
      <c r="J209" s="397" t="s">
        <v>116</v>
      </c>
      <c r="K209" s="398" t="s">
        <v>95</v>
      </c>
      <c r="L209" s="395" t="s">
        <v>114</v>
      </c>
      <c r="M209" s="399">
        <v>-5.0256718704370561E-2</v>
      </c>
      <c r="N209" s="400" t="s">
        <v>56</v>
      </c>
      <c r="O209" s="504">
        <v>2018</v>
      </c>
      <c r="P209" s="401">
        <v>3</v>
      </c>
      <c r="Q209" s="141">
        <v>1113.31584</v>
      </c>
      <c r="R209" s="141">
        <v>19.205550000000006</v>
      </c>
      <c r="S209" s="402">
        <v>1094.1102900000001</v>
      </c>
      <c r="T209" s="141">
        <v>668.39094</v>
      </c>
      <c r="W209" s="403">
        <v>425.71935000000008</v>
      </c>
      <c r="X209" s="142">
        <v>3.7661949999999997</v>
      </c>
      <c r="Y209" s="141">
        <v>107.26873200000001</v>
      </c>
      <c r="Z209" s="142">
        <v>15.764974</v>
      </c>
      <c r="AA209" s="141">
        <v>0</v>
      </c>
      <c r="AB209" s="141">
        <v>-0.30766099999999996</v>
      </c>
      <c r="AC209" s="142">
        <v>2.7901669999999998</v>
      </c>
      <c r="AD209" s="141">
        <v>55.845776000000001</v>
      </c>
      <c r="AE209" s="141">
        <v>91.332881000000015</v>
      </c>
      <c r="AF209" s="141">
        <v>87.269634000000011</v>
      </c>
      <c r="AG209" s="141">
        <v>20.952775000000003</v>
      </c>
      <c r="AH209" s="141">
        <v>0</v>
      </c>
      <c r="AI209" s="141">
        <v>5.6758150000000001</v>
      </c>
      <c r="AJ209" s="141">
        <v>6.0789570000000008</v>
      </c>
      <c r="AK209" s="141">
        <v>0</v>
      </c>
      <c r="AL209" s="141">
        <v>12.900544000000002</v>
      </c>
      <c r="AM209" s="380">
        <v>4.8058770000000006</v>
      </c>
      <c r="AN209" s="141">
        <v>1.7610939999999999</v>
      </c>
      <c r="AO209" s="141">
        <v>0</v>
      </c>
      <c r="AP209" s="141">
        <v>44.642671999999997</v>
      </c>
      <c r="AQ209" s="141">
        <v>0</v>
      </c>
      <c r="AR209" s="141">
        <v>7.5005630000000005</v>
      </c>
      <c r="AS209" s="141">
        <v>0</v>
      </c>
      <c r="AT209" s="142">
        <v>0.36070600000000003</v>
      </c>
      <c r="AU209" s="466">
        <v>59.070912</v>
      </c>
      <c r="AV209" s="402">
        <v>339.12729400000012</v>
      </c>
      <c r="AW209" s="141">
        <v>18.226261999999998</v>
      </c>
      <c r="AX209" s="402">
        <v>-55.951601000000018</v>
      </c>
      <c r="AY209" s="141">
        <v>0</v>
      </c>
      <c r="AZ209" s="141">
        <v>0</v>
      </c>
      <c r="BA209" s="142">
        <v>99.225977000000015</v>
      </c>
      <c r="BB209" s="403">
        <v>-155.17757800000004</v>
      </c>
    </row>
    <row r="210" spans="6:54" ht="16.149999999999999" customHeight="1">
      <c r="F210" s="137" t="s">
        <v>193</v>
      </c>
      <c r="G210" s="395" t="s">
        <v>219</v>
      </c>
      <c r="H210" s="467">
        <v>43011</v>
      </c>
      <c r="I210" s="397" t="s">
        <v>55</v>
      </c>
      <c r="J210" s="397" t="s">
        <v>126</v>
      </c>
      <c r="K210" s="398" t="s">
        <v>106</v>
      </c>
      <c r="L210" s="395" t="s">
        <v>114</v>
      </c>
      <c r="M210" s="399">
        <v>8.058732826800441E-2</v>
      </c>
      <c r="N210" s="400" t="s">
        <v>52</v>
      </c>
      <c r="O210" s="504">
        <v>2018</v>
      </c>
      <c r="P210" s="401">
        <v>3</v>
      </c>
      <c r="Q210" s="141">
        <v>2676.8410200000003</v>
      </c>
      <c r="R210" s="141">
        <v>49.733775000000009</v>
      </c>
      <c r="S210" s="402">
        <v>2627.1072450000001</v>
      </c>
      <c r="T210" s="141">
        <v>1027.7215200000001</v>
      </c>
      <c r="W210" s="403">
        <v>1599.3857250000001</v>
      </c>
      <c r="X210" s="142">
        <v>49.872909</v>
      </c>
      <c r="Y210" s="141">
        <v>244.69462799999999</v>
      </c>
      <c r="Z210" s="142">
        <v>30.776709000000004</v>
      </c>
      <c r="AA210" s="141">
        <v>0</v>
      </c>
      <c r="AB210" s="141">
        <v>-0.81689300000000009</v>
      </c>
      <c r="AC210" s="142">
        <v>16.963791000000001</v>
      </c>
      <c r="AD210" s="141">
        <v>140.85569300000003</v>
      </c>
      <c r="AE210" s="141">
        <v>319.82952300000005</v>
      </c>
      <c r="AF210" s="141">
        <v>190.951391</v>
      </c>
      <c r="AG210" s="141">
        <v>131.92291500000002</v>
      </c>
      <c r="AH210" s="141">
        <v>0</v>
      </c>
      <c r="AI210" s="141">
        <v>152.896908</v>
      </c>
      <c r="AJ210" s="141">
        <v>30.946453000000002</v>
      </c>
      <c r="AK210" s="141">
        <v>0</v>
      </c>
      <c r="AL210" s="141">
        <v>19.711521999999999</v>
      </c>
      <c r="AM210" s="380">
        <v>4.6361330000000001</v>
      </c>
      <c r="AN210" s="141">
        <v>12.242785999999999</v>
      </c>
      <c r="AO210" s="141">
        <v>0</v>
      </c>
      <c r="AP210" s="141">
        <v>20.973993</v>
      </c>
      <c r="AQ210" s="141">
        <v>0</v>
      </c>
      <c r="AR210" s="141">
        <v>2.8219940000000001</v>
      </c>
      <c r="AS210" s="141">
        <v>0</v>
      </c>
      <c r="AT210" s="142">
        <v>2.8538210000000004</v>
      </c>
      <c r="AU210" s="466">
        <v>43.528727000000011</v>
      </c>
      <c r="AV210" s="402">
        <v>1030.6431320000002</v>
      </c>
      <c r="AW210" s="141">
        <v>43.825779000000004</v>
      </c>
      <c r="AX210" s="402">
        <v>215.71946599999978</v>
      </c>
      <c r="AY210" s="141">
        <v>0</v>
      </c>
      <c r="AZ210" s="141">
        <v>0</v>
      </c>
      <c r="BA210" s="142">
        <v>305.60285399999998</v>
      </c>
      <c r="BB210" s="403">
        <v>-89.883388000000195</v>
      </c>
    </row>
    <row r="211" spans="6:54" ht="16.149999999999999" customHeight="1">
      <c r="F211" s="137" t="s">
        <v>194</v>
      </c>
      <c r="G211" s="395" t="s">
        <v>195</v>
      </c>
      <c r="H211" s="467">
        <v>43011</v>
      </c>
      <c r="I211" s="397" t="s">
        <v>55</v>
      </c>
      <c r="J211" s="397" t="s">
        <v>126</v>
      </c>
      <c r="K211" s="398" t="s">
        <v>135</v>
      </c>
      <c r="L211" s="395" t="s">
        <v>114</v>
      </c>
      <c r="M211" s="399">
        <v>0.11475184281069337</v>
      </c>
      <c r="N211" s="400" t="s">
        <v>52</v>
      </c>
      <c r="O211" s="504">
        <v>2018</v>
      </c>
      <c r="P211" s="401">
        <v>3</v>
      </c>
      <c r="Q211" s="141">
        <v>2334.6565200000005</v>
      </c>
      <c r="R211" s="141">
        <v>24.618825000000001</v>
      </c>
      <c r="S211" s="402">
        <v>2310.0376950000004</v>
      </c>
      <c r="T211" s="141">
        <v>920.51316000000008</v>
      </c>
      <c r="W211" s="403">
        <v>1389.5245350000005</v>
      </c>
      <c r="X211" s="142">
        <v>64.195059000000001</v>
      </c>
      <c r="Y211" s="141">
        <v>192.55644000000001</v>
      </c>
      <c r="Z211" s="142">
        <v>3.490361</v>
      </c>
      <c r="AA211" s="141">
        <v>0</v>
      </c>
      <c r="AB211" s="141">
        <v>-1.3367340000000001</v>
      </c>
      <c r="AC211" s="142">
        <v>9.0494769999999995</v>
      </c>
      <c r="AD211" s="141">
        <v>120.33788700000001</v>
      </c>
      <c r="AE211" s="141">
        <v>244.01760900000002</v>
      </c>
      <c r="AF211" s="141">
        <v>176.23670799999999</v>
      </c>
      <c r="AG211" s="141">
        <v>106.058173</v>
      </c>
      <c r="AH211" s="141">
        <v>0</v>
      </c>
      <c r="AI211" s="141">
        <v>89.688486000000012</v>
      </c>
      <c r="AJ211" s="141">
        <v>30.553920000000002</v>
      </c>
      <c r="AK211" s="141">
        <v>0</v>
      </c>
      <c r="AL211" s="141">
        <v>20.666332000000004</v>
      </c>
      <c r="AM211" s="380">
        <v>2.079364</v>
      </c>
      <c r="AN211" s="141">
        <v>9.0176500000000015</v>
      </c>
      <c r="AO211" s="141">
        <v>0</v>
      </c>
      <c r="AP211" s="141">
        <v>22.713869000000003</v>
      </c>
      <c r="AQ211" s="141">
        <v>0</v>
      </c>
      <c r="AR211" s="141">
        <v>4.2223820000000005</v>
      </c>
      <c r="AS211" s="141">
        <v>0</v>
      </c>
      <c r="AT211" s="142">
        <v>5.2726729999999993</v>
      </c>
      <c r="AU211" s="466">
        <v>43.305938000000005</v>
      </c>
      <c r="AV211" s="402">
        <v>830.86505299999999</v>
      </c>
      <c r="AW211" s="141">
        <v>38.224226999999999</v>
      </c>
      <c r="AX211" s="402">
        <v>267.90613800000045</v>
      </c>
      <c r="AY211" s="141">
        <v>0</v>
      </c>
      <c r="AZ211" s="141">
        <v>0</v>
      </c>
      <c r="BA211" s="142">
        <v>296.10779900000006</v>
      </c>
      <c r="BB211" s="403">
        <v>-28.201660999999604</v>
      </c>
    </row>
    <row r="212" spans="6:54" ht="16.149999999999999" customHeight="1">
      <c r="F212" s="137" t="s">
        <v>196</v>
      </c>
      <c r="G212" s="395" t="s">
        <v>197</v>
      </c>
      <c r="H212" s="467">
        <v>43011</v>
      </c>
      <c r="I212" s="397" t="s">
        <v>55</v>
      </c>
      <c r="J212" s="397" t="s">
        <v>126</v>
      </c>
      <c r="K212" s="398" t="s">
        <v>63</v>
      </c>
      <c r="L212" s="395" t="s">
        <v>114</v>
      </c>
      <c r="M212" s="399">
        <v>0.19009052281734398</v>
      </c>
      <c r="N212" s="400" t="s">
        <v>52</v>
      </c>
      <c r="O212" s="504">
        <v>2018</v>
      </c>
      <c r="P212" s="401">
        <v>3</v>
      </c>
      <c r="Q212" s="141">
        <v>5873.9952600000006</v>
      </c>
      <c r="R212" s="141">
        <v>58.9617</v>
      </c>
      <c r="S212" s="402">
        <v>5815.0335600000008</v>
      </c>
      <c r="T212" s="141">
        <v>2223.7740000000003</v>
      </c>
      <c r="W212" s="403">
        <v>3591.2595600000004</v>
      </c>
      <c r="X212" s="142">
        <v>122.09898100000001</v>
      </c>
      <c r="Y212" s="141">
        <v>684.3151079999999</v>
      </c>
      <c r="Z212" s="142">
        <v>29.418757000000003</v>
      </c>
      <c r="AA212" s="141">
        <v>0</v>
      </c>
      <c r="AB212" s="141">
        <v>-4.4557800000000007</v>
      </c>
      <c r="AC212" s="142">
        <v>22.363772000000001</v>
      </c>
      <c r="AD212" s="141">
        <v>210.63108599999998</v>
      </c>
      <c r="AE212" s="141">
        <v>559.11551800000007</v>
      </c>
      <c r="AF212" s="141">
        <v>308.14901399999997</v>
      </c>
      <c r="AG212" s="141">
        <v>182.209575</v>
      </c>
      <c r="AH212" s="141">
        <v>0</v>
      </c>
      <c r="AI212" s="141">
        <v>142.87140299999999</v>
      </c>
      <c r="AJ212" s="141">
        <v>35.720503000000001</v>
      </c>
      <c r="AK212" s="141">
        <v>1.7504850000000001</v>
      </c>
      <c r="AL212" s="141">
        <v>33.874537000000004</v>
      </c>
      <c r="AM212" s="380">
        <v>4.6891780000000001</v>
      </c>
      <c r="AN212" s="141">
        <v>11.956343</v>
      </c>
      <c r="AO212" s="141">
        <v>0.47740500000000002</v>
      </c>
      <c r="AP212" s="141">
        <v>50.965636000000003</v>
      </c>
      <c r="AQ212" s="141">
        <v>0</v>
      </c>
      <c r="AR212" s="141">
        <v>10.07855</v>
      </c>
      <c r="AS212" s="141">
        <v>0</v>
      </c>
      <c r="AT212" s="142">
        <v>8.0840580000000006</v>
      </c>
      <c r="AU212" s="466">
        <v>86.251170000000002</v>
      </c>
      <c r="AV212" s="402">
        <v>1560.5732909999999</v>
      </c>
      <c r="AW212" s="141">
        <v>96.170585000000003</v>
      </c>
      <c r="AX212" s="402">
        <v>1116.5908300000006</v>
      </c>
      <c r="AY212" s="141">
        <v>0</v>
      </c>
      <c r="AZ212" s="141">
        <v>0</v>
      </c>
      <c r="BA212" s="142">
        <v>426.13170300000002</v>
      </c>
      <c r="BB212" s="403">
        <v>690.45912700000054</v>
      </c>
    </row>
    <row r="213" spans="6:54" ht="16.149999999999999" customHeight="1">
      <c r="F213" s="137" t="s">
        <v>198</v>
      </c>
      <c r="G213" s="395" t="s">
        <v>220</v>
      </c>
      <c r="H213" s="467">
        <v>43013</v>
      </c>
      <c r="I213" s="397" t="s">
        <v>61</v>
      </c>
      <c r="J213" s="397" t="s">
        <v>67</v>
      </c>
      <c r="K213" s="398" t="s">
        <v>117</v>
      </c>
      <c r="L213" s="395" t="s">
        <v>77</v>
      </c>
      <c r="M213" s="399">
        <v>-2.9622572237697781E-2</v>
      </c>
      <c r="N213" s="400" t="s">
        <v>56</v>
      </c>
      <c r="O213" s="504">
        <v>2018</v>
      </c>
      <c r="P213" s="401">
        <v>3</v>
      </c>
      <c r="Q213" s="141">
        <v>2310.3435600000003</v>
      </c>
      <c r="R213" s="141">
        <v>33.493950000000005</v>
      </c>
      <c r="S213" s="402">
        <v>2276.8496100000002</v>
      </c>
      <c r="T213" s="141">
        <v>1178.8497</v>
      </c>
      <c r="W213" s="403">
        <v>1097.9999100000002</v>
      </c>
      <c r="X213" s="142">
        <v>37.290635000000002</v>
      </c>
      <c r="Y213" s="141">
        <v>156.28107600000001</v>
      </c>
      <c r="Z213" s="142">
        <v>16.030199</v>
      </c>
      <c r="AA213" s="141">
        <v>0</v>
      </c>
      <c r="AB213" s="141">
        <v>-0.62593100000000002</v>
      </c>
      <c r="AC213" s="142">
        <v>9.9300240000000013</v>
      </c>
      <c r="AD213" s="141">
        <v>93.231892000000002</v>
      </c>
      <c r="AE213" s="141">
        <v>292.58561100000003</v>
      </c>
      <c r="AF213" s="141">
        <v>178.995048</v>
      </c>
      <c r="AG213" s="141">
        <v>156.63127599999999</v>
      </c>
      <c r="AH213" s="141">
        <v>0</v>
      </c>
      <c r="AI213" s="141">
        <v>109.994112</v>
      </c>
      <c r="AJ213" s="141">
        <v>17.451805</v>
      </c>
      <c r="AK213" s="141">
        <v>0</v>
      </c>
      <c r="AL213" s="141">
        <v>22.660824000000002</v>
      </c>
      <c r="AM213" s="380">
        <v>1.8884020000000001</v>
      </c>
      <c r="AN213" s="141">
        <v>1.6125680000000002</v>
      </c>
      <c r="AO213" s="141">
        <v>0</v>
      </c>
      <c r="AP213" s="141">
        <v>7.4475180000000005</v>
      </c>
      <c r="AQ213" s="141">
        <v>2.079364</v>
      </c>
      <c r="AR213" s="141">
        <v>1.2624710000000001</v>
      </c>
      <c r="AS213" s="141">
        <v>0</v>
      </c>
      <c r="AT213" s="142">
        <v>37.067846000000003</v>
      </c>
      <c r="AU213" s="466">
        <v>51.358169000000004</v>
      </c>
      <c r="AV213" s="402">
        <v>922.90873699999997</v>
      </c>
      <c r="AW213" s="141">
        <v>43.231675000000003</v>
      </c>
      <c r="AX213" s="402">
        <v>-68.438318999999865</v>
      </c>
      <c r="AY213" s="141">
        <v>0</v>
      </c>
      <c r="AZ213" s="141">
        <v>0</v>
      </c>
      <c r="BA213" s="142">
        <v>190.85590999999999</v>
      </c>
      <c r="BB213" s="403">
        <v>-259.29422899999986</v>
      </c>
    </row>
    <row r="214" spans="6:54" ht="16.149999999999999" customHeight="1">
      <c r="F214" s="137" t="s">
        <v>199</v>
      </c>
      <c r="G214" s="395" t="s">
        <v>200</v>
      </c>
      <c r="H214" s="467">
        <v>43031</v>
      </c>
      <c r="I214" s="397" t="s">
        <v>61</v>
      </c>
      <c r="J214" s="397" t="s">
        <v>91</v>
      </c>
      <c r="K214" s="398" t="s">
        <v>63</v>
      </c>
      <c r="L214" s="395" t="s">
        <v>114</v>
      </c>
      <c r="M214" s="399">
        <v>0.13244508791022316</v>
      </c>
      <c r="N214" s="400" t="s">
        <v>52</v>
      </c>
      <c r="O214" s="504">
        <v>2018</v>
      </c>
      <c r="P214" s="401">
        <v>3</v>
      </c>
      <c r="Q214" s="141">
        <v>4000.0262400000001</v>
      </c>
      <c r="R214" s="141">
        <v>53.923275000000004</v>
      </c>
      <c r="S214" s="402">
        <v>3946.102965</v>
      </c>
      <c r="T214" s="141">
        <v>1526.7155400000001</v>
      </c>
      <c r="W214" s="403">
        <v>2419.3874249999999</v>
      </c>
      <c r="X214" s="142">
        <v>90.218936000000014</v>
      </c>
      <c r="Y214" s="141">
        <v>464.32688400000012</v>
      </c>
      <c r="Z214" s="142">
        <v>20.422325000000001</v>
      </c>
      <c r="AA214" s="141">
        <v>0</v>
      </c>
      <c r="AB214" s="141">
        <v>-3.4585339999999998</v>
      </c>
      <c r="AC214" s="142">
        <v>22.024284000000005</v>
      </c>
      <c r="AD214" s="141">
        <v>251.32721000000001</v>
      </c>
      <c r="AE214" s="141">
        <v>332.12535400000002</v>
      </c>
      <c r="AF214" s="141">
        <v>261.76646600000004</v>
      </c>
      <c r="AG214" s="141">
        <v>195.27986300000001</v>
      </c>
      <c r="AH214" s="141">
        <v>0</v>
      </c>
      <c r="AI214" s="141">
        <v>94.006349</v>
      </c>
      <c r="AJ214" s="141">
        <v>12.030606000000001</v>
      </c>
      <c r="AK214" s="141">
        <v>0</v>
      </c>
      <c r="AL214" s="141">
        <v>71.45161499999999</v>
      </c>
      <c r="AM214" s="380">
        <v>4.7952680000000001</v>
      </c>
      <c r="AN214" s="141">
        <v>8.0310129999999997</v>
      </c>
      <c r="AO214" s="141">
        <v>6.5669710000000006</v>
      </c>
      <c r="AP214" s="141">
        <v>22.194028000000003</v>
      </c>
      <c r="AQ214" s="141">
        <v>0.37131500000000001</v>
      </c>
      <c r="AR214" s="141">
        <v>3.7237590000000003</v>
      </c>
      <c r="AS214" s="141">
        <v>0</v>
      </c>
      <c r="AT214" s="142">
        <v>4.0420290000000003</v>
      </c>
      <c r="AU214" s="466">
        <v>49.72438300000001</v>
      </c>
      <c r="AV214" s="402">
        <v>1267.7118460000002</v>
      </c>
      <c r="AW214" s="141">
        <v>65.489356999999998</v>
      </c>
      <c r="AX214" s="402">
        <v>529.78382699999941</v>
      </c>
      <c r="AY214" s="141">
        <v>0</v>
      </c>
      <c r="AZ214" s="141">
        <v>0</v>
      </c>
      <c r="BA214" s="142">
        <v>382.46505900000005</v>
      </c>
      <c r="BB214" s="403">
        <v>147.31876799999935</v>
      </c>
    </row>
    <row r="215" spans="6:54" ht="16.149999999999999" customHeight="1">
      <c r="F215" s="137" t="s">
        <v>201</v>
      </c>
      <c r="G215" s="395" t="s">
        <v>202</v>
      </c>
      <c r="H215" s="467">
        <v>43031</v>
      </c>
      <c r="I215" s="397" t="s">
        <v>61</v>
      </c>
      <c r="J215" s="397" t="s">
        <v>91</v>
      </c>
      <c r="K215" s="398" t="s">
        <v>117</v>
      </c>
      <c r="L215" s="395" t="s">
        <v>114</v>
      </c>
      <c r="M215" s="399">
        <v>0.10514860500301487</v>
      </c>
      <c r="N215" s="400" t="s">
        <v>52</v>
      </c>
      <c r="O215" s="504">
        <v>2018</v>
      </c>
      <c r="P215" s="401">
        <v>3</v>
      </c>
      <c r="Q215" s="141">
        <v>3264.8880600000002</v>
      </c>
      <c r="R215" s="141">
        <v>31.189724999999999</v>
      </c>
      <c r="S215" s="402">
        <v>3233.698335</v>
      </c>
      <c r="T215" s="141">
        <v>1607.7852000000003</v>
      </c>
      <c r="W215" s="403">
        <v>1625.9131349999998</v>
      </c>
      <c r="X215" s="142">
        <v>55.729077000000004</v>
      </c>
      <c r="Y215" s="141">
        <v>221.990544</v>
      </c>
      <c r="Z215" s="142">
        <v>0.159135</v>
      </c>
      <c r="AA215" s="141">
        <v>0</v>
      </c>
      <c r="AB215" s="141">
        <v>-0.38192400000000004</v>
      </c>
      <c r="AC215" s="142">
        <v>12.518620000000002</v>
      </c>
      <c r="AD215" s="141">
        <v>125.790913</v>
      </c>
      <c r="AE215" s="141">
        <v>314.59928600000006</v>
      </c>
      <c r="AF215" s="141">
        <v>208.509286</v>
      </c>
      <c r="AG215" s="141">
        <v>104.85935600000001</v>
      </c>
      <c r="AH215" s="141">
        <v>0</v>
      </c>
      <c r="AI215" s="141">
        <v>99.480592999999999</v>
      </c>
      <c r="AJ215" s="141">
        <v>35.731112000000003</v>
      </c>
      <c r="AK215" s="141">
        <v>0</v>
      </c>
      <c r="AL215" s="141">
        <v>47.751109000000007</v>
      </c>
      <c r="AM215" s="380">
        <v>4.4557800000000007</v>
      </c>
      <c r="AN215" s="141">
        <v>7.8294420000000002</v>
      </c>
      <c r="AO215" s="141">
        <v>0</v>
      </c>
      <c r="AP215" s="141">
        <v>7.5748259999999998</v>
      </c>
      <c r="AQ215" s="141">
        <v>0</v>
      </c>
      <c r="AR215" s="141">
        <v>3.7131500000000002</v>
      </c>
      <c r="AS215" s="141">
        <v>0</v>
      </c>
      <c r="AT215" s="142">
        <v>3.1296550000000005</v>
      </c>
      <c r="AU215" s="466">
        <v>26.702852999999998</v>
      </c>
      <c r="AV215" s="402">
        <v>963.42450800000017</v>
      </c>
      <c r="AW215" s="141">
        <v>53.448142000000004</v>
      </c>
      <c r="AX215" s="402">
        <v>343.29842499999955</v>
      </c>
      <c r="AY215" s="141">
        <v>0</v>
      </c>
      <c r="AZ215" s="141">
        <v>0</v>
      </c>
      <c r="BA215" s="142">
        <v>218.33322000000001</v>
      </c>
      <c r="BB215" s="403">
        <v>124.96520499999954</v>
      </c>
    </row>
    <row r="216" spans="6:54" ht="16.149999999999999" customHeight="1">
      <c r="F216" s="137" t="s">
        <v>203</v>
      </c>
      <c r="G216" s="395" t="s">
        <v>221</v>
      </c>
      <c r="H216" s="467">
        <v>43078</v>
      </c>
      <c r="I216" s="397" t="s">
        <v>61</v>
      </c>
      <c r="J216" s="397" t="s">
        <v>91</v>
      </c>
      <c r="K216" s="398" t="s">
        <v>117</v>
      </c>
      <c r="L216" s="395" t="s">
        <v>77</v>
      </c>
      <c r="M216" s="399">
        <v>4.0216246009968287E-2</v>
      </c>
      <c r="N216" s="400" t="s">
        <v>51</v>
      </c>
      <c r="O216" s="504">
        <v>2018</v>
      </c>
      <c r="P216" s="401">
        <v>3</v>
      </c>
      <c r="Q216" s="141">
        <v>4075.7320800000002</v>
      </c>
      <c r="R216" s="141">
        <v>28.775250000000003</v>
      </c>
      <c r="S216" s="402">
        <v>4046.9568300000001</v>
      </c>
      <c r="T216" s="141">
        <v>2091.40218</v>
      </c>
      <c r="W216" s="403">
        <v>1955.55465</v>
      </c>
      <c r="X216" s="142">
        <v>67.473240000000018</v>
      </c>
      <c r="Y216" s="141">
        <v>317.52345600000007</v>
      </c>
      <c r="Z216" s="142">
        <v>16.146898</v>
      </c>
      <c r="AA216" s="141">
        <v>0</v>
      </c>
      <c r="AB216" s="141">
        <v>-1.1033360000000001</v>
      </c>
      <c r="AC216" s="142">
        <v>20.889121000000003</v>
      </c>
      <c r="AD216" s="141">
        <v>126.49110700000001</v>
      </c>
      <c r="AE216" s="141">
        <v>452.44202300000006</v>
      </c>
      <c r="AF216" s="141">
        <v>304.60560800000002</v>
      </c>
      <c r="AG216" s="141">
        <v>173.30862400000001</v>
      </c>
      <c r="AH216" s="141">
        <v>0</v>
      </c>
      <c r="AI216" s="141">
        <v>161.30984500000002</v>
      </c>
      <c r="AJ216" s="141">
        <v>79.408365000000003</v>
      </c>
      <c r="AK216" s="141">
        <v>0</v>
      </c>
      <c r="AL216" s="141">
        <v>8.9964320000000004</v>
      </c>
      <c r="AM216" s="380">
        <v>3.2145269999999999</v>
      </c>
      <c r="AN216" s="141">
        <v>3.5964510000000005</v>
      </c>
      <c r="AO216" s="141">
        <v>0</v>
      </c>
      <c r="AP216" s="141">
        <v>4.4027350000000007</v>
      </c>
      <c r="AQ216" s="141">
        <v>11.977561000000001</v>
      </c>
      <c r="AR216" s="141">
        <v>1.6762220000000003</v>
      </c>
      <c r="AS216" s="141">
        <v>0</v>
      </c>
      <c r="AT216" s="142">
        <v>2.5992050000000004</v>
      </c>
      <c r="AU216" s="466">
        <v>27.466701000000004</v>
      </c>
      <c r="AV216" s="402">
        <v>1334.0287050000002</v>
      </c>
      <c r="AW216" s="141">
        <v>76.257491999999999</v>
      </c>
      <c r="AX216" s="402">
        <v>163.91064399999976</v>
      </c>
      <c r="AY216" s="141">
        <v>0</v>
      </c>
      <c r="AZ216" s="141">
        <v>0</v>
      </c>
      <c r="BA216" s="142">
        <v>304.90266000000003</v>
      </c>
      <c r="BB216" s="403">
        <v>-140.99201600000026</v>
      </c>
    </row>
    <row r="217" spans="6:54" ht="16.149999999999999" customHeight="1">
      <c r="F217" s="137" t="s">
        <v>204</v>
      </c>
      <c r="G217" s="395" t="s">
        <v>205</v>
      </c>
      <c r="H217" s="467">
        <v>43078</v>
      </c>
      <c r="I217" s="397" t="s">
        <v>61</v>
      </c>
      <c r="J217" s="397" t="s">
        <v>91</v>
      </c>
      <c r="K217" s="398" t="s">
        <v>117</v>
      </c>
      <c r="L217" s="395" t="s">
        <v>77</v>
      </c>
      <c r="M217" s="399">
        <v>9.2292052989669138E-2</v>
      </c>
      <c r="N217" s="400" t="s">
        <v>52</v>
      </c>
      <c r="O217" s="504">
        <v>2018</v>
      </c>
      <c r="P217" s="401">
        <v>3</v>
      </c>
      <c r="Q217" s="141">
        <v>5140.161180000001</v>
      </c>
      <c r="R217" s="141">
        <v>56.359800000000007</v>
      </c>
      <c r="S217" s="402">
        <v>5083.8013800000008</v>
      </c>
      <c r="T217" s="141">
        <v>2559.6307800000004</v>
      </c>
      <c r="W217" s="403">
        <v>2524.1706000000004</v>
      </c>
      <c r="X217" s="142">
        <v>85.413059000000004</v>
      </c>
      <c r="Y217" s="141">
        <v>348.98212800000005</v>
      </c>
      <c r="Z217" s="142">
        <v>0.54105899999999996</v>
      </c>
      <c r="AA217" s="141">
        <v>0</v>
      </c>
      <c r="AB217" s="141">
        <v>-1.3897790000000001</v>
      </c>
      <c r="AC217" s="142">
        <v>30.012861000000001</v>
      </c>
      <c r="AD217" s="141">
        <v>98.737962999999993</v>
      </c>
      <c r="AE217" s="141">
        <v>509.28504500000003</v>
      </c>
      <c r="AF217" s="141">
        <v>574.02116300000012</v>
      </c>
      <c r="AG217" s="141">
        <v>123.30840700000002</v>
      </c>
      <c r="AH217" s="141">
        <v>0</v>
      </c>
      <c r="AI217" s="141">
        <v>137.93821800000001</v>
      </c>
      <c r="AJ217" s="141">
        <v>30.957062000000001</v>
      </c>
      <c r="AK217" s="141">
        <v>0</v>
      </c>
      <c r="AL217" s="141">
        <v>21.302871999999997</v>
      </c>
      <c r="AM217" s="380">
        <v>3.6813230000000008</v>
      </c>
      <c r="AN217" s="141">
        <v>11.234931000000001</v>
      </c>
      <c r="AO217" s="141">
        <v>0</v>
      </c>
      <c r="AP217" s="141">
        <v>12.264004000000002</v>
      </c>
      <c r="AQ217" s="141">
        <v>5.4954619999999998</v>
      </c>
      <c r="AR217" s="141">
        <v>1.739876</v>
      </c>
      <c r="AS217" s="141">
        <v>0</v>
      </c>
      <c r="AT217" s="142">
        <v>17.313887999999999</v>
      </c>
      <c r="AU217" s="466">
        <v>51.729483999999999</v>
      </c>
      <c r="AV217" s="402">
        <v>1547.2802139999999</v>
      </c>
      <c r="AW217" s="141">
        <v>96.181194000000005</v>
      </c>
      <c r="AX217" s="402">
        <v>474.39602800000034</v>
      </c>
      <c r="AY217" s="141">
        <v>0</v>
      </c>
      <c r="AZ217" s="141">
        <v>0</v>
      </c>
      <c r="BA217" s="142">
        <v>290.283458</v>
      </c>
      <c r="BB217" s="403">
        <v>184.11257000000035</v>
      </c>
    </row>
    <row r="218" spans="6:54" ht="16.149999999999999" customHeight="1">
      <c r="F218" s="137" t="s">
        <v>206</v>
      </c>
      <c r="G218" s="395" t="s">
        <v>207</v>
      </c>
      <c r="H218" s="467">
        <v>43097</v>
      </c>
      <c r="I218" s="397" t="s">
        <v>55</v>
      </c>
      <c r="J218" s="397" t="s">
        <v>116</v>
      </c>
      <c r="K218" s="398" t="s">
        <v>63</v>
      </c>
      <c r="L218" s="395" t="s">
        <v>114</v>
      </c>
      <c r="M218" s="399">
        <v>0.15278519757397979</v>
      </c>
      <c r="N218" s="400" t="s">
        <v>52</v>
      </c>
      <c r="O218" s="504">
        <v>2018</v>
      </c>
      <c r="P218" s="401">
        <v>3</v>
      </c>
      <c r="Q218" s="141">
        <v>5430.0682800000013</v>
      </c>
      <c r="R218" s="141">
        <v>69.060600000000008</v>
      </c>
      <c r="S218" s="402">
        <v>5361.0076800000015</v>
      </c>
      <c r="T218" s="141">
        <v>2189.3004000000005</v>
      </c>
      <c r="W218" s="403">
        <v>3171.707280000001</v>
      </c>
      <c r="X218" s="142">
        <v>114.47111000000002</v>
      </c>
      <c r="Y218" s="141">
        <v>630.83091600000012</v>
      </c>
      <c r="Z218" s="142">
        <v>21.971239000000004</v>
      </c>
      <c r="AA218" s="141">
        <v>0</v>
      </c>
      <c r="AB218" s="141">
        <v>6.715497</v>
      </c>
      <c r="AC218" s="142">
        <v>26.830161</v>
      </c>
      <c r="AD218" s="141">
        <v>255.33741200000003</v>
      </c>
      <c r="AE218" s="141">
        <v>332.49666900000005</v>
      </c>
      <c r="AF218" s="141">
        <v>397.83750000000003</v>
      </c>
      <c r="AG218" s="141">
        <v>257.40616699999998</v>
      </c>
      <c r="AH218" s="141">
        <v>0</v>
      </c>
      <c r="AI218" s="141">
        <v>154.50947600000001</v>
      </c>
      <c r="AJ218" s="141">
        <v>27.105995000000004</v>
      </c>
      <c r="AK218" s="141">
        <v>0</v>
      </c>
      <c r="AL218" s="141">
        <v>29.365712000000002</v>
      </c>
      <c r="AM218" s="380">
        <v>9.2828750000000007</v>
      </c>
      <c r="AN218" s="141">
        <v>8.5826810000000009</v>
      </c>
      <c r="AO218" s="141">
        <v>1.718658</v>
      </c>
      <c r="AP218" s="141">
        <v>22.300118000000001</v>
      </c>
      <c r="AQ218" s="141">
        <v>0</v>
      </c>
      <c r="AR218" s="141">
        <v>13.324904000000002</v>
      </c>
      <c r="AS218" s="141">
        <v>0</v>
      </c>
      <c r="AT218" s="142">
        <v>10.174031000000001</v>
      </c>
      <c r="AU218" s="466">
        <v>65.383267000000004</v>
      </c>
      <c r="AV218" s="402">
        <v>1519.442198</v>
      </c>
      <c r="AW218" s="141">
        <v>88.903419999999997</v>
      </c>
      <c r="AX218" s="402">
        <v>829.63405500000079</v>
      </c>
      <c r="AY218" s="141">
        <v>0</v>
      </c>
      <c r="AZ218" s="141">
        <v>0</v>
      </c>
      <c r="BA218" s="142">
        <v>321.52696300000002</v>
      </c>
      <c r="BB218" s="403">
        <v>508.10709200000076</v>
      </c>
    </row>
    <row r="219" spans="6:54" ht="16.149999999999999" customHeight="1">
      <c r="F219" s="137" t="s">
        <v>339</v>
      </c>
      <c r="G219" s="395" t="s">
        <v>209</v>
      </c>
      <c r="H219" s="467">
        <v>43105</v>
      </c>
      <c r="I219" s="397" t="s">
        <v>61</v>
      </c>
      <c r="J219" s="397" t="s">
        <v>62</v>
      </c>
      <c r="K219" s="398" t="s">
        <v>95</v>
      </c>
      <c r="L219" s="395" t="s">
        <v>64</v>
      </c>
      <c r="M219" s="399">
        <v>0.11653719470533484</v>
      </c>
      <c r="N219" s="400" t="s">
        <v>52</v>
      </c>
      <c r="O219" s="504">
        <v>2018</v>
      </c>
      <c r="P219" s="401">
        <v>3</v>
      </c>
      <c r="Q219" s="141">
        <v>3103.9848000000002</v>
      </c>
      <c r="R219" s="141">
        <v>47.054700000000004</v>
      </c>
      <c r="S219" s="402">
        <v>3056.9301</v>
      </c>
      <c r="T219" s="141">
        <v>1238.2599600000001</v>
      </c>
      <c r="W219" s="403">
        <v>1818.6701399999999</v>
      </c>
      <c r="X219" s="142">
        <v>53.543622999999997</v>
      </c>
      <c r="Y219" s="141">
        <v>359.68341600000002</v>
      </c>
      <c r="Z219" s="142">
        <v>12.062433</v>
      </c>
      <c r="AA219" s="141">
        <v>0</v>
      </c>
      <c r="AB219" s="141">
        <v>-8.1158850000000005</v>
      </c>
      <c r="AC219" s="142">
        <v>30.638792000000002</v>
      </c>
      <c r="AD219" s="141">
        <v>145.491826</v>
      </c>
      <c r="AE219" s="141">
        <v>244.07065400000002</v>
      </c>
      <c r="AF219" s="141">
        <v>116.35951200000001</v>
      </c>
      <c r="AG219" s="141">
        <v>167.60098200000002</v>
      </c>
      <c r="AH219" s="141">
        <v>0</v>
      </c>
      <c r="AI219" s="141">
        <v>145.91618600000001</v>
      </c>
      <c r="AJ219" s="141">
        <v>41.215965000000004</v>
      </c>
      <c r="AK219" s="141">
        <v>0</v>
      </c>
      <c r="AL219" s="141">
        <v>45.204948999999999</v>
      </c>
      <c r="AM219" s="380">
        <v>3.6601050000000002</v>
      </c>
      <c r="AN219" s="141">
        <v>16.698566</v>
      </c>
      <c r="AO219" s="141">
        <v>0.18035300000000001</v>
      </c>
      <c r="AP219" s="141">
        <v>58.338891000000004</v>
      </c>
      <c r="AQ219" s="141">
        <v>0</v>
      </c>
      <c r="AR219" s="141">
        <v>14.173624</v>
      </c>
      <c r="AS219" s="141">
        <v>0</v>
      </c>
      <c r="AT219" s="142">
        <v>4.4451710000000011</v>
      </c>
      <c r="AU219" s="466">
        <v>97.496710000000007</v>
      </c>
      <c r="AV219" s="402">
        <v>1003.3567840000002</v>
      </c>
      <c r="AW219" s="141">
        <v>50.817110000000007</v>
      </c>
      <c r="AX219" s="402">
        <v>361.72968099999986</v>
      </c>
      <c r="AY219" s="141">
        <v>0</v>
      </c>
      <c r="AZ219" s="141">
        <v>0</v>
      </c>
      <c r="BA219" s="142">
        <v>88.012263999999988</v>
      </c>
      <c r="BB219" s="403">
        <v>273.71741699999984</v>
      </c>
    </row>
    <row r="220" spans="6:54" ht="16.149999999999999" customHeight="1">
      <c r="F220" s="137" t="s">
        <v>340</v>
      </c>
      <c r="G220" s="395" t="s">
        <v>343</v>
      </c>
      <c r="H220" s="467">
        <v>43108</v>
      </c>
      <c r="I220" s="397" t="s">
        <v>55</v>
      </c>
      <c r="J220" s="397" t="s">
        <v>116</v>
      </c>
      <c r="K220" s="398" t="s">
        <v>63</v>
      </c>
      <c r="L220" s="395" t="s">
        <v>77</v>
      </c>
      <c r="M220" s="399">
        <v>5.7876385116801828E-2</v>
      </c>
      <c r="N220" s="400" t="s">
        <v>52</v>
      </c>
      <c r="O220" s="504">
        <v>2018</v>
      </c>
      <c r="P220" s="401">
        <v>3</v>
      </c>
      <c r="Q220" s="141">
        <v>2394.0327600000001</v>
      </c>
      <c r="R220" s="141">
        <v>53.096400000000003</v>
      </c>
      <c r="S220" s="402">
        <v>2340.9363600000001</v>
      </c>
      <c r="T220" s="141">
        <v>1242.6031800000001</v>
      </c>
      <c r="W220" s="403">
        <v>1098.3331800000001</v>
      </c>
      <c r="X220" s="142">
        <v>35.274925000000003</v>
      </c>
      <c r="Y220" s="141">
        <v>160.641684</v>
      </c>
      <c r="Z220" s="142">
        <v>11.45772</v>
      </c>
      <c r="AA220" s="141">
        <v>0</v>
      </c>
      <c r="AB220" s="141">
        <v>-7.426300000000001E-2</v>
      </c>
      <c r="AC220" s="142">
        <v>25.100894000000004</v>
      </c>
      <c r="AD220" s="141">
        <v>60.725916000000005</v>
      </c>
      <c r="AE220" s="141">
        <v>292.47952100000003</v>
      </c>
      <c r="AF220" s="141">
        <v>108.43458899999999</v>
      </c>
      <c r="AG220" s="141">
        <v>60.566781000000006</v>
      </c>
      <c r="AH220" s="141">
        <v>0</v>
      </c>
      <c r="AI220" s="141">
        <v>76.703069999999997</v>
      </c>
      <c r="AJ220" s="141">
        <v>76.236273999999995</v>
      </c>
      <c r="AK220" s="141">
        <v>0</v>
      </c>
      <c r="AL220" s="141">
        <v>35.508323000000004</v>
      </c>
      <c r="AM220" s="380">
        <v>1.9202290000000002</v>
      </c>
      <c r="AN220" s="141">
        <v>8.0628399999999996</v>
      </c>
      <c r="AO220" s="141">
        <v>0</v>
      </c>
      <c r="AP220" s="141">
        <v>12.030606000000001</v>
      </c>
      <c r="AQ220" s="141">
        <v>0</v>
      </c>
      <c r="AR220" s="141">
        <v>4.2860360000000002</v>
      </c>
      <c r="AS220" s="141">
        <v>0</v>
      </c>
      <c r="AT220" s="142">
        <v>1.2836890000000001</v>
      </c>
      <c r="AU220" s="466">
        <v>27.583399999999997</v>
      </c>
      <c r="AV220" s="402">
        <v>738.23787400000003</v>
      </c>
      <c r="AW220" s="141">
        <v>39.189646000000003</v>
      </c>
      <c r="AX220" s="402">
        <v>138.557962</v>
      </c>
      <c r="AY220" s="141">
        <v>0</v>
      </c>
      <c r="AZ220" s="141">
        <v>0</v>
      </c>
      <c r="BA220" s="142">
        <v>44.918506000000008</v>
      </c>
      <c r="BB220" s="403">
        <v>93.639455999999996</v>
      </c>
    </row>
    <row r="221" spans="6:54" ht="16.149999999999999" customHeight="1">
      <c r="F221" s="137" t="s">
        <v>341</v>
      </c>
      <c r="G221" s="395" t="s">
        <v>342</v>
      </c>
      <c r="H221" s="467">
        <v>43110</v>
      </c>
      <c r="I221" s="397" t="s">
        <v>55</v>
      </c>
      <c r="J221" s="397" t="s">
        <v>126</v>
      </c>
      <c r="K221" s="398" t="s">
        <v>117</v>
      </c>
      <c r="L221" s="395" t="s">
        <v>77</v>
      </c>
      <c r="M221" s="399">
        <v>0.15731415464410028</v>
      </c>
      <c r="N221" s="400" t="s">
        <v>52</v>
      </c>
      <c r="O221" s="504">
        <v>2018</v>
      </c>
      <c r="P221" s="401">
        <v>3</v>
      </c>
      <c r="Q221" s="141">
        <v>2568.5780399999999</v>
      </c>
      <c r="R221" s="141">
        <v>35.643825</v>
      </c>
      <c r="S221" s="402">
        <v>2532.9342149999998</v>
      </c>
      <c r="T221" s="141">
        <v>996.88806</v>
      </c>
      <c r="W221" s="403">
        <v>1536.0461549999998</v>
      </c>
      <c r="X221" s="142">
        <v>53.989201000000001</v>
      </c>
      <c r="Y221" s="141">
        <v>211.11127199999999</v>
      </c>
      <c r="Z221" s="142">
        <v>42.287473999999996</v>
      </c>
      <c r="AA221" s="141">
        <v>0</v>
      </c>
      <c r="AB221" s="141">
        <v>61.436719000000004</v>
      </c>
      <c r="AC221" s="142">
        <v>15.531576000000001</v>
      </c>
      <c r="AD221" s="141">
        <v>93.200065000000009</v>
      </c>
      <c r="AE221" s="141">
        <v>256.80145399999998</v>
      </c>
      <c r="AF221" s="141">
        <v>140.632904</v>
      </c>
      <c r="AG221" s="141">
        <v>181.30781000000002</v>
      </c>
      <c r="AH221" s="141">
        <v>0</v>
      </c>
      <c r="AI221" s="141">
        <v>78.676344</v>
      </c>
      <c r="AJ221" s="141">
        <v>31.402640000000005</v>
      </c>
      <c r="AK221" s="141">
        <v>1.8990110000000002</v>
      </c>
      <c r="AL221" s="141">
        <v>54.965229000000008</v>
      </c>
      <c r="AM221" s="380">
        <v>0.20157100000000003</v>
      </c>
      <c r="AN221" s="141">
        <v>2.397634</v>
      </c>
      <c r="AO221" s="141">
        <v>0.16974400000000001</v>
      </c>
      <c r="AP221" s="141">
        <v>5.8561680000000003</v>
      </c>
      <c r="AQ221" s="141">
        <v>0</v>
      </c>
      <c r="AR221" s="141">
        <v>4.6467420000000006</v>
      </c>
      <c r="AS221" s="141">
        <v>0</v>
      </c>
      <c r="AT221" s="142">
        <v>1.3367340000000001</v>
      </c>
      <c r="AU221" s="466">
        <v>14.608592999999999</v>
      </c>
      <c r="AV221" s="402">
        <v>853.49405000000002</v>
      </c>
      <c r="AW221" s="141">
        <v>48.058770000000003</v>
      </c>
      <c r="AX221" s="402">
        <v>404.07368299999996</v>
      </c>
      <c r="AY221" s="141">
        <v>0</v>
      </c>
      <c r="AZ221" s="141">
        <v>0</v>
      </c>
      <c r="BA221" s="142">
        <v>207.07707100000002</v>
      </c>
      <c r="BB221" s="403">
        <v>196.99661199999994</v>
      </c>
    </row>
    <row r="222" spans="6:54" ht="16.149999999999999" customHeight="1">
      <c r="G222" s="395" t="s">
        <v>246</v>
      </c>
      <c r="S222" s="402" t="s">
        <v>246</v>
      </c>
      <c r="W222" s="403" t="s">
        <v>246</v>
      </c>
      <c r="AU222" s="466" t="s">
        <v>246</v>
      </c>
      <c r="AV222" s="402" t="s">
        <v>246</v>
      </c>
      <c r="AX222" s="402" t="s">
        <v>246</v>
      </c>
      <c r="BB222" s="403" t="s">
        <v>246</v>
      </c>
    </row>
    <row r="223" spans="6:54" ht="16.149999999999999" customHeight="1">
      <c r="G223" s="395" t="s">
        <v>246</v>
      </c>
      <c r="S223" s="402" t="s">
        <v>246</v>
      </c>
      <c r="W223" s="403" t="s">
        <v>246</v>
      </c>
      <c r="AU223" s="466" t="s">
        <v>246</v>
      </c>
      <c r="AV223" s="402" t="s">
        <v>246</v>
      </c>
      <c r="AX223" s="402" t="s">
        <v>246</v>
      </c>
      <c r="BB223" s="403" t="s">
        <v>246</v>
      </c>
    </row>
    <row r="224" spans="6:54" ht="16.149999999999999" customHeight="1">
      <c r="G224" s="395" t="s">
        <v>246</v>
      </c>
      <c r="S224" s="402" t="s">
        <v>246</v>
      </c>
      <c r="W224" s="403" t="s">
        <v>246</v>
      </c>
      <c r="AU224" s="466" t="s">
        <v>246</v>
      </c>
      <c r="AV224" s="402" t="s">
        <v>246</v>
      </c>
      <c r="AX224" s="402" t="s">
        <v>246</v>
      </c>
      <c r="BB224" s="403" t="s">
        <v>246</v>
      </c>
    </row>
    <row r="225" spans="7:54" ht="16.149999999999999" customHeight="1">
      <c r="G225" s="395" t="s">
        <v>246</v>
      </c>
      <c r="S225" s="402" t="s">
        <v>246</v>
      </c>
      <c r="W225" s="403" t="s">
        <v>246</v>
      </c>
      <c r="AU225" s="466" t="s">
        <v>246</v>
      </c>
      <c r="AV225" s="402" t="s">
        <v>246</v>
      </c>
      <c r="AX225" s="402" t="s">
        <v>246</v>
      </c>
      <c r="BB225" s="403" t="s">
        <v>246</v>
      </c>
    </row>
    <row r="226" spans="7:54" ht="16.149999999999999" customHeight="1">
      <c r="G226" s="395" t="s">
        <v>246</v>
      </c>
      <c r="S226" s="402" t="s">
        <v>246</v>
      </c>
      <c r="W226" s="403" t="s">
        <v>246</v>
      </c>
      <c r="AU226" s="466" t="s">
        <v>246</v>
      </c>
      <c r="AV226" s="402" t="s">
        <v>246</v>
      </c>
      <c r="AX226" s="402" t="s">
        <v>246</v>
      </c>
      <c r="BB226" s="403" t="s">
        <v>246</v>
      </c>
    </row>
    <row r="227" spans="7:54" ht="16.149999999999999" customHeight="1">
      <c r="G227" s="395" t="s">
        <v>246</v>
      </c>
      <c r="S227" s="402" t="s">
        <v>246</v>
      </c>
      <c r="W227" s="403" t="s">
        <v>246</v>
      </c>
      <c r="AU227" s="466" t="s">
        <v>246</v>
      </c>
      <c r="AV227" s="402" t="s">
        <v>246</v>
      </c>
      <c r="AX227" s="402" t="s">
        <v>246</v>
      </c>
      <c r="BB227" s="403" t="s">
        <v>246</v>
      </c>
    </row>
    <row r="228" spans="7:54" ht="16.149999999999999" customHeight="1">
      <c r="G228" s="395" t="s">
        <v>246</v>
      </c>
      <c r="S228" s="402" t="s">
        <v>246</v>
      </c>
      <c r="W228" s="403" t="s">
        <v>246</v>
      </c>
      <c r="AU228" s="466" t="s">
        <v>246</v>
      </c>
      <c r="AV228" s="402" t="s">
        <v>246</v>
      </c>
      <c r="AX228" s="402" t="s">
        <v>246</v>
      </c>
      <c r="BB228" s="403" t="s">
        <v>246</v>
      </c>
    </row>
    <row r="229" spans="7:54" ht="16.149999999999999" customHeight="1">
      <c r="G229" s="395" t="s">
        <v>246</v>
      </c>
      <c r="S229" s="402" t="s">
        <v>246</v>
      </c>
      <c r="W229" s="403" t="s">
        <v>246</v>
      </c>
      <c r="AU229" s="466" t="s">
        <v>246</v>
      </c>
      <c r="AV229" s="402" t="s">
        <v>246</v>
      </c>
      <c r="AX229" s="402" t="s">
        <v>246</v>
      </c>
      <c r="BB229" s="403" t="s">
        <v>246</v>
      </c>
    </row>
    <row r="230" spans="7:54" ht="16.149999999999999" customHeight="1">
      <c r="G230" s="395" t="s">
        <v>246</v>
      </c>
      <c r="S230" s="402" t="s">
        <v>246</v>
      </c>
      <c r="W230" s="403" t="s">
        <v>246</v>
      </c>
      <c r="AU230" s="466" t="s">
        <v>246</v>
      </c>
      <c r="AV230" s="402" t="s">
        <v>246</v>
      </c>
      <c r="AX230" s="402" t="s">
        <v>246</v>
      </c>
      <c r="BB230" s="403" t="s">
        <v>246</v>
      </c>
    </row>
    <row r="231" spans="7:54" ht="16.149999999999999" customHeight="1">
      <c r="G231" s="395" t="s">
        <v>246</v>
      </c>
      <c r="S231" s="402" t="s">
        <v>246</v>
      </c>
      <c r="W231" s="403" t="s">
        <v>246</v>
      </c>
      <c r="AU231" s="466" t="s">
        <v>246</v>
      </c>
      <c r="AV231" s="402" t="s">
        <v>246</v>
      </c>
      <c r="AX231" s="402" t="s">
        <v>246</v>
      </c>
      <c r="BB231" s="403" t="s">
        <v>246</v>
      </c>
    </row>
    <row r="232" spans="7:54" ht="16.149999999999999" customHeight="1">
      <c r="G232" s="395" t="s">
        <v>246</v>
      </c>
      <c r="S232" s="402" t="s">
        <v>246</v>
      </c>
      <c r="W232" s="403" t="s">
        <v>246</v>
      </c>
      <c r="AU232" s="466" t="s">
        <v>246</v>
      </c>
      <c r="AV232" s="402" t="s">
        <v>246</v>
      </c>
      <c r="AX232" s="402" t="s">
        <v>246</v>
      </c>
      <c r="BB232" s="403" t="s">
        <v>246</v>
      </c>
    </row>
    <row r="233" spans="7:54" ht="16.149999999999999" customHeight="1">
      <c r="G233" s="395" t="s">
        <v>246</v>
      </c>
      <c r="S233" s="402" t="s">
        <v>246</v>
      </c>
      <c r="W233" s="403" t="s">
        <v>246</v>
      </c>
      <c r="AU233" s="466" t="s">
        <v>246</v>
      </c>
      <c r="AV233" s="402" t="s">
        <v>246</v>
      </c>
      <c r="AX233" s="402" t="s">
        <v>246</v>
      </c>
      <c r="BB233" s="403" t="s">
        <v>246</v>
      </c>
    </row>
    <row r="234" spans="7:54" ht="16.149999999999999" customHeight="1">
      <c r="G234" s="395" t="s">
        <v>246</v>
      </c>
      <c r="S234" s="402" t="s">
        <v>246</v>
      </c>
      <c r="W234" s="403" t="s">
        <v>246</v>
      </c>
      <c r="AU234" s="466" t="s">
        <v>246</v>
      </c>
      <c r="AV234" s="402" t="s">
        <v>246</v>
      </c>
      <c r="AX234" s="402" t="s">
        <v>246</v>
      </c>
      <c r="BB234" s="403" t="s">
        <v>246</v>
      </c>
    </row>
    <row r="235" spans="7:54" ht="16.149999999999999" customHeight="1">
      <c r="G235" s="395" t="s">
        <v>246</v>
      </c>
      <c r="S235" s="402" t="s">
        <v>246</v>
      </c>
      <c r="W235" s="403" t="s">
        <v>246</v>
      </c>
      <c r="AU235" s="466" t="s">
        <v>246</v>
      </c>
      <c r="AV235" s="402" t="s">
        <v>246</v>
      </c>
      <c r="AX235" s="402" t="s">
        <v>246</v>
      </c>
      <c r="BB235" s="403" t="s">
        <v>246</v>
      </c>
    </row>
    <row r="236" spans="7:54" ht="16.149999999999999" customHeight="1">
      <c r="G236" s="395" t="s">
        <v>246</v>
      </c>
      <c r="S236" s="402" t="s">
        <v>246</v>
      </c>
      <c r="W236" s="403" t="s">
        <v>246</v>
      </c>
      <c r="AU236" s="466" t="s">
        <v>246</v>
      </c>
      <c r="AV236" s="402" t="s">
        <v>246</v>
      </c>
      <c r="AX236" s="402" t="s">
        <v>246</v>
      </c>
      <c r="BB236" s="403" t="s">
        <v>246</v>
      </c>
    </row>
    <row r="237" spans="7:54" ht="16.149999999999999" customHeight="1">
      <c r="G237" s="395" t="s">
        <v>246</v>
      </c>
      <c r="S237" s="402" t="s">
        <v>246</v>
      </c>
      <c r="W237" s="403" t="s">
        <v>246</v>
      </c>
      <c r="AU237" s="466" t="s">
        <v>246</v>
      </c>
      <c r="AV237" s="402" t="s">
        <v>246</v>
      </c>
      <c r="AX237" s="402" t="s">
        <v>246</v>
      </c>
      <c r="BB237" s="403" t="s">
        <v>246</v>
      </c>
    </row>
    <row r="238" spans="7:54" ht="16.149999999999999" customHeight="1">
      <c r="G238" s="395" t="s">
        <v>246</v>
      </c>
      <c r="S238" s="402" t="s">
        <v>246</v>
      </c>
      <c r="W238" s="403" t="s">
        <v>246</v>
      </c>
      <c r="AU238" s="466" t="s">
        <v>246</v>
      </c>
      <c r="AV238" s="402" t="s">
        <v>246</v>
      </c>
      <c r="AX238" s="402" t="s">
        <v>246</v>
      </c>
      <c r="BB238" s="403" t="s">
        <v>246</v>
      </c>
    </row>
    <row r="239" spans="7:54" ht="16.149999999999999" customHeight="1">
      <c r="G239" s="395" t="s">
        <v>246</v>
      </c>
      <c r="S239" s="402" t="s">
        <v>246</v>
      </c>
      <c r="W239" s="403" t="s">
        <v>246</v>
      </c>
      <c r="AU239" s="466" t="s">
        <v>246</v>
      </c>
      <c r="AV239" s="402" t="s">
        <v>246</v>
      </c>
      <c r="AX239" s="402" t="s">
        <v>246</v>
      </c>
      <c r="BB239" s="403" t="s">
        <v>246</v>
      </c>
    </row>
    <row r="240" spans="7:54" ht="16.149999999999999" customHeight="1">
      <c r="G240" s="395" t="s">
        <v>246</v>
      </c>
      <c r="S240" s="402" t="s">
        <v>246</v>
      </c>
      <c r="W240" s="403" t="s">
        <v>246</v>
      </c>
      <c r="AU240" s="466" t="s">
        <v>246</v>
      </c>
      <c r="AV240" s="402" t="s">
        <v>246</v>
      </c>
      <c r="AX240" s="402" t="s">
        <v>246</v>
      </c>
      <c r="BB240" s="403" t="s">
        <v>246</v>
      </c>
    </row>
    <row r="241" spans="7:54" ht="16.149999999999999" customHeight="1">
      <c r="G241" s="395" t="s">
        <v>246</v>
      </c>
      <c r="S241" s="402" t="s">
        <v>246</v>
      </c>
      <c r="W241" s="403" t="s">
        <v>246</v>
      </c>
      <c r="AU241" s="466" t="s">
        <v>246</v>
      </c>
      <c r="AV241" s="402" t="s">
        <v>246</v>
      </c>
      <c r="AX241" s="402" t="s">
        <v>246</v>
      </c>
      <c r="BB241" s="403" t="s">
        <v>246</v>
      </c>
    </row>
    <row r="242" spans="7:54" ht="16.149999999999999" customHeight="1">
      <c r="G242" s="395" t="s">
        <v>246</v>
      </c>
      <c r="S242" s="402" t="s">
        <v>246</v>
      </c>
      <c r="W242" s="403" t="s">
        <v>246</v>
      </c>
      <c r="AU242" s="466" t="s">
        <v>246</v>
      </c>
      <c r="AV242" s="402" t="s">
        <v>246</v>
      </c>
      <c r="AX242" s="402" t="s">
        <v>246</v>
      </c>
      <c r="BB242" s="403" t="s">
        <v>246</v>
      </c>
    </row>
    <row r="243" spans="7:54" ht="16.149999999999999" customHeight="1">
      <c r="G243" s="395" t="s">
        <v>246</v>
      </c>
      <c r="S243" s="402" t="s">
        <v>246</v>
      </c>
      <c r="W243" s="403" t="s">
        <v>246</v>
      </c>
      <c r="AU243" s="466" t="s">
        <v>246</v>
      </c>
      <c r="AV243" s="402" t="s">
        <v>246</v>
      </c>
      <c r="AX243" s="402" t="s">
        <v>246</v>
      </c>
      <c r="BB243" s="403" t="s">
        <v>246</v>
      </c>
    </row>
    <row r="244" spans="7:54" ht="16.149999999999999" customHeight="1">
      <c r="G244" s="395" t="s">
        <v>246</v>
      </c>
      <c r="S244" s="402" t="s">
        <v>246</v>
      </c>
      <c r="W244" s="403" t="s">
        <v>246</v>
      </c>
      <c r="AU244" s="466" t="s">
        <v>246</v>
      </c>
      <c r="AV244" s="402" t="s">
        <v>246</v>
      </c>
      <c r="AX244" s="402" t="s">
        <v>246</v>
      </c>
      <c r="BB244" s="403" t="s">
        <v>246</v>
      </c>
    </row>
    <row r="245" spans="7:54" ht="16.149999999999999" customHeight="1">
      <c r="G245" s="395" t="s">
        <v>246</v>
      </c>
      <c r="S245" s="402" t="s">
        <v>246</v>
      </c>
      <c r="W245" s="403" t="s">
        <v>246</v>
      </c>
      <c r="AU245" s="466" t="s">
        <v>246</v>
      </c>
      <c r="AV245" s="402" t="s">
        <v>246</v>
      </c>
      <c r="AX245" s="402" t="s">
        <v>246</v>
      </c>
      <c r="BB245" s="403" t="s">
        <v>246</v>
      </c>
    </row>
    <row r="246" spans="7:54" ht="16.149999999999999" customHeight="1">
      <c r="G246" s="395" t="s">
        <v>246</v>
      </c>
      <c r="S246" s="402" t="s">
        <v>246</v>
      </c>
      <c r="W246" s="403" t="s">
        <v>246</v>
      </c>
      <c r="AU246" s="466" t="s">
        <v>246</v>
      </c>
      <c r="AV246" s="402" t="s">
        <v>246</v>
      </c>
      <c r="AX246" s="402" t="s">
        <v>246</v>
      </c>
      <c r="BB246" s="403" t="s">
        <v>246</v>
      </c>
    </row>
    <row r="247" spans="7:54" ht="16.149999999999999" customHeight="1">
      <c r="G247" s="395" t="s">
        <v>246</v>
      </c>
      <c r="S247" s="402" t="s">
        <v>246</v>
      </c>
      <c r="W247" s="403" t="s">
        <v>246</v>
      </c>
      <c r="AU247" s="466" t="s">
        <v>246</v>
      </c>
      <c r="AV247" s="402" t="s">
        <v>246</v>
      </c>
      <c r="AX247" s="402" t="s">
        <v>246</v>
      </c>
      <c r="BB247" s="403" t="s">
        <v>246</v>
      </c>
    </row>
    <row r="248" spans="7:54" ht="16.149999999999999" customHeight="1">
      <c r="G248" s="395" t="s">
        <v>246</v>
      </c>
      <c r="S248" s="402" t="s">
        <v>246</v>
      </c>
      <c r="W248" s="403" t="s">
        <v>246</v>
      </c>
      <c r="AU248" s="466" t="s">
        <v>246</v>
      </c>
      <c r="AV248" s="402" t="s">
        <v>246</v>
      </c>
      <c r="AX248" s="402" t="s">
        <v>246</v>
      </c>
      <c r="BB248" s="403" t="s">
        <v>246</v>
      </c>
    </row>
    <row r="249" spans="7:54" ht="16.149999999999999" customHeight="1">
      <c r="G249" s="395" t="s">
        <v>246</v>
      </c>
      <c r="S249" s="402" t="s">
        <v>246</v>
      </c>
      <c r="W249" s="403" t="s">
        <v>246</v>
      </c>
      <c r="AU249" s="466" t="s">
        <v>246</v>
      </c>
      <c r="AV249" s="402" t="s">
        <v>246</v>
      </c>
      <c r="AX249" s="402" t="s">
        <v>246</v>
      </c>
      <c r="BB249" s="403" t="s">
        <v>246</v>
      </c>
    </row>
    <row r="250" spans="7:54" ht="16.149999999999999" customHeight="1">
      <c r="G250" s="395" t="s">
        <v>246</v>
      </c>
      <c r="S250" s="402" t="s">
        <v>246</v>
      </c>
      <c r="W250" s="403" t="s">
        <v>246</v>
      </c>
      <c r="AU250" s="466" t="s">
        <v>246</v>
      </c>
      <c r="AV250" s="402" t="s">
        <v>246</v>
      </c>
      <c r="AX250" s="402" t="s">
        <v>246</v>
      </c>
      <c r="BB250" s="403" t="s">
        <v>246</v>
      </c>
    </row>
    <row r="251" spans="7:54" ht="16.149999999999999" customHeight="1">
      <c r="G251" s="395" t="s">
        <v>246</v>
      </c>
      <c r="S251" s="402" t="s">
        <v>246</v>
      </c>
      <c r="W251" s="403" t="s">
        <v>246</v>
      </c>
      <c r="AU251" s="466" t="s">
        <v>246</v>
      </c>
      <c r="AV251" s="402" t="s">
        <v>246</v>
      </c>
      <c r="AX251" s="402" t="s">
        <v>246</v>
      </c>
      <c r="BB251" s="403" t="s">
        <v>246</v>
      </c>
    </row>
    <row r="252" spans="7:54" ht="16.149999999999999" customHeight="1">
      <c r="G252" s="395" t="s">
        <v>246</v>
      </c>
      <c r="S252" s="402" t="s">
        <v>246</v>
      </c>
      <c r="W252" s="403" t="s">
        <v>246</v>
      </c>
      <c r="AU252" s="466" t="s">
        <v>246</v>
      </c>
      <c r="AV252" s="402" t="s">
        <v>246</v>
      </c>
      <c r="AX252" s="402" t="s">
        <v>246</v>
      </c>
      <c r="BB252" s="403" t="s">
        <v>246</v>
      </c>
    </row>
    <row r="253" spans="7:54" ht="16.149999999999999" customHeight="1">
      <c r="G253" s="395" t="s">
        <v>246</v>
      </c>
      <c r="S253" s="402" t="s">
        <v>246</v>
      </c>
      <c r="W253" s="403" t="s">
        <v>246</v>
      </c>
      <c r="AU253" s="466" t="s">
        <v>246</v>
      </c>
      <c r="AV253" s="402" t="s">
        <v>246</v>
      </c>
      <c r="AX253" s="402" t="s">
        <v>246</v>
      </c>
      <c r="BB253" s="403" t="s">
        <v>246</v>
      </c>
    </row>
    <row r="254" spans="7:54" ht="16.149999999999999" customHeight="1">
      <c r="G254" s="395" t="s">
        <v>246</v>
      </c>
      <c r="S254" s="402" t="s">
        <v>246</v>
      </c>
      <c r="W254" s="403" t="s">
        <v>246</v>
      </c>
      <c r="AU254" s="466" t="s">
        <v>246</v>
      </c>
      <c r="AV254" s="402" t="s">
        <v>246</v>
      </c>
      <c r="AX254" s="402" t="s">
        <v>246</v>
      </c>
      <c r="BB254" s="403" t="s">
        <v>246</v>
      </c>
    </row>
    <row r="255" spans="7:54" ht="16.149999999999999" customHeight="1">
      <c r="G255" s="395" t="s">
        <v>246</v>
      </c>
      <c r="S255" s="402" t="s">
        <v>246</v>
      </c>
      <c r="W255" s="403" t="s">
        <v>246</v>
      </c>
      <c r="AU255" s="466" t="s">
        <v>246</v>
      </c>
      <c r="AV255" s="402" t="s">
        <v>246</v>
      </c>
      <c r="AX255" s="402" t="s">
        <v>246</v>
      </c>
      <c r="BB255" s="403" t="s">
        <v>246</v>
      </c>
    </row>
    <row r="256" spans="7:54" ht="16.149999999999999" customHeight="1">
      <c r="G256" s="395" t="s">
        <v>246</v>
      </c>
      <c r="S256" s="402" t="s">
        <v>246</v>
      </c>
      <c r="W256" s="403" t="s">
        <v>246</v>
      </c>
      <c r="AU256" s="466" t="s">
        <v>246</v>
      </c>
      <c r="AV256" s="402" t="s">
        <v>246</v>
      </c>
      <c r="AX256" s="402" t="s">
        <v>246</v>
      </c>
      <c r="BB256" s="403" t="s">
        <v>246</v>
      </c>
    </row>
    <row r="257" spans="7:54" ht="16.149999999999999" customHeight="1">
      <c r="G257" s="395" t="s">
        <v>246</v>
      </c>
      <c r="S257" s="402" t="s">
        <v>246</v>
      </c>
      <c r="W257" s="403" t="s">
        <v>246</v>
      </c>
      <c r="AU257" s="466" t="s">
        <v>246</v>
      </c>
      <c r="AV257" s="402" t="s">
        <v>246</v>
      </c>
      <c r="AX257" s="402" t="s">
        <v>246</v>
      </c>
      <c r="BB257" s="403" t="s">
        <v>246</v>
      </c>
    </row>
    <row r="258" spans="7:54" ht="16.149999999999999" customHeight="1">
      <c r="G258" s="395" t="s">
        <v>246</v>
      </c>
      <c r="S258" s="402" t="s">
        <v>246</v>
      </c>
      <c r="W258" s="403" t="s">
        <v>246</v>
      </c>
      <c r="AU258" s="466" t="s">
        <v>246</v>
      </c>
      <c r="AV258" s="402" t="s">
        <v>246</v>
      </c>
      <c r="AX258" s="402" t="s">
        <v>246</v>
      </c>
      <c r="BB258" s="403" t="s">
        <v>246</v>
      </c>
    </row>
    <row r="259" spans="7:54" ht="16.149999999999999" customHeight="1">
      <c r="G259" s="395" t="s">
        <v>246</v>
      </c>
      <c r="S259" s="402" t="s">
        <v>246</v>
      </c>
      <c r="W259" s="403" t="s">
        <v>246</v>
      </c>
      <c r="AU259" s="466" t="s">
        <v>246</v>
      </c>
      <c r="AV259" s="402" t="s">
        <v>246</v>
      </c>
      <c r="AX259" s="402" t="s">
        <v>246</v>
      </c>
      <c r="BB259" s="403" t="s">
        <v>246</v>
      </c>
    </row>
    <row r="260" spans="7:54" ht="16.149999999999999" customHeight="1">
      <c r="G260" s="395" t="s">
        <v>246</v>
      </c>
      <c r="S260" s="402" t="s">
        <v>246</v>
      </c>
      <c r="W260" s="403" t="s">
        <v>246</v>
      </c>
      <c r="AU260" s="466" t="s">
        <v>246</v>
      </c>
      <c r="AV260" s="402" t="s">
        <v>246</v>
      </c>
      <c r="AX260" s="402" t="s">
        <v>246</v>
      </c>
      <c r="BB260" s="403" t="s">
        <v>246</v>
      </c>
    </row>
    <row r="261" spans="7:54" ht="16.149999999999999" customHeight="1">
      <c r="G261" s="395" t="s">
        <v>246</v>
      </c>
      <c r="S261" s="402" t="s">
        <v>246</v>
      </c>
      <c r="W261" s="403" t="s">
        <v>246</v>
      </c>
      <c r="AU261" s="466" t="s">
        <v>246</v>
      </c>
      <c r="AV261" s="402" t="s">
        <v>246</v>
      </c>
      <c r="AX261" s="402" t="s">
        <v>246</v>
      </c>
      <c r="BB261" s="403" t="s">
        <v>246</v>
      </c>
    </row>
    <row r="262" spans="7:54" ht="16.149999999999999" customHeight="1">
      <c r="G262" s="395" t="s">
        <v>246</v>
      </c>
      <c r="S262" s="402" t="s">
        <v>246</v>
      </c>
      <c r="W262" s="403" t="s">
        <v>246</v>
      </c>
      <c r="AU262" s="466" t="s">
        <v>246</v>
      </c>
      <c r="AV262" s="402" t="s">
        <v>246</v>
      </c>
      <c r="AX262" s="402" t="s">
        <v>246</v>
      </c>
      <c r="BB262" s="403" t="s">
        <v>246</v>
      </c>
    </row>
    <row r="263" spans="7:54" ht="16.149999999999999" customHeight="1">
      <c r="G263" s="395" t="s">
        <v>246</v>
      </c>
      <c r="S263" s="402" t="s">
        <v>246</v>
      </c>
      <c r="W263" s="403" t="s">
        <v>246</v>
      </c>
      <c r="AU263" s="466" t="s">
        <v>246</v>
      </c>
      <c r="AV263" s="402" t="s">
        <v>246</v>
      </c>
      <c r="AX263" s="402" t="s">
        <v>246</v>
      </c>
      <c r="BB263" s="403" t="s">
        <v>246</v>
      </c>
    </row>
    <row r="264" spans="7:54" ht="16.149999999999999" customHeight="1">
      <c r="G264" s="395" t="s">
        <v>246</v>
      </c>
      <c r="S264" s="402" t="s">
        <v>246</v>
      </c>
      <c r="W264" s="403" t="s">
        <v>246</v>
      </c>
      <c r="AU264" s="466" t="s">
        <v>246</v>
      </c>
      <c r="AV264" s="402" t="s">
        <v>246</v>
      </c>
      <c r="AX264" s="402" t="s">
        <v>246</v>
      </c>
      <c r="BB264" s="403" t="s">
        <v>246</v>
      </c>
    </row>
    <row r="265" spans="7:54" ht="16.149999999999999" customHeight="1">
      <c r="G265" s="395" t="s">
        <v>246</v>
      </c>
      <c r="S265" s="402" t="s">
        <v>246</v>
      </c>
      <c r="W265" s="403" t="s">
        <v>246</v>
      </c>
      <c r="AU265" s="466" t="s">
        <v>246</v>
      </c>
      <c r="AV265" s="402" t="s">
        <v>246</v>
      </c>
      <c r="AX265" s="402" t="s">
        <v>246</v>
      </c>
      <c r="BB265" s="403" t="s">
        <v>246</v>
      </c>
    </row>
    <row r="266" spans="7:54" ht="16.149999999999999" customHeight="1">
      <c r="G266" s="395" t="s">
        <v>246</v>
      </c>
      <c r="S266" s="402" t="s">
        <v>246</v>
      </c>
      <c r="W266" s="403" t="s">
        <v>246</v>
      </c>
      <c r="AU266" s="466" t="s">
        <v>246</v>
      </c>
      <c r="AV266" s="402" t="s">
        <v>246</v>
      </c>
      <c r="AX266" s="402" t="s">
        <v>246</v>
      </c>
      <c r="BB266" s="403" t="s">
        <v>246</v>
      </c>
    </row>
    <row r="267" spans="7:54" ht="16.149999999999999" customHeight="1">
      <c r="G267" s="395" t="s">
        <v>246</v>
      </c>
      <c r="S267" s="402" t="s">
        <v>246</v>
      </c>
      <c r="W267" s="403" t="s">
        <v>246</v>
      </c>
      <c r="AU267" s="466" t="s">
        <v>246</v>
      </c>
      <c r="AV267" s="402" t="s">
        <v>246</v>
      </c>
      <c r="AX267" s="402" t="s">
        <v>246</v>
      </c>
      <c r="BB267" s="403" t="s">
        <v>246</v>
      </c>
    </row>
    <row r="268" spans="7:54" ht="16.149999999999999" customHeight="1">
      <c r="G268" s="395" t="s">
        <v>246</v>
      </c>
      <c r="S268" s="402" t="s">
        <v>246</v>
      </c>
      <c r="W268" s="403" t="s">
        <v>246</v>
      </c>
      <c r="AU268" s="466" t="s">
        <v>246</v>
      </c>
      <c r="AV268" s="402" t="s">
        <v>246</v>
      </c>
      <c r="AX268" s="402" t="s">
        <v>246</v>
      </c>
      <c r="BB268" s="403" t="s">
        <v>246</v>
      </c>
    </row>
    <row r="269" spans="7:54" ht="16.149999999999999" customHeight="1">
      <c r="G269" s="395" t="s">
        <v>246</v>
      </c>
      <c r="S269" s="402" t="s">
        <v>246</v>
      </c>
      <c r="W269" s="403" t="s">
        <v>246</v>
      </c>
      <c r="AU269" s="466" t="s">
        <v>246</v>
      </c>
      <c r="AV269" s="402" t="s">
        <v>246</v>
      </c>
      <c r="AX269" s="402" t="s">
        <v>246</v>
      </c>
      <c r="BB269" s="403" t="s">
        <v>246</v>
      </c>
    </row>
    <row r="270" spans="7:54" ht="16.149999999999999" customHeight="1">
      <c r="G270" s="395" t="s">
        <v>246</v>
      </c>
      <c r="S270" s="402" t="s">
        <v>246</v>
      </c>
      <c r="W270" s="403" t="s">
        <v>246</v>
      </c>
      <c r="AU270" s="466" t="s">
        <v>246</v>
      </c>
      <c r="AV270" s="402" t="s">
        <v>246</v>
      </c>
      <c r="AX270" s="402" t="s">
        <v>246</v>
      </c>
      <c r="BB270" s="403" t="s">
        <v>246</v>
      </c>
    </row>
    <row r="271" spans="7:54" ht="16.149999999999999" customHeight="1">
      <c r="G271" s="395" t="s">
        <v>246</v>
      </c>
      <c r="S271" s="402" t="s">
        <v>246</v>
      </c>
      <c r="W271" s="403" t="s">
        <v>246</v>
      </c>
      <c r="AU271" s="466" t="s">
        <v>246</v>
      </c>
      <c r="AV271" s="402" t="s">
        <v>246</v>
      </c>
      <c r="AX271" s="402" t="s">
        <v>246</v>
      </c>
      <c r="BB271" s="403" t="s">
        <v>246</v>
      </c>
    </row>
    <row r="272" spans="7:54" ht="16.149999999999999" customHeight="1">
      <c r="G272" s="395" t="s">
        <v>246</v>
      </c>
      <c r="S272" s="402" t="s">
        <v>246</v>
      </c>
      <c r="W272" s="403" t="s">
        <v>246</v>
      </c>
      <c r="AU272" s="466" t="s">
        <v>246</v>
      </c>
      <c r="AV272" s="402" t="s">
        <v>246</v>
      </c>
      <c r="AX272" s="402" t="s">
        <v>246</v>
      </c>
      <c r="BB272" s="403" t="s">
        <v>246</v>
      </c>
    </row>
    <row r="273" spans="7:54" ht="16.149999999999999" customHeight="1">
      <c r="G273" s="395" t="s">
        <v>246</v>
      </c>
      <c r="S273" s="402" t="s">
        <v>246</v>
      </c>
      <c r="W273" s="403" t="s">
        <v>246</v>
      </c>
      <c r="AU273" s="466" t="s">
        <v>246</v>
      </c>
      <c r="AV273" s="402" t="s">
        <v>246</v>
      </c>
      <c r="AX273" s="402" t="s">
        <v>246</v>
      </c>
      <c r="BB273" s="403" t="s">
        <v>246</v>
      </c>
    </row>
    <row r="274" spans="7:54" ht="16.149999999999999" customHeight="1">
      <c r="G274" s="395" t="s">
        <v>246</v>
      </c>
      <c r="S274" s="402" t="s">
        <v>246</v>
      </c>
      <c r="W274" s="403" t="s">
        <v>246</v>
      </c>
      <c r="AU274" s="466" t="s">
        <v>246</v>
      </c>
      <c r="AV274" s="402" t="s">
        <v>246</v>
      </c>
      <c r="AX274" s="402" t="s">
        <v>246</v>
      </c>
      <c r="BB274" s="403" t="s">
        <v>246</v>
      </c>
    </row>
    <row r="275" spans="7:54" ht="16.149999999999999" customHeight="1">
      <c r="G275" s="395" t="s">
        <v>246</v>
      </c>
      <c r="S275" s="402" t="s">
        <v>246</v>
      </c>
      <c r="W275" s="403" t="s">
        <v>246</v>
      </c>
      <c r="AU275" s="466" t="s">
        <v>246</v>
      </c>
      <c r="AV275" s="402" t="s">
        <v>246</v>
      </c>
      <c r="AX275" s="402" t="s">
        <v>246</v>
      </c>
      <c r="BB275" s="403" t="s">
        <v>246</v>
      </c>
    </row>
    <row r="276" spans="7:54" ht="16.149999999999999" customHeight="1">
      <c r="G276" s="395" t="s">
        <v>246</v>
      </c>
      <c r="S276" s="402" t="s">
        <v>246</v>
      </c>
      <c r="W276" s="403" t="s">
        <v>246</v>
      </c>
      <c r="AU276" s="466" t="s">
        <v>246</v>
      </c>
      <c r="AV276" s="402" t="s">
        <v>246</v>
      </c>
      <c r="AX276" s="402" t="s">
        <v>246</v>
      </c>
      <c r="BB276" s="403" t="s">
        <v>246</v>
      </c>
    </row>
    <row r="277" spans="7:54" ht="16.149999999999999" customHeight="1">
      <c r="G277" s="395" t="s">
        <v>246</v>
      </c>
      <c r="S277" s="402" t="s">
        <v>246</v>
      </c>
      <c r="W277" s="403" t="s">
        <v>246</v>
      </c>
      <c r="AU277" s="466" t="s">
        <v>246</v>
      </c>
      <c r="AV277" s="402" t="s">
        <v>246</v>
      </c>
      <c r="AX277" s="402" t="s">
        <v>246</v>
      </c>
      <c r="BB277" s="403" t="s">
        <v>246</v>
      </c>
    </row>
    <row r="278" spans="7:54" ht="16.149999999999999" customHeight="1">
      <c r="G278" s="395" t="s">
        <v>246</v>
      </c>
      <c r="S278" s="402" t="s">
        <v>246</v>
      </c>
      <c r="W278" s="403" t="s">
        <v>246</v>
      </c>
      <c r="AU278" s="466" t="s">
        <v>246</v>
      </c>
      <c r="AV278" s="402" t="s">
        <v>246</v>
      </c>
      <c r="AX278" s="402" t="s">
        <v>246</v>
      </c>
      <c r="BB278" s="403" t="s">
        <v>246</v>
      </c>
    </row>
    <row r="279" spans="7:54" ht="16.149999999999999" customHeight="1">
      <c r="G279" s="395" t="s">
        <v>246</v>
      </c>
      <c r="S279" s="402" t="s">
        <v>246</v>
      </c>
      <c r="W279" s="403" t="s">
        <v>246</v>
      </c>
      <c r="AU279" s="466" t="s">
        <v>246</v>
      </c>
      <c r="AV279" s="402" t="s">
        <v>246</v>
      </c>
      <c r="AX279" s="402" t="s">
        <v>246</v>
      </c>
      <c r="BB279" s="403" t="s">
        <v>246</v>
      </c>
    </row>
    <row r="280" spans="7:54" ht="16.149999999999999" customHeight="1">
      <c r="G280" s="395" t="s">
        <v>246</v>
      </c>
      <c r="S280" s="402" t="s">
        <v>246</v>
      </c>
      <c r="W280" s="403" t="s">
        <v>246</v>
      </c>
      <c r="AU280" s="466" t="s">
        <v>246</v>
      </c>
      <c r="AV280" s="402" t="s">
        <v>246</v>
      </c>
      <c r="AX280" s="402" t="s">
        <v>246</v>
      </c>
      <c r="BB280" s="403" t="s">
        <v>246</v>
      </c>
    </row>
    <row r="281" spans="7:54" ht="16.149999999999999" customHeight="1">
      <c r="G281" s="395" t="s">
        <v>246</v>
      </c>
      <c r="S281" s="402" t="s">
        <v>246</v>
      </c>
      <c r="W281" s="403" t="s">
        <v>246</v>
      </c>
      <c r="AU281" s="466" t="s">
        <v>246</v>
      </c>
      <c r="AV281" s="402" t="s">
        <v>246</v>
      </c>
      <c r="AX281" s="402" t="s">
        <v>246</v>
      </c>
      <c r="BB281" s="403" t="s">
        <v>246</v>
      </c>
    </row>
    <row r="282" spans="7:54" ht="16.149999999999999" customHeight="1">
      <c r="G282" s="395" t="s">
        <v>246</v>
      </c>
      <c r="S282" s="402" t="s">
        <v>246</v>
      </c>
      <c r="W282" s="403" t="s">
        <v>246</v>
      </c>
      <c r="AU282" s="466" t="s">
        <v>246</v>
      </c>
      <c r="AV282" s="402" t="s">
        <v>246</v>
      </c>
      <c r="AX282" s="402" t="s">
        <v>246</v>
      </c>
      <c r="BB282" s="403" t="s">
        <v>246</v>
      </c>
    </row>
    <row r="283" spans="7:54" ht="16.149999999999999" customHeight="1">
      <c r="G283" s="395" t="s">
        <v>246</v>
      </c>
      <c r="S283" s="402" t="s">
        <v>246</v>
      </c>
      <c r="W283" s="403" t="s">
        <v>246</v>
      </c>
      <c r="AU283" s="466" t="s">
        <v>246</v>
      </c>
      <c r="AV283" s="402" t="s">
        <v>246</v>
      </c>
      <c r="AX283" s="402" t="s">
        <v>246</v>
      </c>
      <c r="BB283" s="403" t="s">
        <v>246</v>
      </c>
    </row>
    <row r="284" spans="7:54" ht="16.149999999999999" customHeight="1">
      <c r="G284" s="395" t="s">
        <v>246</v>
      </c>
      <c r="S284" s="402" t="s">
        <v>246</v>
      </c>
      <c r="W284" s="403" t="s">
        <v>246</v>
      </c>
      <c r="AU284" s="466" t="s">
        <v>246</v>
      </c>
      <c r="AV284" s="402" t="s">
        <v>246</v>
      </c>
      <c r="AX284" s="402" t="s">
        <v>246</v>
      </c>
      <c r="BB284" s="403" t="s">
        <v>246</v>
      </c>
    </row>
    <row r="285" spans="7:54" ht="16.149999999999999" customHeight="1">
      <c r="G285" s="395" t="s">
        <v>246</v>
      </c>
      <c r="S285" s="402" t="s">
        <v>246</v>
      </c>
      <c r="W285" s="403" t="s">
        <v>246</v>
      </c>
      <c r="AU285" s="466" t="s">
        <v>246</v>
      </c>
      <c r="AV285" s="402" t="s">
        <v>246</v>
      </c>
      <c r="AX285" s="402" t="s">
        <v>246</v>
      </c>
      <c r="BB285" s="403" t="s">
        <v>246</v>
      </c>
    </row>
    <row r="286" spans="7:54" ht="16.149999999999999" customHeight="1">
      <c r="G286" s="395" t="s">
        <v>246</v>
      </c>
      <c r="S286" s="402" t="s">
        <v>246</v>
      </c>
      <c r="W286" s="403" t="s">
        <v>246</v>
      </c>
      <c r="AU286" s="466" t="s">
        <v>246</v>
      </c>
      <c r="AV286" s="402" t="s">
        <v>246</v>
      </c>
      <c r="AX286" s="402" t="s">
        <v>246</v>
      </c>
      <c r="BB286" s="403" t="s">
        <v>246</v>
      </c>
    </row>
    <row r="287" spans="7:54" ht="16.149999999999999" customHeight="1">
      <c r="G287" s="395" t="s">
        <v>246</v>
      </c>
      <c r="S287" s="402" t="s">
        <v>246</v>
      </c>
      <c r="W287" s="403" t="s">
        <v>246</v>
      </c>
      <c r="AU287" s="466" t="s">
        <v>246</v>
      </c>
      <c r="AV287" s="402" t="s">
        <v>246</v>
      </c>
      <c r="AX287" s="402" t="s">
        <v>246</v>
      </c>
      <c r="BB287" s="403" t="s">
        <v>246</v>
      </c>
    </row>
    <row r="288" spans="7:54" ht="16.149999999999999" customHeight="1">
      <c r="G288" s="395" t="s">
        <v>246</v>
      </c>
      <c r="S288" s="402" t="s">
        <v>246</v>
      </c>
      <c r="W288" s="403" t="s">
        <v>246</v>
      </c>
      <c r="AU288" s="466" t="s">
        <v>246</v>
      </c>
      <c r="AV288" s="402" t="s">
        <v>246</v>
      </c>
      <c r="AX288" s="402" t="s">
        <v>246</v>
      </c>
      <c r="BB288" s="403" t="s">
        <v>246</v>
      </c>
    </row>
    <row r="289" spans="7:54" ht="16.149999999999999" customHeight="1">
      <c r="G289" s="395" t="s">
        <v>246</v>
      </c>
      <c r="S289" s="402" t="s">
        <v>246</v>
      </c>
      <c r="W289" s="403" t="s">
        <v>246</v>
      </c>
      <c r="AU289" s="466" t="s">
        <v>246</v>
      </c>
      <c r="AV289" s="402" t="s">
        <v>246</v>
      </c>
      <c r="AX289" s="402" t="s">
        <v>246</v>
      </c>
      <c r="BB289" s="403" t="s">
        <v>246</v>
      </c>
    </row>
    <row r="290" spans="7:54" ht="16.149999999999999" customHeight="1">
      <c r="G290" s="395" t="s">
        <v>246</v>
      </c>
      <c r="S290" s="402" t="s">
        <v>246</v>
      </c>
      <c r="W290" s="403" t="s">
        <v>246</v>
      </c>
      <c r="AU290" s="466" t="s">
        <v>246</v>
      </c>
      <c r="AV290" s="402" t="s">
        <v>246</v>
      </c>
      <c r="AX290" s="402" t="s">
        <v>246</v>
      </c>
      <c r="BB290" s="403" t="s">
        <v>246</v>
      </c>
    </row>
    <row r="291" spans="7:54" ht="16.149999999999999" customHeight="1">
      <c r="G291" s="395" t="s">
        <v>246</v>
      </c>
      <c r="S291" s="402" t="s">
        <v>246</v>
      </c>
      <c r="W291" s="403" t="s">
        <v>246</v>
      </c>
      <c r="AU291" s="466" t="s">
        <v>246</v>
      </c>
      <c r="AV291" s="402" t="s">
        <v>246</v>
      </c>
      <c r="AX291" s="402" t="s">
        <v>246</v>
      </c>
      <c r="BB291" s="403" t="s">
        <v>246</v>
      </c>
    </row>
    <row r="292" spans="7:54" ht="16.149999999999999" customHeight="1">
      <c r="G292" s="395" t="s">
        <v>246</v>
      </c>
      <c r="S292" s="402" t="s">
        <v>246</v>
      </c>
      <c r="W292" s="403" t="s">
        <v>246</v>
      </c>
      <c r="AU292" s="466" t="s">
        <v>246</v>
      </c>
      <c r="AV292" s="402" t="s">
        <v>246</v>
      </c>
      <c r="AX292" s="402" t="s">
        <v>246</v>
      </c>
      <c r="BB292" s="403" t="s">
        <v>246</v>
      </c>
    </row>
    <row r="293" spans="7:54" ht="16.149999999999999" customHeight="1">
      <c r="G293" s="395" t="s">
        <v>246</v>
      </c>
      <c r="S293" s="402" t="s">
        <v>246</v>
      </c>
      <c r="W293" s="403" t="s">
        <v>246</v>
      </c>
      <c r="AU293" s="466" t="s">
        <v>246</v>
      </c>
      <c r="AV293" s="402" t="s">
        <v>246</v>
      </c>
      <c r="AX293" s="402" t="s">
        <v>246</v>
      </c>
      <c r="BB293" s="403" t="s">
        <v>246</v>
      </c>
    </row>
    <row r="294" spans="7:54" ht="16.149999999999999" customHeight="1">
      <c r="G294" s="395" t="s">
        <v>246</v>
      </c>
      <c r="S294" s="402" t="s">
        <v>246</v>
      </c>
      <c r="W294" s="403" t="s">
        <v>246</v>
      </c>
      <c r="AU294" s="466" t="s">
        <v>246</v>
      </c>
      <c r="AV294" s="402" t="s">
        <v>246</v>
      </c>
      <c r="AX294" s="402" t="s">
        <v>246</v>
      </c>
      <c r="BB294" s="403" t="s">
        <v>246</v>
      </c>
    </row>
    <row r="295" spans="7:54" ht="16.149999999999999" customHeight="1">
      <c r="G295" s="395" t="s">
        <v>246</v>
      </c>
      <c r="S295" s="402" t="s">
        <v>246</v>
      </c>
      <c r="W295" s="403" t="s">
        <v>246</v>
      </c>
      <c r="AU295" s="466" t="s">
        <v>246</v>
      </c>
      <c r="AV295" s="402" t="s">
        <v>246</v>
      </c>
      <c r="AX295" s="402" t="s">
        <v>246</v>
      </c>
      <c r="BB295" s="403" t="s">
        <v>246</v>
      </c>
    </row>
    <row r="296" spans="7:54" ht="16.149999999999999" customHeight="1">
      <c r="G296" s="395" t="s">
        <v>246</v>
      </c>
      <c r="S296" s="402" t="s">
        <v>246</v>
      </c>
      <c r="W296" s="403" t="s">
        <v>246</v>
      </c>
      <c r="AU296" s="466" t="s">
        <v>246</v>
      </c>
      <c r="AV296" s="402" t="s">
        <v>246</v>
      </c>
      <c r="AX296" s="402" t="s">
        <v>246</v>
      </c>
      <c r="BB296" s="403" t="s">
        <v>246</v>
      </c>
    </row>
    <row r="297" spans="7:54" ht="16.149999999999999" customHeight="1">
      <c r="G297" s="395" t="s">
        <v>246</v>
      </c>
      <c r="S297" s="402" t="s">
        <v>246</v>
      </c>
      <c r="W297" s="403" t="s">
        <v>246</v>
      </c>
      <c r="AU297" s="466" t="s">
        <v>246</v>
      </c>
      <c r="AV297" s="402" t="s">
        <v>246</v>
      </c>
      <c r="AX297" s="402" t="s">
        <v>246</v>
      </c>
      <c r="BB297" s="403" t="s">
        <v>246</v>
      </c>
    </row>
    <row r="298" spans="7:54" ht="16.149999999999999" customHeight="1">
      <c r="G298" s="395" t="s">
        <v>246</v>
      </c>
      <c r="S298" s="402" t="s">
        <v>246</v>
      </c>
      <c r="W298" s="403" t="s">
        <v>246</v>
      </c>
      <c r="AU298" s="466" t="s">
        <v>246</v>
      </c>
      <c r="AV298" s="402" t="s">
        <v>246</v>
      </c>
      <c r="AX298" s="402" t="s">
        <v>246</v>
      </c>
      <c r="BB298" s="403" t="s">
        <v>246</v>
      </c>
    </row>
    <row r="299" spans="7:54" ht="16.149999999999999" customHeight="1">
      <c r="G299" s="395" t="s">
        <v>246</v>
      </c>
      <c r="S299" s="402" t="s">
        <v>246</v>
      </c>
      <c r="W299" s="403" t="s">
        <v>246</v>
      </c>
      <c r="AU299" s="466" t="s">
        <v>246</v>
      </c>
      <c r="AV299" s="402" t="s">
        <v>246</v>
      </c>
      <c r="AX299" s="402" t="s">
        <v>246</v>
      </c>
      <c r="BB299" s="403" t="s">
        <v>246</v>
      </c>
    </row>
    <row r="300" spans="7:54" ht="16.149999999999999" customHeight="1">
      <c r="G300" s="395" t="s">
        <v>246</v>
      </c>
      <c r="S300" s="402" t="s">
        <v>246</v>
      </c>
      <c r="W300" s="403" t="s">
        <v>246</v>
      </c>
      <c r="AU300" s="466" t="s">
        <v>246</v>
      </c>
      <c r="AV300" s="402" t="s">
        <v>246</v>
      </c>
      <c r="AX300" s="402" t="s">
        <v>246</v>
      </c>
      <c r="BB300" s="403" t="s">
        <v>246</v>
      </c>
    </row>
    <row r="301" spans="7:54" ht="16.149999999999999" customHeight="1">
      <c r="G301" s="395" t="s">
        <v>246</v>
      </c>
      <c r="S301" s="402" t="s">
        <v>246</v>
      </c>
      <c r="W301" s="403" t="s">
        <v>246</v>
      </c>
      <c r="AU301" s="466" t="s">
        <v>246</v>
      </c>
      <c r="AV301" s="402" t="s">
        <v>246</v>
      </c>
      <c r="AX301" s="402" t="s">
        <v>246</v>
      </c>
      <c r="BB301" s="403" t="s">
        <v>246</v>
      </c>
    </row>
    <row r="302" spans="7:54" ht="16.149999999999999" customHeight="1">
      <c r="G302" s="395" t="s">
        <v>246</v>
      </c>
      <c r="S302" s="402" t="s">
        <v>246</v>
      </c>
      <c r="W302" s="403" t="s">
        <v>246</v>
      </c>
      <c r="AU302" s="466" t="s">
        <v>246</v>
      </c>
      <c r="AV302" s="402" t="s">
        <v>246</v>
      </c>
      <c r="AX302" s="402" t="s">
        <v>246</v>
      </c>
      <c r="BB302" s="403" t="s">
        <v>246</v>
      </c>
    </row>
    <row r="303" spans="7:54" ht="16.149999999999999" customHeight="1">
      <c r="G303" s="395" t="s">
        <v>246</v>
      </c>
      <c r="S303" s="402" t="s">
        <v>246</v>
      </c>
      <c r="W303" s="403" t="s">
        <v>246</v>
      </c>
      <c r="AU303" s="466" t="s">
        <v>246</v>
      </c>
      <c r="AV303" s="402" t="s">
        <v>246</v>
      </c>
      <c r="AX303" s="402" t="s">
        <v>246</v>
      </c>
      <c r="BB303" s="403" t="s">
        <v>246</v>
      </c>
    </row>
    <row r="304" spans="7:54" ht="16.149999999999999" customHeight="1">
      <c r="G304" s="395" t="s">
        <v>246</v>
      </c>
      <c r="S304" s="402" t="s">
        <v>246</v>
      </c>
      <c r="W304" s="403" t="s">
        <v>246</v>
      </c>
      <c r="AU304" s="466" t="s">
        <v>246</v>
      </c>
      <c r="AV304" s="402" t="s">
        <v>246</v>
      </c>
      <c r="AX304" s="402" t="s">
        <v>246</v>
      </c>
      <c r="BB304" s="403" t="s">
        <v>246</v>
      </c>
    </row>
    <row r="305" spans="7:54" ht="16.149999999999999" customHeight="1">
      <c r="G305" s="395" t="s">
        <v>246</v>
      </c>
      <c r="S305" s="402" t="s">
        <v>246</v>
      </c>
      <c r="W305" s="403" t="s">
        <v>246</v>
      </c>
      <c r="AU305" s="466" t="s">
        <v>246</v>
      </c>
      <c r="AV305" s="402" t="s">
        <v>246</v>
      </c>
      <c r="AX305" s="402" t="s">
        <v>246</v>
      </c>
      <c r="BB305" s="403" t="s">
        <v>246</v>
      </c>
    </row>
    <row r="306" spans="7:54" ht="16.149999999999999" customHeight="1">
      <c r="G306" s="395" t="s">
        <v>246</v>
      </c>
      <c r="S306" s="402" t="s">
        <v>246</v>
      </c>
      <c r="W306" s="403" t="s">
        <v>246</v>
      </c>
      <c r="AU306" s="466" t="s">
        <v>246</v>
      </c>
      <c r="AV306" s="402" t="s">
        <v>246</v>
      </c>
      <c r="AX306" s="402" t="s">
        <v>246</v>
      </c>
      <c r="BB306" s="403" t="s">
        <v>246</v>
      </c>
    </row>
    <row r="307" spans="7:54" ht="16.149999999999999" customHeight="1">
      <c r="G307" s="395" t="s">
        <v>246</v>
      </c>
      <c r="S307" s="402" t="s">
        <v>246</v>
      </c>
      <c r="W307" s="403" t="s">
        <v>246</v>
      </c>
      <c r="AU307" s="466" t="s">
        <v>246</v>
      </c>
      <c r="AV307" s="402" t="s">
        <v>246</v>
      </c>
      <c r="AX307" s="402" t="s">
        <v>246</v>
      </c>
      <c r="BB307" s="403" t="s">
        <v>246</v>
      </c>
    </row>
    <row r="308" spans="7:54" ht="16.149999999999999" customHeight="1">
      <c r="G308" s="395" t="s">
        <v>246</v>
      </c>
      <c r="S308" s="402" t="s">
        <v>246</v>
      </c>
      <c r="W308" s="403" t="s">
        <v>246</v>
      </c>
      <c r="AU308" s="466" t="s">
        <v>246</v>
      </c>
      <c r="AV308" s="402" t="s">
        <v>246</v>
      </c>
      <c r="AX308" s="402" t="s">
        <v>246</v>
      </c>
      <c r="BB308" s="403" t="s">
        <v>246</v>
      </c>
    </row>
    <row r="309" spans="7:54" ht="16.149999999999999" customHeight="1">
      <c r="G309" s="395" t="s">
        <v>246</v>
      </c>
      <c r="S309" s="402" t="s">
        <v>246</v>
      </c>
      <c r="W309" s="403" t="s">
        <v>246</v>
      </c>
      <c r="AU309" s="466" t="s">
        <v>246</v>
      </c>
      <c r="AV309" s="402" t="s">
        <v>246</v>
      </c>
      <c r="AX309" s="402" t="s">
        <v>246</v>
      </c>
      <c r="BB309" s="403" t="s">
        <v>246</v>
      </c>
    </row>
    <row r="310" spans="7:54" ht="16.149999999999999" customHeight="1">
      <c r="G310" s="395" t="s">
        <v>246</v>
      </c>
      <c r="S310" s="402" t="s">
        <v>246</v>
      </c>
      <c r="W310" s="403" t="s">
        <v>246</v>
      </c>
      <c r="AU310" s="466" t="s">
        <v>246</v>
      </c>
      <c r="AV310" s="402" t="s">
        <v>246</v>
      </c>
      <c r="AX310" s="402" t="s">
        <v>246</v>
      </c>
      <c r="BB310" s="403" t="s">
        <v>246</v>
      </c>
    </row>
    <row r="311" spans="7:54" ht="16.149999999999999" customHeight="1">
      <c r="G311" s="395" t="s">
        <v>246</v>
      </c>
      <c r="S311" s="402" t="s">
        <v>246</v>
      </c>
      <c r="W311" s="403" t="s">
        <v>246</v>
      </c>
      <c r="AU311" s="466" t="s">
        <v>246</v>
      </c>
      <c r="AV311" s="402" t="s">
        <v>246</v>
      </c>
      <c r="AX311" s="402" t="s">
        <v>246</v>
      </c>
      <c r="BB311" s="403" t="s">
        <v>246</v>
      </c>
    </row>
    <row r="312" spans="7:54" ht="16.149999999999999" customHeight="1">
      <c r="G312" s="395" t="s">
        <v>246</v>
      </c>
      <c r="S312" s="402" t="s">
        <v>246</v>
      </c>
      <c r="W312" s="403" t="s">
        <v>246</v>
      </c>
      <c r="AU312" s="466" t="s">
        <v>246</v>
      </c>
      <c r="AV312" s="402" t="s">
        <v>246</v>
      </c>
      <c r="AX312" s="402" t="s">
        <v>246</v>
      </c>
      <c r="BB312" s="403" t="s">
        <v>246</v>
      </c>
    </row>
    <row r="313" spans="7:54" ht="16.149999999999999" customHeight="1">
      <c r="G313" s="395" t="s">
        <v>246</v>
      </c>
      <c r="S313" s="402" t="s">
        <v>246</v>
      </c>
      <c r="W313" s="403" t="s">
        <v>246</v>
      </c>
      <c r="AU313" s="466" t="s">
        <v>246</v>
      </c>
      <c r="AV313" s="402" t="s">
        <v>246</v>
      </c>
      <c r="AX313" s="402" t="s">
        <v>246</v>
      </c>
      <c r="BB313" s="403" t="s">
        <v>246</v>
      </c>
    </row>
    <row r="314" spans="7:54" ht="16.149999999999999" customHeight="1">
      <c r="G314" s="395" t="s">
        <v>246</v>
      </c>
      <c r="S314" s="402" t="s">
        <v>246</v>
      </c>
      <c r="W314" s="403" t="s">
        <v>246</v>
      </c>
      <c r="AU314" s="466" t="s">
        <v>246</v>
      </c>
      <c r="AV314" s="402" t="s">
        <v>246</v>
      </c>
      <c r="AX314" s="402" t="s">
        <v>246</v>
      </c>
      <c r="BB314" s="403" t="s">
        <v>246</v>
      </c>
    </row>
    <row r="315" spans="7:54" ht="16.149999999999999" customHeight="1">
      <c r="G315" s="395" t="s">
        <v>246</v>
      </c>
      <c r="S315" s="402" t="s">
        <v>246</v>
      </c>
      <c r="W315" s="403" t="s">
        <v>246</v>
      </c>
      <c r="AU315" s="466" t="s">
        <v>246</v>
      </c>
      <c r="AV315" s="402" t="s">
        <v>246</v>
      </c>
      <c r="AX315" s="402" t="s">
        <v>246</v>
      </c>
      <c r="BB315" s="403" t="s">
        <v>246</v>
      </c>
    </row>
    <row r="316" spans="7:54" ht="16.149999999999999" customHeight="1">
      <c r="G316" s="395" t="s">
        <v>246</v>
      </c>
      <c r="S316" s="402" t="s">
        <v>246</v>
      </c>
      <c r="W316" s="403" t="s">
        <v>246</v>
      </c>
      <c r="AU316" s="466" t="s">
        <v>246</v>
      </c>
      <c r="AV316" s="402" t="s">
        <v>246</v>
      </c>
      <c r="AX316" s="402" t="s">
        <v>246</v>
      </c>
      <c r="BB316" s="403" t="s">
        <v>246</v>
      </c>
    </row>
    <row r="317" spans="7:54" ht="16.149999999999999" customHeight="1">
      <c r="G317" s="395" t="s">
        <v>246</v>
      </c>
      <c r="S317" s="402" t="s">
        <v>246</v>
      </c>
      <c r="W317" s="403" t="s">
        <v>246</v>
      </c>
      <c r="AU317" s="466" t="s">
        <v>246</v>
      </c>
      <c r="AV317" s="402" t="s">
        <v>246</v>
      </c>
      <c r="AX317" s="402" t="s">
        <v>246</v>
      </c>
      <c r="BB317" s="403" t="s">
        <v>246</v>
      </c>
    </row>
    <row r="318" spans="7:54" ht="16.149999999999999" customHeight="1">
      <c r="G318" s="395" t="s">
        <v>246</v>
      </c>
      <c r="S318" s="402" t="s">
        <v>246</v>
      </c>
      <c r="W318" s="403" t="s">
        <v>246</v>
      </c>
      <c r="AU318" s="466" t="s">
        <v>246</v>
      </c>
      <c r="AV318" s="402" t="s">
        <v>246</v>
      </c>
      <c r="AX318" s="402" t="s">
        <v>246</v>
      </c>
      <c r="BB318" s="403" t="s">
        <v>246</v>
      </c>
    </row>
    <row r="319" spans="7:54" ht="16.149999999999999" customHeight="1">
      <c r="G319" s="395" t="s">
        <v>246</v>
      </c>
      <c r="S319" s="402" t="s">
        <v>246</v>
      </c>
      <c r="W319" s="403" t="s">
        <v>246</v>
      </c>
      <c r="AU319" s="466" t="s">
        <v>246</v>
      </c>
      <c r="AV319" s="402" t="s">
        <v>246</v>
      </c>
      <c r="AX319" s="402" t="s">
        <v>246</v>
      </c>
      <c r="BB319" s="403" t="s">
        <v>246</v>
      </c>
    </row>
    <row r="320" spans="7:54" ht="16.149999999999999" customHeight="1">
      <c r="G320" s="395" t="s">
        <v>246</v>
      </c>
      <c r="S320" s="402" t="s">
        <v>246</v>
      </c>
      <c r="W320" s="403" t="s">
        <v>246</v>
      </c>
      <c r="AU320" s="466" t="s">
        <v>246</v>
      </c>
      <c r="AV320" s="402" t="s">
        <v>246</v>
      </c>
      <c r="AX320" s="402" t="s">
        <v>246</v>
      </c>
      <c r="BB320" s="403" t="s">
        <v>246</v>
      </c>
    </row>
    <row r="321" spans="7:54" ht="16.149999999999999" customHeight="1">
      <c r="G321" s="395" t="s">
        <v>246</v>
      </c>
      <c r="S321" s="402" t="s">
        <v>246</v>
      </c>
      <c r="W321" s="403" t="s">
        <v>246</v>
      </c>
      <c r="AU321" s="466" t="s">
        <v>246</v>
      </c>
      <c r="AV321" s="402" t="s">
        <v>246</v>
      </c>
      <c r="AX321" s="402" t="s">
        <v>246</v>
      </c>
      <c r="BB321" s="403" t="s">
        <v>246</v>
      </c>
    </row>
    <row r="322" spans="7:54" ht="16.149999999999999" customHeight="1">
      <c r="G322" s="395" t="s">
        <v>246</v>
      </c>
      <c r="S322" s="402" t="s">
        <v>246</v>
      </c>
      <c r="W322" s="403" t="s">
        <v>246</v>
      </c>
      <c r="AU322" s="466" t="s">
        <v>246</v>
      </c>
      <c r="AV322" s="402" t="s">
        <v>246</v>
      </c>
      <c r="AX322" s="402" t="s">
        <v>246</v>
      </c>
      <c r="BB322" s="403" t="s">
        <v>246</v>
      </c>
    </row>
    <row r="323" spans="7:54" ht="16.149999999999999" customHeight="1">
      <c r="G323" s="395" t="s">
        <v>246</v>
      </c>
      <c r="S323" s="402" t="s">
        <v>246</v>
      </c>
      <c r="W323" s="403" t="s">
        <v>246</v>
      </c>
      <c r="AU323" s="466" t="s">
        <v>246</v>
      </c>
      <c r="AV323" s="402" t="s">
        <v>246</v>
      </c>
      <c r="AX323" s="402" t="s">
        <v>246</v>
      </c>
      <c r="BB323" s="403" t="s">
        <v>246</v>
      </c>
    </row>
    <row r="324" spans="7:54" ht="16.149999999999999" customHeight="1">
      <c r="G324" s="395" t="s">
        <v>246</v>
      </c>
      <c r="S324" s="402" t="s">
        <v>246</v>
      </c>
      <c r="W324" s="403" t="s">
        <v>246</v>
      </c>
      <c r="AU324" s="466" t="s">
        <v>246</v>
      </c>
      <c r="AV324" s="402" t="s">
        <v>246</v>
      </c>
      <c r="AX324" s="402" t="s">
        <v>246</v>
      </c>
      <c r="BB324" s="403" t="s">
        <v>246</v>
      </c>
    </row>
    <row r="325" spans="7:54" ht="16.149999999999999" customHeight="1">
      <c r="G325" s="395" t="s">
        <v>246</v>
      </c>
      <c r="S325" s="402" t="s">
        <v>246</v>
      </c>
      <c r="W325" s="403" t="s">
        <v>246</v>
      </c>
      <c r="AU325" s="466" t="s">
        <v>246</v>
      </c>
      <c r="AV325" s="402" t="s">
        <v>246</v>
      </c>
      <c r="AX325" s="402" t="s">
        <v>246</v>
      </c>
      <c r="BB325" s="403" t="s">
        <v>246</v>
      </c>
    </row>
    <row r="326" spans="7:54" ht="16.149999999999999" customHeight="1">
      <c r="G326" s="395" t="s">
        <v>246</v>
      </c>
      <c r="S326" s="402" t="s">
        <v>246</v>
      </c>
      <c r="W326" s="403" t="s">
        <v>246</v>
      </c>
      <c r="AU326" s="466" t="s">
        <v>246</v>
      </c>
      <c r="AV326" s="402" t="s">
        <v>246</v>
      </c>
      <c r="AX326" s="402" t="s">
        <v>246</v>
      </c>
      <c r="BB326" s="403" t="s">
        <v>246</v>
      </c>
    </row>
    <row r="327" spans="7:54" ht="16.149999999999999" customHeight="1">
      <c r="G327" s="395" t="s">
        <v>246</v>
      </c>
      <c r="S327" s="402" t="s">
        <v>246</v>
      </c>
      <c r="W327" s="403" t="s">
        <v>246</v>
      </c>
      <c r="AU327" s="466" t="s">
        <v>246</v>
      </c>
      <c r="AV327" s="402" t="s">
        <v>246</v>
      </c>
      <c r="AX327" s="402" t="s">
        <v>246</v>
      </c>
      <c r="BB327" s="403" t="s">
        <v>246</v>
      </c>
    </row>
    <row r="328" spans="7:54" ht="16.149999999999999" customHeight="1">
      <c r="G328" s="395" t="s">
        <v>246</v>
      </c>
      <c r="S328" s="402" t="s">
        <v>246</v>
      </c>
      <c r="W328" s="403" t="s">
        <v>246</v>
      </c>
      <c r="AU328" s="466" t="s">
        <v>246</v>
      </c>
      <c r="AV328" s="402" t="s">
        <v>246</v>
      </c>
      <c r="AX328" s="402" t="s">
        <v>246</v>
      </c>
      <c r="BB328" s="403" t="s">
        <v>246</v>
      </c>
    </row>
    <row r="329" spans="7:54" ht="16.149999999999999" customHeight="1">
      <c r="G329" s="395" t="s">
        <v>246</v>
      </c>
      <c r="S329" s="402" t="s">
        <v>246</v>
      </c>
      <c r="W329" s="403" t="s">
        <v>246</v>
      </c>
      <c r="AU329" s="466" t="s">
        <v>246</v>
      </c>
      <c r="AV329" s="402" t="s">
        <v>246</v>
      </c>
      <c r="AX329" s="402" t="s">
        <v>246</v>
      </c>
      <c r="BB329" s="403" t="s">
        <v>246</v>
      </c>
    </row>
    <row r="330" spans="7:54" ht="16.149999999999999" customHeight="1">
      <c r="G330" s="395" t="s">
        <v>246</v>
      </c>
      <c r="S330" s="402" t="s">
        <v>246</v>
      </c>
      <c r="W330" s="403" t="s">
        <v>246</v>
      </c>
      <c r="AU330" s="466" t="s">
        <v>246</v>
      </c>
      <c r="AV330" s="402" t="s">
        <v>246</v>
      </c>
      <c r="AX330" s="402" t="s">
        <v>246</v>
      </c>
      <c r="BB330" s="403" t="s">
        <v>246</v>
      </c>
    </row>
    <row r="331" spans="7:54" ht="16.149999999999999" customHeight="1">
      <c r="G331" s="395" t="s">
        <v>246</v>
      </c>
      <c r="S331" s="402" t="s">
        <v>246</v>
      </c>
      <c r="W331" s="403" t="s">
        <v>246</v>
      </c>
      <c r="AU331" s="466" t="s">
        <v>246</v>
      </c>
      <c r="AV331" s="402" t="s">
        <v>246</v>
      </c>
      <c r="AX331" s="402" t="s">
        <v>246</v>
      </c>
      <c r="BB331" s="403" t="s">
        <v>246</v>
      </c>
    </row>
    <row r="332" spans="7:54" ht="16.149999999999999" customHeight="1">
      <c r="G332" s="395" t="s">
        <v>246</v>
      </c>
      <c r="S332" s="402" t="s">
        <v>246</v>
      </c>
      <c r="W332" s="403" t="s">
        <v>246</v>
      </c>
      <c r="AU332" s="466" t="s">
        <v>246</v>
      </c>
      <c r="AV332" s="402" t="s">
        <v>246</v>
      </c>
      <c r="AX332" s="402" t="s">
        <v>246</v>
      </c>
      <c r="BB332" s="403" t="s">
        <v>246</v>
      </c>
    </row>
    <row r="333" spans="7:54" ht="16.149999999999999" customHeight="1">
      <c r="G333" s="395" t="s">
        <v>246</v>
      </c>
      <c r="S333" s="402" t="s">
        <v>246</v>
      </c>
      <c r="W333" s="403" t="s">
        <v>246</v>
      </c>
      <c r="AU333" s="466" t="s">
        <v>246</v>
      </c>
      <c r="AV333" s="402" t="s">
        <v>246</v>
      </c>
      <c r="AX333" s="402" t="s">
        <v>246</v>
      </c>
      <c r="BB333" s="403" t="s">
        <v>246</v>
      </c>
    </row>
    <row r="334" spans="7:54" ht="16.149999999999999" customHeight="1">
      <c r="G334" s="395" t="s">
        <v>246</v>
      </c>
      <c r="S334" s="402" t="s">
        <v>246</v>
      </c>
      <c r="W334" s="403" t="s">
        <v>246</v>
      </c>
      <c r="AU334" s="466" t="s">
        <v>246</v>
      </c>
      <c r="AV334" s="402" t="s">
        <v>246</v>
      </c>
      <c r="AX334" s="402" t="s">
        <v>246</v>
      </c>
      <c r="BB334" s="403" t="s">
        <v>246</v>
      </c>
    </row>
    <row r="335" spans="7:54" ht="16.149999999999999" customHeight="1">
      <c r="G335" s="395" t="s">
        <v>246</v>
      </c>
      <c r="S335" s="402" t="s">
        <v>246</v>
      </c>
      <c r="W335" s="403" t="s">
        <v>246</v>
      </c>
      <c r="AU335" s="466" t="s">
        <v>246</v>
      </c>
      <c r="AV335" s="402" t="s">
        <v>246</v>
      </c>
      <c r="AX335" s="402" t="s">
        <v>246</v>
      </c>
      <c r="BB335" s="403" t="s">
        <v>246</v>
      </c>
    </row>
    <row r="336" spans="7:54" ht="16.149999999999999" customHeight="1">
      <c r="G336" s="395" t="s">
        <v>246</v>
      </c>
      <c r="S336" s="402" t="s">
        <v>246</v>
      </c>
      <c r="W336" s="403" t="s">
        <v>246</v>
      </c>
      <c r="AU336" s="466" t="s">
        <v>246</v>
      </c>
      <c r="AV336" s="402" t="s">
        <v>246</v>
      </c>
      <c r="AX336" s="402" t="s">
        <v>246</v>
      </c>
      <c r="BB336" s="403" t="s">
        <v>246</v>
      </c>
    </row>
    <row r="337" spans="7:54" ht="16.149999999999999" customHeight="1">
      <c r="G337" s="395" t="s">
        <v>246</v>
      </c>
      <c r="S337" s="402" t="s">
        <v>246</v>
      </c>
      <c r="W337" s="403" t="s">
        <v>246</v>
      </c>
      <c r="AU337" s="466" t="s">
        <v>246</v>
      </c>
      <c r="AV337" s="402" t="s">
        <v>246</v>
      </c>
      <c r="AX337" s="402" t="s">
        <v>246</v>
      </c>
      <c r="BB337" s="403" t="s">
        <v>246</v>
      </c>
    </row>
    <row r="338" spans="7:54" ht="16.149999999999999" customHeight="1">
      <c r="G338" s="395" t="s">
        <v>246</v>
      </c>
      <c r="S338" s="402" t="s">
        <v>246</v>
      </c>
      <c r="W338" s="403" t="s">
        <v>246</v>
      </c>
      <c r="AU338" s="466" t="s">
        <v>246</v>
      </c>
      <c r="AV338" s="402" t="s">
        <v>246</v>
      </c>
      <c r="AX338" s="402" t="s">
        <v>246</v>
      </c>
      <c r="BB338" s="403" t="s">
        <v>246</v>
      </c>
    </row>
    <row r="339" spans="7:54" ht="16.149999999999999" customHeight="1">
      <c r="G339" s="395" t="s">
        <v>246</v>
      </c>
      <c r="S339" s="402" t="s">
        <v>246</v>
      </c>
      <c r="W339" s="403" t="s">
        <v>246</v>
      </c>
      <c r="AU339" s="466" t="s">
        <v>246</v>
      </c>
      <c r="AV339" s="402" t="s">
        <v>246</v>
      </c>
      <c r="AX339" s="402" t="s">
        <v>246</v>
      </c>
      <c r="BB339" s="403" t="s">
        <v>246</v>
      </c>
    </row>
    <row r="340" spans="7:54" ht="16.149999999999999" customHeight="1">
      <c r="G340" s="395" t="s">
        <v>246</v>
      </c>
      <c r="S340" s="402" t="s">
        <v>246</v>
      </c>
      <c r="W340" s="403" t="s">
        <v>246</v>
      </c>
      <c r="AU340" s="466" t="s">
        <v>246</v>
      </c>
      <c r="AV340" s="402" t="s">
        <v>246</v>
      </c>
      <c r="AX340" s="402" t="s">
        <v>246</v>
      </c>
      <c r="BB340" s="403" t="s">
        <v>246</v>
      </c>
    </row>
    <row r="341" spans="7:54" ht="16.149999999999999" customHeight="1">
      <c r="G341" s="395" t="s">
        <v>246</v>
      </c>
      <c r="S341" s="402" t="s">
        <v>246</v>
      </c>
      <c r="W341" s="403" t="s">
        <v>246</v>
      </c>
      <c r="AU341" s="466" t="s">
        <v>246</v>
      </c>
      <c r="AV341" s="402" t="s">
        <v>246</v>
      </c>
      <c r="AX341" s="402" t="s">
        <v>246</v>
      </c>
      <c r="BB341" s="403" t="s">
        <v>246</v>
      </c>
    </row>
    <row r="342" spans="7:54" ht="16.149999999999999" customHeight="1">
      <c r="G342" s="395" t="s">
        <v>246</v>
      </c>
      <c r="S342" s="402" t="s">
        <v>246</v>
      </c>
      <c r="W342" s="403" t="s">
        <v>246</v>
      </c>
      <c r="AU342" s="466" t="s">
        <v>246</v>
      </c>
      <c r="AV342" s="402" t="s">
        <v>246</v>
      </c>
      <c r="AX342" s="402" t="s">
        <v>246</v>
      </c>
      <c r="BB342" s="403" t="s">
        <v>246</v>
      </c>
    </row>
    <row r="343" spans="7:54" ht="16.149999999999999" customHeight="1">
      <c r="G343" s="395" t="s">
        <v>246</v>
      </c>
      <c r="S343" s="402" t="s">
        <v>246</v>
      </c>
      <c r="W343" s="403" t="s">
        <v>246</v>
      </c>
      <c r="AU343" s="466" t="s">
        <v>246</v>
      </c>
      <c r="AV343" s="402" t="s">
        <v>246</v>
      </c>
      <c r="AX343" s="402" t="s">
        <v>246</v>
      </c>
      <c r="BB343" s="403" t="s">
        <v>246</v>
      </c>
    </row>
    <row r="344" spans="7:54" ht="16.149999999999999" customHeight="1">
      <c r="G344" s="395" t="s">
        <v>246</v>
      </c>
      <c r="S344" s="402" t="s">
        <v>246</v>
      </c>
      <c r="W344" s="403" t="s">
        <v>246</v>
      </c>
      <c r="AU344" s="466" t="s">
        <v>246</v>
      </c>
      <c r="AV344" s="402" t="s">
        <v>246</v>
      </c>
      <c r="AX344" s="402" t="s">
        <v>246</v>
      </c>
      <c r="BB344" s="403" t="s">
        <v>246</v>
      </c>
    </row>
    <row r="345" spans="7:54" ht="16.149999999999999" customHeight="1">
      <c r="G345" s="395" t="s">
        <v>246</v>
      </c>
      <c r="S345" s="402" t="s">
        <v>246</v>
      </c>
      <c r="W345" s="403" t="s">
        <v>246</v>
      </c>
      <c r="AU345" s="466" t="s">
        <v>246</v>
      </c>
      <c r="AV345" s="402" t="s">
        <v>246</v>
      </c>
      <c r="AX345" s="402" t="s">
        <v>246</v>
      </c>
      <c r="BB345" s="403" t="s">
        <v>246</v>
      </c>
    </row>
    <row r="346" spans="7:54" ht="16.149999999999999" customHeight="1">
      <c r="G346" s="395" t="s">
        <v>246</v>
      </c>
      <c r="S346" s="402" t="s">
        <v>246</v>
      </c>
      <c r="W346" s="403" t="s">
        <v>246</v>
      </c>
      <c r="AU346" s="466" t="s">
        <v>246</v>
      </c>
      <c r="AV346" s="402" t="s">
        <v>246</v>
      </c>
      <c r="AX346" s="402" t="s">
        <v>246</v>
      </c>
      <c r="BB346" s="403" t="s">
        <v>246</v>
      </c>
    </row>
    <row r="347" spans="7:54" ht="16.149999999999999" customHeight="1">
      <c r="G347" s="395" t="s">
        <v>246</v>
      </c>
      <c r="S347" s="402" t="s">
        <v>246</v>
      </c>
      <c r="W347" s="403" t="s">
        <v>246</v>
      </c>
      <c r="AU347" s="466" t="s">
        <v>246</v>
      </c>
      <c r="AV347" s="402" t="s">
        <v>246</v>
      </c>
      <c r="AX347" s="402" t="s">
        <v>246</v>
      </c>
      <c r="BB347" s="403" t="s">
        <v>246</v>
      </c>
    </row>
    <row r="348" spans="7:54" ht="16.149999999999999" customHeight="1">
      <c r="G348" s="395" t="s">
        <v>246</v>
      </c>
      <c r="S348" s="402" t="s">
        <v>246</v>
      </c>
      <c r="W348" s="403" t="s">
        <v>246</v>
      </c>
      <c r="AU348" s="466" t="s">
        <v>246</v>
      </c>
      <c r="AV348" s="402" t="s">
        <v>246</v>
      </c>
      <c r="AX348" s="402" t="s">
        <v>246</v>
      </c>
      <c r="BB348" s="403" t="s">
        <v>246</v>
      </c>
    </row>
    <row r="349" spans="7:54" ht="16.149999999999999" customHeight="1">
      <c r="G349" s="395" t="s">
        <v>246</v>
      </c>
      <c r="S349" s="402" t="s">
        <v>246</v>
      </c>
      <c r="W349" s="403" t="s">
        <v>246</v>
      </c>
      <c r="AU349" s="466" t="s">
        <v>246</v>
      </c>
      <c r="AV349" s="402" t="s">
        <v>246</v>
      </c>
      <c r="AX349" s="402" t="s">
        <v>246</v>
      </c>
      <c r="BB349" s="403" t="s">
        <v>246</v>
      </c>
    </row>
    <row r="350" spans="7:54" ht="16.149999999999999" customHeight="1">
      <c r="G350" s="395" t="s">
        <v>246</v>
      </c>
      <c r="S350" s="402" t="s">
        <v>246</v>
      </c>
      <c r="W350" s="403" t="s">
        <v>246</v>
      </c>
      <c r="AU350" s="466" t="s">
        <v>246</v>
      </c>
      <c r="AV350" s="402" t="s">
        <v>246</v>
      </c>
      <c r="AX350" s="402" t="s">
        <v>246</v>
      </c>
      <c r="BB350" s="403" t="s">
        <v>246</v>
      </c>
    </row>
    <row r="351" spans="7:54" ht="16.149999999999999" customHeight="1">
      <c r="G351" s="395" t="s">
        <v>246</v>
      </c>
      <c r="S351" s="402" t="s">
        <v>246</v>
      </c>
      <c r="W351" s="403" t="s">
        <v>246</v>
      </c>
      <c r="AU351" s="466" t="s">
        <v>246</v>
      </c>
      <c r="AV351" s="402" t="s">
        <v>246</v>
      </c>
      <c r="AX351" s="402" t="s">
        <v>246</v>
      </c>
      <c r="BB351" s="403" t="s">
        <v>246</v>
      </c>
    </row>
    <row r="352" spans="7:54" ht="16.149999999999999" customHeight="1">
      <c r="G352" s="395" t="s">
        <v>246</v>
      </c>
      <c r="S352" s="402" t="s">
        <v>246</v>
      </c>
      <c r="W352" s="403" t="s">
        <v>246</v>
      </c>
      <c r="AU352" s="466" t="s">
        <v>246</v>
      </c>
      <c r="AV352" s="402" t="s">
        <v>246</v>
      </c>
      <c r="AX352" s="402" t="s">
        <v>246</v>
      </c>
      <c r="BB352" s="403" t="s">
        <v>246</v>
      </c>
    </row>
    <row r="353" spans="7:54" ht="16.149999999999999" customHeight="1">
      <c r="G353" s="395" t="s">
        <v>246</v>
      </c>
      <c r="S353" s="402" t="s">
        <v>246</v>
      </c>
      <c r="W353" s="403" t="s">
        <v>246</v>
      </c>
      <c r="AU353" s="466" t="s">
        <v>246</v>
      </c>
      <c r="AV353" s="402" t="s">
        <v>246</v>
      </c>
      <c r="AX353" s="402" t="s">
        <v>246</v>
      </c>
      <c r="BB353" s="403" t="s">
        <v>246</v>
      </c>
    </row>
    <row r="354" spans="7:54" ht="16.149999999999999" customHeight="1">
      <c r="G354" s="395" t="s">
        <v>246</v>
      </c>
      <c r="S354" s="402" t="s">
        <v>246</v>
      </c>
      <c r="W354" s="403" t="s">
        <v>246</v>
      </c>
      <c r="AU354" s="466" t="s">
        <v>246</v>
      </c>
      <c r="AV354" s="402" t="s">
        <v>246</v>
      </c>
      <c r="AX354" s="402" t="s">
        <v>246</v>
      </c>
      <c r="BB354" s="403" t="s">
        <v>246</v>
      </c>
    </row>
    <row r="355" spans="7:54" ht="16.149999999999999" customHeight="1">
      <c r="G355" s="395" t="s">
        <v>246</v>
      </c>
      <c r="S355" s="402" t="s">
        <v>246</v>
      </c>
      <c r="W355" s="403" t="s">
        <v>246</v>
      </c>
      <c r="AU355" s="466" t="s">
        <v>246</v>
      </c>
      <c r="AV355" s="402" t="s">
        <v>246</v>
      </c>
      <c r="AX355" s="402" t="s">
        <v>246</v>
      </c>
      <c r="BB355" s="403" t="s">
        <v>246</v>
      </c>
    </row>
    <row r="356" spans="7:54" ht="16.149999999999999" customHeight="1">
      <c r="G356" s="395" t="s">
        <v>246</v>
      </c>
      <c r="S356" s="402" t="s">
        <v>246</v>
      </c>
      <c r="W356" s="403" t="s">
        <v>246</v>
      </c>
      <c r="AU356" s="466" t="s">
        <v>246</v>
      </c>
      <c r="AV356" s="402" t="s">
        <v>246</v>
      </c>
      <c r="AX356" s="402" t="s">
        <v>246</v>
      </c>
      <c r="BB356" s="403" t="s">
        <v>246</v>
      </c>
    </row>
    <row r="357" spans="7:54" ht="16.149999999999999" customHeight="1">
      <c r="G357" s="395" t="s">
        <v>246</v>
      </c>
      <c r="S357" s="402" t="s">
        <v>246</v>
      </c>
      <c r="W357" s="403" t="s">
        <v>246</v>
      </c>
      <c r="AU357" s="466" t="s">
        <v>246</v>
      </c>
      <c r="AV357" s="402" t="s">
        <v>246</v>
      </c>
      <c r="AX357" s="402" t="s">
        <v>246</v>
      </c>
      <c r="BB357" s="403" t="s">
        <v>246</v>
      </c>
    </row>
    <row r="358" spans="7:54" ht="16.149999999999999" customHeight="1">
      <c r="G358" s="395" t="s">
        <v>246</v>
      </c>
      <c r="S358" s="402" t="s">
        <v>246</v>
      </c>
      <c r="W358" s="403" t="s">
        <v>246</v>
      </c>
      <c r="AU358" s="466" t="s">
        <v>246</v>
      </c>
      <c r="AV358" s="402" t="s">
        <v>246</v>
      </c>
      <c r="AX358" s="402" t="s">
        <v>246</v>
      </c>
      <c r="BB358" s="403" t="s">
        <v>246</v>
      </c>
    </row>
    <row r="359" spans="7:54" ht="16.149999999999999" customHeight="1">
      <c r="G359" s="395" t="s">
        <v>246</v>
      </c>
      <c r="S359" s="402" t="s">
        <v>246</v>
      </c>
      <c r="W359" s="403" t="s">
        <v>246</v>
      </c>
      <c r="AU359" s="466" t="s">
        <v>246</v>
      </c>
      <c r="AV359" s="402" t="s">
        <v>246</v>
      </c>
      <c r="AX359" s="402" t="s">
        <v>246</v>
      </c>
      <c r="BB359" s="403" t="s">
        <v>246</v>
      </c>
    </row>
    <row r="360" spans="7:54" ht="16.149999999999999" customHeight="1">
      <c r="G360" s="395" t="s">
        <v>246</v>
      </c>
      <c r="S360" s="402" t="s">
        <v>246</v>
      </c>
      <c r="W360" s="403" t="s">
        <v>246</v>
      </c>
      <c r="AU360" s="466" t="s">
        <v>246</v>
      </c>
      <c r="AV360" s="402" t="s">
        <v>246</v>
      </c>
      <c r="AX360" s="402" t="s">
        <v>246</v>
      </c>
      <c r="BB360" s="403" t="s">
        <v>246</v>
      </c>
    </row>
    <row r="361" spans="7:54" ht="16.149999999999999" customHeight="1">
      <c r="G361" s="395" t="s">
        <v>246</v>
      </c>
      <c r="S361" s="402" t="s">
        <v>246</v>
      </c>
      <c r="W361" s="403" t="s">
        <v>246</v>
      </c>
      <c r="AU361" s="466" t="s">
        <v>246</v>
      </c>
      <c r="AV361" s="402" t="s">
        <v>246</v>
      </c>
      <c r="AX361" s="402" t="s">
        <v>246</v>
      </c>
      <c r="BB361" s="403" t="s">
        <v>246</v>
      </c>
    </row>
    <row r="362" spans="7:54" ht="16.149999999999999" customHeight="1">
      <c r="G362" s="395" t="s">
        <v>246</v>
      </c>
      <c r="S362" s="402" t="s">
        <v>246</v>
      </c>
      <c r="W362" s="403" t="s">
        <v>246</v>
      </c>
      <c r="AU362" s="466" t="s">
        <v>246</v>
      </c>
      <c r="AV362" s="402" t="s">
        <v>246</v>
      </c>
      <c r="AX362" s="402" t="s">
        <v>246</v>
      </c>
      <c r="BB362" s="403" t="s">
        <v>246</v>
      </c>
    </row>
    <row r="363" spans="7:54" ht="16.149999999999999" customHeight="1">
      <c r="G363" s="395" t="s">
        <v>246</v>
      </c>
      <c r="S363" s="402" t="s">
        <v>246</v>
      </c>
      <c r="W363" s="403" t="s">
        <v>246</v>
      </c>
      <c r="AU363" s="466" t="s">
        <v>246</v>
      </c>
      <c r="AV363" s="402" t="s">
        <v>246</v>
      </c>
      <c r="AX363" s="402" t="s">
        <v>246</v>
      </c>
      <c r="BB363" s="403" t="s">
        <v>246</v>
      </c>
    </row>
    <row r="364" spans="7:54" ht="16.149999999999999" customHeight="1">
      <c r="G364" s="395" t="s">
        <v>246</v>
      </c>
      <c r="S364" s="402" t="s">
        <v>246</v>
      </c>
      <c r="W364" s="403" t="s">
        <v>246</v>
      </c>
      <c r="AU364" s="466" t="s">
        <v>246</v>
      </c>
      <c r="AV364" s="402" t="s">
        <v>246</v>
      </c>
      <c r="AX364" s="402" t="s">
        <v>246</v>
      </c>
      <c r="BB364" s="403" t="s">
        <v>246</v>
      </c>
    </row>
    <row r="365" spans="7:54" ht="16.149999999999999" customHeight="1">
      <c r="G365" s="395" t="s">
        <v>246</v>
      </c>
      <c r="S365" s="402" t="s">
        <v>246</v>
      </c>
      <c r="W365" s="403" t="s">
        <v>246</v>
      </c>
      <c r="AU365" s="466" t="s">
        <v>246</v>
      </c>
      <c r="AV365" s="402" t="s">
        <v>246</v>
      </c>
      <c r="AX365" s="402" t="s">
        <v>246</v>
      </c>
      <c r="BB365" s="403" t="s">
        <v>246</v>
      </c>
    </row>
    <row r="366" spans="7:54" ht="16.149999999999999" customHeight="1">
      <c r="G366" s="395" t="s">
        <v>246</v>
      </c>
      <c r="S366" s="402" t="s">
        <v>246</v>
      </c>
      <c r="W366" s="403" t="s">
        <v>246</v>
      </c>
      <c r="AU366" s="466" t="s">
        <v>246</v>
      </c>
      <c r="AV366" s="402" t="s">
        <v>246</v>
      </c>
      <c r="AX366" s="402" t="s">
        <v>246</v>
      </c>
      <c r="BB366" s="403" t="s">
        <v>246</v>
      </c>
    </row>
    <row r="367" spans="7:54" ht="16.149999999999999" customHeight="1">
      <c r="G367" s="395" t="s">
        <v>246</v>
      </c>
      <c r="S367" s="402" t="s">
        <v>246</v>
      </c>
      <c r="W367" s="403" t="s">
        <v>246</v>
      </c>
      <c r="AU367" s="466" t="s">
        <v>246</v>
      </c>
      <c r="AV367" s="402" t="s">
        <v>246</v>
      </c>
      <c r="AX367" s="402" t="s">
        <v>246</v>
      </c>
      <c r="BB367" s="403" t="s">
        <v>246</v>
      </c>
    </row>
    <row r="368" spans="7:54" ht="16.149999999999999" customHeight="1">
      <c r="G368" s="395" t="s">
        <v>246</v>
      </c>
      <c r="S368" s="402" t="s">
        <v>246</v>
      </c>
      <c r="W368" s="403" t="s">
        <v>246</v>
      </c>
      <c r="AU368" s="466" t="s">
        <v>246</v>
      </c>
      <c r="AV368" s="402" t="s">
        <v>246</v>
      </c>
      <c r="AX368" s="402" t="s">
        <v>246</v>
      </c>
      <c r="BB368" s="403" t="s">
        <v>246</v>
      </c>
    </row>
    <row r="369" spans="7:54" ht="16.149999999999999" customHeight="1">
      <c r="G369" s="395" t="s">
        <v>246</v>
      </c>
      <c r="S369" s="402" t="s">
        <v>246</v>
      </c>
      <c r="W369" s="403" t="s">
        <v>246</v>
      </c>
      <c r="AU369" s="466" t="s">
        <v>246</v>
      </c>
      <c r="AV369" s="402" t="s">
        <v>246</v>
      </c>
      <c r="AX369" s="402" t="s">
        <v>246</v>
      </c>
      <c r="BB369" s="403" t="s">
        <v>246</v>
      </c>
    </row>
    <row r="370" spans="7:54" ht="16.149999999999999" customHeight="1">
      <c r="G370" s="395" t="s">
        <v>246</v>
      </c>
      <c r="S370" s="402" t="s">
        <v>246</v>
      </c>
      <c r="W370" s="403" t="s">
        <v>246</v>
      </c>
      <c r="AU370" s="466" t="s">
        <v>246</v>
      </c>
      <c r="AV370" s="402" t="s">
        <v>246</v>
      </c>
      <c r="AX370" s="402" t="s">
        <v>246</v>
      </c>
      <c r="BB370" s="403" t="s">
        <v>246</v>
      </c>
    </row>
    <row r="371" spans="7:54" ht="16.149999999999999" customHeight="1">
      <c r="G371" s="395" t="s">
        <v>246</v>
      </c>
      <c r="S371" s="402" t="s">
        <v>246</v>
      </c>
      <c r="W371" s="403" t="s">
        <v>246</v>
      </c>
      <c r="AU371" s="466" t="s">
        <v>246</v>
      </c>
      <c r="AV371" s="402" t="s">
        <v>246</v>
      </c>
      <c r="AX371" s="402" t="s">
        <v>246</v>
      </c>
      <c r="BB371" s="403" t="s">
        <v>246</v>
      </c>
    </row>
    <row r="372" spans="7:54" ht="16.149999999999999" customHeight="1">
      <c r="G372" s="395" t="s">
        <v>246</v>
      </c>
      <c r="S372" s="402" t="s">
        <v>246</v>
      </c>
      <c r="W372" s="403" t="s">
        <v>246</v>
      </c>
      <c r="AU372" s="466" t="s">
        <v>246</v>
      </c>
      <c r="AV372" s="402" t="s">
        <v>246</v>
      </c>
      <c r="AX372" s="402" t="s">
        <v>246</v>
      </c>
      <c r="BB372" s="403" t="s">
        <v>246</v>
      </c>
    </row>
    <row r="373" spans="7:54" ht="16.149999999999999" customHeight="1">
      <c r="G373" s="395" t="s">
        <v>246</v>
      </c>
      <c r="S373" s="402" t="s">
        <v>246</v>
      </c>
      <c r="W373" s="403" t="s">
        <v>246</v>
      </c>
      <c r="AU373" s="466" t="s">
        <v>246</v>
      </c>
      <c r="AV373" s="402" t="s">
        <v>246</v>
      </c>
      <c r="AX373" s="402" t="s">
        <v>246</v>
      </c>
      <c r="BB373" s="403" t="s">
        <v>246</v>
      </c>
    </row>
    <row r="374" spans="7:54" ht="16.149999999999999" customHeight="1">
      <c r="G374" s="395" t="s">
        <v>246</v>
      </c>
      <c r="S374" s="402" t="s">
        <v>246</v>
      </c>
      <c r="W374" s="403" t="s">
        <v>246</v>
      </c>
      <c r="AU374" s="466" t="s">
        <v>246</v>
      </c>
      <c r="AV374" s="402" t="s">
        <v>246</v>
      </c>
      <c r="AX374" s="402" t="s">
        <v>246</v>
      </c>
      <c r="BB374" s="403" t="s">
        <v>246</v>
      </c>
    </row>
    <row r="375" spans="7:54" ht="16.149999999999999" customHeight="1">
      <c r="G375" s="395" t="s">
        <v>246</v>
      </c>
      <c r="S375" s="402" t="s">
        <v>246</v>
      </c>
      <c r="W375" s="403" t="s">
        <v>246</v>
      </c>
      <c r="AU375" s="466" t="s">
        <v>246</v>
      </c>
      <c r="AV375" s="402" t="s">
        <v>246</v>
      </c>
      <c r="AX375" s="402" t="s">
        <v>246</v>
      </c>
      <c r="BB375" s="403" t="s">
        <v>246</v>
      </c>
    </row>
    <row r="376" spans="7:54" ht="16.149999999999999" customHeight="1">
      <c r="G376" s="395" t="s">
        <v>246</v>
      </c>
      <c r="S376" s="402" t="s">
        <v>246</v>
      </c>
      <c r="W376" s="403" t="s">
        <v>246</v>
      </c>
      <c r="AU376" s="466" t="s">
        <v>246</v>
      </c>
      <c r="AV376" s="402" t="s">
        <v>246</v>
      </c>
      <c r="AX376" s="402" t="s">
        <v>246</v>
      </c>
      <c r="BB376" s="403" t="s">
        <v>246</v>
      </c>
    </row>
    <row r="377" spans="7:54" ht="16.149999999999999" customHeight="1">
      <c r="G377" s="395" t="s">
        <v>246</v>
      </c>
      <c r="S377" s="402" t="s">
        <v>246</v>
      </c>
      <c r="W377" s="403" t="s">
        <v>246</v>
      </c>
      <c r="AU377" s="466" t="s">
        <v>246</v>
      </c>
      <c r="AV377" s="402" t="s">
        <v>246</v>
      </c>
      <c r="AX377" s="402" t="s">
        <v>246</v>
      </c>
      <c r="BB377" s="403" t="s">
        <v>246</v>
      </c>
    </row>
    <row r="378" spans="7:54" ht="16.149999999999999" customHeight="1">
      <c r="G378" s="395" t="s">
        <v>246</v>
      </c>
      <c r="S378" s="402" t="s">
        <v>246</v>
      </c>
      <c r="W378" s="403" t="s">
        <v>246</v>
      </c>
      <c r="AU378" s="466" t="s">
        <v>246</v>
      </c>
      <c r="AV378" s="402" t="s">
        <v>246</v>
      </c>
      <c r="AX378" s="402" t="s">
        <v>246</v>
      </c>
      <c r="BB378" s="403" t="s">
        <v>246</v>
      </c>
    </row>
    <row r="379" spans="7:54" ht="16.149999999999999" customHeight="1">
      <c r="G379" s="395" t="s">
        <v>246</v>
      </c>
      <c r="S379" s="402" t="s">
        <v>246</v>
      </c>
      <c r="W379" s="403" t="s">
        <v>246</v>
      </c>
      <c r="AU379" s="466" t="s">
        <v>246</v>
      </c>
      <c r="AV379" s="402" t="s">
        <v>246</v>
      </c>
      <c r="AX379" s="402" t="s">
        <v>246</v>
      </c>
      <c r="BB379" s="403" t="s">
        <v>246</v>
      </c>
    </row>
    <row r="380" spans="7:54" ht="16.149999999999999" customHeight="1">
      <c r="G380" s="395" t="s">
        <v>246</v>
      </c>
      <c r="S380" s="402" t="s">
        <v>246</v>
      </c>
      <c r="W380" s="403" t="s">
        <v>246</v>
      </c>
      <c r="AU380" s="466" t="s">
        <v>246</v>
      </c>
      <c r="AV380" s="402" t="s">
        <v>246</v>
      </c>
      <c r="AX380" s="402" t="s">
        <v>246</v>
      </c>
      <c r="BB380" s="403" t="s">
        <v>246</v>
      </c>
    </row>
    <row r="381" spans="7:54" ht="16.149999999999999" customHeight="1">
      <c r="G381" s="395" t="s">
        <v>246</v>
      </c>
      <c r="S381" s="402" t="s">
        <v>246</v>
      </c>
      <c r="W381" s="403" t="s">
        <v>246</v>
      </c>
      <c r="AU381" s="466" t="s">
        <v>246</v>
      </c>
      <c r="AV381" s="402" t="s">
        <v>246</v>
      </c>
      <c r="AX381" s="402" t="s">
        <v>246</v>
      </c>
      <c r="BB381" s="403" t="s">
        <v>246</v>
      </c>
    </row>
    <row r="382" spans="7:54" ht="16.149999999999999" customHeight="1">
      <c r="G382" s="395" t="s">
        <v>246</v>
      </c>
      <c r="S382" s="402" t="s">
        <v>246</v>
      </c>
      <c r="W382" s="403" t="s">
        <v>246</v>
      </c>
      <c r="AU382" s="466" t="s">
        <v>246</v>
      </c>
      <c r="AV382" s="402" t="s">
        <v>246</v>
      </c>
      <c r="AX382" s="402" t="s">
        <v>246</v>
      </c>
      <c r="BB382" s="403" t="s">
        <v>246</v>
      </c>
    </row>
    <row r="383" spans="7:54" ht="16.149999999999999" customHeight="1">
      <c r="G383" s="395" t="s">
        <v>246</v>
      </c>
      <c r="S383" s="402" t="s">
        <v>246</v>
      </c>
      <c r="W383" s="403" t="s">
        <v>246</v>
      </c>
      <c r="AU383" s="466" t="s">
        <v>246</v>
      </c>
      <c r="AV383" s="402" t="s">
        <v>246</v>
      </c>
      <c r="AX383" s="402" t="s">
        <v>246</v>
      </c>
      <c r="BB383" s="403" t="s">
        <v>246</v>
      </c>
    </row>
    <row r="384" spans="7:54" ht="16.149999999999999" customHeight="1">
      <c r="G384" s="395" t="s">
        <v>246</v>
      </c>
      <c r="S384" s="402" t="s">
        <v>246</v>
      </c>
      <c r="W384" s="403" t="s">
        <v>246</v>
      </c>
      <c r="AU384" s="466" t="s">
        <v>246</v>
      </c>
      <c r="AV384" s="402" t="s">
        <v>246</v>
      </c>
      <c r="AX384" s="402" t="s">
        <v>246</v>
      </c>
      <c r="BB384" s="403" t="s">
        <v>246</v>
      </c>
    </row>
    <row r="385" spans="7:54" ht="16.149999999999999" customHeight="1">
      <c r="G385" s="395" t="s">
        <v>246</v>
      </c>
      <c r="S385" s="402" t="s">
        <v>246</v>
      </c>
      <c r="W385" s="403" t="s">
        <v>246</v>
      </c>
      <c r="AU385" s="466" t="s">
        <v>246</v>
      </c>
      <c r="AV385" s="402" t="s">
        <v>246</v>
      </c>
      <c r="AX385" s="402" t="s">
        <v>246</v>
      </c>
      <c r="BB385" s="403" t="s">
        <v>246</v>
      </c>
    </row>
    <row r="386" spans="7:54" ht="16.149999999999999" customHeight="1">
      <c r="G386" s="395" t="s">
        <v>246</v>
      </c>
      <c r="S386" s="402" t="s">
        <v>246</v>
      </c>
      <c r="W386" s="403" t="s">
        <v>246</v>
      </c>
      <c r="AU386" s="466" t="s">
        <v>246</v>
      </c>
      <c r="AV386" s="402" t="s">
        <v>246</v>
      </c>
      <c r="AX386" s="402" t="s">
        <v>246</v>
      </c>
      <c r="BB386" s="403" t="s">
        <v>246</v>
      </c>
    </row>
    <row r="387" spans="7:54" ht="16.149999999999999" customHeight="1">
      <c r="G387" s="395" t="s">
        <v>246</v>
      </c>
      <c r="S387" s="402" t="s">
        <v>246</v>
      </c>
      <c r="W387" s="403" t="s">
        <v>246</v>
      </c>
      <c r="AU387" s="466" t="s">
        <v>246</v>
      </c>
      <c r="AV387" s="402" t="s">
        <v>246</v>
      </c>
      <c r="AX387" s="402" t="s">
        <v>246</v>
      </c>
      <c r="BB387" s="403" t="s">
        <v>246</v>
      </c>
    </row>
    <row r="388" spans="7:54" ht="16.149999999999999" customHeight="1">
      <c r="G388" s="395" t="s">
        <v>246</v>
      </c>
      <c r="S388" s="402" t="s">
        <v>246</v>
      </c>
      <c r="W388" s="403" t="s">
        <v>246</v>
      </c>
      <c r="AU388" s="466" t="s">
        <v>246</v>
      </c>
      <c r="AV388" s="402" t="s">
        <v>246</v>
      </c>
      <c r="AX388" s="402" t="s">
        <v>246</v>
      </c>
      <c r="BB388" s="403" t="s">
        <v>246</v>
      </c>
    </row>
    <row r="389" spans="7:54" ht="16.149999999999999" customHeight="1">
      <c r="G389" s="395" t="s">
        <v>246</v>
      </c>
      <c r="S389" s="402" t="s">
        <v>246</v>
      </c>
      <c r="W389" s="403" t="s">
        <v>246</v>
      </c>
      <c r="AU389" s="466" t="s">
        <v>246</v>
      </c>
      <c r="AV389" s="402" t="s">
        <v>246</v>
      </c>
      <c r="AX389" s="402" t="s">
        <v>246</v>
      </c>
      <c r="BB389" s="403" t="s">
        <v>246</v>
      </c>
    </row>
    <row r="390" spans="7:54" ht="16.149999999999999" customHeight="1">
      <c r="G390" s="395" t="s">
        <v>246</v>
      </c>
      <c r="S390" s="402" t="s">
        <v>246</v>
      </c>
      <c r="W390" s="403" t="s">
        <v>246</v>
      </c>
      <c r="AU390" s="466" t="s">
        <v>246</v>
      </c>
      <c r="AV390" s="402" t="s">
        <v>246</v>
      </c>
      <c r="AX390" s="402" t="s">
        <v>246</v>
      </c>
      <c r="BB390" s="403" t="s">
        <v>246</v>
      </c>
    </row>
    <row r="391" spans="7:54" ht="16.149999999999999" customHeight="1">
      <c r="G391" s="395" t="s">
        <v>246</v>
      </c>
      <c r="S391" s="402" t="s">
        <v>246</v>
      </c>
      <c r="W391" s="403" t="s">
        <v>246</v>
      </c>
      <c r="AU391" s="466" t="s">
        <v>246</v>
      </c>
      <c r="AV391" s="402" t="s">
        <v>246</v>
      </c>
      <c r="AX391" s="402" t="s">
        <v>246</v>
      </c>
      <c r="BB391" s="403" t="s">
        <v>246</v>
      </c>
    </row>
    <row r="392" spans="7:54" ht="16.149999999999999" customHeight="1">
      <c r="G392" s="395" t="s">
        <v>246</v>
      </c>
      <c r="S392" s="402" t="s">
        <v>246</v>
      </c>
      <c r="W392" s="403" t="s">
        <v>246</v>
      </c>
      <c r="AU392" s="466" t="s">
        <v>246</v>
      </c>
      <c r="AV392" s="402" t="s">
        <v>246</v>
      </c>
      <c r="AX392" s="402" t="s">
        <v>246</v>
      </c>
      <c r="BB392" s="403" t="s">
        <v>246</v>
      </c>
    </row>
    <row r="393" spans="7:54" ht="16.149999999999999" customHeight="1">
      <c r="G393" s="395" t="s">
        <v>246</v>
      </c>
      <c r="S393" s="402" t="s">
        <v>246</v>
      </c>
      <c r="W393" s="403" t="s">
        <v>246</v>
      </c>
      <c r="AU393" s="466" t="s">
        <v>246</v>
      </c>
      <c r="AV393" s="402" t="s">
        <v>246</v>
      </c>
      <c r="AX393" s="402" t="s">
        <v>246</v>
      </c>
      <c r="BB393" s="403" t="s">
        <v>246</v>
      </c>
    </row>
    <row r="394" spans="7:54" ht="16.149999999999999" customHeight="1">
      <c r="G394" s="395" t="s">
        <v>246</v>
      </c>
      <c r="S394" s="402" t="s">
        <v>246</v>
      </c>
      <c r="W394" s="403" t="s">
        <v>246</v>
      </c>
      <c r="AU394" s="466" t="s">
        <v>246</v>
      </c>
      <c r="AV394" s="402" t="s">
        <v>246</v>
      </c>
      <c r="AX394" s="402" t="s">
        <v>246</v>
      </c>
      <c r="BB394" s="403" t="s">
        <v>246</v>
      </c>
    </row>
    <row r="395" spans="7:54" ht="16.149999999999999" customHeight="1">
      <c r="G395" s="395" t="s">
        <v>246</v>
      </c>
      <c r="S395" s="402" t="s">
        <v>246</v>
      </c>
      <c r="W395" s="403" t="s">
        <v>246</v>
      </c>
      <c r="AU395" s="466" t="s">
        <v>246</v>
      </c>
      <c r="AV395" s="402" t="s">
        <v>246</v>
      </c>
      <c r="AX395" s="402" t="s">
        <v>246</v>
      </c>
      <c r="BB395" s="403" t="s">
        <v>246</v>
      </c>
    </row>
    <row r="396" spans="7:54" ht="16.149999999999999" customHeight="1">
      <c r="G396" s="395" t="s">
        <v>246</v>
      </c>
      <c r="S396" s="402" t="s">
        <v>246</v>
      </c>
      <c r="W396" s="403" t="s">
        <v>246</v>
      </c>
      <c r="AU396" s="466" t="s">
        <v>246</v>
      </c>
      <c r="AV396" s="402" t="s">
        <v>246</v>
      </c>
      <c r="AX396" s="402" t="s">
        <v>246</v>
      </c>
      <c r="BB396" s="403" t="s">
        <v>246</v>
      </c>
    </row>
    <row r="397" spans="7:54" ht="16.149999999999999" customHeight="1">
      <c r="G397" s="395" t="s">
        <v>246</v>
      </c>
      <c r="S397" s="402" t="s">
        <v>246</v>
      </c>
      <c r="W397" s="403" t="s">
        <v>246</v>
      </c>
      <c r="AU397" s="466" t="s">
        <v>246</v>
      </c>
      <c r="AV397" s="402" t="s">
        <v>246</v>
      </c>
      <c r="AX397" s="402" t="s">
        <v>246</v>
      </c>
      <c r="BB397" s="403" t="s">
        <v>246</v>
      </c>
    </row>
    <row r="398" spans="7:54" ht="16.149999999999999" customHeight="1">
      <c r="G398" s="395" t="s">
        <v>246</v>
      </c>
      <c r="S398" s="402" t="s">
        <v>246</v>
      </c>
      <c r="W398" s="403" t="s">
        <v>246</v>
      </c>
      <c r="AU398" s="466" t="s">
        <v>246</v>
      </c>
      <c r="AV398" s="402" t="s">
        <v>246</v>
      </c>
      <c r="AX398" s="402" t="s">
        <v>246</v>
      </c>
      <c r="BB398" s="403" t="s">
        <v>246</v>
      </c>
    </row>
    <row r="399" spans="7:54" ht="16.149999999999999" customHeight="1">
      <c r="G399" s="395" t="s">
        <v>246</v>
      </c>
      <c r="S399" s="402" t="s">
        <v>246</v>
      </c>
      <c r="W399" s="403" t="s">
        <v>246</v>
      </c>
      <c r="AU399" s="466" t="s">
        <v>246</v>
      </c>
      <c r="AV399" s="402" t="s">
        <v>246</v>
      </c>
      <c r="AX399" s="402" t="s">
        <v>246</v>
      </c>
      <c r="BB399" s="403" t="s">
        <v>246</v>
      </c>
    </row>
    <row r="400" spans="7:54" ht="16.149999999999999" customHeight="1">
      <c r="G400" s="395" t="s">
        <v>246</v>
      </c>
      <c r="S400" s="402" t="s">
        <v>246</v>
      </c>
      <c r="W400" s="403" t="s">
        <v>246</v>
      </c>
      <c r="AU400" s="466" t="s">
        <v>246</v>
      </c>
      <c r="AV400" s="402" t="s">
        <v>246</v>
      </c>
      <c r="AX400" s="402" t="s">
        <v>246</v>
      </c>
      <c r="BB400" s="403" t="s">
        <v>246</v>
      </c>
    </row>
    <row r="401" spans="7:54" ht="16.149999999999999" customHeight="1">
      <c r="G401" s="395" t="s">
        <v>246</v>
      </c>
      <c r="S401" s="402" t="s">
        <v>246</v>
      </c>
      <c r="W401" s="403" t="s">
        <v>246</v>
      </c>
      <c r="AU401" s="466" t="s">
        <v>246</v>
      </c>
      <c r="AV401" s="402" t="s">
        <v>246</v>
      </c>
      <c r="AX401" s="402" t="s">
        <v>246</v>
      </c>
      <c r="BB401" s="403" t="s">
        <v>246</v>
      </c>
    </row>
    <row r="402" spans="7:54" ht="16.149999999999999" customHeight="1">
      <c r="G402" s="395" t="s">
        <v>246</v>
      </c>
      <c r="S402" s="402" t="s">
        <v>246</v>
      </c>
      <c r="W402" s="403" t="s">
        <v>246</v>
      </c>
      <c r="AU402" s="466" t="s">
        <v>246</v>
      </c>
      <c r="AV402" s="402" t="s">
        <v>246</v>
      </c>
      <c r="AX402" s="402" t="s">
        <v>246</v>
      </c>
      <c r="BB402" s="403" t="s">
        <v>246</v>
      </c>
    </row>
    <row r="403" spans="7:54" ht="16.149999999999999" customHeight="1">
      <c r="G403" s="395" t="s">
        <v>246</v>
      </c>
      <c r="S403" s="402" t="s">
        <v>246</v>
      </c>
      <c r="W403" s="403" t="s">
        <v>246</v>
      </c>
      <c r="AU403" s="466" t="s">
        <v>246</v>
      </c>
      <c r="AV403" s="402" t="s">
        <v>246</v>
      </c>
      <c r="AX403" s="402" t="s">
        <v>246</v>
      </c>
      <c r="BB403" s="403" t="s">
        <v>246</v>
      </c>
    </row>
    <row r="404" spans="7:54" ht="16.149999999999999" customHeight="1">
      <c r="G404" s="395" t="s">
        <v>246</v>
      </c>
      <c r="S404" s="402" t="s">
        <v>246</v>
      </c>
      <c r="W404" s="403" t="s">
        <v>246</v>
      </c>
      <c r="AU404" s="466" t="s">
        <v>246</v>
      </c>
      <c r="AV404" s="402" t="s">
        <v>246</v>
      </c>
      <c r="AX404" s="402" t="s">
        <v>246</v>
      </c>
      <c r="BB404" s="403" t="s">
        <v>246</v>
      </c>
    </row>
  </sheetData>
  <sheetProtection selectLockedCells="1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E9919-3F86-4083-A226-0F19B666E27B}">
  <sheetPr codeName="Sheet29">
    <tabColor theme="8" tint="0.79998168889431442"/>
  </sheetPr>
  <dimension ref="A1:DI395"/>
  <sheetViews>
    <sheetView showRowColHeaders="0"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tr">
        <f>IF(LEN(F:F)=0,"",VLOOKUP($F:$F,zSbu!$B:$H,2,FALSE))</f>
        <v/>
      </c>
      <c r="H1" s="472" t="str">
        <f>IF(LEN(G:G)=0,"",VLOOKUP($F:$F,zSbu!$B:$H,3,FALSE))</f>
        <v/>
      </c>
      <c r="I1" s="472" t="str">
        <f>IF(LEN(H:H)=0,"",VLOOKUP($F:$F,zSbu!$B:$H,4,FALSE))</f>
        <v/>
      </c>
      <c r="J1" s="472" t="str">
        <f>IF(LEN(I:I)=0,"",VLOOKUP($F:$F,zSbu!$B:$H,5,FALSE))</f>
        <v/>
      </c>
      <c r="K1" s="473" t="str">
        <f>IF(LEN(J:J)=0,"",VLOOKUP($F:$F,zSbu!$B:$H,6,FALSE))</f>
        <v/>
      </c>
      <c r="L1" s="472" t="str">
        <f>IF(LEN(K:K)=0,"",VLOOKUP($F:$F,zSbu!$B:$H,7,FALSE))</f>
        <v/>
      </c>
      <c r="M1" s="472" t="e">
        <f>AX1/Q1</f>
        <v>#DIV/0!</v>
      </c>
      <c r="N1" s="472" t="e">
        <f>IF(M1&lt;0,"L",IF(M1&lt;N$3,"M","P"))</f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326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6.149999999999999" customHeight="1">
      <c r="B18" s="397"/>
      <c r="F18" s="137" t="s">
        <v>59</v>
      </c>
      <c r="G18" s="395" t="s">
        <v>60</v>
      </c>
      <c r="H18" s="396">
        <v>32213</v>
      </c>
      <c r="I18" s="467" t="s">
        <v>61</v>
      </c>
      <c r="J18" s="467" t="s">
        <v>62</v>
      </c>
      <c r="K18" s="468" t="s">
        <v>63</v>
      </c>
      <c r="L18" s="396" t="s">
        <v>64</v>
      </c>
      <c r="M18" s="399">
        <v>0.15532518836550924</v>
      </c>
      <c r="N18" s="400" t="s">
        <v>52</v>
      </c>
      <c r="O18" s="504">
        <v>2018</v>
      </c>
      <c r="P18" s="401">
        <v>1</v>
      </c>
      <c r="Q18" s="141">
        <v>6539.4460967900004</v>
      </c>
      <c r="R18" s="141">
        <v>73.98</v>
      </c>
      <c r="S18" s="402">
        <v>6465.4660967900008</v>
      </c>
      <c r="T18" s="141">
        <v>2698.6554000000001</v>
      </c>
      <c r="W18" s="403">
        <v>3766.8106967900007</v>
      </c>
      <c r="X18" s="142">
        <v>76.739999999999995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134.96</v>
      </c>
      <c r="AX18" s="402">
        <v>1015.740696790001</v>
      </c>
      <c r="AY18" s="141">
        <v>0</v>
      </c>
      <c r="AZ18" s="141">
        <v>0</v>
      </c>
      <c r="BA18" s="142">
        <v>247.06</v>
      </c>
      <c r="BB18" s="402">
        <v>768.68069679000109</v>
      </c>
      <c r="BC18" s="157"/>
    </row>
    <row r="19" spans="1:113" ht="16.149999999999999" customHeight="1">
      <c r="B19" s="397"/>
      <c r="F19" s="137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0.10544338703852574</v>
      </c>
      <c r="N19" s="400" t="s">
        <v>52</v>
      </c>
      <c r="O19" s="504">
        <v>2018</v>
      </c>
      <c r="P19" s="401">
        <v>1</v>
      </c>
      <c r="Q19" s="141">
        <v>5235.8249127399995</v>
      </c>
      <c r="R19" s="141">
        <v>100.85</v>
      </c>
      <c r="S19" s="402">
        <v>5134.9749127399991</v>
      </c>
      <c r="T19" s="141">
        <v>2156.8917999999999</v>
      </c>
      <c r="W19" s="403">
        <v>2978.0831127399993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108.05</v>
      </c>
      <c r="AX19" s="402">
        <v>552.08311273999902</v>
      </c>
      <c r="AY19" s="141">
        <v>0</v>
      </c>
      <c r="AZ19" s="141">
        <v>0</v>
      </c>
      <c r="BA19" s="142">
        <v>340.52</v>
      </c>
      <c r="BB19" s="403">
        <v>211.56311273999904</v>
      </c>
    </row>
    <row r="20" spans="1:113" ht="16.149999999999999" customHeight="1">
      <c r="B20" s="397"/>
      <c r="F20" s="137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0.14483963155695703</v>
      </c>
      <c r="N20" s="400" t="s">
        <v>52</v>
      </c>
      <c r="O20" s="504">
        <v>2018</v>
      </c>
      <c r="P20" s="401">
        <v>1</v>
      </c>
      <c r="Q20" s="141">
        <v>6184.6196282800001</v>
      </c>
      <c r="R20" s="141">
        <v>69.89</v>
      </c>
      <c r="S20" s="402">
        <v>6114.7296282799998</v>
      </c>
      <c r="T20" s="141">
        <v>2485.2015999999999</v>
      </c>
      <c r="W20" s="403">
        <v>3629.5280282799999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127.63</v>
      </c>
      <c r="AX20" s="402">
        <v>895.77802827999983</v>
      </c>
      <c r="AY20" s="141">
        <v>0</v>
      </c>
      <c r="AZ20" s="141">
        <v>0</v>
      </c>
      <c r="BA20" s="142">
        <v>73.099999999999994</v>
      </c>
      <c r="BB20" s="403">
        <v>822.67802827999981</v>
      </c>
    </row>
    <row r="21" spans="1:113" ht="16.149999999999999" customHeight="1">
      <c r="B21" s="397"/>
      <c r="F21" s="137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3.5602599727928792E-2</v>
      </c>
      <c r="N21" s="400" t="s">
        <v>51</v>
      </c>
      <c r="O21" s="504">
        <v>2018</v>
      </c>
      <c r="P21" s="401">
        <v>1</v>
      </c>
      <c r="Q21" s="141">
        <v>4164.8135912299995</v>
      </c>
      <c r="R21" s="141">
        <v>77.09</v>
      </c>
      <c r="S21" s="402">
        <v>4087.7235912299993</v>
      </c>
      <c r="T21" s="141">
        <v>1721.1053999999999</v>
      </c>
      <c r="W21" s="403">
        <v>2366.6181912299994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85.95</v>
      </c>
      <c r="AX21" s="402">
        <v>148.27819122999932</v>
      </c>
      <c r="AY21" s="141">
        <v>0</v>
      </c>
      <c r="AZ21" s="141">
        <v>0</v>
      </c>
      <c r="BA21" s="142">
        <v>301.33</v>
      </c>
      <c r="BB21" s="403">
        <v>-153.05180877000066</v>
      </c>
    </row>
    <row r="22" spans="1:113" ht="16.149999999999999" customHeight="1">
      <c r="B22" s="397"/>
      <c r="F22" s="137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9.9226930264263172E-2</v>
      </c>
      <c r="N22" s="400" t="s">
        <v>52</v>
      </c>
      <c r="O22" s="504">
        <v>2018</v>
      </c>
      <c r="P22" s="401">
        <v>1</v>
      </c>
      <c r="Q22" s="141">
        <v>3790.2363144599999</v>
      </c>
      <c r="R22" s="141">
        <v>107.47</v>
      </c>
      <c r="S22" s="402">
        <v>3682.7663144600001</v>
      </c>
      <c r="T22" s="141">
        <v>1490.4427999999998</v>
      </c>
      <c r="W22" s="403">
        <v>2192.3235144600003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78.22</v>
      </c>
      <c r="AX22" s="402">
        <v>376.09351446000028</v>
      </c>
      <c r="AY22" s="141">
        <v>0</v>
      </c>
      <c r="AZ22" s="141">
        <v>0</v>
      </c>
      <c r="BA22" s="142">
        <v>105.42</v>
      </c>
      <c r="BB22" s="403">
        <v>270.67351446000026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0.16422572657084764</v>
      </c>
      <c r="N23" s="400" t="s">
        <v>52</v>
      </c>
      <c r="O23" s="504">
        <v>2018</v>
      </c>
      <c r="P23" s="401">
        <v>1</v>
      </c>
      <c r="Q23" s="141">
        <v>6919.4989411100005</v>
      </c>
      <c r="R23" s="141">
        <v>203.2</v>
      </c>
      <c r="S23" s="402">
        <v>6716.2989411100007</v>
      </c>
      <c r="T23" s="141">
        <v>2803.3292000000001</v>
      </c>
      <c r="W23" s="403">
        <v>3912.9697411100005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142.80000000000001</v>
      </c>
      <c r="AX23" s="402">
        <v>1136.3597411100006</v>
      </c>
      <c r="AY23" s="141">
        <v>0</v>
      </c>
      <c r="AZ23" s="141">
        <v>0</v>
      </c>
      <c r="BA23" s="142">
        <v>121.01</v>
      </c>
      <c r="BB23" s="403">
        <v>1015.3497411100007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0.14165769382838261</v>
      </c>
      <c r="N24" s="400" t="s">
        <v>52</v>
      </c>
      <c r="O24" s="504">
        <v>2018</v>
      </c>
      <c r="P24" s="401">
        <v>1</v>
      </c>
      <c r="Q24" s="141">
        <v>5991.6179862300005</v>
      </c>
      <c r="R24" s="141">
        <v>112.31</v>
      </c>
      <c r="S24" s="402">
        <v>5879.3079862300001</v>
      </c>
      <c r="T24" s="141">
        <v>2476.4991999999997</v>
      </c>
      <c r="W24" s="403">
        <v>3402.8087862300004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136.13999999999999</v>
      </c>
      <c r="AX24" s="402">
        <v>848.75878622999983</v>
      </c>
      <c r="AY24" s="141">
        <v>0</v>
      </c>
      <c r="AZ24" s="141">
        <v>0</v>
      </c>
      <c r="BA24" s="142">
        <v>114.99</v>
      </c>
      <c r="BB24" s="403">
        <v>733.76878622999982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0.10285762115259756</v>
      </c>
      <c r="N25" s="400" t="s">
        <v>52</v>
      </c>
      <c r="O25" s="504">
        <v>2018</v>
      </c>
      <c r="P25" s="401">
        <v>1</v>
      </c>
      <c r="Q25" s="141">
        <v>10633.02885352</v>
      </c>
      <c r="R25" s="141">
        <v>177.9</v>
      </c>
      <c r="S25" s="402">
        <v>10455.12885352</v>
      </c>
      <c r="T25" s="141">
        <v>4278.1508000000003</v>
      </c>
      <c r="W25" s="403">
        <v>6176.9780535199998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219.44</v>
      </c>
      <c r="AX25" s="402">
        <v>1093.6880535199989</v>
      </c>
      <c r="AY25" s="141">
        <v>0</v>
      </c>
      <c r="AZ25" s="141">
        <v>0</v>
      </c>
      <c r="BA25" s="142">
        <v>262.08999999999997</v>
      </c>
      <c r="BB25" s="403">
        <v>831.59805351999898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0.13672812986337618</v>
      </c>
      <c r="N26" s="400" t="s">
        <v>52</v>
      </c>
      <c r="O26" s="504">
        <v>2018</v>
      </c>
      <c r="P26" s="401">
        <v>1</v>
      </c>
      <c r="Q26" s="141">
        <v>10353.668304499999</v>
      </c>
      <c r="R26" s="141">
        <v>172.12</v>
      </c>
      <c r="S26" s="402">
        <v>10181.548304499998</v>
      </c>
      <c r="T26" s="141">
        <v>4184.0806000000002</v>
      </c>
      <c r="W26" s="403">
        <v>5997.467704499998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213.67</v>
      </c>
      <c r="AX26" s="402">
        <v>1415.6377044999977</v>
      </c>
      <c r="AY26" s="141">
        <v>0</v>
      </c>
      <c r="AZ26" s="141">
        <v>0</v>
      </c>
      <c r="BA26" s="142">
        <v>148.47</v>
      </c>
      <c r="BB26" s="403">
        <v>1267.1677044999976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0.15662957455862542</v>
      </c>
      <c r="N27" s="400" t="s">
        <v>52</v>
      </c>
      <c r="O27" s="504">
        <v>2018</v>
      </c>
      <c r="P27" s="401">
        <v>1</v>
      </c>
      <c r="Q27" s="141">
        <v>5204.5318019099996</v>
      </c>
      <c r="R27" s="141">
        <v>91.71</v>
      </c>
      <c r="S27" s="402">
        <v>5112.8218019099995</v>
      </c>
      <c r="T27" s="141">
        <v>2109.0482000000002</v>
      </c>
      <c r="W27" s="403">
        <v>3003.7736019099993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107.41</v>
      </c>
      <c r="AX27" s="402">
        <v>815.18360190999931</v>
      </c>
      <c r="AY27" s="141">
        <v>0</v>
      </c>
      <c r="AZ27" s="141">
        <v>0</v>
      </c>
      <c r="BA27" s="142">
        <v>227.52</v>
      </c>
      <c r="BB27" s="403">
        <v>587.66360190999933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0.14563876016342275</v>
      </c>
      <c r="N28" s="400" t="s">
        <v>52</v>
      </c>
      <c r="O28" s="504">
        <v>2018</v>
      </c>
      <c r="P28" s="401">
        <v>1</v>
      </c>
      <c r="Q28" s="141">
        <v>2460.6425268100002</v>
      </c>
      <c r="R28" s="141">
        <v>71.150000000000006</v>
      </c>
      <c r="S28" s="402">
        <v>2389.4925268100001</v>
      </c>
      <c r="T28" s="141">
        <v>1253.0475999999999</v>
      </c>
      <c r="W28" s="403">
        <v>1136.4449268100002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50.78</v>
      </c>
      <c r="AX28" s="402">
        <v>358.36492681000016</v>
      </c>
      <c r="AY28" s="141">
        <v>0</v>
      </c>
      <c r="AZ28" s="141">
        <v>0</v>
      </c>
      <c r="BA28" s="142">
        <v>52.74</v>
      </c>
      <c r="BB28" s="403">
        <v>305.62492681000015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7.9569244342817105E-2</v>
      </c>
      <c r="N29" s="400" t="s">
        <v>52</v>
      </c>
      <c r="O29" s="504">
        <v>2018</v>
      </c>
      <c r="P29" s="401">
        <v>1</v>
      </c>
      <c r="Q29" s="141">
        <v>6488.440942780001</v>
      </c>
      <c r="R29" s="141">
        <v>115.3</v>
      </c>
      <c r="S29" s="402">
        <v>6373.1409427800008</v>
      </c>
      <c r="T29" s="141">
        <v>2721.9205999999999</v>
      </c>
      <c r="W29" s="403">
        <v>3651.2203427800009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133.9</v>
      </c>
      <c r="AX29" s="402">
        <v>516.28034278000052</v>
      </c>
      <c r="AY29" s="141">
        <v>0</v>
      </c>
      <c r="AZ29" s="141">
        <v>0</v>
      </c>
      <c r="BA29" s="142">
        <v>157.91999999999999</v>
      </c>
      <c r="BB29" s="403">
        <v>358.36034278000056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3.2789950202145625E-2</v>
      </c>
      <c r="N30" s="400" t="s">
        <v>51</v>
      </c>
      <c r="O30" s="504">
        <v>2018</v>
      </c>
      <c r="P30" s="401">
        <v>1</v>
      </c>
      <c r="Q30" s="141">
        <v>4145.4213599599989</v>
      </c>
      <c r="R30" s="141">
        <v>33.69</v>
      </c>
      <c r="S30" s="402">
        <v>4111.7313599599993</v>
      </c>
      <c r="T30" s="141">
        <v>1698.1831999999999</v>
      </c>
      <c r="W30" s="403">
        <v>2413.5481599599993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85.55</v>
      </c>
      <c r="AX30" s="402">
        <v>135.92815995999916</v>
      </c>
      <c r="AY30" s="141">
        <v>0</v>
      </c>
      <c r="AZ30" s="141">
        <v>0</v>
      </c>
      <c r="BA30" s="142">
        <v>67.98</v>
      </c>
      <c r="BB30" s="403">
        <v>67.94815995999916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-2.0480582898672425E-2</v>
      </c>
      <c r="N31" s="400" t="s">
        <v>56</v>
      </c>
      <c r="O31" s="504">
        <v>2018</v>
      </c>
      <c r="P31" s="401">
        <v>1</v>
      </c>
      <c r="Q31" s="141">
        <v>4501.3138681700002</v>
      </c>
      <c r="R31" s="141">
        <v>35.159999999999997</v>
      </c>
      <c r="S31" s="402">
        <v>4466.1538681700004</v>
      </c>
      <c r="T31" s="141">
        <v>1864.2833999999998</v>
      </c>
      <c r="W31" s="403">
        <v>2601.8704681700005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92.89</v>
      </c>
      <c r="AX31" s="402">
        <v>-92.189531829999524</v>
      </c>
      <c r="AY31" s="141">
        <v>0</v>
      </c>
      <c r="AZ31" s="141">
        <v>0</v>
      </c>
      <c r="BA31" s="142">
        <v>65.319999999999993</v>
      </c>
      <c r="BB31" s="403">
        <v>-157.5095318299995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509" t="s">
        <v>77</v>
      </c>
      <c r="M32" s="399">
        <v>-6.8999214969431025E-2</v>
      </c>
      <c r="N32" s="400" t="s">
        <v>56</v>
      </c>
      <c r="O32" s="504">
        <v>2018</v>
      </c>
      <c r="P32" s="401">
        <v>1</v>
      </c>
      <c r="Q32" s="141">
        <v>1968.4132322399998</v>
      </c>
      <c r="R32" s="141">
        <v>25.93</v>
      </c>
      <c r="S32" s="402">
        <v>1942.4832322399998</v>
      </c>
      <c r="T32" s="141">
        <v>860.82219999999995</v>
      </c>
      <c r="W32" s="403">
        <v>1081.6610322399997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40.619999999999997</v>
      </c>
      <c r="AX32" s="402">
        <v>-135.81896776000031</v>
      </c>
      <c r="AY32" s="141">
        <v>0</v>
      </c>
      <c r="AZ32" s="141">
        <v>0</v>
      </c>
      <c r="BA32" s="142">
        <v>57.59</v>
      </c>
      <c r="BB32" s="403">
        <v>-193.40896776000031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-6.634395760219626E-2</v>
      </c>
      <c r="N33" s="400" t="s">
        <v>56</v>
      </c>
      <c r="O33" s="504">
        <v>2018</v>
      </c>
      <c r="P33" s="401">
        <v>1</v>
      </c>
      <c r="Q33" s="141">
        <v>3788.8795366599998</v>
      </c>
      <c r="R33" s="141">
        <v>94.26</v>
      </c>
      <c r="S33" s="402">
        <v>3694.6195366599995</v>
      </c>
      <c r="T33" s="141">
        <v>1533.7587999999998</v>
      </c>
      <c r="W33" s="403">
        <v>2160.8607366599999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78.19</v>
      </c>
      <c r="AX33" s="402">
        <v>-251.36926334000003</v>
      </c>
      <c r="AY33" s="141">
        <v>0</v>
      </c>
      <c r="AZ33" s="141">
        <v>0</v>
      </c>
      <c r="BA33" s="142">
        <v>155.78</v>
      </c>
      <c r="BB33" s="403">
        <v>-407.14926334000006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0.18129081420191423</v>
      </c>
      <c r="N34" s="400" t="s">
        <v>52</v>
      </c>
      <c r="O34" s="504">
        <v>2018</v>
      </c>
      <c r="P34" s="401">
        <v>1</v>
      </c>
      <c r="Q34" s="141">
        <v>7077.9318230699992</v>
      </c>
      <c r="R34" s="141">
        <v>101.48</v>
      </c>
      <c r="S34" s="402">
        <v>6976.4518230699996</v>
      </c>
      <c r="T34" s="141">
        <v>2856.8078</v>
      </c>
      <c r="W34" s="403">
        <v>4119.6440230699991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146.07</v>
      </c>
      <c r="AX34" s="402">
        <v>1283.1640230699993</v>
      </c>
      <c r="AY34" s="141">
        <v>0</v>
      </c>
      <c r="AZ34" s="141">
        <v>0</v>
      </c>
      <c r="BA34" s="142">
        <v>137.71</v>
      </c>
      <c r="BB34" s="403">
        <v>1145.4540230699993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6.6733179071587073E-2</v>
      </c>
      <c r="N35" s="400" t="s">
        <v>52</v>
      </c>
      <c r="O35" s="504">
        <v>2018</v>
      </c>
      <c r="P35" s="401">
        <v>1</v>
      </c>
      <c r="Q35" s="141">
        <v>3517.8244060299994</v>
      </c>
      <c r="R35" s="141">
        <v>78.69</v>
      </c>
      <c r="S35" s="402">
        <v>3439.1344060299994</v>
      </c>
      <c r="T35" s="141">
        <v>1395.0888</v>
      </c>
      <c r="W35" s="403">
        <v>2044.0456060299994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63.52</v>
      </c>
      <c r="AX35" s="402">
        <v>234.75560602999937</v>
      </c>
      <c r="AY35" s="141">
        <v>0</v>
      </c>
      <c r="AZ35" s="141">
        <v>0</v>
      </c>
      <c r="BA35" s="142">
        <v>79.25</v>
      </c>
      <c r="BB35" s="403">
        <v>155.50560602999937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6.161725424923592E-2</v>
      </c>
      <c r="N36" s="400" t="s">
        <v>52</v>
      </c>
      <c r="O36" s="504">
        <v>2018</v>
      </c>
      <c r="P36" s="401">
        <v>1</v>
      </c>
      <c r="Q36" s="141">
        <v>4042.0348915999998</v>
      </c>
      <c r="R36" s="141">
        <v>23.59</v>
      </c>
      <c r="S36" s="402">
        <v>4018.4448915999997</v>
      </c>
      <c r="T36" s="141">
        <v>2166.9857999999999</v>
      </c>
      <c r="W36" s="403">
        <v>1851.4590915999997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83.42</v>
      </c>
      <c r="AX36" s="402">
        <v>249.05909159999993</v>
      </c>
      <c r="AY36" s="141">
        <v>0</v>
      </c>
      <c r="AZ36" s="141">
        <v>0</v>
      </c>
      <c r="BA36" s="142">
        <v>46.69</v>
      </c>
      <c r="BB36" s="403">
        <v>202.36909159999993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4.8465820749825979E-2</v>
      </c>
      <c r="N37" s="400" t="s">
        <v>51</v>
      </c>
      <c r="O37" s="504">
        <v>2018</v>
      </c>
      <c r="P37" s="401">
        <v>1</v>
      </c>
      <c r="Q37" s="141">
        <v>7088.9604883299999</v>
      </c>
      <c r="R37" s="141">
        <v>115.95</v>
      </c>
      <c r="S37" s="402">
        <v>6973.01048833</v>
      </c>
      <c r="T37" s="141">
        <v>2870.0182</v>
      </c>
      <c r="W37" s="403">
        <v>4102.9922883300005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146.30000000000001</v>
      </c>
      <c r="AX37" s="402">
        <v>343.57228833000062</v>
      </c>
      <c r="AY37" s="141">
        <v>0</v>
      </c>
      <c r="AZ37" s="141">
        <v>0</v>
      </c>
      <c r="BA37" s="142">
        <v>271.56</v>
      </c>
      <c r="BB37" s="403">
        <v>72.012288330000615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8.372524302524182E-3</v>
      </c>
      <c r="N38" s="400" t="s">
        <v>51</v>
      </c>
      <c r="O38" s="504">
        <v>2018</v>
      </c>
      <c r="P38" s="401">
        <v>1</v>
      </c>
      <c r="Q38" s="141">
        <v>973.56560165999997</v>
      </c>
      <c r="R38" s="141">
        <v>28.35</v>
      </c>
      <c r="S38" s="402">
        <v>945.21560165999995</v>
      </c>
      <c r="T38" s="141">
        <v>570.14440000000002</v>
      </c>
      <c r="W38" s="403">
        <v>375.07120165999993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17.579999999999998</v>
      </c>
      <c r="AX38" s="402">
        <v>8.1512016599999271</v>
      </c>
      <c r="AY38" s="141">
        <v>0</v>
      </c>
      <c r="AZ38" s="141">
        <v>0</v>
      </c>
      <c r="BA38" s="142">
        <v>25.13</v>
      </c>
      <c r="BB38" s="403">
        <v>-16.978798340000072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8.9988124634684308E-2</v>
      </c>
      <c r="N39" s="400" t="s">
        <v>52</v>
      </c>
      <c r="O39" s="504">
        <v>2018</v>
      </c>
      <c r="P39" s="401">
        <v>1</v>
      </c>
      <c r="Q39" s="141">
        <v>1248.43909267</v>
      </c>
      <c r="R39" s="141">
        <v>17.04</v>
      </c>
      <c r="S39" s="402">
        <v>1231.3990926700001</v>
      </c>
      <c r="T39" s="141">
        <v>713.22439999999995</v>
      </c>
      <c r="W39" s="403">
        <v>518.17469267000013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25.76</v>
      </c>
      <c r="AX39" s="402">
        <v>112.34469267000016</v>
      </c>
      <c r="AY39" s="141">
        <v>0</v>
      </c>
      <c r="AZ39" s="141">
        <v>0</v>
      </c>
      <c r="BA39" s="142">
        <v>29.52</v>
      </c>
      <c r="BB39" s="403">
        <v>82.824692670000161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0.14311498904683806</v>
      </c>
      <c r="N40" s="400" t="s">
        <v>52</v>
      </c>
      <c r="O40" s="504">
        <v>2018</v>
      </c>
      <c r="P40" s="401">
        <v>1</v>
      </c>
      <c r="Q40" s="141">
        <v>6199.3503586799998</v>
      </c>
      <c r="R40" s="141">
        <v>70.17</v>
      </c>
      <c r="S40" s="402">
        <v>6129.1803586799997</v>
      </c>
      <c r="T40" s="141">
        <v>2486.7303999999999</v>
      </c>
      <c r="W40" s="403">
        <v>3642.4499586799998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111.94</v>
      </c>
      <c r="AX40" s="402">
        <v>887.21995867999976</v>
      </c>
      <c r="AY40" s="141">
        <v>0</v>
      </c>
      <c r="AZ40" s="141">
        <v>0</v>
      </c>
      <c r="BA40" s="142">
        <v>191.87</v>
      </c>
      <c r="BB40" s="403">
        <v>695.34995867999976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7.4394027362393658E-2</v>
      </c>
      <c r="N41" s="400" t="s">
        <v>52</v>
      </c>
      <c r="O41" s="504">
        <v>2018</v>
      </c>
      <c r="P41" s="401">
        <v>1</v>
      </c>
      <c r="Q41" s="141">
        <v>1841.50605159</v>
      </c>
      <c r="R41" s="141">
        <v>36.94</v>
      </c>
      <c r="S41" s="402">
        <v>1804.5660515899999</v>
      </c>
      <c r="T41" s="141">
        <v>1043.749</v>
      </c>
      <c r="W41" s="403">
        <v>760.81705158999989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33.25</v>
      </c>
      <c r="AX41" s="402">
        <v>136.99705158999996</v>
      </c>
      <c r="AY41" s="141">
        <v>0</v>
      </c>
      <c r="AZ41" s="141">
        <v>0</v>
      </c>
      <c r="BA41" s="142">
        <v>32.340000000000003</v>
      </c>
      <c r="BB41" s="403">
        <v>104.65705158999995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9.5786529452768179E-2</v>
      </c>
      <c r="N42" s="400" t="s">
        <v>52</v>
      </c>
      <c r="O42" s="504">
        <v>2018</v>
      </c>
      <c r="P42" s="401">
        <v>1</v>
      </c>
      <c r="Q42" s="141">
        <v>4807.2188057200001</v>
      </c>
      <c r="R42" s="141">
        <v>76.55</v>
      </c>
      <c r="S42" s="402">
        <v>4730.6688057199999</v>
      </c>
      <c r="T42" s="141">
        <v>2390.6120000000001</v>
      </c>
      <c r="W42" s="403">
        <v>2340.0568057199998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86.81</v>
      </c>
      <c r="AX42" s="402">
        <v>460.46680571999985</v>
      </c>
      <c r="AY42" s="141">
        <v>0</v>
      </c>
      <c r="AZ42" s="141">
        <v>0</v>
      </c>
      <c r="BA42" s="142">
        <v>188.72</v>
      </c>
      <c r="BB42" s="403">
        <v>271.74680571999988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6.7587539434385946E-2</v>
      </c>
      <c r="N43" s="400" t="s">
        <v>52</v>
      </c>
      <c r="O43" s="504">
        <v>2018</v>
      </c>
      <c r="P43" s="401">
        <v>1</v>
      </c>
      <c r="Q43" s="141">
        <v>3176.6044806</v>
      </c>
      <c r="R43" s="141">
        <v>121.28</v>
      </c>
      <c r="S43" s="402">
        <v>3055.3244805999998</v>
      </c>
      <c r="T43" s="141">
        <v>1334.4856</v>
      </c>
      <c r="W43" s="403">
        <v>1720.8388805999998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57.36</v>
      </c>
      <c r="AX43" s="402">
        <v>214.6988805999996</v>
      </c>
      <c r="AY43" s="141">
        <v>0</v>
      </c>
      <c r="AZ43" s="141">
        <v>0</v>
      </c>
      <c r="BA43" s="142">
        <v>151.31</v>
      </c>
      <c r="BB43" s="403">
        <v>63.388880599999595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9.1147863455419198E-2</v>
      </c>
      <c r="N44" s="400" t="s">
        <v>52</v>
      </c>
      <c r="O44" s="504">
        <v>2018</v>
      </c>
      <c r="P44" s="401">
        <v>1</v>
      </c>
      <c r="Q44" s="141">
        <v>2114.8289393999999</v>
      </c>
      <c r="R44" s="141">
        <v>51.43</v>
      </c>
      <c r="S44" s="402">
        <v>2063.3989394</v>
      </c>
      <c r="T44" s="141">
        <v>759.65679999999998</v>
      </c>
      <c r="W44" s="403">
        <v>1303.7421394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38.19</v>
      </c>
      <c r="AX44" s="402">
        <v>192.76213940000019</v>
      </c>
      <c r="AY44" s="141">
        <v>0</v>
      </c>
      <c r="AZ44" s="141">
        <v>0</v>
      </c>
      <c r="BA44" s="142">
        <v>126.24</v>
      </c>
      <c r="BB44" s="403">
        <v>66.522139400000199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0.1637108637274404</v>
      </c>
      <c r="N45" s="400" t="s">
        <v>52</v>
      </c>
      <c r="O45" s="504">
        <v>2018</v>
      </c>
      <c r="P45" s="401">
        <v>1</v>
      </c>
      <c r="Q45" s="141">
        <v>3473.4577719699996</v>
      </c>
      <c r="R45" s="141">
        <v>50.04</v>
      </c>
      <c r="S45" s="402">
        <v>3423.4177719699996</v>
      </c>
      <c r="T45" s="141">
        <v>1278.655</v>
      </c>
      <c r="W45" s="403">
        <v>2144.7627719699994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62.72</v>
      </c>
      <c r="AX45" s="402">
        <v>568.64277196999933</v>
      </c>
      <c r="AY45" s="141">
        <v>0</v>
      </c>
      <c r="AZ45" s="141">
        <v>0</v>
      </c>
      <c r="BA45" s="142">
        <v>123.06</v>
      </c>
      <c r="BB45" s="403">
        <v>445.58277196999933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0.16021865922230905</v>
      </c>
      <c r="N46" s="400" t="s">
        <v>52</v>
      </c>
      <c r="O46" s="504">
        <v>2018</v>
      </c>
      <c r="P46" s="401">
        <v>1</v>
      </c>
      <c r="Q46" s="141">
        <v>7443.0601115899999</v>
      </c>
      <c r="R46" s="141">
        <v>106.47</v>
      </c>
      <c r="S46" s="402">
        <v>7336.5901115899997</v>
      </c>
      <c r="T46" s="141">
        <v>3009.9229999999998</v>
      </c>
      <c r="W46" s="403">
        <v>4326.6671115899999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134.4</v>
      </c>
      <c r="AX46" s="402">
        <v>1192.5171115899998</v>
      </c>
      <c r="AY46" s="141">
        <v>0</v>
      </c>
      <c r="AZ46" s="141">
        <v>0</v>
      </c>
      <c r="BA46" s="142">
        <v>266.14999999999998</v>
      </c>
      <c r="BB46" s="403">
        <v>926.36711158999981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2.1814228411563916E-3</v>
      </c>
      <c r="N47" s="400" t="s">
        <v>51</v>
      </c>
      <c r="O47" s="504">
        <v>2018</v>
      </c>
      <c r="P47" s="401">
        <v>1</v>
      </c>
      <c r="Q47" s="141">
        <v>2926.6763185699997</v>
      </c>
      <c r="R47" s="141">
        <v>111.7</v>
      </c>
      <c r="S47" s="402">
        <v>2814.9763185699999</v>
      </c>
      <c r="T47" s="141">
        <v>1123.472</v>
      </c>
      <c r="W47" s="403">
        <v>1691.5043185699999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60.4</v>
      </c>
      <c r="AX47" s="402">
        <v>6.3843185700000973</v>
      </c>
      <c r="AY47" s="141">
        <v>0</v>
      </c>
      <c r="AZ47" s="141">
        <v>0</v>
      </c>
      <c r="BA47" s="142">
        <v>209.83</v>
      </c>
      <c r="BB47" s="403">
        <v>-203.44568142999992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4.7962837493906998E-3</v>
      </c>
      <c r="N48" s="400" t="s">
        <v>51</v>
      </c>
      <c r="O48" s="504">
        <v>2018</v>
      </c>
      <c r="P48" s="401">
        <v>1</v>
      </c>
      <c r="Q48" s="141">
        <v>7472.6863239799995</v>
      </c>
      <c r="R48" s="141">
        <v>100.4</v>
      </c>
      <c r="S48" s="402">
        <v>7372.2863239799999</v>
      </c>
      <c r="T48" s="141">
        <v>3050.9751999999999</v>
      </c>
      <c r="W48" s="403">
        <v>4321.31112398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134.94</v>
      </c>
      <c r="AX48" s="402">
        <v>35.841123979999395</v>
      </c>
      <c r="AY48" s="141">
        <v>0</v>
      </c>
      <c r="AZ48" s="141">
        <v>0</v>
      </c>
      <c r="BA48" s="142">
        <v>469.87</v>
      </c>
      <c r="BB48" s="403">
        <v>-434.02887602000061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-0.13834313971183926</v>
      </c>
      <c r="N49" s="400" t="s">
        <v>56</v>
      </c>
      <c r="O49" s="504">
        <v>2018</v>
      </c>
      <c r="P49" s="401">
        <v>1</v>
      </c>
      <c r="Q49" s="141">
        <v>2397.6492718099998</v>
      </c>
      <c r="R49" s="141">
        <v>40.28</v>
      </c>
      <c r="S49" s="402">
        <v>2357.3692718099996</v>
      </c>
      <c r="T49" s="141">
        <v>1034.5075999999999</v>
      </c>
      <c r="W49" s="403">
        <v>1322.8616718099997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43.3</v>
      </c>
      <c r="AX49" s="402">
        <v>-331.6983281900005</v>
      </c>
      <c r="AY49" s="141">
        <v>0</v>
      </c>
      <c r="AZ49" s="141">
        <v>0</v>
      </c>
      <c r="BA49" s="142">
        <v>98.83</v>
      </c>
      <c r="BB49" s="403">
        <v>-430.52832819000048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3.7834601867394686E-2</v>
      </c>
      <c r="N50" s="400" t="s">
        <v>51</v>
      </c>
      <c r="O50" s="504">
        <v>2018</v>
      </c>
      <c r="P50" s="401">
        <v>1</v>
      </c>
      <c r="Q50" s="141">
        <v>5636.29726295</v>
      </c>
      <c r="R50" s="141">
        <v>66.39</v>
      </c>
      <c r="S50" s="402">
        <v>5569.9072629499997</v>
      </c>
      <c r="T50" s="141">
        <v>2247.1301999999996</v>
      </c>
      <c r="W50" s="403">
        <v>3322.7770629500001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101.78</v>
      </c>
      <c r="AX50" s="402">
        <v>213.24706294999962</v>
      </c>
      <c r="AY50" s="141">
        <v>0</v>
      </c>
      <c r="AZ50" s="141">
        <v>0</v>
      </c>
      <c r="BA50" s="142">
        <v>266.58999999999997</v>
      </c>
      <c r="BB50" s="403">
        <v>-53.342937050000359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4.1894696536769978E-2</v>
      </c>
      <c r="N51" s="400" t="s">
        <v>51</v>
      </c>
      <c r="O51" s="504">
        <v>2018</v>
      </c>
      <c r="P51" s="401">
        <v>1</v>
      </c>
      <c r="Q51" s="141">
        <v>2993.6623768100003</v>
      </c>
      <c r="R51" s="141">
        <v>56.56</v>
      </c>
      <c r="S51" s="402">
        <v>2937.1023768100004</v>
      </c>
      <c r="T51" s="141">
        <v>1203.7438</v>
      </c>
      <c r="W51" s="403">
        <v>1733.3585768100004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54.06</v>
      </c>
      <c r="AX51" s="402">
        <v>125.4185768100005</v>
      </c>
      <c r="AY51" s="141">
        <v>0</v>
      </c>
      <c r="AZ51" s="141">
        <v>0</v>
      </c>
      <c r="BA51" s="142">
        <v>272.17</v>
      </c>
      <c r="BB51" s="403">
        <v>-146.75142318999951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0.10328891254707877</v>
      </c>
      <c r="N52" s="400" t="s">
        <v>52</v>
      </c>
      <c r="O52" s="504">
        <v>2018</v>
      </c>
      <c r="P52" s="401">
        <v>1</v>
      </c>
      <c r="Q52" s="141">
        <v>3008.9455095999997</v>
      </c>
      <c r="R52" s="141">
        <v>71.98</v>
      </c>
      <c r="S52" s="402">
        <v>2936.9655095999997</v>
      </c>
      <c r="T52" s="141">
        <v>1221.8247999999999</v>
      </c>
      <c r="W52" s="403">
        <v>1715.1407095999998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54.33</v>
      </c>
      <c r="AX52" s="402">
        <v>310.79070959999973</v>
      </c>
      <c r="AY52" s="141">
        <v>0</v>
      </c>
      <c r="AZ52" s="141">
        <v>0</v>
      </c>
      <c r="BA52" s="142">
        <v>279.12</v>
      </c>
      <c r="BB52" s="403">
        <v>31.670709599999725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1.3855916953014837E-2</v>
      </c>
      <c r="N53" s="400" t="s">
        <v>51</v>
      </c>
      <c r="O53" s="504">
        <v>2018</v>
      </c>
      <c r="P53" s="401">
        <v>1</v>
      </c>
      <c r="Q53" s="141">
        <v>1564.0256089499999</v>
      </c>
      <c r="R53" s="141">
        <v>53.13</v>
      </c>
      <c r="S53" s="402">
        <v>1510.8956089499998</v>
      </c>
      <c r="T53" s="141">
        <v>615.21460000000002</v>
      </c>
      <c r="W53" s="403">
        <v>895.68100894999975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28.24</v>
      </c>
      <c r="AX53" s="402">
        <v>21.671008949999656</v>
      </c>
      <c r="AY53" s="141">
        <v>0</v>
      </c>
      <c r="AZ53" s="141">
        <v>0</v>
      </c>
      <c r="BA53" s="142">
        <v>206.72</v>
      </c>
      <c r="BB53" s="403">
        <v>-185.04899105000035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0.13849961491618301</v>
      </c>
      <c r="N54" s="400" t="s">
        <v>52</v>
      </c>
      <c r="O54" s="504">
        <v>2018</v>
      </c>
      <c r="P54" s="401">
        <v>1</v>
      </c>
      <c r="Q54" s="141">
        <v>5886.4289416499996</v>
      </c>
      <c r="R54" s="141">
        <v>133.58000000000001</v>
      </c>
      <c r="S54" s="402">
        <v>5752.8489416499997</v>
      </c>
      <c r="T54" s="141">
        <v>2450.9407999999999</v>
      </c>
      <c r="W54" s="403">
        <v>3301.9081416499998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106.29</v>
      </c>
      <c r="AX54" s="402">
        <v>815.26814164999973</v>
      </c>
      <c r="AY54" s="141">
        <v>0</v>
      </c>
      <c r="AZ54" s="141">
        <v>0</v>
      </c>
      <c r="BA54" s="142">
        <v>276.33</v>
      </c>
      <c r="BB54" s="403">
        <v>538.93814164999981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6.8723793710703876E-2</v>
      </c>
      <c r="N55" s="400" t="s">
        <v>52</v>
      </c>
      <c r="O55" s="504">
        <v>2018</v>
      </c>
      <c r="P55" s="401">
        <v>1</v>
      </c>
      <c r="Q55" s="141">
        <v>2652.6944243999997</v>
      </c>
      <c r="R55" s="141">
        <v>42.68</v>
      </c>
      <c r="S55" s="402">
        <v>2610.0144243999998</v>
      </c>
      <c r="T55" s="141">
        <v>1070.1012000000001</v>
      </c>
      <c r="W55" s="403">
        <v>1539.9132243999998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47.9</v>
      </c>
      <c r="AX55" s="402">
        <v>182.30322439999995</v>
      </c>
      <c r="AY55" s="141">
        <v>0</v>
      </c>
      <c r="AZ55" s="141">
        <v>0</v>
      </c>
      <c r="BA55" s="142">
        <v>82.96</v>
      </c>
      <c r="BB55" s="403">
        <v>99.343224399999954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1.2843916372244695E-2</v>
      </c>
      <c r="N56" s="400" t="s">
        <v>51</v>
      </c>
      <c r="O56" s="504">
        <v>2018</v>
      </c>
      <c r="P56" s="401">
        <v>1</v>
      </c>
      <c r="Q56" s="141">
        <v>2045.96277478</v>
      </c>
      <c r="R56" s="141">
        <v>48.16</v>
      </c>
      <c r="S56" s="402">
        <v>1997.8027747799999</v>
      </c>
      <c r="T56" s="141">
        <v>1073.8545999999999</v>
      </c>
      <c r="W56" s="403">
        <v>923.94817478000004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36.94</v>
      </c>
      <c r="AX56" s="402">
        <v>26.278174780000029</v>
      </c>
      <c r="AY56" s="141">
        <v>0</v>
      </c>
      <c r="AZ56" s="141">
        <v>0</v>
      </c>
      <c r="BA56" s="142">
        <v>42.34</v>
      </c>
      <c r="BB56" s="403">
        <v>-16.061825219999974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0.11093307165539062</v>
      </c>
      <c r="N57" s="400" t="s">
        <v>52</v>
      </c>
      <c r="O57" s="504">
        <v>2018</v>
      </c>
      <c r="P57" s="401">
        <v>1</v>
      </c>
      <c r="Q57" s="141">
        <v>2195.1308026199995</v>
      </c>
      <c r="R57" s="141">
        <v>32.33</v>
      </c>
      <c r="S57" s="402">
        <v>2162.8008026199996</v>
      </c>
      <c r="T57" s="141">
        <v>861.50819999999999</v>
      </c>
      <c r="W57" s="403">
        <v>1301.2926026199996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45.3</v>
      </c>
      <c r="AX57" s="402">
        <v>243.51260261999954</v>
      </c>
      <c r="AY57" s="141">
        <v>0</v>
      </c>
      <c r="AZ57" s="141">
        <v>0</v>
      </c>
      <c r="BA57" s="142">
        <v>195.19</v>
      </c>
      <c r="BB57" s="403">
        <v>48.322602619999543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0.1154817692124268</v>
      </c>
      <c r="N58" s="400" t="s">
        <v>52</v>
      </c>
      <c r="O58" s="504">
        <v>2018</v>
      </c>
      <c r="P58" s="401">
        <v>1</v>
      </c>
      <c r="Q58" s="141">
        <v>2714.8057738299999</v>
      </c>
      <c r="R58" s="141">
        <v>43.75</v>
      </c>
      <c r="S58" s="402">
        <v>2671.0557738299999</v>
      </c>
      <c r="T58" s="141">
        <v>1099.3052</v>
      </c>
      <c r="W58" s="403">
        <v>1571.7505738299999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49.02</v>
      </c>
      <c r="AX58" s="402">
        <v>313.51057382999977</v>
      </c>
      <c r="AY58" s="141">
        <v>0</v>
      </c>
      <c r="AZ58" s="141">
        <v>0</v>
      </c>
      <c r="BA58" s="142">
        <v>385.88</v>
      </c>
      <c r="BB58" s="403">
        <v>-72.369426170000224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4.7895249488957799E-2</v>
      </c>
      <c r="N59" s="400" t="s">
        <v>51</v>
      </c>
      <c r="O59" s="504">
        <v>2018</v>
      </c>
      <c r="P59" s="401">
        <v>1</v>
      </c>
      <c r="Q59" s="141">
        <v>3146.70691265</v>
      </c>
      <c r="R59" s="141">
        <v>101.59</v>
      </c>
      <c r="S59" s="402">
        <v>3045.1169126499999</v>
      </c>
      <c r="T59" s="141">
        <v>1231.6345999999999</v>
      </c>
      <c r="W59" s="403">
        <v>1813.48231265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64.94</v>
      </c>
      <c r="AX59" s="402">
        <v>150.71231264999989</v>
      </c>
      <c r="AY59" s="141">
        <v>0</v>
      </c>
      <c r="AZ59" s="141">
        <v>0</v>
      </c>
      <c r="BA59" s="142">
        <v>283.06</v>
      </c>
      <c r="BB59" s="403">
        <v>-132.34768735000011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0.11624452482397354</v>
      </c>
      <c r="N60" s="400" t="s">
        <v>52</v>
      </c>
      <c r="O60" s="504">
        <v>2018</v>
      </c>
      <c r="P60" s="401">
        <v>1</v>
      </c>
      <c r="Q60" s="141">
        <v>5521.3781832900004</v>
      </c>
      <c r="R60" s="141">
        <v>54.48</v>
      </c>
      <c r="S60" s="402">
        <v>5466.8981832900008</v>
      </c>
      <c r="T60" s="141">
        <v>2405.0082000000002</v>
      </c>
      <c r="W60" s="403">
        <v>3061.8899832900006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99.7</v>
      </c>
      <c r="AX60" s="402">
        <v>641.82998329000043</v>
      </c>
      <c r="AY60" s="141">
        <v>0</v>
      </c>
      <c r="AZ60" s="141">
        <v>0</v>
      </c>
      <c r="BA60" s="142">
        <v>286.72000000000003</v>
      </c>
      <c r="BB60" s="403">
        <v>355.1099832900004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8.8404008801302045E-2</v>
      </c>
      <c r="N61" s="400" t="s">
        <v>52</v>
      </c>
      <c r="O61" s="504">
        <v>2018</v>
      </c>
      <c r="P61" s="401">
        <v>1</v>
      </c>
      <c r="Q61" s="141">
        <v>3643.0743795100002</v>
      </c>
      <c r="R61" s="141">
        <v>42.75</v>
      </c>
      <c r="S61" s="402">
        <v>3600.3243795100002</v>
      </c>
      <c r="T61" s="141">
        <v>1464.0220000000002</v>
      </c>
      <c r="W61" s="403">
        <v>2136.3023795099998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65.78</v>
      </c>
      <c r="AX61" s="402">
        <v>322.06237951000003</v>
      </c>
      <c r="AY61" s="141">
        <v>0</v>
      </c>
      <c r="AZ61" s="141">
        <v>0</v>
      </c>
      <c r="BA61" s="142">
        <v>317.98</v>
      </c>
      <c r="BB61" s="403">
        <v>4.0823795100000098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-1.9509664153131281E-2</v>
      </c>
      <c r="N62" s="400" t="s">
        <v>56</v>
      </c>
      <c r="O62" s="504">
        <v>2018</v>
      </c>
      <c r="P62" s="401">
        <v>1</v>
      </c>
      <c r="Q62" s="141">
        <v>1524.9891733899997</v>
      </c>
      <c r="R62" s="141">
        <v>61.08</v>
      </c>
      <c r="S62" s="402">
        <v>1463.9091733899998</v>
      </c>
      <c r="T62" s="141">
        <v>627.63120000000004</v>
      </c>
      <c r="W62" s="403">
        <v>836.27797338999972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27.54</v>
      </c>
      <c r="AX62" s="402">
        <v>-29.752026610000179</v>
      </c>
      <c r="AY62" s="141">
        <v>0</v>
      </c>
      <c r="AZ62" s="141">
        <v>0</v>
      </c>
      <c r="BA62" s="142">
        <v>189.75</v>
      </c>
      <c r="BB62" s="403">
        <v>-219.50202661000017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5.6665688817529841E-2</v>
      </c>
      <c r="N63" s="400" t="s">
        <v>52</v>
      </c>
      <c r="O63" s="504">
        <v>2018</v>
      </c>
      <c r="P63" s="401">
        <v>1</v>
      </c>
      <c r="Q63" s="141">
        <v>885.38473593000015</v>
      </c>
      <c r="R63" s="141">
        <v>23.77</v>
      </c>
      <c r="S63" s="402">
        <v>861.61473593000017</v>
      </c>
      <c r="T63" s="141">
        <v>503.04379999999992</v>
      </c>
      <c r="W63" s="403">
        <v>358.57093593000025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15.99</v>
      </c>
      <c r="AX63" s="402">
        <v>50.170935930000219</v>
      </c>
      <c r="AY63" s="141">
        <v>0</v>
      </c>
      <c r="AZ63" s="141">
        <v>0</v>
      </c>
      <c r="BA63" s="142">
        <v>25.09</v>
      </c>
      <c r="BB63" s="403">
        <v>25.080935930000219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-0.23710990617501437</v>
      </c>
      <c r="N64" s="400" t="s">
        <v>56</v>
      </c>
      <c r="O64" s="504">
        <v>2018</v>
      </c>
      <c r="P64" s="401">
        <v>1</v>
      </c>
      <c r="Q64" s="141">
        <v>694.87375026999996</v>
      </c>
      <c r="R64" s="141">
        <v>29.94</v>
      </c>
      <c r="S64" s="402">
        <v>664.9337502699999</v>
      </c>
      <c r="T64" s="141">
        <v>393.21519999999998</v>
      </c>
      <c r="W64" s="403">
        <v>271.71855026999992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12.55</v>
      </c>
      <c r="AX64" s="402">
        <v>-164.76144973000007</v>
      </c>
      <c r="AY64" s="141">
        <v>0</v>
      </c>
      <c r="AZ64" s="141">
        <v>0</v>
      </c>
      <c r="BA64" s="142">
        <v>25.14</v>
      </c>
      <c r="BB64" s="403">
        <v>-189.90144973000008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-6.3096828482569062E-3</v>
      </c>
      <c r="N65" s="400" t="s">
        <v>56</v>
      </c>
      <c r="O65" s="504">
        <v>2018</v>
      </c>
      <c r="P65" s="401">
        <v>1</v>
      </c>
      <c r="Q65" s="141">
        <v>2414.1631958899998</v>
      </c>
      <c r="R65" s="141">
        <v>16.829999999999998</v>
      </c>
      <c r="S65" s="402">
        <v>2397.3331958899998</v>
      </c>
      <c r="T65" s="141">
        <v>977.75580000000002</v>
      </c>
      <c r="W65" s="403">
        <v>1419.5773958899999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43.59</v>
      </c>
      <c r="AX65" s="402">
        <v>-15.23260411000021</v>
      </c>
      <c r="AY65" s="141">
        <v>0</v>
      </c>
      <c r="AZ65" s="141">
        <v>0</v>
      </c>
      <c r="BA65" s="142">
        <v>299.44</v>
      </c>
      <c r="BB65" s="403">
        <v>-314.67260411000018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0.13243933239902966</v>
      </c>
      <c r="N66" s="400" t="s">
        <v>52</v>
      </c>
      <c r="O66" s="504">
        <v>2018</v>
      </c>
      <c r="P66" s="401">
        <v>1</v>
      </c>
      <c r="Q66" s="141">
        <v>1639.03603875</v>
      </c>
      <c r="R66" s="141">
        <v>24.58</v>
      </c>
      <c r="S66" s="402">
        <v>1614.4560387500001</v>
      </c>
      <c r="T66" s="141">
        <v>934.27319999999997</v>
      </c>
      <c r="W66" s="403">
        <v>680.18283875000009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29.6</v>
      </c>
      <c r="AX66" s="402">
        <v>217.0728387500001</v>
      </c>
      <c r="AY66" s="141">
        <v>0</v>
      </c>
      <c r="AZ66" s="141">
        <v>0</v>
      </c>
      <c r="BA66" s="142">
        <v>72.83</v>
      </c>
      <c r="BB66" s="403">
        <v>144.24283875000009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8.2351431628545177E-2</v>
      </c>
      <c r="N67" s="400" t="s">
        <v>52</v>
      </c>
      <c r="O67" s="504">
        <v>2018</v>
      </c>
      <c r="P67" s="401">
        <v>1</v>
      </c>
      <c r="Q67" s="141">
        <v>2850.8421308199995</v>
      </c>
      <c r="R67" s="141">
        <v>68.8</v>
      </c>
      <c r="S67" s="402">
        <v>2782.0421308199993</v>
      </c>
      <c r="T67" s="141">
        <v>1184.7612000000001</v>
      </c>
      <c r="W67" s="403">
        <v>1597.2809308199992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51.48</v>
      </c>
      <c r="AX67" s="402">
        <v>234.77093081999922</v>
      </c>
      <c r="AY67" s="141">
        <v>0</v>
      </c>
      <c r="AZ67" s="141">
        <v>0</v>
      </c>
      <c r="BA67" s="142">
        <v>268.76</v>
      </c>
      <c r="BB67" s="403">
        <v>-33.989069180000769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0.12043631657019672</v>
      </c>
      <c r="N68" s="400" t="s">
        <v>52</v>
      </c>
      <c r="O68" s="504">
        <v>2018</v>
      </c>
      <c r="P68" s="401">
        <v>1</v>
      </c>
      <c r="Q68" s="141">
        <v>4206.66049509</v>
      </c>
      <c r="R68" s="141">
        <v>60.2</v>
      </c>
      <c r="S68" s="402">
        <v>4146.4604950900002</v>
      </c>
      <c r="T68" s="141">
        <v>1742.6458</v>
      </c>
      <c r="W68" s="403">
        <v>2403.81469509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75.959999999999994</v>
      </c>
      <c r="AX68" s="402">
        <v>506.63469508999975</v>
      </c>
      <c r="AY68" s="141">
        <v>0</v>
      </c>
      <c r="AZ68" s="141">
        <v>0</v>
      </c>
      <c r="BA68" s="142">
        <v>303.45999999999998</v>
      </c>
      <c r="BB68" s="403">
        <v>203.17469508999977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0.13485413451231287</v>
      </c>
      <c r="N69" s="400" t="s">
        <v>52</v>
      </c>
      <c r="O69" s="504">
        <v>2018</v>
      </c>
      <c r="P69" s="401">
        <v>1</v>
      </c>
      <c r="Q69" s="141">
        <v>2249.8767868499999</v>
      </c>
      <c r="R69" s="141">
        <v>25.39</v>
      </c>
      <c r="S69" s="402">
        <v>2224.48678685</v>
      </c>
      <c r="T69" s="141">
        <v>903.48159999999996</v>
      </c>
      <c r="W69" s="403">
        <v>1321.00518685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40.630000000000003</v>
      </c>
      <c r="AX69" s="402">
        <v>303.40518685000018</v>
      </c>
      <c r="AY69" s="141">
        <v>0</v>
      </c>
      <c r="AZ69" s="141">
        <v>0</v>
      </c>
      <c r="BA69" s="142">
        <v>279.91000000000003</v>
      </c>
      <c r="BB69" s="403">
        <v>23.495186850000152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9.1852234297796667E-2</v>
      </c>
      <c r="N70" s="400" t="s">
        <v>52</v>
      </c>
      <c r="O70" s="504">
        <v>2018</v>
      </c>
      <c r="P70" s="401">
        <v>1</v>
      </c>
      <c r="Q70" s="141">
        <v>2951.5828824700002</v>
      </c>
      <c r="R70" s="141">
        <v>63.43</v>
      </c>
      <c r="S70" s="402">
        <v>2888.1528824700003</v>
      </c>
      <c r="T70" s="141">
        <v>1199.3534</v>
      </c>
      <c r="W70" s="403">
        <v>1688.7994824700004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53.3</v>
      </c>
      <c r="AX70" s="402">
        <v>271.1094824700005</v>
      </c>
      <c r="AY70" s="141">
        <v>0</v>
      </c>
      <c r="AZ70" s="141">
        <v>0</v>
      </c>
      <c r="BA70" s="142">
        <v>243.88</v>
      </c>
      <c r="BB70" s="403">
        <v>27.229482470000505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0.1354016634636511</v>
      </c>
      <c r="N71" s="400" t="s">
        <v>52</v>
      </c>
      <c r="O71" s="504">
        <v>2018</v>
      </c>
      <c r="P71" s="401">
        <v>1</v>
      </c>
      <c r="Q71" s="141">
        <v>3735.5484778499999</v>
      </c>
      <c r="R71" s="141">
        <v>40.07</v>
      </c>
      <c r="S71" s="402">
        <v>3695.4784778499998</v>
      </c>
      <c r="T71" s="141">
        <v>1797.3689999999999</v>
      </c>
      <c r="W71" s="403">
        <v>1898.1094778499998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67.45</v>
      </c>
      <c r="AX71" s="402">
        <v>505.79947784999985</v>
      </c>
      <c r="AY71" s="141">
        <v>0</v>
      </c>
      <c r="AZ71" s="141">
        <v>0</v>
      </c>
      <c r="BA71" s="142">
        <v>190.82</v>
      </c>
      <c r="BB71" s="403">
        <v>314.97947784999985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0.2138733668641053</v>
      </c>
      <c r="N72" s="400" t="s">
        <v>52</v>
      </c>
      <c r="O72" s="504">
        <v>2018</v>
      </c>
      <c r="P72" s="401">
        <v>1</v>
      </c>
      <c r="Q72" s="141">
        <v>8465.3631100800012</v>
      </c>
      <c r="R72" s="141">
        <v>24.15</v>
      </c>
      <c r="S72" s="402">
        <v>8441.2131100800016</v>
      </c>
      <c r="T72" s="141">
        <v>2747.5574000000001</v>
      </c>
      <c r="W72" s="403">
        <v>5693.6557100800019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174.7</v>
      </c>
      <c r="AX72" s="402">
        <v>1810.5157100800036</v>
      </c>
      <c r="AY72" s="141">
        <v>0</v>
      </c>
      <c r="AZ72" s="141">
        <v>0</v>
      </c>
      <c r="BA72" s="142">
        <v>660.9</v>
      </c>
      <c r="BB72" s="403">
        <v>1149.6157100800037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-9.7673723701026449E-2</v>
      </c>
      <c r="N73" s="400" t="s">
        <v>56</v>
      </c>
      <c r="O73" s="504">
        <v>2018</v>
      </c>
      <c r="P73" s="401">
        <v>1</v>
      </c>
      <c r="Q73" s="141">
        <v>951.45012352000003</v>
      </c>
      <c r="R73" s="141">
        <v>17.420000000000002</v>
      </c>
      <c r="S73" s="402">
        <v>934.03012352000007</v>
      </c>
      <c r="T73" s="141">
        <v>577.62180000000001</v>
      </c>
      <c r="W73" s="403">
        <v>356.40832352000007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17.18</v>
      </c>
      <c r="AX73" s="402">
        <v>-92.931676479999965</v>
      </c>
      <c r="AY73" s="141">
        <v>0</v>
      </c>
      <c r="AZ73" s="141">
        <v>0</v>
      </c>
      <c r="BA73" s="142">
        <v>93.53</v>
      </c>
      <c r="BB73" s="403">
        <v>-186.46167647999997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2.6590111266475886E-2</v>
      </c>
      <c r="N74" s="400" t="s">
        <v>51</v>
      </c>
      <c r="O74" s="504">
        <v>2018</v>
      </c>
      <c r="P74" s="401">
        <v>1</v>
      </c>
      <c r="Q74" s="141">
        <v>2287.65335731</v>
      </c>
      <c r="R74" s="141">
        <v>45.11</v>
      </c>
      <c r="S74" s="402">
        <v>2242.5433573099999</v>
      </c>
      <c r="T74" s="141">
        <v>888.15440000000001</v>
      </c>
      <c r="W74" s="403">
        <v>1354.38895731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41.31</v>
      </c>
      <c r="AX74" s="402">
        <v>60.828957310000021</v>
      </c>
      <c r="AY74" s="141">
        <v>0</v>
      </c>
      <c r="AZ74" s="141">
        <v>0</v>
      </c>
      <c r="BA74" s="142">
        <v>288.06</v>
      </c>
      <c r="BB74" s="403">
        <v>-227.23104268999998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6.4431055785497071E-2</v>
      </c>
      <c r="N75" s="400" t="s">
        <v>52</v>
      </c>
      <c r="O75" s="504">
        <v>2018</v>
      </c>
      <c r="P75" s="401">
        <v>1</v>
      </c>
      <c r="Q75" s="141">
        <v>1995.2192850600002</v>
      </c>
      <c r="R75" s="141">
        <v>22.33</v>
      </c>
      <c r="S75" s="402">
        <v>1972.8892850600002</v>
      </c>
      <c r="T75" s="141">
        <v>795.50519999999995</v>
      </c>
      <c r="W75" s="403">
        <v>1177.3840850600004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36.03</v>
      </c>
      <c r="AX75" s="402">
        <v>128.55408506000046</v>
      </c>
      <c r="AY75" s="141">
        <v>0</v>
      </c>
      <c r="AZ75" s="141">
        <v>0</v>
      </c>
      <c r="BA75" s="142">
        <v>279.11</v>
      </c>
      <c r="BB75" s="403">
        <v>-150.55591493999955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0.14780189331537621</v>
      </c>
      <c r="N76" s="400" t="s">
        <v>52</v>
      </c>
      <c r="O76" s="504">
        <v>2018</v>
      </c>
      <c r="P76" s="401">
        <v>1</v>
      </c>
      <c r="Q76" s="141">
        <v>5019.9712560300004</v>
      </c>
      <c r="R76" s="141">
        <v>53.48</v>
      </c>
      <c r="S76" s="402">
        <v>4966.4912560300008</v>
      </c>
      <c r="T76" s="141">
        <v>1921.78</v>
      </c>
      <c r="W76" s="403">
        <v>3044.7112560300011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90.65</v>
      </c>
      <c r="AX76" s="402">
        <v>741.96125603000121</v>
      </c>
      <c r="AY76" s="141">
        <v>0</v>
      </c>
      <c r="AZ76" s="141">
        <v>0</v>
      </c>
      <c r="BA76" s="142">
        <v>401.67</v>
      </c>
      <c r="BB76" s="403">
        <v>340.29125603000119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-8.4762107696708847E-2</v>
      </c>
      <c r="N77" s="400" t="s">
        <v>56</v>
      </c>
      <c r="O77" s="504">
        <v>2018</v>
      </c>
      <c r="P77" s="401">
        <v>1</v>
      </c>
      <c r="Q77" s="141">
        <v>1974.4412021799997</v>
      </c>
      <c r="R77" s="141">
        <v>30.38</v>
      </c>
      <c r="S77" s="402">
        <v>1944.0612021799996</v>
      </c>
      <c r="T77" s="141">
        <v>1018.7589999999999</v>
      </c>
      <c r="W77" s="403">
        <v>925.30220217999965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40.75</v>
      </c>
      <c r="AX77" s="402">
        <v>-167.35779782000043</v>
      </c>
      <c r="AY77" s="141">
        <v>0</v>
      </c>
      <c r="AZ77" s="141">
        <v>0</v>
      </c>
      <c r="BA77" s="142">
        <v>179.9</v>
      </c>
      <c r="BB77" s="403">
        <v>-347.25779782000041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8.4627589733330275E-2</v>
      </c>
      <c r="N78" s="400" t="s">
        <v>52</v>
      </c>
      <c r="O78" s="504">
        <v>2018</v>
      </c>
      <c r="P78" s="401">
        <v>1</v>
      </c>
      <c r="Q78" s="141">
        <v>3418.4598147199999</v>
      </c>
      <c r="R78" s="141">
        <v>48.91</v>
      </c>
      <c r="S78" s="402">
        <v>3369.5498147200001</v>
      </c>
      <c r="T78" s="141">
        <v>1319.3837999999998</v>
      </c>
      <c r="W78" s="403">
        <v>2050.16601472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61.73</v>
      </c>
      <c r="AX78" s="402">
        <v>289.29601472000036</v>
      </c>
      <c r="AY78" s="141">
        <v>0</v>
      </c>
      <c r="AZ78" s="141">
        <v>0</v>
      </c>
      <c r="BA78" s="142">
        <v>360.51</v>
      </c>
      <c r="BB78" s="403">
        <v>-71.213985279999633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6.2063513443671572E-2</v>
      </c>
      <c r="N79" s="400" t="s">
        <v>52</v>
      </c>
      <c r="O79" s="504">
        <v>2018</v>
      </c>
      <c r="P79" s="401">
        <v>1</v>
      </c>
      <c r="Q79" s="141">
        <v>2790.2038544300003</v>
      </c>
      <c r="R79" s="141">
        <v>28.29</v>
      </c>
      <c r="S79" s="402">
        <v>2761.9138544300004</v>
      </c>
      <c r="T79" s="141">
        <v>1389.444</v>
      </c>
      <c r="W79" s="403">
        <v>1372.4698544300004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50.38</v>
      </c>
      <c r="AX79" s="402">
        <v>173.16985443000056</v>
      </c>
      <c r="AY79" s="141">
        <v>0</v>
      </c>
      <c r="AZ79" s="141">
        <v>0</v>
      </c>
      <c r="BA79" s="142">
        <v>205.8</v>
      </c>
      <c r="BB79" s="403">
        <v>-32.630145569999456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-7.2537224671636383E-3</v>
      </c>
      <c r="N80" s="400" t="s">
        <v>56</v>
      </c>
      <c r="O80" s="504">
        <v>2018</v>
      </c>
      <c r="P80" s="401">
        <v>1</v>
      </c>
      <c r="Q80" s="141">
        <v>3483.1587332399995</v>
      </c>
      <c r="R80" s="141">
        <v>26.1</v>
      </c>
      <c r="S80" s="402">
        <v>3457.0587332399996</v>
      </c>
      <c r="T80" s="141">
        <v>1807.3845999999999</v>
      </c>
      <c r="W80" s="403">
        <v>1649.6741332399997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71.88</v>
      </c>
      <c r="AX80" s="402">
        <v>-25.265866760000222</v>
      </c>
      <c r="AY80" s="141">
        <v>0</v>
      </c>
      <c r="AZ80" s="141">
        <v>0</v>
      </c>
      <c r="BA80" s="142">
        <v>287.39999999999998</v>
      </c>
      <c r="BB80" s="403">
        <v>-312.6658667600002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4.8443304629676165E-2</v>
      </c>
      <c r="N81" s="400" t="s">
        <v>51</v>
      </c>
      <c r="O81" s="504">
        <v>2018</v>
      </c>
      <c r="P81" s="401">
        <v>1</v>
      </c>
      <c r="Q81" s="141">
        <v>4392.8297917899999</v>
      </c>
      <c r="R81" s="141">
        <v>51.12</v>
      </c>
      <c r="S81" s="402">
        <v>4341.7097917900001</v>
      </c>
      <c r="T81" s="141">
        <v>2212.0266000000001</v>
      </c>
      <c r="W81" s="403">
        <v>2129.6831917899999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90.66</v>
      </c>
      <c r="AX81" s="402">
        <v>212.80319178999989</v>
      </c>
      <c r="AY81" s="141">
        <v>0</v>
      </c>
      <c r="AZ81" s="141">
        <v>0</v>
      </c>
      <c r="BA81" s="142">
        <v>273.62</v>
      </c>
      <c r="BB81" s="403">
        <v>-60.816808210000119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0.10900756680590455</v>
      </c>
      <c r="N82" s="400" t="s">
        <v>52</v>
      </c>
      <c r="O82" s="504">
        <v>2018</v>
      </c>
      <c r="P82" s="401">
        <v>1</v>
      </c>
      <c r="Q82" s="141">
        <v>4640.5871093400001</v>
      </c>
      <c r="R82" s="141">
        <v>62.64</v>
      </c>
      <c r="S82" s="402">
        <v>4577.9471093399998</v>
      </c>
      <c r="T82" s="141">
        <v>1891.9879999999998</v>
      </c>
      <c r="W82" s="403">
        <v>2685.9591093399999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83.8</v>
      </c>
      <c r="AX82" s="402">
        <v>505.85910933999952</v>
      </c>
      <c r="AY82" s="141">
        <v>0</v>
      </c>
      <c r="AZ82" s="141">
        <v>0</v>
      </c>
      <c r="BA82" s="142">
        <v>303.07</v>
      </c>
      <c r="BB82" s="403">
        <v>202.78910933999953</v>
      </c>
    </row>
    <row r="83" spans="2:54" ht="16.149999999999999" customHeight="1">
      <c r="F83" s="137" t="s">
        <v>59</v>
      </c>
      <c r="G83" s="395" t="s">
        <v>60</v>
      </c>
      <c r="H83" s="396">
        <v>32213</v>
      </c>
      <c r="I83" s="397" t="s">
        <v>61</v>
      </c>
      <c r="J83" s="397" t="s">
        <v>62</v>
      </c>
      <c r="K83" s="398" t="s">
        <v>63</v>
      </c>
      <c r="L83" s="395" t="s">
        <v>64</v>
      </c>
      <c r="M83" s="399">
        <v>0.23356408786363636</v>
      </c>
      <c r="N83" s="400" t="s">
        <v>52</v>
      </c>
      <c r="O83" s="504">
        <v>2018</v>
      </c>
      <c r="P83" s="401">
        <v>2</v>
      </c>
      <c r="Q83" s="141">
        <v>7506.2193480000005</v>
      </c>
      <c r="R83" s="141">
        <v>77.679000000000002</v>
      </c>
      <c r="S83" s="402">
        <v>7428.5403480000004</v>
      </c>
      <c r="T83" s="141">
        <v>2884.8075480000002</v>
      </c>
      <c r="W83" s="403">
        <v>4543.7327999999998</v>
      </c>
      <c r="X83" s="142">
        <v>79.785196679999999</v>
      </c>
      <c r="Y83" s="141">
        <v>838.97046000000012</v>
      </c>
      <c r="Z83" s="142">
        <v>54.830607999999998</v>
      </c>
      <c r="AA83" s="141">
        <v>0</v>
      </c>
      <c r="AB83" s="141">
        <v>208.662035</v>
      </c>
      <c r="AC83" s="142">
        <v>23.069219</v>
      </c>
      <c r="AD83" s="141">
        <v>310.839992</v>
      </c>
      <c r="AE83" s="141">
        <v>717.22391700000003</v>
      </c>
      <c r="AF83" s="141">
        <v>211.369596</v>
      </c>
      <c r="AG83" s="141">
        <v>302.30767800000001</v>
      </c>
      <c r="AH83" s="141">
        <v>0</v>
      </c>
      <c r="AI83" s="141">
        <v>133.96931900000001</v>
      </c>
      <c r="AJ83" s="141">
        <v>49.175702000000001</v>
      </c>
      <c r="AK83" s="141">
        <v>49.225657000000005</v>
      </c>
      <c r="AL83" s="141">
        <v>85.07336500000001</v>
      </c>
      <c r="AM83" s="380">
        <v>8.0327640000000002</v>
      </c>
      <c r="AN83" s="141">
        <v>4.2961299999999998</v>
      </c>
      <c r="AO83" s="141">
        <v>8.1426650000000009</v>
      </c>
      <c r="AP83" s="141">
        <v>18.123674000000001</v>
      </c>
      <c r="AQ83" s="141">
        <v>3.4069310000000002</v>
      </c>
      <c r="AR83" s="141">
        <v>9.1217830000000024</v>
      </c>
      <c r="AS83" s="141">
        <v>0</v>
      </c>
      <c r="AT83" s="142">
        <v>3.546805</v>
      </c>
      <c r="AU83" s="466">
        <v>54.670752</v>
      </c>
      <c r="AV83" s="402">
        <v>1913.8559780000001</v>
      </c>
      <c r="AW83" s="141">
        <v>134.838536</v>
      </c>
      <c r="AX83" s="402">
        <v>1753.1832753199994</v>
      </c>
      <c r="AY83" s="141">
        <v>0</v>
      </c>
      <c r="AZ83" s="141">
        <v>0</v>
      </c>
      <c r="BA83" s="142">
        <v>246.83764600000001</v>
      </c>
      <c r="BB83" s="403">
        <v>1506.3456293199995</v>
      </c>
    </row>
    <row r="84" spans="2:54" ht="16.149999999999999" customHeight="1">
      <c r="B84" s="397"/>
      <c r="F84" s="137" t="s">
        <v>65</v>
      </c>
      <c r="G84" s="395" t="s">
        <v>66</v>
      </c>
      <c r="H84" s="396">
        <v>32982</v>
      </c>
      <c r="I84" s="397" t="s">
        <v>61</v>
      </c>
      <c r="J84" s="397" t="s">
        <v>67</v>
      </c>
      <c r="K84" s="398" t="s">
        <v>63</v>
      </c>
      <c r="L84" s="395" t="s">
        <v>68</v>
      </c>
      <c r="M84" s="399">
        <v>0.18983201289777088</v>
      </c>
      <c r="N84" s="400" t="s">
        <v>52</v>
      </c>
      <c r="O84" s="504">
        <v>2018</v>
      </c>
      <c r="P84" s="401">
        <v>2</v>
      </c>
      <c r="Q84" s="141">
        <v>6009.8744880000004</v>
      </c>
      <c r="R84" s="141">
        <v>105.8925</v>
      </c>
      <c r="S84" s="402">
        <v>5903.9819880000005</v>
      </c>
      <c r="T84" s="141">
        <v>2305.6733159999999</v>
      </c>
      <c r="W84" s="403">
        <v>3598.3086720000006</v>
      </c>
      <c r="X84" s="142">
        <v>70.947899679999992</v>
      </c>
      <c r="Y84" s="141">
        <v>666.49359600000003</v>
      </c>
      <c r="Z84" s="142">
        <v>27.764989</v>
      </c>
      <c r="AA84" s="141">
        <v>0</v>
      </c>
      <c r="AB84" s="141">
        <v>82.046092000000002</v>
      </c>
      <c r="AC84" s="142">
        <v>40.293702999999994</v>
      </c>
      <c r="AD84" s="141">
        <v>185.153212</v>
      </c>
      <c r="AE84" s="141">
        <v>558.48690900000008</v>
      </c>
      <c r="AF84" s="141">
        <v>306.23414100000002</v>
      </c>
      <c r="AG84" s="141">
        <v>244.73953600000002</v>
      </c>
      <c r="AH84" s="141">
        <v>0</v>
      </c>
      <c r="AI84" s="141">
        <v>119.62224300000001</v>
      </c>
      <c r="AJ84" s="141">
        <v>78.289476000000008</v>
      </c>
      <c r="AK84" s="141">
        <v>54.970482000000004</v>
      </c>
      <c r="AL84" s="141">
        <v>94.964455000000001</v>
      </c>
      <c r="AM84" s="380">
        <v>2.6276329999999999</v>
      </c>
      <c r="AN84" s="141">
        <v>3.7765979999999995</v>
      </c>
      <c r="AO84" s="141">
        <v>0.83924399999999999</v>
      </c>
      <c r="AP84" s="141">
        <v>20.391631</v>
      </c>
      <c r="AQ84" s="141">
        <v>0.77929799999999994</v>
      </c>
      <c r="AR84" s="141">
        <v>8.3424849999999999</v>
      </c>
      <c r="AS84" s="141">
        <v>0</v>
      </c>
      <c r="AT84" s="142">
        <v>27.405313</v>
      </c>
      <c r="AU84" s="466">
        <v>64.162202000000008</v>
      </c>
      <c r="AV84" s="402">
        <v>1706.6226560000002</v>
      </c>
      <c r="AW84" s="141">
        <v>107.952755</v>
      </c>
      <c r="AX84" s="402">
        <v>1140.8665713200003</v>
      </c>
      <c r="AY84" s="141">
        <v>0</v>
      </c>
      <c r="AZ84" s="141">
        <v>0</v>
      </c>
      <c r="BA84" s="142">
        <v>340.21353199999999</v>
      </c>
      <c r="BB84" s="403">
        <v>800.65303932000029</v>
      </c>
    </row>
    <row r="85" spans="2:54" ht="16.149999999999999" customHeight="1">
      <c r="B85" s="397"/>
      <c r="F85" s="137" t="s">
        <v>69</v>
      </c>
      <c r="G85" s="395" t="s">
        <v>70</v>
      </c>
      <c r="H85" s="396">
        <v>32989</v>
      </c>
      <c r="I85" s="397" t="s">
        <v>55</v>
      </c>
      <c r="J85" s="397" t="s">
        <v>71</v>
      </c>
      <c r="K85" s="398" t="s">
        <v>63</v>
      </c>
      <c r="L85" s="395" t="s">
        <v>72</v>
      </c>
      <c r="M85" s="399">
        <v>0.22510798627903078</v>
      </c>
      <c r="N85" s="400" t="s">
        <v>52</v>
      </c>
      <c r="O85" s="504">
        <v>2018</v>
      </c>
      <c r="P85" s="401">
        <v>2</v>
      </c>
      <c r="Q85" s="141">
        <v>7098.9363360000007</v>
      </c>
      <c r="R85" s="141">
        <v>73.384500000000003</v>
      </c>
      <c r="S85" s="402">
        <v>7025.5518360000005</v>
      </c>
      <c r="T85" s="141">
        <v>2656.6297919999997</v>
      </c>
      <c r="W85" s="403">
        <v>4368.9220440000008</v>
      </c>
      <c r="X85" s="142">
        <v>73.547104680000004</v>
      </c>
      <c r="Y85" s="141">
        <v>793.462716</v>
      </c>
      <c r="Z85" s="142">
        <v>58.617197000000004</v>
      </c>
      <c r="AA85" s="141">
        <v>0</v>
      </c>
      <c r="AB85" s="141">
        <v>79.698206999999996</v>
      </c>
      <c r="AC85" s="142">
        <v>22.010173000000002</v>
      </c>
      <c r="AD85" s="141">
        <v>233.29984099999999</v>
      </c>
      <c r="AE85" s="141">
        <v>772.41420100000005</v>
      </c>
      <c r="AF85" s="141">
        <v>185.093266</v>
      </c>
      <c r="AG85" s="141">
        <v>209.970856</v>
      </c>
      <c r="AH85" s="141">
        <v>0</v>
      </c>
      <c r="AI85" s="141">
        <v>151.59344300000001</v>
      </c>
      <c r="AJ85" s="141">
        <v>69.257611999999995</v>
      </c>
      <c r="AK85" s="141">
        <v>49.225657000000005</v>
      </c>
      <c r="AL85" s="141">
        <v>85.023409999999984</v>
      </c>
      <c r="AM85" s="380">
        <v>6.9337540000000004</v>
      </c>
      <c r="AN85" s="141">
        <v>7.8529260000000001</v>
      </c>
      <c r="AO85" s="141">
        <v>14.696761</v>
      </c>
      <c r="AP85" s="141">
        <v>16.345275999999998</v>
      </c>
      <c r="AQ85" s="141">
        <v>9.4115219999999997</v>
      </c>
      <c r="AR85" s="141">
        <v>6.19442</v>
      </c>
      <c r="AS85" s="141">
        <v>0</v>
      </c>
      <c r="AT85" s="142">
        <v>2.1480649999999999</v>
      </c>
      <c r="AU85" s="466">
        <v>63.582723999999999</v>
      </c>
      <c r="AV85" s="402">
        <v>1819.46101</v>
      </c>
      <c r="AW85" s="141">
        <v>127.51513299999999</v>
      </c>
      <c r="AX85" s="402">
        <v>1598.0272633200011</v>
      </c>
      <c r="AY85" s="141">
        <v>0</v>
      </c>
      <c r="AZ85" s="141">
        <v>0</v>
      </c>
      <c r="BA85" s="142">
        <v>73.034209999999987</v>
      </c>
      <c r="BB85" s="403">
        <v>1524.9930533200011</v>
      </c>
    </row>
    <row r="86" spans="2:54" ht="16.149999999999999" customHeight="1">
      <c r="B86" s="397"/>
      <c r="F86" s="137" t="s">
        <v>73</v>
      </c>
      <c r="G86" s="395" t="s">
        <v>74</v>
      </c>
      <c r="H86" s="396">
        <v>36981</v>
      </c>
      <c r="I86" s="397" t="s">
        <v>61</v>
      </c>
      <c r="J86" s="397" t="s">
        <v>67</v>
      </c>
      <c r="K86" s="398" t="s">
        <v>63</v>
      </c>
      <c r="L86" s="395" t="s">
        <v>68</v>
      </c>
      <c r="M86" s="399">
        <v>0.12907557840166864</v>
      </c>
      <c r="N86" s="400" t="s">
        <v>52</v>
      </c>
      <c r="O86" s="504">
        <v>2018</v>
      </c>
      <c r="P86" s="401">
        <v>2</v>
      </c>
      <c r="Q86" s="141">
        <v>4780.5278760000001</v>
      </c>
      <c r="R86" s="141">
        <v>80.944500000000005</v>
      </c>
      <c r="S86" s="402">
        <v>4699.5833760000005</v>
      </c>
      <c r="T86" s="141">
        <v>1839.8265480000002</v>
      </c>
      <c r="W86" s="403">
        <v>2859.7568280000005</v>
      </c>
      <c r="X86" s="142">
        <v>46.130690340000001</v>
      </c>
      <c r="Y86" s="141">
        <v>530.56749600000001</v>
      </c>
      <c r="Z86" s="142">
        <v>31.561568999999999</v>
      </c>
      <c r="AA86" s="141">
        <v>0</v>
      </c>
      <c r="AB86" s="141">
        <v>-13.457877</v>
      </c>
      <c r="AC86" s="142">
        <v>43.011254999999998</v>
      </c>
      <c r="AD86" s="141">
        <v>179.99785599999998</v>
      </c>
      <c r="AE86" s="141">
        <v>419.58203599999996</v>
      </c>
      <c r="AF86" s="141">
        <v>492.96593100000001</v>
      </c>
      <c r="AG86" s="141">
        <v>160.945019</v>
      </c>
      <c r="AH86" s="141">
        <v>0</v>
      </c>
      <c r="AI86" s="141">
        <v>110.840154</v>
      </c>
      <c r="AJ86" s="141">
        <v>68.088665000000006</v>
      </c>
      <c r="AK86" s="141">
        <v>27.485241000000002</v>
      </c>
      <c r="AL86" s="141">
        <v>76.561032999999995</v>
      </c>
      <c r="AM86" s="380">
        <v>2.9773179999999999</v>
      </c>
      <c r="AN86" s="141">
        <v>2.9573359999999997</v>
      </c>
      <c r="AO86" s="141">
        <v>0.32970300000000002</v>
      </c>
      <c r="AP86" s="141">
        <v>18.493341000000001</v>
      </c>
      <c r="AQ86" s="141">
        <v>4.9455450000000001</v>
      </c>
      <c r="AR86" s="141">
        <v>8.2825389999999981</v>
      </c>
      <c r="AS86" s="141">
        <v>0</v>
      </c>
      <c r="AT86" s="142">
        <v>3.6766880000000004</v>
      </c>
      <c r="AU86" s="466">
        <v>41.662469999999999</v>
      </c>
      <c r="AV86" s="402">
        <v>1578.1284049999999</v>
      </c>
      <c r="AW86" s="141">
        <v>85.872645000000006</v>
      </c>
      <c r="AX86" s="402">
        <v>617.04940066000052</v>
      </c>
      <c r="AY86" s="141">
        <v>0</v>
      </c>
      <c r="AZ86" s="141">
        <v>0</v>
      </c>
      <c r="BA86" s="142">
        <v>301.05880299999995</v>
      </c>
      <c r="BB86" s="403">
        <v>315.99059766000056</v>
      </c>
    </row>
    <row r="87" spans="2:54" ht="16.149999999999999" customHeight="1">
      <c r="B87" s="397"/>
      <c r="F87" s="137" t="s">
        <v>75</v>
      </c>
      <c r="G87" s="395" t="s">
        <v>76</v>
      </c>
      <c r="H87" s="396">
        <v>38015</v>
      </c>
      <c r="I87" s="397" t="s">
        <v>61</v>
      </c>
      <c r="J87" s="397" t="s">
        <v>62</v>
      </c>
      <c r="K87" s="398" t="s">
        <v>63</v>
      </c>
      <c r="L87" s="395" t="s">
        <v>77</v>
      </c>
      <c r="M87" s="399">
        <v>0.18511508194608528</v>
      </c>
      <c r="N87" s="400" t="s">
        <v>52</v>
      </c>
      <c r="O87" s="504">
        <v>2018</v>
      </c>
      <c r="P87" s="401">
        <v>2</v>
      </c>
      <c r="Q87" s="141">
        <v>4350.5741520000001</v>
      </c>
      <c r="R87" s="141">
        <v>112.84350000000001</v>
      </c>
      <c r="S87" s="402">
        <v>4237.7306520000002</v>
      </c>
      <c r="T87" s="141">
        <v>1593.2529360000001</v>
      </c>
      <c r="W87" s="403">
        <v>2644.4777160000003</v>
      </c>
      <c r="X87" s="142">
        <v>61.206079339999995</v>
      </c>
      <c r="Y87" s="141">
        <v>478.14559200000002</v>
      </c>
      <c r="Z87" s="142">
        <v>29.823135000000004</v>
      </c>
      <c r="AA87" s="141">
        <v>0</v>
      </c>
      <c r="AB87" s="141">
        <v>-14.48695</v>
      </c>
      <c r="AC87" s="142">
        <v>22.789470999999999</v>
      </c>
      <c r="AD87" s="141">
        <v>151.13385700000001</v>
      </c>
      <c r="AE87" s="141">
        <v>404.25584199999997</v>
      </c>
      <c r="AF87" s="141">
        <v>297.092376</v>
      </c>
      <c r="AG87" s="141">
        <v>143.80046300000001</v>
      </c>
      <c r="AH87" s="141">
        <v>0</v>
      </c>
      <c r="AI87" s="141">
        <v>80.197756999999996</v>
      </c>
      <c r="AJ87" s="141">
        <v>29.783170999999999</v>
      </c>
      <c r="AK87" s="141">
        <v>1.2089109999999998</v>
      </c>
      <c r="AL87" s="141">
        <v>54.750679999999996</v>
      </c>
      <c r="AM87" s="380">
        <v>5.525023</v>
      </c>
      <c r="AN87" s="141">
        <v>4.7057609999999999</v>
      </c>
      <c r="AO87" s="141">
        <v>3.5368140000000001</v>
      </c>
      <c r="AP87" s="141">
        <v>10.820252999999999</v>
      </c>
      <c r="AQ87" s="141">
        <v>0</v>
      </c>
      <c r="AR87" s="141">
        <v>8.9719180000000005</v>
      </c>
      <c r="AS87" s="141">
        <v>0</v>
      </c>
      <c r="AT87" s="142">
        <v>4.3161120000000004</v>
      </c>
      <c r="AU87" s="466">
        <v>37.875881000000007</v>
      </c>
      <c r="AV87" s="402">
        <v>1200.0989379999999</v>
      </c>
      <c r="AW87" s="141">
        <v>78.149601999999987</v>
      </c>
      <c r="AX87" s="402">
        <v>805.35689066000054</v>
      </c>
      <c r="AY87" s="141">
        <v>0</v>
      </c>
      <c r="AZ87" s="141">
        <v>0</v>
      </c>
      <c r="BA87" s="142">
        <v>105.32512199999999</v>
      </c>
      <c r="BB87" s="403">
        <v>700.03176866000058</v>
      </c>
    </row>
    <row r="88" spans="2:54" ht="16.149999999999999" customHeight="1">
      <c r="B88" s="397"/>
      <c r="F88" s="137" t="s">
        <v>78</v>
      </c>
      <c r="G88" s="395" t="s">
        <v>79</v>
      </c>
      <c r="H88" s="396">
        <v>38453</v>
      </c>
      <c r="I88" s="397" t="s">
        <v>61</v>
      </c>
      <c r="J88" s="397" t="s">
        <v>62</v>
      </c>
      <c r="K88" s="398" t="s">
        <v>63</v>
      </c>
      <c r="L88" s="395" t="s">
        <v>80</v>
      </c>
      <c r="M88" s="399">
        <v>0.24095724068212201</v>
      </c>
      <c r="N88" s="400" t="s">
        <v>52</v>
      </c>
      <c r="O88" s="504">
        <v>2018</v>
      </c>
      <c r="P88" s="401">
        <v>2</v>
      </c>
      <c r="Q88" s="141">
        <v>7942.4581320000007</v>
      </c>
      <c r="R88" s="141">
        <v>213.35999999999999</v>
      </c>
      <c r="S88" s="402">
        <v>7729.098132000001</v>
      </c>
      <c r="T88" s="141">
        <v>2996.7017040000001</v>
      </c>
      <c r="W88" s="403">
        <v>4732.3964280000009</v>
      </c>
      <c r="X88" s="142">
        <v>105.56931028</v>
      </c>
      <c r="Y88" s="141">
        <v>872.03271599999994</v>
      </c>
      <c r="Z88" s="142">
        <v>44.170211000000002</v>
      </c>
      <c r="AA88" s="141">
        <v>0</v>
      </c>
      <c r="AB88" s="141">
        <v>133.150057</v>
      </c>
      <c r="AC88" s="142">
        <v>23.628715</v>
      </c>
      <c r="AD88" s="141">
        <v>247.15735799999999</v>
      </c>
      <c r="AE88" s="141">
        <v>713.49727400000006</v>
      </c>
      <c r="AF88" s="141">
        <v>228.88381900000002</v>
      </c>
      <c r="AG88" s="141">
        <v>246.50794299999998</v>
      </c>
      <c r="AH88" s="141">
        <v>0</v>
      </c>
      <c r="AI88" s="141">
        <v>152.80235400000001</v>
      </c>
      <c r="AJ88" s="141">
        <v>79.298567000000006</v>
      </c>
      <c r="AK88" s="141">
        <v>53.611705999999998</v>
      </c>
      <c r="AL88" s="141">
        <v>25.417104000000002</v>
      </c>
      <c r="AM88" s="380">
        <v>9.2516660000000002</v>
      </c>
      <c r="AN88" s="141">
        <v>10.310712000000001</v>
      </c>
      <c r="AO88" s="141">
        <v>8.7321340000000003</v>
      </c>
      <c r="AP88" s="141">
        <v>25.437086000000001</v>
      </c>
      <c r="AQ88" s="141">
        <v>0</v>
      </c>
      <c r="AR88" s="141">
        <v>2.5776780000000001</v>
      </c>
      <c r="AS88" s="141">
        <v>0</v>
      </c>
      <c r="AT88" s="142">
        <v>7.4532859999999994</v>
      </c>
      <c r="AU88" s="466">
        <v>63.762562000000003</v>
      </c>
      <c r="AV88" s="402">
        <v>1810.9386869999998</v>
      </c>
      <c r="AW88" s="141">
        <v>142.67148</v>
      </c>
      <c r="AX88" s="402">
        <v>1913.7927957200013</v>
      </c>
      <c r="AY88" s="141">
        <v>0</v>
      </c>
      <c r="AZ88" s="141">
        <v>0</v>
      </c>
      <c r="BA88" s="142">
        <v>120.90109100000001</v>
      </c>
      <c r="BB88" s="403">
        <v>1792.8917047200014</v>
      </c>
    </row>
    <row r="89" spans="2:54" ht="16.149999999999999" customHeight="1">
      <c r="B89" s="397"/>
      <c r="F89" s="137" t="s">
        <v>81</v>
      </c>
      <c r="G89" s="395" t="s">
        <v>82</v>
      </c>
      <c r="H89" s="396">
        <v>38453</v>
      </c>
      <c r="I89" s="397" t="s">
        <v>61</v>
      </c>
      <c r="J89" s="397" t="s">
        <v>62</v>
      </c>
      <c r="K89" s="398" t="s">
        <v>63</v>
      </c>
      <c r="L89" s="395" t="s">
        <v>83</v>
      </c>
      <c r="M89" s="399">
        <v>0.22130514051408329</v>
      </c>
      <c r="N89" s="400" t="s">
        <v>52</v>
      </c>
      <c r="O89" s="504">
        <v>2018</v>
      </c>
      <c r="P89" s="401">
        <v>2</v>
      </c>
      <c r="Q89" s="141">
        <v>6877.4018760000008</v>
      </c>
      <c r="R89" s="141">
        <v>117.92550000000001</v>
      </c>
      <c r="S89" s="402">
        <v>6759.4763760000005</v>
      </c>
      <c r="T89" s="141">
        <v>2647.3271040000004</v>
      </c>
      <c r="W89" s="403">
        <v>4112.1492720000006</v>
      </c>
      <c r="X89" s="142">
        <v>78.527181460000008</v>
      </c>
      <c r="Y89" s="141">
        <v>763.09279199999992</v>
      </c>
      <c r="Z89" s="142">
        <v>42.162019999999998</v>
      </c>
      <c r="AA89" s="141">
        <v>0</v>
      </c>
      <c r="AB89" s="141">
        <v>10.860216999999999</v>
      </c>
      <c r="AC89" s="142">
        <v>53.511796000000004</v>
      </c>
      <c r="AD89" s="141">
        <v>207.37319600000001</v>
      </c>
      <c r="AE89" s="141">
        <v>631.31130800000005</v>
      </c>
      <c r="AF89" s="141">
        <v>124.8875</v>
      </c>
      <c r="AG89" s="141">
        <v>225.96644699999999</v>
      </c>
      <c r="AH89" s="141">
        <v>0</v>
      </c>
      <c r="AI89" s="141">
        <v>122.83934500000001</v>
      </c>
      <c r="AJ89" s="141">
        <v>100.31963099999999</v>
      </c>
      <c r="AK89" s="141">
        <v>52.672551999999996</v>
      </c>
      <c r="AL89" s="141">
        <v>94.31504000000001</v>
      </c>
      <c r="AM89" s="380">
        <v>9.6612970000000011</v>
      </c>
      <c r="AN89" s="141">
        <v>8.1027009999999997</v>
      </c>
      <c r="AO89" s="141">
        <v>4.6657970000000004</v>
      </c>
      <c r="AP89" s="141">
        <v>19.372549000000003</v>
      </c>
      <c r="AQ89" s="141">
        <v>0</v>
      </c>
      <c r="AR89" s="141">
        <v>8.2525659999999998</v>
      </c>
      <c r="AS89" s="141">
        <v>0</v>
      </c>
      <c r="AT89" s="142">
        <v>24.977499999999999</v>
      </c>
      <c r="AU89" s="466">
        <v>75.032409999999999</v>
      </c>
      <c r="AV89" s="402">
        <v>1634.7174290000003</v>
      </c>
      <c r="AW89" s="141">
        <v>136.01747399999999</v>
      </c>
      <c r="AX89" s="402">
        <v>1522.0043885400003</v>
      </c>
      <c r="AY89" s="141">
        <v>0</v>
      </c>
      <c r="AZ89" s="141">
        <v>0</v>
      </c>
      <c r="BA89" s="142">
        <v>114.886509</v>
      </c>
      <c r="BB89" s="403">
        <v>1407.1178795400003</v>
      </c>
    </row>
    <row r="90" spans="2:54" ht="16.149999999999999" customHeight="1">
      <c r="F90" s="137" t="s">
        <v>84</v>
      </c>
      <c r="G90" s="395" t="s">
        <v>85</v>
      </c>
      <c r="H90" s="396">
        <v>38453</v>
      </c>
      <c r="I90" s="397" t="s">
        <v>61</v>
      </c>
      <c r="J90" s="397" t="s">
        <v>62</v>
      </c>
      <c r="K90" s="398" t="s">
        <v>63</v>
      </c>
      <c r="L90" s="395" t="s">
        <v>83</v>
      </c>
      <c r="M90" s="399">
        <v>0.18827798492984152</v>
      </c>
      <c r="N90" s="400" t="s">
        <v>52</v>
      </c>
      <c r="O90" s="504">
        <v>2018</v>
      </c>
      <c r="P90" s="401">
        <v>2</v>
      </c>
      <c r="Q90" s="141">
        <v>12204.985824000001</v>
      </c>
      <c r="R90" s="141">
        <v>186.79500000000002</v>
      </c>
      <c r="S90" s="402">
        <v>12018.190824000001</v>
      </c>
      <c r="T90" s="141">
        <v>4573.2558960000006</v>
      </c>
      <c r="W90" s="403">
        <v>7444.9349280000006</v>
      </c>
      <c r="X90" s="142">
        <v>140.12833996000001</v>
      </c>
      <c r="Y90" s="141">
        <v>1356.9143760000002</v>
      </c>
      <c r="Z90" s="142">
        <v>75.452032000000003</v>
      </c>
      <c r="AA90" s="141">
        <v>0</v>
      </c>
      <c r="AB90" s="141">
        <v>-104.186148</v>
      </c>
      <c r="AC90" s="142">
        <v>93.805498999999998</v>
      </c>
      <c r="AD90" s="141">
        <v>336.12721299999998</v>
      </c>
      <c r="AE90" s="141">
        <v>1038.7243060000001</v>
      </c>
      <c r="AF90" s="141">
        <v>823.95776999999998</v>
      </c>
      <c r="AG90" s="141">
        <v>404.96520299999997</v>
      </c>
      <c r="AH90" s="141">
        <v>0</v>
      </c>
      <c r="AI90" s="141">
        <v>233.11001200000001</v>
      </c>
      <c r="AJ90" s="141">
        <v>114.31702200000001</v>
      </c>
      <c r="AK90" s="141">
        <v>52.672551999999996</v>
      </c>
      <c r="AL90" s="141">
        <v>139.144657</v>
      </c>
      <c r="AM90" s="380">
        <v>16.305312000000001</v>
      </c>
      <c r="AN90" s="141">
        <v>4.1162919999999996</v>
      </c>
      <c r="AO90" s="141">
        <v>2.8374439999999996</v>
      </c>
      <c r="AP90" s="141">
        <v>33.539787000000004</v>
      </c>
      <c r="AQ90" s="141">
        <v>4.9455450000000001</v>
      </c>
      <c r="AR90" s="141">
        <v>10.030963999999999</v>
      </c>
      <c r="AS90" s="141">
        <v>0</v>
      </c>
      <c r="AT90" s="142">
        <v>130.09281100000001</v>
      </c>
      <c r="AU90" s="466">
        <v>201.868155</v>
      </c>
      <c r="AV90" s="402">
        <v>3344.8868899999998</v>
      </c>
      <c r="AW90" s="141">
        <v>219.242504</v>
      </c>
      <c r="AX90" s="402">
        <v>2297.9301370400017</v>
      </c>
      <c r="AY90" s="141">
        <v>0</v>
      </c>
      <c r="AZ90" s="141">
        <v>0</v>
      </c>
      <c r="BA90" s="142">
        <v>261.85411899999997</v>
      </c>
      <c r="BB90" s="403">
        <v>2036.0760180400016</v>
      </c>
    </row>
    <row r="91" spans="2:54" ht="16.149999999999999" customHeight="1">
      <c r="B91" s="397"/>
      <c r="F91" s="137" t="s">
        <v>86</v>
      </c>
      <c r="G91" s="395" t="s">
        <v>87</v>
      </c>
      <c r="H91" s="396">
        <v>38861</v>
      </c>
      <c r="I91" s="397" t="s">
        <v>55</v>
      </c>
      <c r="J91" s="397" t="s">
        <v>71</v>
      </c>
      <c r="K91" s="398" t="s">
        <v>63</v>
      </c>
      <c r="L91" s="395" t="s">
        <v>88</v>
      </c>
      <c r="M91" s="399">
        <v>0.21772090856583237</v>
      </c>
      <c r="N91" s="400" t="s">
        <v>52</v>
      </c>
      <c r="O91" s="504">
        <v>2018</v>
      </c>
      <c r="P91" s="401">
        <v>2</v>
      </c>
      <c r="Q91" s="141">
        <v>11884.3254</v>
      </c>
      <c r="R91" s="141">
        <v>180.726</v>
      </c>
      <c r="S91" s="402">
        <v>11703.599399999999</v>
      </c>
      <c r="T91" s="141">
        <v>4472.6967720000002</v>
      </c>
      <c r="W91" s="403">
        <v>7230.9026279999989</v>
      </c>
      <c r="X91" s="142">
        <v>116.66271722</v>
      </c>
      <c r="Y91" s="141">
        <v>1321.4112119999998</v>
      </c>
      <c r="Z91" s="142">
        <v>58.177593000000002</v>
      </c>
      <c r="AA91" s="141">
        <v>0</v>
      </c>
      <c r="AB91" s="141">
        <v>272.08490299999994</v>
      </c>
      <c r="AC91" s="142">
        <v>-25.676870000000001</v>
      </c>
      <c r="AD91" s="141">
        <v>318.55304399999994</v>
      </c>
      <c r="AE91" s="141">
        <v>1113.816662</v>
      </c>
      <c r="AF91" s="141">
        <v>644.32958099999996</v>
      </c>
      <c r="AG91" s="141">
        <v>370.46628000000004</v>
      </c>
      <c r="AH91" s="141">
        <v>0</v>
      </c>
      <c r="AI91" s="141">
        <v>245.249077</v>
      </c>
      <c r="AJ91" s="141">
        <v>127.914773</v>
      </c>
      <c r="AK91" s="141">
        <v>49.225657000000005</v>
      </c>
      <c r="AL91" s="141">
        <v>137.54609699999997</v>
      </c>
      <c r="AM91" s="380">
        <v>5.874708</v>
      </c>
      <c r="AN91" s="141">
        <v>12.119083000000002</v>
      </c>
      <c r="AO91" s="141">
        <v>3.2570659999999996</v>
      </c>
      <c r="AP91" s="141">
        <v>24.937535999999998</v>
      </c>
      <c r="AQ91" s="141">
        <v>1.5585959999999999</v>
      </c>
      <c r="AR91" s="141">
        <v>12.698561</v>
      </c>
      <c r="AS91" s="141">
        <v>0</v>
      </c>
      <c r="AT91" s="142">
        <v>112.568597</v>
      </c>
      <c r="AU91" s="466">
        <v>173.01414699999998</v>
      </c>
      <c r="AV91" s="402">
        <v>3180.1153179999997</v>
      </c>
      <c r="AW91" s="141">
        <v>213.47769699999998</v>
      </c>
      <c r="AX91" s="402">
        <v>2587.4661237799992</v>
      </c>
      <c r="AY91" s="141">
        <v>0</v>
      </c>
      <c r="AZ91" s="141">
        <v>0</v>
      </c>
      <c r="BA91" s="142">
        <v>148.336377</v>
      </c>
      <c r="BB91" s="403">
        <v>2439.1297467799991</v>
      </c>
    </row>
    <row r="92" spans="2:54" ht="16.149999999999999" customHeight="1">
      <c r="B92" s="397"/>
      <c r="F92" s="137" t="s">
        <v>89</v>
      </c>
      <c r="G92" s="395" t="s">
        <v>90</v>
      </c>
      <c r="H92" s="396">
        <v>39056</v>
      </c>
      <c r="I92" s="397" t="s">
        <v>61</v>
      </c>
      <c r="J92" s="397" t="s">
        <v>91</v>
      </c>
      <c r="K92" s="398" t="s">
        <v>63</v>
      </c>
      <c r="L92" s="395" t="s">
        <v>92</v>
      </c>
      <c r="M92" s="399">
        <v>0.23489621065936189</v>
      </c>
      <c r="N92" s="400" t="s">
        <v>52</v>
      </c>
      <c r="O92" s="504">
        <v>2018</v>
      </c>
      <c r="P92" s="401">
        <v>2</v>
      </c>
      <c r="Q92" s="141">
        <v>5973.9550920000001</v>
      </c>
      <c r="R92" s="141">
        <v>96.295500000000004</v>
      </c>
      <c r="S92" s="402">
        <v>5877.659592</v>
      </c>
      <c r="T92" s="141">
        <v>2254.5294840000006</v>
      </c>
      <c r="W92" s="403">
        <v>3623.1301079999994</v>
      </c>
      <c r="X92" s="142">
        <v>64.792982240000001</v>
      </c>
      <c r="Y92" s="141">
        <v>663.58126799999991</v>
      </c>
      <c r="Z92" s="142">
        <v>44.469940999999999</v>
      </c>
      <c r="AA92" s="141">
        <v>0</v>
      </c>
      <c r="AB92" s="141">
        <v>87.051582999999994</v>
      </c>
      <c r="AC92" s="142">
        <v>31.361748999999996</v>
      </c>
      <c r="AD92" s="141">
        <v>144.67967100000001</v>
      </c>
      <c r="AE92" s="141">
        <v>510.92974900000002</v>
      </c>
      <c r="AF92" s="141">
        <v>202.33773200000002</v>
      </c>
      <c r="AG92" s="141">
        <v>208.12252100000001</v>
      </c>
      <c r="AH92" s="141">
        <v>0</v>
      </c>
      <c r="AI92" s="141">
        <v>104.236103</v>
      </c>
      <c r="AJ92" s="141">
        <v>118.82296300000002</v>
      </c>
      <c r="AK92" s="141">
        <v>27.045636999999999</v>
      </c>
      <c r="AL92" s="141">
        <v>106.94366400000001</v>
      </c>
      <c r="AM92" s="380">
        <v>5.554996</v>
      </c>
      <c r="AN92" s="141">
        <v>3.6167419999999999</v>
      </c>
      <c r="AO92" s="141">
        <v>4.3760579999999996</v>
      </c>
      <c r="AP92" s="141">
        <v>9.7612070000000006</v>
      </c>
      <c r="AQ92" s="141">
        <v>0</v>
      </c>
      <c r="AR92" s="141">
        <v>6.6540059999999999</v>
      </c>
      <c r="AS92" s="141">
        <v>0</v>
      </c>
      <c r="AT92" s="142">
        <v>5.0454550000000005</v>
      </c>
      <c r="AU92" s="466">
        <v>35.008463999999996</v>
      </c>
      <c r="AV92" s="402">
        <v>1458.1265039999998</v>
      </c>
      <c r="AW92" s="141">
        <v>107.31333099999999</v>
      </c>
      <c r="AX92" s="402">
        <v>1403.2594137599997</v>
      </c>
      <c r="AY92" s="141">
        <v>0</v>
      </c>
      <c r="AZ92" s="141">
        <v>0</v>
      </c>
      <c r="BA92" s="142">
        <v>227.31523200000001</v>
      </c>
      <c r="BB92" s="403">
        <v>1175.9441817599998</v>
      </c>
    </row>
    <row r="93" spans="2:54" ht="16.149999999999999" customHeight="1">
      <c r="B93" s="397"/>
      <c r="F93" s="137" t="s">
        <v>93</v>
      </c>
      <c r="G93" s="395" t="s">
        <v>94</v>
      </c>
      <c r="H93" s="396">
        <v>39781</v>
      </c>
      <c r="I93" s="397" t="s">
        <v>55</v>
      </c>
      <c r="J93" s="397" t="s">
        <v>71</v>
      </c>
      <c r="K93" s="398" t="s">
        <v>95</v>
      </c>
      <c r="L93" s="395" t="s">
        <v>96</v>
      </c>
      <c r="M93" s="399">
        <v>0.14899961629319955</v>
      </c>
      <c r="N93" s="400" t="s">
        <v>52</v>
      </c>
      <c r="O93" s="504">
        <v>2018</v>
      </c>
      <c r="P93" s="401">
        <v>2</v>
      </c>
      <c r="Q93" s="141">
        <v>2824.4169720000004</v>
      </c>
      <c r="R93" s="141">
        <v>74.70750000000001</v>
      </c>
      <c r="S93" s="402">
        <v>2749.7094720000005</v>
      </c>
      <c r="T93" s="141">
        <v>1538.526312</v>
      </c>
      <c r="W93" s="403">
        <v>1211.1831600000005</v>
      </c>
      <c r="X93" s="142">
        <v>86.875827919999992</v>
      </c>
      <c r="Y93" s="141">
        <v>206.82766800000002</v>
      </c>
      <c r="Z93" s="142">
        <v>37.376331</v>
      </c>
      <c r="AA93" s="141">
        <v>0</v>
      </c>
      <c r="AB93" s="141">
        <v>28.084700999999999</v>
      </c>
      <c r="AC93" s="142">
        <v>8.2825389999999981</v>
      </c>
      <c r="AD93" s="141">
        <v>84.723679999999987</v>
      </c>
      <c r="AE93" s="141">
        <v>97.332322000000005</v>
      </c>
      <c r="AF93" s="141">
        <v>118.99280999999999</v>
      </c>
      <c r="AG93" s="141">
        <v>35.038437000000002</v>
      </c>
      <c r="AH93" s="141">
        <v>0</v>
      </c>
      <c r="AI93" s="141">
        <v>12.089109999999998</v>
      </c>
      <c r="AJ93" s="141">
        <v>7.79298</v>
      </c>
      <c r="AK93" s="141">
        <v>29.373539999999998</v>
      </c>
      <c r="AL93" s="141">
        <v>40.563460000000006</v>
      </c>
      <c r="AM93" s="380">
        <v>3.3769579999999997</v>
      </c>
      <c r="AN93" s="141">
        <v>1.6385240000000001</v>
      </c>
      <c r="AO93" s="141">
        <v>0</v>
      </c>
      <c r="AP93" s="141">
        <v>4.6458149999999998</v>
      </c>
      <c r="AQ93" s="141">
        <v>0</v>
      </c>
      <c r="AR93" s="141">
        <v>2.8574259999999998</v>
      </c>
      <c r="AS93" s="141">
        <v>0</v>
      </c>
      <c r="AT93" s="142">
        <v>6.4741680000000006</v>
      </c>
      <c r="AU93" s="466">
        <v>18.992891</v>
      </c>
      <c r="AV93" s="402">
        <v>444.89922999999999</v>
      </c>
      <c r="AW93" s="141">
        <v>50.734298000000003</v>
      </c>
      <c r="AX93" s="402">
        <v>420.83704508000056</v>
      </c>
      <c r="AY93" s="141">
        <v>0</v>
      </c>
      <c r="AZ93" s="141">
        <v>0</v>
      </c>
      <c r="BA93" s="142">
        <v>52.692534000000002</v>
      </c>
      <c r="BB93" s="403">
        <v>368.14451108000054</v>
      </c>
    </row>
    <row r="94" spans="2:54" ht="16.149999999999999" customHeight="1">
      <c r="B94" s="397"/>
      <c r="F94" s="137" t="s">
        <v>97</v>
      </c>
      <c r="G94" s="395" t="s">
        <v>98</v>
      </c>
      <c r="H94" s="396">
        <v>40002</v>
      </c>
      <c r="I94" s="397" t="s">
        <v>61</v>
      </c>
      <c r="J94" s="397" t="s">
        <v>67</v>
      </c>
      <c r="K94" s="398" t="s">
        <v>63</v>
      </c>
      <c r="L94" s="395" t="s">
        <v>68</v>
      </c>
      <c r="M94" s="399">
        <v>0.16684069105682442</v>
      </c>
      <c r="N94" s="400" t="s">
        <v>52</v>
      </c>
      <c r="O94" s="504">
        <v>2018</v>
      </c>
      <c r="P94" s="401">
        <v>2</v>
      </c>
      <c r="Q94" s="141">
        <v>7447.6737360000006</v>
      </c>
      <c r="R94" s="141">
        <v>121.065</v>
      </c>
      <c r="S94" s="402">
        <v>7326.608736000001</v>
      </c>
      <c r="T94" s="141">
        <v>2909.6775720000001</v>
      </c>
      <c r="W94" s="403">
        <v>4416.9311640000014</v>
      </c>
      <c r="X94" s="142">
        <v>101.01550312000001</v>
      </c>
      <c r="Y94" s="141">
        <v>827.16400800000008</v>
      </c>
      <c r="Z94" s="142">
        <v>47.097574000000002</v>
      </c>
      <c r="AA94" s="141">
        <v>0</v>
      </c>
      <c r="AB94" s="141">
        <v>-21.110982999999997</v>
      </c>
      <c r="AC94" s="142">
        <v>41.542577999999999</v>
      </c>
      <c r="AD94" s="141">
        <v>232.09092999999999</v>
      </c>
      <c r="AE94" s="141">
        <v>633.99888700000008</v>
      </c>
      <c r="AF94" s="141">
        <v>297.86168299999997</v>
      </c>
      <c r="AG94" s="141">
        <v>359.92577499999999</v>
      </c>
      <c r="AH94" s="141">
        <v>0</v>
      </c>
      <c r="AI94" s="141">
        <v>181.756272</v>
      </c>
      <c r="AJ94" s="141">
        <v>138.77499</v>
      </c>
      <c r="AK94" s="141">
        <v>54.970482000000004</v>
      </c>
      <c r="AL94" s="141">
        <v>117.064547</v>
      </c>
      <c r="AM94" s="380">
        <v>4.535914</v>
      </c>
      <c r="AN94" s="141">
        <v>14.766698</v>
      </c>
      <c r="AO94" s="141">
        <v>4.3161120000000004</v>
      </c>
      <c r="AP94" s="141">
        <v>28.804053</v>
      </c>
      <c r="AQ94" s="141">
        <v>0</v>
      </c>
      <c r="AR94" s="141">
        <v>12.049146</v>
      </c>
      <c r="AS94" s="141">
        <v>0</v>
      </c>
      <c r="AT94" s="142">
        <v>4.8156620000000006</v>
      </c>
      <c r="AU94" s="466">
        <v>69.287585000000007</v>
      </c>
      <c r="AV94" s="402">
        <v>2085.731151</v>
      </c>
      <c r="AW94" s="141">
        <v>133.77949000000001</v>
      </c>
      <c r="AX94" s="402">
        <v>1242.5750328800013</v>
      </c>
      <c r="AY94" s="141">
        <v>0</v>
      </c>
      <c r="AZ94" s="141">
        <v>0</v>
      </c>
      <c r="BA94" s="142">
        <v>157.777872</v>
      </c>
      <c r="BB94" s="403">
        <v>1084.7971608800012</v>
      </c>
    </row>
    <row r="95" spans="2:54" ht="16.149999999999999" customHeight="1">
      <c r="B95" s="397"/>
      <c r="F95" s="137" t="s">
        <v>99</v>
      </c>
      <c r="G95" s="395" t="s">
        <v>100</v>
      </c>
      <c r="H95" s="396">
        <v>40308</v>
      </c>
      <c r="I95" s="397" t="s">
        <v>55</v>
      </c>
      <c r="J95" s="397" t="s">
        <v>71</v>
      </c>
      <c r="K95" s="398" t="s">
        <v>63</v>
      </c>
      <c r="L95" s="395" t="s">
        <v>77</v>
      </c>
      <c r="M95" s="399">
        <v>0.12721557145454812</v>
      </c>
      <c r="N95" s="400" t="s">
        <v>52</v>
      </c>
      <c r="O95" s="504">
        <v>2018</v>
      </c>
      <c r="P95" s="401">
        <v>2</v>
      </c>
      <c r="Q95" s="141">
        <v>4758.2687519999999</v>
      </c>
      <c r="R95" s="141">
        <v>35.374499999999998</v>
      </c>
      <c r="S95" s="402">
        <v>4722.8942520000001</v>
      </c>
      <c r="T95" s="141">
        <v>1815.3231840000001</v>
      </c>
      <c r="W95" s="403">
        <v>2907.5710680000002</v>
      </c>
      <c r="X95" s="142">
        <v>50.622116580000004</v>
      </c>
      <c r="Y95" s="141">
        <v>533.50077599999997</v>
      </c>
      <c r="Z95" s="142">
        <v>24.278130000000001</v>
      </c>
      <c r="AA95" s="141">
        <v>0</v>
      </c>
      <c r="AB95" s="141">
        <v>-12.278938999999999</v>
      </c>
      <c r="AC95" s="142">
        <v>23.049236999999998</v>
      </c>
      <c r="AD95" s="141">
        <v>191.53746100000001</v>
      </c>
      <c r="AE95" s="141">
        <v>517.32398899999998</v>
      </c>
      <c r="AF95" s="141">
        <v>273.24385899999999</v>
      </c>
      <c r="AG95" s="141">
        <v>295.99336600000004</v>
      </c>
      <c r="AH95" s="141">
        <v>0</v>
      </c>
      <c r="AI95" s="141">
        <v>118.78299899999999</v>
      </c>
      <c r="AJ95" s="141">
        <v>51.303785000000005</v>
      </c>
      <c r="AK95" s="141">
        <v>0</v>
      </c>
      <c r="AL95" s="141">
        <v>103.12710200000001</v>
      </c>
      <c r="AM95" s="380">
        <v>5.2552659999999998</v>
      </c>
      <c r="AN95" s="141">
        <v>0.98910900000000002</v>
      </c>
      <c r="AO95" s="141">
        <v>4.0663370000000008</v>
      </c>
      <c r="AP95" s="141">
        <v>12.598651</v>
      </c>
      <c r="AQ95" s="141">
        <v>0</v>
      </c>
      <c r="AR95" s="141">
        <v>9.3915400000000009</v>
      </c>
      <c r="AS95" s="141">
        <v>0</v>
      </c>
      <c r="AT95" s="142">
        <v>35.527996000000002</v>
      </c>
      <c r="AU95" s="466">
        <v>67.828899000000007</v>
      </c>
      <c r="AV95" s="402">
        <v>1619.1414600000003</v>
      </c>
      <c r="AW95" s="141">
        <v>85.473005000000001</v>
      </c>
      <c r="AX95" s="402">
        <v>605.32587841999953</v>
      </c>
      <c r="AY95" s="141">
        <v>0</v>
      </c>
      <c r="AZ95" s="141">
        <v>0</v>
      </c>
      <c r="BA95" s="142">
        <v>67.918818000000002</v>
      </c>
      <c r="BB95" s="403">
        <v>537.40706041999954</v>
      </c>
    </row>
    <row r="96" spans="2:54" ht="16.149999999999999" customHeight="1">
      <c r="B96" s="397"/>
      <c r="F96" s="137" t="s">
        <v>101</v>
      </c>
      <c r="G96" s="395" t="s">
        <v>102</v>
      </c>
      <c r="H96" s="396">
        <v>40328</v>
      </c>
      <c r="I96" s="397" t="s">
        <v>55</v>
      </c>
      <c r="J96" s="397" t="s">
        <v>103</v>
      </c>
      <c r="K96" s="398" t="s">
        <v>63</v>
      </c>
      <c r="L96" s="395" t="s">
        <v>77</v>
      </c>
      <c r="M96" s="399">
        <v>8.0566848978520317E-2</v>
      </c>
      <c r="N96" s="400" t="s">
        <v>52</v>
      </c>
      <c r="O96" s="504">
        <v>2018</v>
      </c>
      <c r="P96" s="401">
        <v>2</v>
      </c>
      <c r="Q96" s="141">
        <v>5166.7754040000009</v>
      </c>
      <c r="R96" s="141">
        <v>36.917999999999999</v>
      </c>
      <c r="S96" s="402">
        <v>5129.8574040000012</v>
      </c>
      <c r="T96" s="141">
        <v>1992.8809080000003</v>
      </c>
      <c r="W96" s="403">
        <v>3136.9764960000011</v>
      </c>
      <c r="X96" s="142">
        <v>57.452827320000004</v>
      </c>
      <c r="Y96" s="141">
        <v>579.47994000000006</v>
      </c>
      <c r="Z96" s="142">
        <v>23.758597999999999</v>
      </c>
      <c r="AA96" s="141">
        <v>0</v>
      </c>
      <c r="AB96" s="141">
        <v>-67.818907999999993</v>
      </c>
      <c r="AC96" s="142">
        <v>26.116474</v>
      </c>
      <c r="AD96" s="141">
        <v>261.04484799999994</v>
      </c>
      <c r="AE96" s="141">
        <v>543.85009400000001</v>
      </c>
      <c r="AF96" s="141">
        <v>401.76808299999999</v>
      </c>
      <c r="AG96" s="141">
        <v>293.86528299999998</v>
      </c>
      <c r="AH96" s="141">
        <v>0</v>
      </c>
      <c r="AI96" s="141">
        <v>120.301631</v>
      </c>
      <c r="AJ96" s="141">
        <v>62.034119000000004</v>
      </c>
      <c r="AK96" s="141">
        <v>24.607832999999999</v>
      </c>
      <c r="AL96" s="141">
        <v>117.75392600000001</v>
      </c>
      <c r="AM96" s="380">
        <v>6.7838890000000003</v>
      </c>
      <c r="AN96" s="141">
        <v>3.037264</v>
      </c>
      <c r="AO96" s="141">
        <v>3.6567059999999998</v>
      </c>
      <c r="AP96" s="141">
        <v>13.427904</v>
      </c>
      <c r="AQ96" s="141">
        <v>0</v>
      </c>
      <c r="AR96" s="141">
        <v>5.9746180000000004</v>
      </c>
      <c r="AS96" s="141">
        <v>0</v>
      </c>
      <c r="AT96" s="142">
        <v>67.399286000000004</v>
      </c>
      <c r="AU96" s="466">
        <v>100.279667</v>
      </c>
      <c r="AV96" s="402">
        <v>1925.505484</v>
      </c>
      <c r="AW96" s="141">
        <v>92.806398999999999</v>
      </c>
      <c r="AX96" s="402">
        <v>416.27081368000137</v>
      </c>
      <c r="AY96" s="141">
        <v>0</v>
      </c>
      <c r="AZ96" s="141">
        <v>0</v>
      </c>
      <c r="BA96" s="142">
        <v>65.261211999999986</v>
      </c>
      <c r="BB96" s="403">
        <v>351.00960168000137</v>
      </c>
    </row>
    <row r="97" spans="2:54" ht="16.149999999999999" customHeight="1">
      <c r="F97" s="137" t="s">
        <v>104</v>
      </c>
      <c r="G97" s="395" t="s">
        <v>105</v>
      </c>
      <c r="H97" s="396">
        <v>40338</v>
      </c>
      <c r="I97" s="397" t="s">
        <v>55</v>
      </c>
      <c r="J97" s="397" t="s">
        <v>103</v>
      </c>
      <c r="K97" s="398" t="s">
        <v>106</v>
      </c>
      <c r="L97" s="395" t="s">
        <v>77</v>
      </c>
      <c r="M97" s="399">
        <v>8.4437181246216603E-2</v>
      </c>
      <c r="N97" s="400" t="s">
        <v>52</v>
      </c>
      <c r="O97" s="504">
        <v>2018</v>
      </c>
      <c r="P97" s="401">
        <v>2</v>
      </c>
      <c r="Q97" s="141">
        <v>2259.4178880000004</v>
      </c>
      <c r="R97" s="141">
        <v>27.226500000000001</v>
      </c>
      <c r="S97" s="402">
        <v>2232.1913880000002</v>
      </c>
      <c r="T97" s="141">
        <v>815.44136400000014</v>
      </c>
      <c r="W97" s="403">
        <v>1416.7500239999999</v>
      </c>
      <c r="X97" s="142">
        <v>33.831252279999994</v>
      </c>
      <c r="Y97" s="141">
        <v>178.55294400000002</v>
      </c>
      <c r="Z97" s="142">
        <v>26.855808</v>
      </c>
      <c r="AA97" s="141">
        <v>0</v>
      </c>
      <c r="AB97" s="141">
        <v>-6.8937900000000001</v>
      </c>
      <c r="AC97" s="142">
        <v>10.900181000000002</v>
      </c>
      <c r="AD97" s="141">
        <v>88.430340999999999</v>
      </c>
      <c r="AE97" s="141">
        <v>323.04899399999994</v>
      </c>
      <c r="AF97" s="141">
        <v>240.51334299999999</v>
      </c>
      <c r="AG97" s="141">
        <v>77.899827000000002</v>
      </c>
      <c r="AH97" s="141">
        <v>0</v>
      </c>
      <c r="AI97" s="141">
        <v>110.92008199999999</v>
      </c>
      <c r="AJ97" s="141">
        <v>22.809452999999998</v>
      </c>
      <c r="AK97" s="141">
        <v>11.599551</v>
      </c>
      <c r="AL97" s="141">
        <v>57.598115</v>
      </c>
      <c r="AM97" s="380">
        <v>2.5976600000000003</v>
      </c>
      <c r="AN97" s="141">
        <v>0.93915399999999993</v>
      </c>
      <c r="AO97" s="141">
        <v>0</v>
      </c>
      <c r="AP97" s="141">
        <v>8.3424849999999999</v>
      </c>
      <c r="AQ97" s="141">
        <v>0</v>
      </c>
      <c r="AR97" s="141">
        <v>4.3760579999999996</v>
      </c>
      <c r="AS97" s="141">
        <v>0</v>
      </c>
      <c r="AT97" s="142">
        <v>1.0790280000000001</v>
      </c>
      <c r="AU97" s="466">
        <v>17.334385000000001</v>
      </c>
      <c r="AV97" s="402">
        <v>950.15409099999988</v>
      </c>
      <c r="AW97" s="141">
        <v>40.583441999999998</v>
      </c>
      <c r="AX97" s="402">
        <v>190.77887771999997</v>
      </c>
      <c r="AY97" s="141">
        <v>0</v>
      </c>
      <c r="AZ97" s="141">
        <v>0</v>
      </c>
      <c r="BA97" s="142">
        <v>57.538169000000003</v>
      </c>
      <c r="BB97" s="403">
        <v>133.24070871999996</v>
      </c>
    </row>
    <row r="98" spans="2:54" ht="16.149999999999999" customHeight="1">
      <c r="B98" s="397"/>
      <c r="F98" s="137" t="s">
        <v>107</v>
      </c>
      <c r="G98" s="395" t="s">
        <v>213</v>
      </c>
      <c r="H98" s="396">
        <v>40978</v>
      </c>
      <c r="I98" s="397" t="s">
        <v>61</v>
      </c>
      <c r="J98" s="397" t="s">
        <v>108</v>
      </c>
      <c r="K98" s="398" t="s">
        <v>63</v>
      </c>
      <c r="L98" s="395" t="s">
        <v>77</v>
      </c>
      <c r="M98" s="399">
        <v>4.0571660933702E-2</v>
      </c>
      <c r="N98" s="400" t="s">
        <v>51</v>
      </c>
      <c r="O98" s="504">
        <v>2018</v>
      </c>
      <c r="P98" s="401">
        <v>2</v>
      </c>
      <c r="Q98" s="141">
        <v>4349.0167920000004</v>
      </c>
      <c r="R98" s="141">
        <v>98.973000000000013</v>
      </c>
      <c r="S98" s="402">
        <v>4250.0437920000004</v>
      </c>
      <c r="T98" s="141">
        <v>1639.5568560000002</v>
      </c>
      <c r="W98" s="403">
        <v>2610.4869360000002</v>
      </c>
      <c r="X98" s="142">
        <v>45.49648432</v>
      </c>
      <c r="Y98" s="141">
        <v>479.63318399999997</v>
      </c>
      <c r="Z98" s="142">
        <v>26.146447000000002</v>
      </c>
      <c r="AA98" s="141">
        <v>0</v>
      </c>
      <c r="AB98" s="141">
        <v>-5.6449150000000001</v>
      </c>
      <c r="AC98" s="142">
        <v>25.427094999999998</v>
      </c>
      <c r="AD98" s="141">
        <v>172.57454300000001</v>
      </c>
      <c r="AE98" s="141">
        <v>501.78798399999994</v>
      </c>
      <c r="AF98" s="141">
        <v>651.31328999999994</v>
      </c>
      <c r="AG98" s="141">
        <v>142.23187600000003</v>
      </c>
      <c r="AH98" s="141">
        <v>0</v>
      </c>
      <c r="AI98" s="141">
        <v>144.18012100000001</v>
      </c>
      <c r="AJ98" s="141">
        <v>30.022955000000003</v>
      </c>
      <c r="AK98" s="141">
        <v>9.101801</v>
      </c>
      <c r="AL98" s="141">
        <v>129.24357599999999</v>
      </c>
      <c r="AM98" s="380">
        <v>5.525023</v>
      </c>
      <c r="AN98" s="141">
        <v>1.1090010000000001</v>
      </c>
      <c r="AO98" s="141">
        <v>6.2343839999999995</v>
      </c>
      <c r="AP98" s="141">
        <v>17.344376</v>
      </c>
      <c r="AQ98" s="141">
        <v>0</v>
      </c>
      <c r="AR98" s="141">
        <v>10.810262</v>
      </c>
      <c r="AS98" s="141">
        <v>0</v>
      </c>
      <c r="AT98" s="142">
        <v>2.9473450000000003</v>
      </c>
      <c r="AU98" s="466">
        <v>43.970390999999999</v>
      </c>
      <c r="AV98" s="402">
        <v>1824.4265370000001</v>
      </c>
      <c r="AW98" s="141">
        <v>78.119629000000003</v>
      </c>
      <c r="AX98" s="402">
        <v>176.44683468000042</v>
      </c>
      <c r="AY98" s="141">
        <v>0</v>
      </c>
      <c r="AZ98" s="141">
        <v>0</v>
      </c>
      <c r="BA98" s="142">
        <v>155.63979800000001</v>
      </c>
      <c r="BB98" s="403">
        <v>20.807036680000408</v>
      </c>
    </row>
    <row r="99" spans="2:54" ht="16.149999999999999" customHeight="1">
      <c r="B99" s="397"/>
      <c r="F99" s="137" t="s">
        <v>109</v>
      </c>
      <c r="G99" s="395" t="s">
        <v>110</v>
      </c>
      <c r="H99" s="396">
        <v>41018</v>
      </c>
      <c r="I99" s="397" t="s">
        <v>61</v>
      </c>
      <c r="J99" s="397" t="s">
        <v>67</v>
      </c>
      <c r="K99" s="398" t="s">
        <v>63</v>
      </c>
      <c r="L99" s="395" t="s">
        <v>111</v>
      </c>
      <c r="M99" s="399">
        <v>0.25661155225091892</v>
      </c>
      <c r="N99" s="400" t="s">
        <v>52</v>
      </c>
      <c r="O99" s="504">
        <v>2018</v>
      </c>
      <c r="P99" s="401">
        <v>2</v>
      </c>
      <c r="Q99" s="141">
        <v>8124.3132840000007</v>
      </c>
      <c r="R99" s="141">
        <v>106.554</v>
      </c>
      <c r="S99" s="402">
        <v>8017.7592840000007</v>
      </c>
      <c r="T99" s="141">
        <v>3053.8692360000005</v>
      </c>
      <c r="W99" s="403">
        <v>4963.8900480000002</v>
      </c>
      <c r="X99" s="142">
        <v>83.392893219999991</v>
      </c>
      <c r="Y99" s="141">
        <v>905.36734799999999</v>
      </c>
      <c r="Z99" s="142">
        <v>40.473540999999997</v>
      </c>
      <c r="AA99" s="141">
        <v>0</v>
      </c>
      <c r="AB99" s="141">
        <v>-29.063819000000002</v>
      </c>
      <c r="AC99" s="142">
        <v>35.597932999999998</v>
      </c>
      <c r="AD99" s="141">
        <v>220.28156799999999</v>
      </c>
      <c r="AE99" s="141">
        <v>600.94865900000002</v>
      </c>
      <c r="AF99" s="141">
        <v>122.299831</v>
      </c>
      <c r="AG99" s="141">
        <v>325.52676200000002</v>
      </c>
      <c r="AH99" s="141">
        <v>0</v>
      </c>
      <c r="AI99" s="141">
        <v>167.28930399999999</v>
      </c>
      <c r="AJ99" s="141">
        <v>70.206756999999996</v>
      </c>
      <c r="AK99" s="141">
        <v>29.273630000000001</v>
      </c>
      <c r="AL99" s="141">
        <v>121.940155</v>
      </c>
      <c r="AM99" s="380">
        <v>3.1771380000000002</v>
      </c>
      <c r="AN99" s="141">
        <v>1.7684070000000001</v>
      </c>
      <c r="AO99" s="141">
        <v>1.2189019999999999</v>
      </c>
      <c r="AP99" s="141">
        <v>26.476150000000001</v>
      </c>
      <c r="AQ99" s="141">
        <v>4.9455450000000001</v>
      </c>
      <c r="AR99" s="141">
        <v>7.9927999999999999</v>
      </c>
      <c r="AS99" s="141">
        <v>0</v>
      </c>
      <c r="AT99" s="142">
        <v>7.1135920000000006</v>
      </c>
      <c r="AU99" s="466">
        <v>52.692534000000009</v>
      </c>
      <c r="AV99" s="402">
        <v>1710.4591999999998</v>
      </c>
      <c r="AW99" s="141">
        <v>145.938537</v>
      </c>
      <c r="AX99" s="402">
        <v>2084.7926427800007</v>
      </c>
      <c r="AY99" s="141">
        <v>0</v>
      </c>
      <c r="AZ99" s="141">
        <v>0</v>
      </c>
      <c r="BA99" s="142">
        <v>137.586061</v>
      </c>
      <c r="BB99" s="403">
        <v>1947.2065817800008</v>
      </c>
    </row>
    <row r="100" spans="2:54" ht="16.149999999999999" customHeight="1">
      <c r="B100" s="397"/>
      <c r="F100" s="137" t="s">
        <v>112</v>
      </c>
      <c r="G100" s="395" t="s">
        <v>113</v>
      </c>
      <c r="H100" s="396">
        <v>41324</v>
      </c>
      <c r="I100" s="397" t="s">
        <v>55</v>
      </c>
      <c r="J100" s="397" t="s">
        <v>103</v>
      </c>
      <c r="K100" s="398" t="s">
        <v>63</v>
      </c>
      <c r="L100" s="395" t="s">
        <v>114</v>
      </c>
      <c r="M100" s="399">
        <v>0.15698746012482648</v>
      </c>
      <c r="N100" s="400" t="s">
        <v>52</v>
      </c>
      <c r="O100" s="504">
        <v>2018</v>
      </c>
      <c r="P100" s="401">
        <v>2</v>
      </c>
      <c r="Q100" s="141">
        <v>4037.8896359999999</v>
      </c>
      <c r="R100" s="141">
        <v>82.624499999999998</v>
      </c>
      <c r="S100" s="402">
        <v>3955.265136</v>
      </c>
      <c r="T100" s="141">
        <v>1491.3214559999999</v>
      </c>
      <c r="W100" s="403">
        <v>2463.9436800000003</v>
      </c>
      <c r="X100" s="142">
        <v>43.968151779999999</v>
      </c>
      <c r="Y100" s="141">
        <v>446.42426399999999</v>
      </c>
      <c r="Z100" s="142">
        <v>22.849416999999999</v>
      </c>
      <c r="AA100" s="141">
        <v>0</v>
      </c>
      <c r="AB100" s="141">
        <v>-12.798470999999999</v>
      </c>
      <c r="AC100" s="142">
        <v>30.262738999999996</v>
      </c>
      <c r="AD100" s="141">
        <v>157.108475</v>
      </c>
      <c r="AE100" s="141">
        <v>441.072677</v>
      </c>
      <c r="AF100" s="141">
        <v>316.74467299999998</v>
      </c>
      <c r="AG100" s="141">
        <v>103.227012</v>
      </c>
      <c r="AH100" s="141">
        <v>0</v>
      </c>
      <c r="AI100" s="141">
        <v>68.887945000000002</v>
      </c>
      <c r="AJ100" s="141">
        <v>57.807926000000002</v>
      </c>
      <c r="AK100" s="141">
        <v>0</v>
      </c>
      <c r="AL100" s="141">
        <v>95.344113000000007</v>
      </c>
      <c r="AM100" s="380">
        <v>2.8474349999999999</v>
      </c>
      <c r="AN100" s="141">
        <v>1.5585959999999999</v>
      </c>
      <c r="AO100" s="141">
        <v>1.9982</v>
      </c>
      <c r="AP100" s="141">
        <v>9.3415850000000002</v>
      </c>
      <c r="AQ100" s="141">
        <v>6.044554999999999</v>
      </c>
      <c r="AR100" s="141">
        <v>5.0054910000000001</v>
      </c>
      <c r="AS100" s="141">
        <v>0</v>
      </c>
      <c r="AT100" s="142">
        <v>3.8165619999999998</v>
      </c>
      <c r="AU100" s="466">
        <v>30.612424000000001</v>
      </c>
      <c r="AV100" s="402">
        <v>1270.805245</v>
      </c>
      <c r="AW100" s="141">
        <v>63.462831999999999</v>
      </c>
      <c r="AX100" s="402">
        <v>633.8980382200001</v>
      </c>
      <c r="AY100" s="141">
        <v>0</v>
      </c>
      <c r="AZ100" s="141">
        <v>0</v>
      </c>
      <c r="BA100" s="142">
        <v>79.178674999999998</v>
      </c>
      <c r="BB100" s="403">
        <v>554.7193632200001</v>
      </c>
    </row>
    <row r="101" spans="2:54" ht="16.149999999999999" customHeight="1">
      <c r="B101" s="397"/>
      <c r="F101" s="137" t="s">
        <v>115</v>
      </c>
      <c r="G101" s="395" t="s">
        <v>214</v>
      </c>
      <c r="H101" s="396">
        <v>41408</v>
      </c>
      <c r="I101" s="397" t="s">
        <v>55</v>
      </c>
      <c r="J101" s="397" t="s">
        <v>116</v>
      </c>
      <c r="K101" s="398" t="s">
        <v>117</v>
      </c>
      <c r="L101" s="395" t="s">
        <v>114</v>
      </c>
      <c r="M101" s="399">
        <v>0.14684469965880156</v>
      </c>
      <c r="N101" s="400" t="s">
        <v>52</v>
      </c>
      <c r="O101" s="504">
        <v>2018</v>
      </c>
      <c r="P101" s="401">
        <v>2</v>
      </c>
      <c r="Q101" s="141">
        <v>4639.5979200000011</v>
      </c>
      <c r="R101" s="141">
        <v>24.769500000000001</v>
      </c>
      <c r="S101" s="402">
        <v>4614.8284200000007</v>
      </c>
      <c r="T101" s="141">
        <v>2316.4635960000005</v>
      </c>
      <c r="W101" s="403">
        <v>2298.3648240000002</v>
      </c>
      <c r="X101" s="142">
        <v>51.932115900000007</v>
      </c>
      <c r="Y101" s="141">
        <v>304.11828000000003</v>
      </c>
      <c r="Z101" s="142">
        <v>35.787762000000001</v>
      </c>
      <c r="AA101" s="141">
        <v>0</v>
      </c>
      <c r="AB101" s="141">
        <v>192.00703799999999</v>
      </c>
      <c r="AC101" s="142">
        <v>4.4759680000000008</v>
      </c>
      <c r="AD101" s="141">
        <v>87.421250000000001</v>
      </c>
      <c r="AE101" s="141">
        <v>436.66664600000001</v>
      </c>
      <c r="AF101" s="141">
        <v>427.27510600000005</v>
      </c>
      <c r="AG101" s="141">
        <v>103.936373</v>
      </c>
      <c r="AH101" s="141">
        <v>0</v>
      </c>
      <c r="AI101" s="141">
        <v>114.83655399999999</v>
      </c>
      <c r="AJ101" s="141">
        <v>54.430967999999993</v>
      </c>
      <c r="AK101" s="141">
        <v>0</v>
      </c>
      <c r="AL101" s="141">
        <v>82.006128000000004</v>
      </c>
      <c r="AM101" s="380">
        <v>2.5177320000000001</v>
      </c>
      <c r="AN101" s="141">
        <v>5.3851489999999993</v>
      </c>
      <c r="AO101" s="141">
        <v>0</v>
      </c>
      <c r="AP101" s="141">
        <v>12.398831000000001</v>
      </c>
      <c r="AQ101" s="141">
        <v>0</v>
      </c>
      <c r="AR101" s="141">
        <v>6.5441050000000001</v>
      </c>
      <c r="AS101" s="141">
        <v>0</v>
      </c>
      <c r="AT101" s="142">
        <v>4.9455450000000001</v>
      </c>
      <c r="AU101" s="466">
        <v>31.791362000000003</v>
      </c>
      <c r="AV101" s="402">
        <v>1338.3643869999999</v>
      </c>
      <c r="AW101" s="141">
        <v>83.344921999999997</v>
      </c>
      <c r="AX101" s="402">
        <v>681.3003631000006</v>
      </c>
      <c r="AY101" s="141">
        <v>0</v>
      </c>
      <c r="AZ101" s="141">
        <v>0</v>
      </c>
      <c r="BA101" s="142">
        <v>46.647978999999999</v>
      </c>
      <c r="BB101" s="403">
        <v>634.65238410000063</v>
      </c>
    </row>
    <row r="102" spans="2:54" ht="16.149999999999999" customHeight="1">
      <c r="B102" s="397"/>
      <c r="F102" s="137" t="s">
        <v>118</v>
      </c>
      <c r="G102" s="395" t="s">
        <v>119</v>
      </c>
      <c r="H102" s="396">
        <v>41426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0.14082398033490892</v>
      </c>
      <c r="N102" s="400" t="s">
        <v>52</v>
      </c>
      <c r="O102" s="504">
        <v>2018</v>
      </c>
      <c r="P102" s="401">
        <v>2</v>
      </c>
      <c r="Q102" s="141">
        <v>8136.972396000001</v>
      </c>
      <c r="R102" s="141">
        <v>121.7475</v>
      </c>
      <c r="S102" s="402">
        <v>8015.2248960000006</v>
      </c>
      <c r="T102" s="141">
        <v>3067.9908840000003</v>
      </c>
      <c r="W102" s="403">
        <v>4947.2340120000008</v>
      </c>
      <c r="X102" s="142">
        <v>87.60360532</v>
      </c>
      <c r="Y102" s="141">
        <v>904.979736</v>
      </c>
      <c r="Z102" s="142">
        <v>54.770662000000002</v>
      </c>
      <c r="AA102" s="141">
        <v>0</v>
      </c>
      <c r="AB102" s="141">
        <v>-186.15231199999999</v>
      </c>
      <c r="AC102" s="142">
        <v>37.126556000000001</v>
      </c>
      <c r="AD102" s="141">
        <v>340.83297399999998</v>
      </c>
      <c r="AE102" s="141">
        <v>711.948669</v>
      </c>
      <c r="AF102" s="141">
        <v>631.85082199999999</v>
      </c>
      <c r="AG102" s="141">
        <v>253.541607</v>
      </c>
      <c r="AH102" s="141">
        <v>0</v>
      </c>
      <c r="AI102" s="141">
        <v>141.482551</v>
      </c>
      <c r="AJ102" s="141">
        <v>104.25608499999998</v>
      </c>
      <c r="AK102" s="141">
        <v>0</v>
      </c>
      <c r="AL102" s="141">
        <v>116.724853</v>
      </c>
      <c r="AM102" s="380">
        <v>3.6167419999999999</v>
      </c>
      <c r="AN102" s="141">
        <v>8.262557000000001</v>
      </c>
      <c r="AO102" s="141">
        <v>0.50954100000000002</v>
      </c>
      <c r="AP102" s="141">
        <v>30.852207999999997</v>
      </c>
      <c r="AQ102" s="141">
        <v>4.9455450000000001</v>
      </c>
      <c r="AR102" s="141">
        <v>10.870208</v>
      </c>
      <c r="AS102" s="141">
        <v>0</v>
      </c>
      <c r="AT102" s="142">
        <v>99.110720000000001</v>
      </c>
      <c r="AU102" s="466">
        <v>158.16752099999999</v>
      </c>
      <c r="AV102" s="402">
        <v>2458.8050820000003</v>
      </c>
      <c r="AW102" s="141">
        <v>146.16833000000003</v>
      </c>
      <c r="AX102" s="402">
        <v>1145.8808406800008</v>
      </c>
      <c r="AY102" s="141">
        <v>0</v>
      </c>
      <c r="AZ102" s="141">
        <v>0</v>
      </c>
      <c r="BA102" s="142">
        <v>271.31559599999997</v>
      </c>
      <c r="BB102" s="403">
        <v>874.56524468000089</v>
      </c>
    </row>
    <row r="103" spans="2:54" ht="16.149999999999999" customHeight="1">
      <c r="B103" s="397"/>
      <c r="F103" s="137" t="s">
        <v>120</v>
      </c>
      <c r="G103" s="395" t="s">
        <v>121</v>
      </c>
      <c r="H103" s="396">
        <v>41470</v>
      </c>
      <c r="I103" s="397" t="s">
        <v>55</v>
      </c>
      <c r="J103" s="397" t="s">
        <v>103</v>
      </c>
      <c r="K103" s="398" t="s">
        <v>95</v>
      </c>
      <c r="L103" s="395" t="s">
        <v>114</v>
      </c>
      <c r="M103" s="399">
        <v>9.5630015589370274E-2</v>
      </c>
      <c r="N103" s="400" t="s">
        <v>52</v>
      </c>
      <c r="O103" s="504">
        <v>2018</v>
      </c>
      <c r="P103" s="401">
        <v>2</v>
      </c>
      <c r="Q103" s="141">
        <v>1117.494792</v>
      </c>
      <c r="R103" s="141">
        <v>29.767500000000002</v>
      </c>
      <c r="S103" s="402">
        <v>1087.727292</v>
      </c>
      <c r="T103" s="141">
        <v>609.47272799999996</v>
      </c>
      <c r="W103" s="403">
        <v>478.25456400000007</v>
      </c>
      <c r="X103" s="142">
        <v>25.898478620000002</v>
      </c>
      <c r="Y103" s="141">
        <v>81.817559999999986</v>
      </c>
      <c r="Z103" s="142">
        <v>5.9046810000000001</v>
      </c>
      <c r="AA103" s="141">
        <v>0</v>
      </c>
      <c r="AB103" s="141">
        <v>-0.119892</v>
      </c>
      <c r="AC103" s="142">
        <v>6.2044110000000003</v>
      </c>
      <c r="AD103" s="141">
        <v>55.100364999999996</v>
      </c>
      <c r="AE103" s="141">
        <v>33.629705999999992</v>
      </c>
      <c r="AF103" s="141">
        <v>93.665624999999991</v>
      </c>
      <c r="AG103" s="141">
        <v>9.4215129999999991</v>
      </c>
      <c r="AH103" s="141">
        <v>0</v>
      </c>
      <c r="AI103" s="141">
        <v>2.3678669999999999</v>
      </c>
      <c r="AJ103" s="141">
        <v>9.0518460000000012</v>
      </c>
      <c r="AK103" s="141">
        <v>0</v>
      </c>
      <c r="AL103" s="141">
        <v>20.251756999999998</v>
      </c>
      <c r="AM103" s="380">
        <v>1.978218</v>
      </c>
      <c r="AN103" s="141">
        <v>1.4786679999999999</v>
      </c>
      <c r="AO103" s="141">
        <v>0</v>
      </c>
      <c r="AP103" s="141">
        <v>3.416922</v>
      </c>
      <c r="AQ103" s="141">
        <v>0</v>
      </c>
      <c r="AR103" s="141">
        <v>1.868317</v>
      </c>
      <c r="AS103" s="141">
        <v>0</v>
      </c>
      <c r="AT103" s="142">
        <v>14.057337</v>
      </c>
      <c r="AU103" s="466">
        <v>22.799461999999998</v>
      </c>
      <c r="AV103" s="402">
        <v>246.288141</v>
      </c>
      <c r="AW103" s="141">
        <v>17.564177999999998</v>
      </c>
      <c r="AX103" s="402">
        <v>106.86604438000009</v>
      </c>
      <c r="AY103" s="141">
        <v>0</v>
      </c>
      <c r="AZ103" s="141">
        <v>0</v>
      </c>
      <c r="BA103" s="142">
        <v>25.107382999999999</v>
      </c>
      <c r="BB103" s="403">
        <v>81.758661380000092</v>
      </c>
    </row>
    <row r="104" spans="2:54" ht="16.149999999999999" customHeight="1">
      <c r="F104" s="137" t="s">
        <v>122</v>
      </c>
      <c r="G104" s="395" t="s">
        <v>123</v>
      </c>
      <c r="H104" s="396">
        <v>41655</v>
      </c>
      <c r="I104" s="397" t="s">
        <v>61</v>
      </c>
      <c r="J104" s="397" t="s">
        <v>62</v>
      </c>
      <c r="K104" s="398" t="s">
        <v>95</v>
      </c>
      <c r="L104" s="395" t="s">
        <v>80</v>
      </c>
      <c r="M104" s="399">
        <v>0.16741397711322681</v>
      </c>
      <c r="N104" s="400" t="s">
        <v>52</v>
      </c>
      <c r="O104" s="504">
        <v>2018</v>
      </c>
      <c r="P104" s="401">
        <v>2</v>
      </c>
      <c r="Q104" s="141">
        <v>1433.0048040000001</v>
      </c>
      <c r="R104" s="141">
        <v>17.891999999999999</v>
      </c>
      <c r="S104" s="402">
        <v>1415.1128040000001</v>
      </c>
      <c r="T104" s="141">
        <v>762.42232799999999</v>
      </c>
      <c r="W104" s="403">
        <v>652.6904760000001</v>
      </c>
      <c r="X104" s="142">
        <v>29.599746539999998</v>
      </c>
      <c r="Y104" s="141">
        <v>133.17091200000002</v>
      </c>
      <c r="Z104" s="142">
        <v>1.818362</v>
      </c>
      <c r="AA104" s="141">
        <v>0</v>
      </c>
      <c r="AB104" s="141">
        <v>-7.9927999999999999E-2</v>
      </c>
      <c r="AC104" s="142">
        <v>0</v>
      </c>
      <c r="AD104" s="141">
        <v>85.582905999999994</v>
      </c>
      <c r="AE104" s="141">
        <v>42.162019999999998</v>
      </c>
      <c r="AF104" s="141">
        <v>30.362649000000001</v>
      </c>
      <c r="AG104" s="141">
        <v>17.594151</v>
      </c>
      <c r="AH104" s="141">
        <v>0</v>
      </c>
      <c r="AI104" s="141">
        <v>2.8973900000000001</v>
      </c>
      <c r="AJ104" s="141">
        <v>5.9146719999999995</v>
      </c>
      <c r="AK104" s="141">
        <v>0</v>
      </c>
      <c r="AL104" s="141">
        <v>27.874889999999997</v>
      </c>
      <c r="AM104" s="380">
        <v>2.6875789999999999</v>
      </c>
      <c r="AN104" s="141">
        <v>0.66939700000000002</v>
      </c>
      <c r="AO104" s="141">
        <v>0</v>
      </c>
      <c r="AP104" s="141">
        <v>5.175338</v>
      </c>
      <c r="AQ104" s="141">
        <v>0</v>
      </c>
      <c r="AR104" s="141">
        <v>0.94914499999999991</v>
      </c>
      <c r="AS104" s="141">
        <v>0</v>
      </c>
      <c r="AT104" s="142">
        <v>0.50954100000000002</v>
      </c>
      <c r="AU104" s="466">
        <v>9.9909999999999997</v>
      </c>
      <c r="AV104" s="402">
        <v>222.37967800000001</v>
      </c>
      <c r="AW104" s="141">
        <v>25.736816000000001</v>
      </c>
      <c r="AX104" s="402">
        <v>239.90503346000011</v>
      </c>
      <c r="AY104" s="141">
        <v>0</v>
      </c>
      <c r="AZ104" s="141">
        <v>0</v>
      </c>
      <c r="BA104" s="142">
        <v>29.493431999999999</v>
      </c>
      <c r="BB104" s="403">
        <v>210.4116014600001</v>
      </c>
    </row>
    <row r="105" spans="2:54" ht="16.149999999999999" customHeight="1">
      <c r="F105" s="137" t="s">
        <v>124</v>
      </c>
      <c r="G105" s="395" t="s">
        <v>125</v>
      </c>
      <c r="H105" s="396">
        <v>41699</v>
      </c>
      <c r="I105" s="397" t="s">
        <v>55</v>
      </c>
      <c r="J105" s="397" t="s">
        <v>126</v>
      </c>
      <c r="K105" s="398" t="s">
        <v>63</v>
      </c>
      <c r="L105" s="395" t="s">
        <v>114</v>
      </c>
      <c r="M105" s="399">
        <v>0.2234986542994897</v>
      </c>
      <c r="N105" s="400" t="s">
        <v>52</v>
      </c>
      <c r="O105" s="504">
        <v>2018</v>
      </c>
      <c r="P105" s="401">
        <v>2</v>
      </c>
      <c r="Q105" s="141">
        <v>7115.8448160000007</v>
      </c>
      <c r="R105" s="141">
        <v>73.6785</v>
      </c>
      <c r="S105" s="402">
        <v>7042.1663160000007</v>
      </c>
      <c r="T105" s="141">
        <v>2658.2640480000005</v>
      </c>
      <c r="W105" s="403">
        <v>4383.9022679999998</v>
      </c>
      <c r="X105" s="142">
        <v>101.17145542</v>
      </c>
      <c r="Y105" s="141">
        <v>795.33792000000017</v>
      </c>
      <c r="Z105" s="142">
        <v>26.396222000000002</v>
      </c>
      <c r="AA105" s="141">
        <v>0</v>
      </c>
      <c r="AB105" s="141">
        <v>-9.3216029999999996</v>
      </c>
      <c r="AC105" s="142">
        <v>24.467958999999997</v>
      </c>
      <c r="AD105" s="141">
        <v>165.16122100000001</v>
      </c>
      <c r="AE105" s="141">
        <v>470.67601000000002</v>
      </c>
      <c r="AF105" s="141">
        <v>491.48726299999998</v>
      </c>
      <c r="AG105" s="141">
        <v>195.92350999999999</v>
      </c>
      <c r="AH105" s="141">
        <v>0</v>
      </c>
      <c r="AI105" s="141">
        <v>247.06743899999998</v>
      </c>
      <c r="AJ105" s="141">
        <v>40.423586</v>
      </c>
      <c r="AK105" s="141">
        <v>16.844826000000001</v>
      </c>
      <c r="AL105" s="141">
        <v>52.173001999999997</v>
      </c>
      <c r="AM105" s="380">
        <v>5.9246629999999998</v>
      </c>
      <c r="AN105" s="141">
        <v>9.8711080000000013</v>
      </c>
      <c r="AO105" s="141">
        <v>0.26975700000000002</v>
      </c>
      <c r="AP105" s="141">
        <v>62.533669000000003</v>
      </c>
      <c r="AQ105" s="141">
        <v>0</v>
      </c>
      <c r="AR105" s="141">
        <v>6.9137719999999998</v>
      </c>
      <c r="AS105" s="141">
        <v>0</v>
      </c>
      <c r="AT105" s="142">
        <v>8.6522059999999996</v>
      </c>
      <c r="AU105" s="466">
        <v>94.165175000000005</v>
      </c>
      <c r="AV105" s="402">
        <v>1773.9220319999999</v>
      </c>
      <c r="AW105" s="141">
        <v>111.839254</v>
      </c>
      <c r="AX105" s="402">
        <v>1590.38174058</v>
      </c>
      <c r="AY105" s="141">
        <v>0</v>
      </c>
      <c r="AZ105" s="141">
        <v>0</v>
      </c>
      <c r="BA105" s="142">
        <v>191.697317</v>
      </c>
      <c r="BB105" s="403">
        <v>1398.6844235799999</v>
      </c>
    </row>
    <row r="106" spans="2:54" ht="16.149999999999999" customHeight="1">
      <c r="F106" s="137" t="s">
        <v>127</v>
      </c>
      <c r="G106" s="395" t="s">
        <v>128</v>
      </c>
      <c r="H106" s="396">
        <v>41699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0.15435861545967386</v>
      </c>
      <c r="N106" s="400" t="s">
        <v>52</v>
      </c>
      <c r="O106" s="504">
        <v>2018</v>
      </c>
      <c r="P106" s="401">
        <v>2</v>
      </c>
      <c r="Q106" s="141">
        <v>2113.7491080000004</v>
      </c>
      <c r="R106" s="141">
        <v>38.786999999999999</v>
      </c>
      <c r="S106" s="402">
        <v>2074.9621080000006</v>
      </c>
      <c r="T106" s="141">
        <v>1115.7463799999998</v>
      </c>
      <c r="W106" s="403">
        <v>959.21572800000081</v>
      </c>
      <c r="X106" s="142">
        <v>62.827983259999996</v>
      </c>
      <c r="Y106" s="141">
        <v>156.15525600000001</v>
      </c>
      <c r="Z106" s="142">
        <v>10.020973</v>
      </c>
      <c r="AA106" s="141">
        <v>0</v>
      </c>
      <c r="AB106" s="141">
        <v>-0.319712</v>
      </c>
      <c r="AC106" s="142">
        <v>7.5032409999999992</v>
      </c>
      <c r="AD106" s="141">
        <v>69.357522000000003</v>
      </c>
      <c r="AE106" s="141">
        <v>59.216657000000005</v>
      </c>
      <c r="AF106" s="141">
        <v>132.74042600000001</v>
      </c>
      <c r="AG106" s="141">
        <v>13.048246000000001</v>
      </c>
      <c r="AH106" s="141">
        <v>0</v>
      </c>
      <c r="AI106" s="141">
        <v>8.8120619999999992</v>
      </c>
      <c r="AJ106" s="141">
        <v>4.8056709999999994</v>
      </c>
      <c r="AK106" s="141">
        <v>0</v>
      </c>
      <c r="AL106" s="141">
        <v>35.138347000000003</v>
      </c>
      <c r="AM106" s="380">
        <v>2.1780379999999999</v>
      </c>
      <c r="AN106" s="141">
        <v>7.6630969999999996</v>
      </c>
      <c r="AO106" s="141">
        <v>0</v>
      </c>
      <c r="AP106" s="141">
        <v>37.716025000000002</v>
      </c>
      <c r="AQ106" s="141">
        <v>0</v>
      </c>
      <c r="AR106" s="141">
        <v>3.1671469999999999</v>
      </c>
      <c r="AS106" s="141">
        <v>0</v>
      </c>
      <c r="AT106" s="142">
        <v>4.0563459999999996</v>
      </c>
      <c r="AU106" s="466">
        <v>54.780653000000001</v>
      </c>
      <c r="AV106" s="402">
        <v>377.89958400000012</v>
      </c>
      <c r="AW106" s="141">
        <v>33.220075000000001</v>
      </c>
      <c r="AX106" s="402">
        <v>326.27538574000067</v>
      </c>
      <c r="AY106" s="141">
        <v>0</v>
      </c>
      <c r="AZ106" s="141">
        <v>0</v>
      </c>
      <c r="BA106" s="142">
        <v>32.310893999999998</v>
      </c>
      <c r="BB106" s="403">
        <v>293.96449174000065</v>
      </c>
    </row>
    <row r="107" spans="2:54" ht="16.149999999999999" customHeight="1">
      <c r="F107" s="137" t="s">
        <v>129</v>
      </c>
      <c r="G107" s="395" t="s">
        <v>130</v>
      </c>
      <c r="H107" s="396">
        <v>41725</v>
      </c>
      <c r="I107" s="397" t="s">
        <v>55</v>
      </c>
      <c r="J107" s="397" t="s">
        <v>116</v>
      </c>
      <c r="K107" s="398" t="s">
        <v>117</v>
      </c>
      <c r="L107" s="395" t="s">
        <v>114</v>
      </c>
      <c r="M107" s="399">
        <v>0.17850033447407657</v>
      </c>
      <c r="N107" s="400" t="s">
        <v>52</v>
      </c>
      <c r="O107" s="504">
        <v>2018</v>
      </c>
      <c r="P107" s="401">
        <v>2</v>
      </c>
      <c r="Q107" s="141">
        <v>5517.9044640000002</v>
      </c>
      <c r="R107" s="141">
        <v>80.377499999999998</v>
      </c>
      <c r="S107" s="402">
        <v>5437.5269640000006</v>
      </c>
      <c r="T107" s="141">
        <v>2555.5154400000001</v>
      </c>
      <c r="W107" s="403">
        <v>2882.0115240000005</v>
      </c>
      <c r="X107" s="142">
        <v>66.217346580000012</v>
      </c>
      <c r="Y107" s="141">
        <v>358.14301200000006</v>
      </c>
      <c r="Z107" s="142">
        <v>6.2543660000000001</v>
      </c>
      <c r="AA107" s="141">
        <v>0</v>
      </c>
      <c r="AB107" s="141">
        <v>-0.44959500000000002</v>
      </c>
      <c r="AC107" s="142">
        <v>24.867599000000002</v>
      </c>
      <c r="AD107" s="141">
        <v>116.39515</v>
      </c>
      <c r="AE107" s="141">
        <v>520.57106399999998</v>
      </c>
      <c r="AF107" s="141">
        <v>375.45178900000002</v>
      </c>
      <c r="AG107" s="141">
        <v>78.089656000000005</v>
      </c>
      <c r="AH107" s="141">
        <v>0</v>
      </c>
      <c r="AI107" s="141">
        <v>112.81837200000001</v>
      </c>
      <c r="AJ107" s="141">
        <v>51.373722000000001</v>
      </c>
      <c r="AK107" s="141">
        <v>0.83924399999999999</v>
      </c>
      <c r="AL107" s="141">
        <v>105.62485199999999</v>
      </c>
      <c r="AM107" s="380">
        <v>3.09721</v>
      </c>
      <c r="AN107" s="141">
        <v>9.3715580000000003</v>
      </c>
      <c r="AO107" s="141">
        <v>0</v>
      </c>
      <c r="AP107" s="141">
        <v>13.817553</v>
      </c>
      <c r="AQ107" s="141">
        <v>9.8910900000000002</v>
      </c>
      <c r="AR107" s="141">
        <v>5.4351039999999999</v>
      </c>
      <c r="AS107" s="141">
        <v>0</v>
      </c>
      <c r="AT107" s="142">
        <v>1.358776</v>
      </c>
      <c r="AU107" s="466">
        <v>42.971291000000001</v>
      </c>
      <c r="AV107" s="402">
        <v>1404.1351400000001</v>
      </c>
      <c r="AW107" s="141">
        <v>86.731871000000012</v>
      </c>
      <c r="AX107" s="402">
        <v>984.94779242000027</v>
      </c>
      <c r="AY107" s="141">
        <v>0</v>
      </c>
      <c r="AZ107" s="141">
        <v>0</v>
      </c>
      <c r="BA107" s="142">
        <v>188.550152</v>
      </c>
      <c r="BB107" s="403">
        <v>796.39764042000024</v>
      </c>
    </row>
    <row r="108" spans="2:54" ht="16.149999999999999" customHeight="1">
      <c r="F108" s="137" t="s">
        <v>131</v>
      </c>
      <c r="G108" s="395" t="s">
        <v>132</v>
      </c>
      <c r="H108" s="396">
        <v>41726</v>
      </c>
      <c r="I108" s="397" t="s">
        <v>55</v>
      </c>
      <c r="J108" s="397" t="s">
        <v>103</v>
      </c>
      <c r="K108" s="398" t="s">
        <v>106</v>
      </c>
      <c r="L108" s="395" t="s">
        <v>114</v>
      </c>
      <c r="M108" s="399">
        <v>0.15655998181593164</v>
      </c>
      <c r="N108" s="400" t="s">
        <v>52</v>
      </c>
      <c r="O108" s="504">
        <v>2018</v>
      </c>
      <c r="P108" s="401">
        <v>2</v>
      </c>
      <c r="Q108" s="141">
        <v>3646.2247200000006</v>
      </c>
      <c r="R108" s="141">
        <v>127.34400000000001</v>
      </c>
      <c r="S108" s="402">
        <v>3518.8807200000006</v>
      </c>
      <c r="T108" s="141">
        <v>1426.5378719999999</v>
      </c>
      <c r="W108" s="403">
        <v>2092.3428480000007</v>
      </c>
      <c r="X108" s="142">
        <v>55.383860140000003</v>
      </c>
      <c r="Y108" s="141">
        <v>314.14381200000003</v>
      </c>
      <c r="Z108" s="142">
        <v>8.1226830000000003</v>
      </c>
      <c r="AA108" s="141">
        <v>0</v>
      </c>
      <c r="AB108" s="141">
        <v>-7.1635470000000003</v>
      </c>
      <c r="AC108" s="142">
        <v>48.895953999999996</v>
      </c>
      <c r="AD108" s="141">
        <v>121.99010999999999</v>
      </c>
      <c r="AE108" s="141">
        <v>361.78410100000002</v>
      </c>
      <c r="AF108" s="141">
        <v>302.69732700000003</v>
      </c>
      <c r="AG108" s="141">
        <v>107.23340300000001</v>
      </c>
      <c r="AH108" s="141">
        <v>0</v>
      </c>
      <c r="AI108" s="141">
        <v>140.463469</v>
      </c>
      <c r="AJ108" s="141">
        <v>43.161120000000004</v>
      </c>
      <c r="AK108" s="141">
        <v>0</v>
      </c>
      <c r="AL108" s="141">
        <v>30.752298</v>
      </c>
      <c r="AM108" s="380">
        <v>2.4378039999999999</v>
      </c>
      <c r="AN108" s="141">
        <v>1.5086410000000001</v>
      </c>
      <c r="AO108" s="141">
        <v>0</v>
      </c>
      <c r="AP108" s="141">
        <v>5.4750680000000012</v>
      </c>
      <c r="AQ108" s="141">
        <v>0</v>
      </c>
      <c r="AR108" s="141">
        <v>7.6231330000000002</v>
      </c>
      <c r="AS108" s="141">
        <v>0</v>
      </c>
      <c r="AT108" s="142">
        <v>3.1371740000000004</v>
      </c>
      <c r="AU108" s="466">
        <v>20.181820000000002</v>
      </c>
      <c r="AV108" s="402">
        <v>1128.2636480000001</v>
      </c>
      <c r="AW108" s="141">
        <v>57.308376000000003</v>
      </c>
      <c r="AX108" s="402">
        <v>570.85287586000049</v>
      </c>
      <c r="AY108" s="141">
        <v>0</v>
      </c>
      <c r="AZ108" s="141">
        <v>0</v>
      </c>
      <c r="BA108" s="142">
        <v>151.173821</v>
      </c>
      <c r="BB108" s="403">
        <v>419.67905486000052</v>
      </c>
    </row>
    <row r="109" spans="2:54" ht="16.149999999999999" customHeight="1">
      <c r="F109" s="137" t="s">
        <v>133</v>
      </c>
      <c r="G109" s="395" t="s">
        <v>134</v>
      </c>
      <c r="H109" s="396">
        <v>41726</v>
      </c>
      <c r="I109" s="397" t="s">
        <v>55</v>
      </c>
      <c r="J109" s="397" t="s">
        <v>103</v>
      </c>
      <c r="K109" s="398" t="s">
        <v>135</v>
      </c>
      <c r="L109" s="395" t="s">
        <v>114</v>
      </c>
      <c r="M109" s="399">
        <v>0.18179698061109717</v>
      </c>
      <c r="N109" s="400" t="s">
        <v>52</v>
      </c>
      <c r="O109" s="504">
        <v>2018</v>
      </c>
      <c r="P109" s="401">
        <v>2</v>
      </c>
      <c r="Q109" s="141">
        <v>2427.47928</v>
      </c>
      <c r="R109" s="141">
        <v>54.0015</v>
      </c>
      <c r="S109" s="402">
        <v>2373.4777800000002</v>
      </c>
      <c r="T109" s="141">
        <v>812.05761599999994</v>
      </c>
      <c r="W109" s="403">
        <v>1561.4201640000001</v>
      </c>
      <c r="X109" s="142">
        <v>34.517442400000007</v>
      </c>
      <c r="Y109" s="141">
        <v>189.74131200000002</v>
      </c>
      <c r="Z109" s="142">
        <v>41.152929</v>
      </c>
      <c r="AA109" s="141">
        <v>0</v>
      </c>
      <c r="AB109" s="141">
        <v>-2.1780379999999999</v>
      </c>
      <c r="AC109" s="142">
        <v>17.903872000000003</v>
      </c>
      <c r="AD109" s="141">
        <v>107.33331300000002</v>
      </c>
      <c r="AE109" s="141">
        <v>237.516043</v>
      </c>
      <c r="AF109" s="141">
        <v>215.96545599999999</v>
      </c>
      <c r="AG109" s="141">
        <v>82.275884999999988</v>
      </c>
      <c r="AH109" s="141">
        <v>0</v>
      </c>
      <c r="AI109" s="141">
        <v>94.574805999999995</v>
      </c>
      <c r="AJ109" s="141">
        <v>44.829616999999999</v>
      </c>
      <c r="AK109" s="141">
        <v>0</v>
      </c>
      <c r="AL109" s="141">
        <v>23.508823</v>
      </c>
      <c r="AM109" s="380">
        <v>2.557696</v>
      </c>
      <c r="AN109" s="141">
        <v>7.4033310000000006</v>
      </c>
      <c r="AO109" s="141">
        <v>1.5386139999999999</v>
      </c>
      <c r="AP109" s="141">
        <v>6.773898</v>
      </c>
      <c r="AQ109" s="141">
        <v>0</v>
      </c>
      <c r="AR109" s="141">
        <v>5.2153019999999994</v>
      </c>
      <c r="AS109" s="141">
        <v>0</v>
      </c>
      <c r="AT109" s="142">
        <v>2.777498</v>
      </c>
      <c r="AU109" s="466">
        <v>26.266339000000002</v>
      </c>
      <c r="AV109" s="402">
        <v>832.27028199999995</v>
      </c>
      <c r="AW109" s="141">
        <v>38.155628999999998</v>
      </c>
      <c r="AX109" s="402">
        <v>441.30840360000013</v>
      </c>
      <c r="AY109" s="141">
        <v>0</v>
      </c>
      <c r="AZ109" s="141">
        <v>0</v>
      </c>
      <c r="BA109" s="142">
        <v>126.12638399999999</v>
      </c>
      <c r="BB109" s="403">
        <v>315.18201960000016</v>
      </c>
    </row>
    <row r="110" spans="2:54" ht="16.149999999999999" customHeight="1">
      <c r="F110" s="137" t="s">
        <v>136</v>
      </c>
      <c r="G110" s="395" t="s">
        <v>137</v>
      </c>
      <c r="H110" s="396">
        <v>41738</v>
      </c>
      <c r="I110" s="397" t="s">
        <v>55</v>
      </c>
      <c r="J110" s="397" t="s">
        <v>116</v>
      </c>
      <c r="K110" s="398" t="s">
        <v>135</v>
      </c>
      <c r="L110" s="395" t="s">
        <v>114</v>
      </c>
      <c r="M110" s="399">
        <v>0.24445255268427105</v>
      </c>
      <c r="N110" s="400" t="s">
        <v>52</v>
      </c>
      <c r="O110" s="504">
        <v>2018</v>
      </c>
      <c r="P110" s="401">
        <v>2</v>
      </c>
      <c r="Q110" s="141">
        <v>3986.9639640000005</v>
      </c>
      <c r="R110" s="141">
        <v>52.542000000000002</v>
      </c>
      <c r="S110" s="402">
        <v>3934.4219640000006</v>
      </c>
      <c r="T110" s="141">
        <v>1366.8561</v>
      </c>
      <c r="W110" s="403">
        <v>2567.5658640000006</v>
      </c>
      <c r="X110" s="142">
        <v>94.06003054</v>
      </c>
      <c r="Y110" s="141">
        <v>314.69903999999997</v>
      </c>
      <c r="Z110" s="142">
        <v>19.952026999999998</v>
      </c>
      <c r="AA110" s="141">
        <v>0</v>
      </c>
      <c r="AB110" s="141">
        <v>-1.4986499999999998</v>
      </c>
      <c r="AC110" s="142">
        <v>16.095500999999999</v>
      </c>
      <c r="AD110" s="141">
        <v>112.38875899999999</v>
      </c>
      <c r="AE110" s="141">
        <v>335.22802299999995</v>
      </c>
      <c r="AF110" s="141">
        <v>293.02603900000003</v>
      </c>
      <c r="AG110" s="141">
        <v>90.738261999999992</v>
      </c>
      <c r="AH110" s="141">
        <v>0</v>
      </c>
      <c r="AI110" s="141">
        <v>105.385068</v>
      </c>
      <c r="AJ110" s="141">
        <v>40.773271000000001</v>
      </c>
      <c r="AK110" s="141">
        <v>1.1189920000000002</v>
      </c>
      <c r="AL110" s="141">
        <v>83.904418000000007</v>
      </c>
      <c r="AM110" s="380">
        <v>3.0472549999999998</v>
      </c>
      <c r="AN110" s="141">
        <v>5.6349239999999998</v>
      </c>
      <c r="AO110" s="141">
        <v>0.32970300000000002</v>
      </c>
      <c r="AP110" s="141">
        <v>7.9728180000000002</v>
      </c>
      <c r="AQ110" s="141">
        <v>0</v>
      </c>
      <c r="AR110" s="141">
        <v>5.1453650000000009</v>
      </c>
      <c r="AS110" s="141">
        <v>0</v>
      </c>
      <c r="AT110" s="142">
        <v>31.47165</v>
      </c>
      <c r="AU110" s="466">
        <v>53.601714999999999</v>
      </c>
      <c r="AV110" s="402">
        <v>1116.1645470000001</v>
      </c>
      <c r="AW110" s="141">
        <v>62.663552000000003</v>
      </c>
      <c r="AX110" s="402">
        <v>974.62351846000024</v>
      </c>
      <c r="AY110" s="141">
        <v>0</v>
      </c>
      <c r="AZ110" s="141">
        <v>0</v>
      </c>
      <c r="BA110" s="142">
        <v>122.949246</v>
      </c>
      <c r="BB110" s="403">
        <v>851.67427246000022</v>
      </c>
    </row>
    <row r="111" spans="2:54" ht="16.149999999999999" customHeight="1">
      <c r="F111" s="137" t="s">
        <v>138</v>
      </c>
      <c r="G111" s="395" t="s">
        <v>139</v>
      </c>
      <c r="H111" s="396">
        <v>41739</v>
      </c>
      <c r="I111" s="397" t="s">
        <v>55</v>
      </c>
      <c r="J111" s="397" t="s">
        <v>116</v>
      </c>
      <c r="K111" s="398" t="s">
        <v>63</v>
      </c>
      <c r="L111" s="395" t="s">
        <v>114</v>
      </c>
      <c r="M111" s="399">
        <v>0.23818018854701647</v>
      </c>
      <c r="N111" s="400" t="s">
        <v>52</v>
      </c>
      <c r="O111" s="504">
        <v>2018</v>
      </c>
      <c r="P111" s="401">
        <v>2</v>
      </c>
      <c r="Q111" s="141">
        <v>8543.4211080000005</v>
      </c>
      <c r="R111" s="141">
        <v>111.79350000000001</v>
      </c>
      <c r="S111" s="402">
        <v>8431.6276080000007</v>
      </c>
      <c r="T111" s="141">
        <v>3217.5462600000001</v>
      </c>
      <c r="W111" s="403">
        <v>5214.0813480000006</v>
      </c>
      <c r="X111" s="142">
        <v>97.345425660000004</v>
      </c>
      <c r="Y111" s="141">
        <v>952.10078399999998</v>
      </c>
      <c r="Z111" s="142">
        <v>38.335466999999994</v>
      </c>
      <c r="AA111" s="141">
        <v>0</v>
      </c>
      <c r="AB111" s="141">
        <v>-18.153647000000003</v>
      </c>
      <c r="AC111" s="142">
        <v>41.982182000000009</v>
      </c>
      <c r="AD111" s="141">
        <v>200.62927100000002</v>
      </c>
      <c r="AE111" s="141">
        <v>643.35046299999999</v>
      </c>
      <c r="AF111" s="141">
        <v>536.836412</v>
      </c>
      <c r="AG111" s="141">
        <v>124.45788699999999</v>
      </c>
      <c r="AH111" s="141">
        <v>0</v>
      </c>
      <c r="AI111" s="141">
        <v>138.105593</v>
      </c>
      <c r="AJ111" s="141">
        <v>106.713871</v>
      </c>
      <c r="AK111" s="141">
        <v>17.414313</v>
      </c>
      <c r="AL111" s="141">
        <v>164.65168000000003</v>
      </c>
      <c r="AM111" s="380">
        <v>2.7974799999999997</v>
      </c>
      <c r="AN111" s="141">
        <v>8.0727279999999997</v>
      </c>
      <c r="AO111" s="141">
        <v>1.8783079999999999</v>
      </c>
      <c r="AP111" s="141">
        <v>19.462468000000001</v>
      </c>
      <c r="AQ111" s="141">
        <v>0</v>
      </c>
      <c r="AR111" s="141">
        <v>9.1817289999999989</v>
      </c>
      <c r="AS111" s="141">
        <v>0</v>
      </c>
      <c r="AT111" s="142">
        <v>7.4233129999999994</v>
      </c>
      <c r="AU111" s="466">
        <v>48.816026000000001</v>
      </c>
      <c r="AV111" s="402">
        <v>1980.975516</v>
      </c>
      <c r="AW111" s="141">
        <v>134.27904000000001</v>
      </c>
      <c r="AX111" s="402">
        <v>2034.8736503400005</v>
      </c>
      <c r="AY111" s="141">
        <v>0</v>
      </c>
      <c r="AZ111" s="141">
        <v>0</v>
      </c>
      <c r="BA111" s="142">
        <v>265.91046499999999</v>
      </c>
      <c r="BB111" s="403">
        <v>1768.9631853400006</v>
      </c>
    </row>
    <row r="112" spans="2:54" ht="16.149999999999999" customHeight="1">
      <c r="F112" s="137" t="s">
        <v>140</v>
      </c>
      <c r="G112" s="395" t="s">
        <v>141</v>
      </c>
      <c r="H112" s="396">
        <v>41752</v>
      </c>
      <c r="I112" s="397" t="s">
        <v>61</v>
      </c>
      <c r="J112" s="397" t="s">
        <v>108</v>
      </c>
      <c r="K112" s="398" t="s">
        <v>106</v>
      </c>
      <c r="L112" s="395" t="s">
        <v>77</v>
      </c>
      <c r="M112" s="399">
        <v>0.10193306536989788</v>
      </c>
      <c r="N112" s="400" t="s">
        <v>52</v>
      </c>
      <c r="O112" s="504">
        <v>2018</v>
      </c>
      <c r="P112" s="401">
        <v>2</v>
      </c>
      <c r="Q112" s="141">
        <v>3359.3478840000002</v>
      </c>
      <c r="R112" s="141">
        <v>117.28500000000001</v>
      </c>
      <c r="S112" s="402">
        <v>3242.0628840000004</v>
      </c>
      <c r="T112" s="141">
        <v>1200.9686400000003</v>
      </c>
      <c r="W112" s="403">
        <v>2041.0942440000001</v>
      </c>
      <c r="X112" s="142">
        <v>42.595771540000001</v>
      </c>
      <c r="Y112" s="141">
        <v>289.43092799999999</v>
      </c>
      <c r="Z112" s="142">
        <v>8.6222330000000014</v>
      </c>
      <c r="AA112" s="141">
        <v>0</v>
      </c>
      <c r="AB112" s="141">
        <v>-2.2379840000000004</v>
      </c>
      <c r="AC112" s="142">
        <v>17.644106000000001</v>
      </c>
      <c r="AD112" s="141">
        <v>114.84654500000001</v>
      </c>
      <c r="AE112" s="141">
        <v>410.73001000000005</v>
      </c>
      <c r="AF112" s="141">
        <v>411.61920900000001</v>
      </c>
      <c r="AG112" s="141">
        <v>100.65932500000001</v>
      </c>
      <c r="AH112" s="141">
        <v>0</v>
      </c>
      <c r="AI112" s="141">
        <v>131.731335</v>
      </c>
      <c r="AJ112" s="141">
        <v>30.372639999999997</v>
      </c>
      <c r="AK112" s="141">
        <v>0</v>
      </c>
      <c r="AL112" s="141">
        <v>91.207839000000007</v>
      </c>
      <c r="AM112" s="380">
        <v>2.7974799999999997</v>
      </c>
      <c r="AN112" s="141">
        <v>2.1081009999999996</v>
      </c>
      <c r="AO112" s="141">
        <v>0.54950500000000013</v>
      </c>
      <c r="AP112" s="141">
        <v>6.8538259999999998</v>
      </c>
      <c r="AQ112" s="141">
        <v>0</v>
      </c>
      <c r="AR112" s="141">
        <v>5.1353739999999997</v>
      </c>
      <c r="AS112" s="141">
        <v>0</v>
      </c>
      <c r="AT112" s="142">
        <v>4.4659769999999996</v>
      </c>
      <c r="AU112" s="466">
        <v>21.910262999999997</v>
      </c>
      <c r="AV112" s="402">
        <v>1313.077166</v>
      </c>
      <c r="AW112" s="141">
        <v>60.345640000000003</v>
      </c>
      <c r="AX112" s="402">
        <v>342.42862746000014</v>
      </c>
      <c r="AY112" s="141">
        <v>0</v>
      </c>
      <c r="AZ112" s="141">
        <v>0</v>
      </c>
      <c r="BA112" s="142">
        <v>209.64115300000003</v>
      </c>
      <c r="BB112" s="403">
        <v>132.78747446000011</v>
      </c>
    </row>
    <row r="113" spans="6:54" ht="16.149999999999999" customHeight="1">
      <c r="F113" s="137" t="s">
        <v>142</v>
      </c>
      <c r="G113" s="395" t="s">
        <v>143</v>
      </c>
      <c r="H113" s="396">
        <v>42013</v>
      </c>
      <c r="I113" s="397" t="s">
        <v>55</v>
      </c>
      <c r="J113" s="397" t="s">
        <v>71</v>
      </c>
      <c r="K113" s="398" t="s">
        <v>63</v>
      </c>
      <c r="L113" s="395" t="s">
        <v>114</v>
      </c>
      <c r="M113" s="399">
        <v>0.10270571272058571</v>
      </c>
      <c r="N113" s="400" t="s">
        <v>52</v>
      </c>
      <c r="O113" s="504">
        <v>2018</v>
      </c>
      <c r="P113" s="401">
        <v>2</v>
      </c>
      <c r="Q113" s="141">
        <v>8577.4271760000011</v>
      </c>
      <c r="R113" s="141">
        <v>105.42000000000002</v>
      </c>
      <c r="S113" s="402">
        <v>8472.007176000001</v>
      </c>
      <c r="T113" s="141">
        <v>3261.4302240000002</v>
      </c>
      <c r="W113" s="403">
        <v>5210.5769520000013</v>
      </c>
      <c r="X113" s="142">
        <v>95.328442580000015</v>
      </c>
      <c r="Y113" s="141">
        <v>956.71022400000004</v>
      </c>
      <c r="Z113" s="142">
        <v>49.355539999999998</v>
      </c>
      <c r="AA113" s="141">
        <v>0</v>
      </c>
      <c r="AB113" s="141">
        <v>-12.238975</v>
      </c>
      <c r="AC113" s="142">
        <v>35.677861</v>
      </c>
      <c r="AD113" s="141">
        <v>299.28040500000003</v>
      </c>
      <c r="AE113" s="141">
        <v>802.97667000000001</v>
      </c>
      <c r="AF113" s="141">
        <v>1432.3497239999999</v>
      </c>
      <c r="AG113" s="141">
        <v>169.45735100000002</v>
      </c>
      <c r="AH113" s="141">
        <v>0</v>
      </c>
      <c r="AI113" s="141">
        <v>200.199658</v>
      </c>
      <c r="AJ113" s="141">
        <v>57.34834</v>
      </c>
      <c r="AK113" s="141">
        <v>0</v>
      </c>
      <c r="AL113" s="141">
        <v>115.465987</v>
      </c>
      <c r="AM113" s="380">
        <v>3.0172820000000002</v>
      </c>
      <c r="AN113" s="141">
        <v>1.978218</v>
      </c>
      <c r="AO113" s="141">
        <v>2.7275429999999998</v>
      </c>
      <c r="AP113" s="141">
        <v>10.360666999999999</v>
      </c>
      <c r="AQ113" s="141">
        <v>0</v>
      </c>
      <c r="AR113" s="141">
        <v>11.489650000000001</v>
      </c>
      <c r="AS113" s="141">
        <v>0</v>
      </c>
      <c r="AT113" s="142">
        <v>10.200811000000002</v>
      </c>
      <c r="AU113" s="466">
        <v>39.774171000000003</v>
      </c>
      <c r="AV113" s="402">
        <v>3116.8523060000002</v>
      </c>
      <c r="AW113" s="141">
        <v>134.81855400000001</v>
      </c>
      <c r="AX113" s="402">
        <v>880.95077142000082</v>
      </c>
      <c r="AY113" s="141">
        <v>0</v>
      </c>
      <c r="AZ113" s="141">
        <v>0</v>
      </c>
      <c r="BA113" s="142">
        <v>469.44711700000005</v>
      </c>
      <c r="BB113" s="403">
        <v>411.50365442000077</v>
      </c>
    </row>
    <row r="114" spans="6:54" ht="16.149999999999999" customHeight="1">
      <c r="F114" s="137" t="s">
        <v>144</v>
      </c>
      <c r="G114" s="395" t="s">
        <v>215</v>
      </c>
      <c r="H114" s="396">
        <v>42013</v>
      </c>
      <c r="I114" s="397" t="s">
        <v>55</v>
      </c>
      <c r="J114" s="397" t="s">
        <v>71</v>
      </c>
      <c r="K114" s="398" t="s">
        <v>63</v>
      </c>
      <c r="L114" s="395" t="s">
        <v>114</v>
      </c>
      <c r="M114" s="399">
        <v>-2.3452212507657284E-2</v>
      </c>
      <c r="N114" s="400" t="s">
        <v>56</v>
      </c>
      <c r="O114" s="504">
        <v>2018</v>
      </c>
      <c r="P114" s="401">
        <v>2</v>
      </c>
      <c r="Q114" s="141">
        <v>2752.1109720000009</v>
      </c>
      <c r="R114" s="141">
        <v>42.294000000000004</v>
      </c>
      <c r="S114" s="402">
        <v>2709.816972000001</v>
      </c>
      <c r="T114" s="141">
        <v>1105.867512</v>
      </c>
      <c r="W114" s="403">
        <v>1603.949460000001</v>
      </c>
      <c r="X114" s="142">
        <v>32.209348360000007</v>
      </c>
      <c r="Y114" s="141">
        <v>305.95158000000004</v>
      </c>
      <c r="Z114" s="142">
        <v>13.337985</v>
      </c>
      <c r="AA114" s="141">
        <v>0</v>
      </c>
      <c r="AB114" s="141">
        <v>-5.3351940000000004</v>
      </c>
      <c r="AC114" s="142">
        <v>13.058237</v>
      </c>
      <c r="AD114" s="141">
        <v>104.56580599999999</v>
      </c>
      <c r="AE114" s="141">
        <v>337.49598000000003</v>
      </c>
      <c r="AF114" s="141">
        <v>562.03371400000003</v>
      </c>
      <c r="AG114" s="141">
        <v>89.099738000000002</v>
      </c>
      <c r="AH114" s="141">
        <v>0</v>
      </c>
      <c r="AI114" s="141">
        <v>88.48029600000001</v>
      </c>
      <c r="AJ114" s="141">
        <v>25.696851999999996</v>
      </c>
      <c r="AK114" s="141">
        <v>0</v>
      </c>
      <c r="AL114" s="141">
        <v>42.701534000000002</v>
      </c>
      <c r="AM114" s="380">
        <v>6.1144920000000003</v>
      </c>
      <c r="AN114" s="141">
        <v>10.340685000000001</v>
      </c>
      <c r="AO114" s="141">
        <v>0.48955900000000002</v>
      </c>
      <c r="AP114" s="141">
        <v>6.0045909999999996</v>
      </c>
      <c r="AQ114" s="141">
        <v>0</v>
      </c>
      <c r="AR114" s="141">
        <v>4.2661569999999998</v>
      </c>
      <c r="AS114" s="141">
        <v>0</v>
      </c>
      <c r="AT114" s="142">
        <v>4.1662469999999994</v>
      </c>
      <c r="AU114" s="466">
        <v>31.381730999999995</v>
      </c>
      <c r="AV114" s="402">
        <v>1281.4556510000002</v>
      </c>
      <c r="AW114" s="141">
        <v>43.261029999999998</v>
      </c>
      <c r="AX114" s="402">
        <v>-64.543091359999266</v>
      </c>
      <c r="AY114" s="141">
        <v>0</v>
      </c>
      <c r="AZ114" s="141">
        <v>0</v>
      </c>
      <c r="BA114" s="142">
        <v>98.741052999999994</v>
      </c>
      <c r="BB114" s="403">
        <v>-163.28414435999926</v>
      </c>
    </row>
    <row r="115" spans="6:54" ht="16.149999999999999" customHeight="1">
      <c r="F115" s="137" t="s">
        <v>145</v>
      </c>
      <c r="G115" s="395" t="s">
        <v>146</v>
      </c>
      <c r="H115" s="396">
        <v>42013</v>
      </c>
      <c r="I115" s="397" t="s">
        <v>55</v>
      </c>
      <c r="J115" s="397" t="s">
        <v>71</v>
      </c>
      <c r="K115" s="398" t="s">
        <v>63</v>
      </c>
      <c r="L115" s="395" t="s">
        <v>114</v>
      </c>
      <c r="M115" s="399">
        <v>0.13216246984872165</v>
      </c>
      <c r="N115" s="400" t="s">
        <v>52</v>
      </c>
      <c r="O115" s="504">
        <v>2018</v>
      </c>
      <c r="P115" s="401">
        <v>2</v>
      </c>
      <c r="Q115" s="141">
        <v>6469.5515400000004</v>
      </c>
      <c r="R115" s="141">
        <v>69.709500000000006</v>
      </c>
      <c r="S115" s="402">
        <v>6399.8420400000005</v>
      </c>
      <c r="T115" s="141">
        <v>2402.1363239999996</v>
      </c>
      <c r="W115" s="403">
        <v>3997.7057160000008</v>
      </c>
      <c r="X115" s="142">
        <v>63.555760659999997</v>
      </c>
      <c r="Y115" s="141">
        <v>722.77066799999989</v>
      </c>
      <c r="Z115" s="142">
        <v>40.303694</v>
      </c>
      <c r="AA115" s="141">
        <v>0</v>
      </c>
      <c r="AB115" s="141">
        <v>-14.197211000000001</v>
      </c>
      <c r="AC115" s="142">
        <v>22.519714</v>
      </c>
      <c r="AD115" s="141">
        <v>203.636562</v>
      </c>
      <c r="AE115" s="141">
        <v>605.44460900000001</v>
      </c>
      <c r="AF115" s="141">
        <v>898.53059400000006</v>
      </c>
      <c r="AG115" s="141">
        <v>171.24573999999998</v>
      </c>
      <c r="AH115" s="141">
        <v>0</v>
      </c>
      <c r="AI115" s="141">
        <v>131.961128</v>
      </c>
      <c r="AJ115" s="141">
        <v>29.183710999999999</v>
      </c>
      <c r="AK115" s="141">
        <v>10.850225999999999</v>
      </c>
      <c r="AL115" s="141">
        <v>124.56778799999999</v>
      </c>
      <c r="AM115" s="380">
        <v>3.3669670000000003</v>
      </c>
      <c r="AN115" s="141">
        <v>8.602250999999999</v>
      </c>
      <c r="AO115" s="141">
        <v>1.578578</v>
      </c>
      <c r="AP115" s="141">
        <v>13.218093</v>
      </c>
      <c r="AQ115" s="141">
        <v>2.6276329999999999</v>
      </c>
      <c r="AR115" s="141">
        <v>9.5713779999999993</v>
      </c>
      <c r="AS115" s="141">
        <v>0</v>
      </c>
      <c r="AT115" s="142">
        <v>8.2925300000000011</v>
      </c>
      <c r="AU115" s="466">
        <v>47.257429999999999</v>
      </c>
      <c r="AV115" s="402">
        <v>2222.677788</v>
      </c>
      <c r="AW115" s="141">
        <v>101.68839799999999</v>
      </c>
      <c r="AX115" s="402">
        <v>855.03191034000088</v>
      </c>
      <c r="AY115" s="141">
        <v>0</v>
      </c>
      <c r="AZ115" s="141">
        <v>0</v>
      </c>
      <c r="BA115" s="142">
        <v>266.35006899999996</v>
      </c>
      <c r="BB115" s="403">
        <v>588.68184134000091</v>
      </c>
    </row>
    <row r="116" spans="6:54" ht="16.149999999999999" customHeight="1">
      <c r="F116" s="137" t="s">
        <v>147</v>
      </c>
      <c r="G116" s="395" t="s">
        <v>148</v>
      </c>
      <c r="H116" s="396">
        <v>42061</v>
      </c>
      <c r="I116" s="397" t="s">
        <v>61</v>
      </c>
      <c r="J116" s="397" t="s">
        <v>91</v>
      </c>
      <c r="K116" s="398" t="s">
        <v>63</v>
      </c>
      <c r="L116" s="395" t="s">
        <v>114</v>
      </c>
      <c r="M116" s="399">
        <v>0.13512335600351633</v>
      </c>
      <c r="N116" s="400" t="s">
        <v>52</v>
      </c>
      <c r="O116" s="504">
        <v>2018</v>
      </c>
      <c r="P116" s="401">
        <v>2</v>
      </c>
      <c r="Q116" s="141">
        <v>3436.2369720000006</v>
      </c>
      <c r="R116" s="141">
        <v>59.388000000000005</v>
      </c>
      <c r="S116" s="402">
        <v>3376.8489720000007</v>
      </c>
      <c r="T116" s="141">
        <v>1286.7775559999998</v>
      </c>
      <c r="W116" s="403">
        <v>2090.0714160000007</v>
      </c>
      <c r="X116" s="142">
        <v>41.337756319999997</v>
      </c>
      <c r="Y116" s="141">
        <v>381.22163999999998</v>
      </c>
      <c r="Z116" s="142">
        <v>21.660488000000001</v>
      </c>
      <c r="AA116" s="141">
        <v>0</v>
      </c>
      <c r="AB116" s="141">
        <v>-5.465077</v>
      </c>
      <c r="AC116" s="142">
        <v>18.763098000000003</v>
      </c>
      <c r="AD116" s="141">
        <v>121.500551</v>
      </c>
      <c r="AE116" s="141">
        <v>288.550071</v>
      </c>
      <c r="AF116" s="141">
        <v>428.99355799999995</v>
      </c>
      <c r="AG116" s="141">
        <v>99.110720000000001</v>
      </c>
      <c r="AH116" s="141">
        <v>0</v>
      </c>
      <c r="AI116" s="141">
        <v>109.56130599999999</v>
      </c>
      <c r="AJ116" s="141">
        <v>37.296402999999998</v>
      </c>
      <c r="AK116" s="141">
        <v>0</v>
      </c>
      <c r="AL116" s="141">
        <v>29.083800999999998</v>
      </c>
      <c r="AM116" s="380">
        <v>0.79927999999999999</v>
      </c>
      <c r="AN116" s="141">
        <v>7.4333040000000006</v>
      </c>
      <c r="AO116" s="141">
        <v>0.249775</v>
      </c>
      <c r="AP116" s="141">
        <v>10.980109000000001</v>
      </c>
      <c r="AQ116" s="141">
        <v>0</v>
      </c>
      <c r="AR116" s="141">
        <v>5.0654370000000002</v>
      </c>
      <c r="AS116" s="141">
        <v>0</v>
      </c>
      <c r="AT116" s="142">
        <v>2.1980200000000005</v>
      </c>
      <c r="AU116" s="466">
        <v>26.725925</v>
      </c>
      <c r="AV116" s="402">
        <v>1140.8223349999998</v>
      </c>
      <c r="AW116" s="141">
        <v>54.011346000000003</v>
      </c>
      <c r="AX116" s="402">
        <v>464.31587168000101</v>
      </c>
      <c r="AY116" s="141">
        <v>0</v>
      </c>
      <c r="AZ116" s="141">
        <v>0</v>
      </c>
      <c r="BA116" s="142">
        <v>271.92504700000001</v>
      </c>
      <c r="BB116" s="403">
        <v>192.390824680001</v>
      </c>
    </row>
    <row r="117" spans="6:54" ht="16.149999999999999" customHeight="1">
      <c r="F117" s="137" t="s">
        <v>149</v>
      </c>
      <c r="G117" s="395" t="s">
        <v>150</v>
      </c>
      <c r="H117" s="396">
        <v>42064</v>
      </c>
      <c r="I117" s="397" t="s">
        <v>61</v>
      </c>
      <c r="J117" s="397" t="s">
        <v>151</v>
      </c>
      <c r="K117" s="398" t="s">
        <v>63</v>
      </c>
      <c r="L117" s="395" t="s">
        <v>114</v>
      </c>
      <c r="M117" s="399">
        <v>0.18816017114491437</v>
      </c>
      <c r="N117" s="400" t="s">
        <v>52</v>
      </c>
      <c r="O117" s="504">
        <v>2018</v>
      </c>
      <c r="P117" s="401">
        <v>2</v>
      </c>
      <c r="Q117" s="141">
        <v>3453.7795200000005</v>
      </c>
      <c r="R117" s="141">
        <v>75.579000000000008</v>
      </c>
      <c r="S117" s="402">
        <v>3378.2005200000003</v>
      </c>
      <c r="T117" s="141">
        <v>1306.1057759999999</v>
      </c>
      <c r="W117" s="403">
        <v>2072.0947440000004</v>
      </c>
      <c r="X117" s="142">
        <v>38.270694420000005</v>
      </c>
      <c r="Y117" s="141">
        <v>381.26354400000002</v>
      </c>
      <c r="Z117" s="142">
        <v>18.233574999999998</v>
      </c>
      <c r="AA117" s="141">
        <v>0</v>
      </c>
      <c r="AB117" s="141">
        <v>-6.5141319999999991</v>
      </c>
      <c r="AC117" s="142">
        <v>30.532495999999998</v>
      </c>
      <c r="AD117" s="141">
        <v>128.19452100000001</v>
      </c>
      <c r="AE117" s="141">
        <v>354.66051800000002</v>
      </c>
      <c r="AF117" s="141">
        <v>154.02125599999999</v>
      </c>
      <c r="AG117" s="141">
        <v>139.53430599999999</v>
      </c>
      <c r="AH117" s="141">
        <v>0</v>
      </c>
      <c r="AI117" s="141">
        <v>92.176966000000007</v>
      </c>
      <c r="AJ117" s="141">
        <v>20.981099999999998</v>
      </c>
      <c r="AK117" s="141">
        <v>0</v>
      </c>
      <c r="AL117" s="141">
        <v>40.943117999999991</v>
      </c>
      <c r="AM117" s="380">
        <v>2.877408</v>
      </c>
      <c r="AN117" s="141">
        <v>8.7521159999999991</v>
      </c>
      <c r="AO117" s="141">
        <v>0.75931599999999999</v>
      </c>
      <c r="AP117" s="141">
        <v>6.5041409999999997</v>
      </c>
      <c r="AQ117" s="141">
        <v>0</v>
      </c>
      <c r="AR117" s="141">
        <v>2.6675970000000002</v>
      </c>
      <c r="AS117" s="141">
        <v>0</v>
      </c>
      <c r="AT117" s="142">
        <v>2.1280829999999997</v>
      </c>
      <c r="AU117" s="466">
        <v>23.688661</v>
      </c>
      <c r="AV117" s="402">
        <v>954.20044600000006</v>
      </c>
      <c r="AW117" s="141">
        <v>54.281102999999995</v>
      </c>
      <c r="AX117" s="402">
        <v>649.86374558000034</v>
      </c>
      <c r="AY117" s="141">
        <v>0</v>
      </c>
      <c r="AZ117" s="141">
        <v>0</v>
      </c>
      <c r="BA117" s="142">
        <v>278.86879199999998</v>
      </c>
      <c r="BB117" s="403">
        <v>370.99495358000036</v>
      </c>
    </row>
    <row r="118" spans="6:54" ht="16.149999999999999" customHeight="1">
      <c r="F118" s="137" t="s">
        <v>152</v>
      </c>
      <c r="G118" s="395" t="s">
        <v>153</v>
      </c>
      <c r="H118" s="396">
        <v>42122</v>
      </c>
      <c r="I118" s="397" t="s">
        <v>61</v>
      </c>
      <c r="J118" s="397" t="s">
        <v>151</v>
      </c>
      <c r="K118" s="398" t="s">
        <v>135</v>
      </c>
      <c r="L118" s="395" t="s">
        <v>114</v>
      </c>
      <c r="M118" s="399">
        <v>0.1120491751234151</v>
      </c>
      <c r="N118" s="400" t="s">
        <v>52</v>
      </c>
      <c r="O118" s="504">
        <v>2018</v>
      </c>
      <c r="P118" s="401">
        <v>2</v>
      </c>
      <c r="Q118" s="141">
        <v>1795.24674</v>
      </c>
      <c r="R118" s="141">
        <v>55.786500000000004</v>
      </c>
      <c r="S118" s="402">
        <v>1739.4602400000001</v>
      </c>
      <c r="T118" s="141">
        <v>657.65185200000008</v>
      </c>
      <c r="W118" s="403">
        <v>1081.8083879999999</v>
      </c>
      <c r="X118" s="142">
        <v>25.493002640000004</v>
      </c>
      <c r="Y118" s="141">
        <v>138.97461600000003</v>
      </c>
      <c r="Z118" s="142">
        <v>21.930244999999999</v>
      </c>
      <c r="AA118" s="141">
        <v>0</v>
      </c>
      <c r="AB118" s="141">
        <v>-0.50954100000000002</v>
      </c>
      <c r="AC118" s="142">
        <v>24.797662000000003</v>
      </c>
      <c r="AD118" s="141">
        <v>92.756444000000002</v>
      </c>
      <c r="AE118" s="141">
        <v>228.75393599999998</v>
      </c>
      <c r="AF118" s="141">
        <v>130.46247800000003</v>
      </c>
      <c r="AG118" s="141">
        <v>92.656533999999994</v>
      </c>
      <c r="AH118" s="141">
        <v>0</v>
      </c>
      <c r="AI118" s="141">
        <v>76.021519000000012</v>
      </c>
      <c r="AJ118" s="141">
        <v>23.488841000000001</v>
      </c>
      <c r="AK118" s="141">
        <v>0</v>
      </c>
      <c r="AL118" s="141">
        <v>23.718633999999998</v>
      </c>
      <c r="AM118" s="380">
        <v>0.84923499999999996</v>
      </c>
      <c r="AN118" s="141">
        <v>2.7075610000000001</v>
      </c>
      <c r="AO118" s="141">
        <v>1.818362</v>
      </c>
      <c r="AP118" s="141">
        <v>12.119083000000002</v>
      </c>
      <c r="AQ118" s="141">
        <v>0</v>
      </c>
      <c r="AR118" s="141">
        <v>4.4759680000000008</v>
      </c>
      <c r="AS118" s="141">
        <v>0</v>
      </c>
      <c r="AT118" s="142">
        <v>0.49954999999999999</v>
      </c>
      <c r="AU118" s="466">
        <v>22.469759000000003</v>
      </c>
      <c r="AV118" s="402">
        <v>690.32814499999995</v>
      </c>
      <c r="AW118" s="141">
        <v>28.214583999999999</v>
      </c>
      <c r="AX118" s="402">
        <v>201.15591636000005</v>
      </c>
      <c r="AY118" s="141">
        <v>0</v>
      </c>
      <c r="AZ118" s="141">
        <v>0</v>
      </c>
      <c r="BA118" s="142">
        <v>206.533952</v>
      </c>
      <c r="BB118" s="403">
        <v>-5.3780356399999505</v>
      </c>
    </row>
    <row r="119" spans="6:54" ht="16.149999999999999" customHeight="1">
      <c r="F119" s="137" t="s">
        <v>154</v>
      </c>
      <c r="G119" s="395" t="s">
        <v>155</v>
      </c>
      <c r="H119" s="396">
        <v>42127</v>
      </c>
      <c r="I119" s="397" t="s">
        <v>61</v>
      </c>
      <c r="J119" s="397" t="s">
        <v>108</v>
      </c>
      <c r="K119" s="398" t="s">
        <v>63</v>
      </c>
      <c r="L119" s="395" t="s">
        <v>114</v>
      </c>
      <c r="M119" s="399">
        <v>0.2182051156597892</v>
      </c>
      <c r="N119" s="400" t="s">
        <v>52</v>
      </c>
      <c r="O119" s="504">
        <v>2018</v>
      </c>
      <c r="P119" s="401">
        <v>2</v>
      </c>
      <c r="Q119" s="141">
        <v>6756.6619799999999</v>
      </c>
      <c r="R119" s="141">
        <v>140.25900000000001</v>
      </c>
      <c r="S119" s="402">
        <v>6616.4029799999998</v>
      </c>
      <c r="T119" s="141">
        <v>2620.0056959999997</v>
      </c>
      <c r="W119" s="403">
        <v>3996.3972840000001</v>
      </c>
      <c r="X119" s="142">
        <v>79.005435179999992</v>
      </c>
      <c r="Y119" s="141">
        <v>746.78165999999999</v>
      </c>
      <c r="Z119" s="142">
        <v>33.449868000000002</v>
      </c>
      <c r="AA119" s="141">
        <v>0</v>
      </c>
      <c r="AB119" s="141">
        <v>-16.645005999999999</v>
      </c>
      <c r="AC119" s="142">
        <v>53.082183000000008</v>
      </c>
      <c r="AD119" s="141">
        <v>172.64448000000002</v>
      </c>
      <c r="AE119" s="141">
        <v>553.79113899999993</v>
      </c>
      <c r="AF119" s="141">
        <v>329.56312600000001</v>
      </c>
      <c r="AG119" s="141">
        <v>212.928192</v>
      </c>
      <c r="AH119" s="141">
        <v>0</v>
      </c>
      <c r="AI119" s="141">
        <v>162.503615</v>
      </c>
      <c r="AJ119" s="141">
        <v>42.132047000000007</v>
      </c>
      <c r="AK119" s="141">
        <v>0</v>
      </c>
      <c r="AL119" s="141">
        <v>70.276694000000006</v>
      </c>
      <c r="AM119" s="380">
        <v>4.2062110000000006</v>
      </c>
      <c r="AN119" s="141">
        <v>9.2516660000000002</v>
      </c>
      <c r="AO119" s="141">
        <v>1.488659</v>
      </c>
      <c r="AP119" s="141">
        <v>21.220883999999998</v>
      </c>
      <c r="AQ119" s="141">
        <v>3.4069310000000002</v>
      </c>
      <c r="AR119" s="141">
        <v>4.7457250000000002</v>
      </c>
      <c r="AS119" s="141">
        <v>0</v>
      </c>
      <c r="AT119" s="142">
        <v>4.9055810000000006</v>
      </c>
      <c r="AU119" s="466">
        <v>49.225656999999998</v>
      </c>
      <c r="AV119" s="402">
        <v>1593.06495</v>
      </c>
      <c r="AW119" s="141">
        <v>106.194339</v>
      </c>
      <c r="AX119" s="402">
        <v>1474.3382088200003</v>
      </c>
      <c r="AY119" s="141">
        <v>0</v>
      </c>
      <c r="AZ119" s="141">
        <v>0</v>
      </c>
      <c r="BA119" s="142">
        <v>276.08130299999999</v>
      </c>
      <c r="BB119" s="403">
        <v>1198.2569058200004</v>
      </c>
    </row>
    <row r="120" spans="6:54" ht="16.149999999999999" customHeight="1">
      <c r="F120" s="137" t="s">
        <v>156</v>
      </c>
      <c r="G120" s="395" t="s">
        <v>157</v>
      </c>
      <c r="H120" s="396">
        <v>42347</v>
      </c>
      <c r="I120" s="397" t="s">
        <v>55</v>
      </c>
      <c r="J120" s="397" t="s">
        <v>126</v>
      </c>
      <c r="K120" s="398" t="s">
        <v>63</v>
      </c>
      <c r="L120" s="395" t="s">
        <v>114</v>
      </c>
      <c r="M120" s="399">
        <v>0.15830363919239046</v>
      </c>
      <c r="N120" s="400" t="s">
        <v>52</v>
      </c>
      <c r="O120" s="504">
        <v>2018</v>
      </c>
      <c r="P120" s="401">
        <v>2</v>
      </c>
      <c r="Q120" s="141">
        <v>3044.8612800000001</v>
      </c>
      <c r="R120" s="141">
        <v>44.814</v>
      </c>
      <c r="S120" s="402">
        <v>3000.0472800000002</v>
      </c>
      <c r="T120" s="141">
        <v>1143.916344</v>
      </c>
      <c r="W120" s="403">
        <v>1856.1309360000002</v>
      </c>
      <c r="X120" s="142">
        <v>52.472750539999993</v>
      </c>
      <c r="Y120" s="141">
        <v>338.73098399999998</v>
      </c>
      <c r="Z120" s="142">
        <v>11.359767</v>
      </c>
      <c r="AA120" s="141">
        <v>0</v>
      </c>
      <c r="AB120" s="141">
        <v>-7.6431149999999999</v>
      </c>
      <c r="AC120" s="142">
        <v>28.854008</v>
      </c>
      <c r="AD120" s="141">
        <v>137.01657399999999</v>
      </c>
      <c r="AE120" s="141">
        <v>229.852946</v>
      </c>
      <c r="AF120" s="141">
        <v>109.58128800000001</v>
      </c>
      <c r="AG120" s="141">
        <v>157.837818</v>
      </c>
      <c r="AH120" s="141">
        <v>0</v>
      </c>
      <c r="AI120" s="141">
        <v>137.416214</v>
      </c>
      <c r="AJ120" s="141">
        <v>38.815035000000002</v>
      </c>
      <c r="AK120" s="141">
        <v>0</v>
      </c>
      <c r="AL120" s="141">
        <v>42.571651000000003</v>
      </c>
      <c r="AM120" s="380">
        <v>3.446895</v>
      </c>
      <c r="AN120" s="141">
        <v>15.725833999999999</v>
      </c>
      <c r="AO120" s="141">
        <v>0.169847</v>
      </c>
      <c r="AP120" s="141">
        <v>54.940509000000006</v>
      </c>
      <c r="AQ120" s="141">
        <v>0</v>
      </c>
      <c r="AR120" s="141">
        <v>13.347975999999999</v>
      </c>
      <c r="AS120" s="141">
        <v>0</v>
      </c>
      <c r="AT120" s="142">
        <v>4.186229</v>
      </c>
      <c r="AU120" s="466">
        <v>91.81729</v>
      </c>
      <c r="AV120" s="402">
        <v>944.90881599999989</v>
      </c>
      <c r="AW120" s="141">
        <v>47.85689</v>
      </c>
      <c r="AX120" s="402">
        <v>482.01262146000022</v>
      </c>
      <c r="AY120" s="141">
        <v>0</v>
      </c>
      <c r="AZ120" s="141">
        <v>0</v>
      </c>
      <c r="BA120" s="142">
        <v>82.885335999999995</v>
      </c>
      <c r="BB120" s="403">
        <v>399.12728546000022</v>
      </c>
    </row>
    <row r="121" spans="6:54" ht="16.149999999999999" customHeight="1">
      <c r="F121" s="137" t="s">
        <v>158</v>
      </c>
      <c r="G121" s="395" t="s">
        <v>159</v>
      </c>
      <c r="H121" s="396">
        <v>42361</v>
      </c>
      <c r="I121" s="397" t="s">
        <v>61</v>
      </c>
      <c r="J121" s="397" t="s">
        <v>62</v>
      </c>
      <c r="K121" s="398" t="s">
        <v>117</v>
      </c>
      <c r="L121" s="395" t="s">
        <v>114</v>
      </c>
      <c r="M121" s="399">
        <v>0.10420575785375795</v>
      </c>
      <c r="N121" s="400" t="s">
        <v>52</v>
      </c>
      <c r="O121" s="504">
        <v>2018</v>
      </c>
      <c r="P121" s="401">
        <v>2</v>
      </c>
      <c r="Q121" s="141">
        <v>2348.4321359999999</v>
      </c>
      <c r="R121" s="141">
        <v>50.567999999999998</v>
      </c>
      <c r="S121" s="402">
        <v>2297.8641359999997</v>
      </c>
      <c r="T121" s="141">
        <v>1147.9286520000001</v>
      </c>
      <c r="W121" s="403">
        <v>1149.9354839999996</v>
      </c>
      <c r="X121" s="142">
        <v>34.569426500000006</v>
      </c>
      <c r="Y121" s="141">
        <v>151.28391599999998</v>
      </c>
      <c r="Z121" s="142">
        <v>10.790280000000001</v>
      </c>
      <c r="AA121" s="141">
        <v>0</v>
      </c>
      <c r="AB121" s="141">
        <v>-6.9937000000000013E-2</v>
      </c>
      <c r="AC121" s="142">
        <v>23.638705999999999</v>
      </c>
      <c r="AD121" s="141">
        <v>57.188483999999995</v>
      </c>
      <c r="AE121" s="141">
        <v>275.44187900000003</v>
      </c>
      <c r="AF121" s="141">
        <v>102.118011</v>
      </c>
      <c r="AG121" s="141">
        <v>57.038618999999997</v>
      </c>
      <c r="AH121" s="141">
        <v>0</v>
      </c>
      <c r="AI121" s="141">
        <v>72.234929999999991</v>
      </c>
      <c r="AJ121" s="141">
        <v>71.795326000000003</v>
      </c>
      <c r="AK121" s="141">
        <v>0</v>
      </c>
      <c r="AL121" s="141">
        <v>33.439876999999996</v>
      </c>
      <c r="AM121" s="380">
        <v>1.808371</v>
      </c>
      <c r="AN121" s="141">
        <v>7.5931599999999992</v>
      </c>
      <c r="AO121" s="141">
        <v>0</v>
      </c>
      <c r="AP121" s="141">
        <v>11.329794000000001</v>
      </c>
      <c r="AQ121" s="141">
        <v>0</v>
      </c>
      <c r="AR121" s="141">
        <v>4.0363639999999998</v>
      </c>
      <c r="AS121" s="141">
        <v>0</v>
      </c>
      <c r="AT121" s="142">
        <v>1.2089109999999998</v>
      </c>
      <c r="AU121" s="466">
        <v>25.976599999999998</v>
      </c>
      <c r="AV121" s="402">
        <v>695.23372600000005</v>
      </c>
      <c r="AW121" s="141">
        <v>36.906753999999999</v>
      </c>
      <c r="AX121" s="402">
        <v>244.72015049999956</v>
      </c>
      <c r="AY121" s="141">
        <v>0</v>
      </c>
      <c r="AZ121" s="141">
        <v>0</v>
      </c>
      <c r="BA121" s="142">
        <v>42.301894000000004</v>
      </c>
      <c r="BB121" s="403">
        <v>202.41825649999956</v>
      </c>
    </row>
    <row r="122" spans="6:54" ht="16.149999999999999" customHeight="1">
      <c r="F122" s="137" t="s">
        <v>160</v>
      </c>
      <c r="G122" s="395" t="s">
        <v>161</v>
      </c>
      <c r="H122" s="396">
        <v>42407</v>
      </c>
      <c r="I122" s="397" t="s">
        <v>61</v>
      </c>
      <c r="J122" s="397" t="s">
        <v>67</v>
      </c>
      <c r="K122" s="398" t="s">
        <v>135</v>
      </c>
      <c r="L122" s="395" t="s">
        <v>77</v>
      </c>
      <c r="M122" s="399">
        <v>0.1971200258459109</v>
      </c>
      <c r="N122" s="400" t="s">
        <v>52</v>
      </c>
      <c r="O122" s="504">
        <v>2018</v>
      </c>
      <c r="P122" s="401">
        <v>2</v>
      </c>
      <c r="Q122" s="141">
        <v>2519.652744</v>
      </c>
      <c r="R122" s="141">
        <v>33.9465</v>
      </c>
      <c r="S122" s="402">
        <v>2485.706244</v>
      </c>
      <c r="T122" s="141">
        <v>920.93468399999995</v>
      </c>
      <c r="W122" s="403">
        <v>1564.7715600000001</v>
      </c>
      <c r="X122" s="142">
        <v>52.909416980000003</v>
      </c>
      <c r="Y122" s="141">
        <v>198.81352799999996</v>
      </c>
      <c r="Z122" s="142">
        <v>39.824126</v>
      </c>
      <c r="AA122" s="141">
        <v>0</v>
      </c>
      <c r="AB122" s="141">
        <v>57.857880999999999</v>
      </c>
      <c r="AC122" s="142">
        <v>14.626823999999999</v>
      </c>
      <c r="AD122" s="141">
        <v>87.770934999999994</v>
      </c>
      <c r="AE122" s="141">
        <v>241.84214599999999</v>
      </c>
      <c r="AF122" s="141">
        <v>132.440696</v>
      </c>
      <c r="AG122" s="141">
        <v>170.74619000000001</v>
      </c>
      <c r="AH122" s="141">
        <v>0</v>
      </c>
      <c r="AI122" s="141">
        <v>74.093255999999997</v>
      </c>
      <c r="AJ122" s="141">
        <v>29.573360000000001</v>
      </c>
      <c r="AK122" s="141">
        <v>1.788389</v>
      </c>
      <c r="AL122" s="141">
        <v>51.763371000000006</v>
      </c>
      <c r="AM122" s="380">
        <v>0.189829</v>
      </c>
      <c r="AN122" s="141">
        <v>2.2579659999999997</v>
      </c>
      <c r="AO122" s="141">
        <v>0.159856</v>
      </c>
      <c r="AP122" s="141">
        <v>5.5150319999999997</v>
      </c>
      <c r="AQ122" s="141">
        <v>0</v>
      </c>
      <c r="AR122" s="141">
        <v>4.3760579999999996</v>
      </c>
      <c r="AS122" s="141">
        <v>0</v>
      </c>
      <c r="AT122" s="142">
        <v>1.258866</v>
      </c>
      <c r="AU122" s="466">
        <v>13.757606999999998</v>
      </c>
      <c r="AV122" s="402">
        <v>803.77594999999997</v>
      </c>
      <c r="AW122" s="141">
        <v>45.259229999999995</v>
      </c>
      <c r="AX122" s="402">
        <v>496.6740140200003</v>
      </c>
      <c r="AY122" s="141">
        <v>0</v>
      </c>
      <c r="AZ122" s="141">
        <v>0</v>
      </c>
      <c r="BA122" s="142">
        <v>195.014329</v>
      </c>
      <c r="BB122" s="403">
        <v>301.65968502000032</v>
      </c>
    </row>
    <row r="123" spans="6:54" ht="16.149999999999999" customHeight="1">
      <c r="F123" s="137" t="s">
        <v>162</v>
      </c>
      <c r="G123" s="395" t="s">
        <v>163</v>
      </c>
      <c r="H123" s="396">
        <v>42408</v>
      </c>
      <c r="I123" s="397" t="s">
        <v>55</v>
      </c>
      <c r="J123" s="397" t="s">
        <v>116</v>
      </c>
      <c r="K123" s="398" t="s">
        <v>63</v>
      </c>
      <c r="L123" s="395" t="s">
        <v>114</v>
      </c>
      <c r="M123" s="399">
        <v>0.19914859785106789</v>
      </c>
      <c r="N123" s="400" t="s">
        <v>52</v>
      </c>
      <c r="O123" s="504">
        <v>2018</v>
      </c>
      <c r="P123" s="401">
        <v>2</v>
      </c>
      <c r="Q123" s="141">
        <v>3116.1549960000002</v>
      </c>
      <c r="R123" s="141">
        <v>45.9375</v>
      </c>
      <c r="S123" s="402">
        <v>3070.2174960000002</v>
      </c>
      <c r="T123" s="141">
        <v>1175.134824</v>
      </c>
      <c r="W123" s="403">
        <v>1895.0826720000002</v>
      </c>
      <c r="X123" s="142">
        <v>34.548632859999998</v>
      </c>
      <c r="Y123" s="141">
        <v>346.65084000000002</v>
      </c>
      <c r="Z123" s="142">
        <v>17.514223000000001</v>
      </c>
      <c r="AA123" s="141">
        <v>0</v>
      </c>
      <c r="AB123" s="141">
        <v>-6.7239430000000002</v>
      </c>
      <c r="AC123" s="142">
        <v>15.545996000000001</v>
      </c>
      <c r="AD123" s="141">
        <v>107.10352</v>
      </c>
      <c r="AE123" s="141">
        <v>273.87329200000005</v>
      </c>
      <c r="AF123" s="141">
        <v>145.96851000000001</v>
      </c>
      <c r="AG123" s="141">
        <v>130.97201900000002</v>
      </c>
      <c r="AH123" s="141">
        <v>0</v>
      </c>
      <c r="AI123" s="141">
        <v>68.138620000000003</v>
      </c>
      <c r="AJ123" s="141">
        <v>32.500723000000001</v>
      </c>
      <c r="AK123" s="141">
        <v>1.9982</v>
      </c>
      <c r="AL123" s="141">
        <v>36.956709000000004</v>
      </c>
      <c r="AM123" s="380">
        <v>4.2062110000000006</v>
      </c>
      <c r="AN123" s="141">
        <v>3.8565259999999997</v>
      </c>
      <c r="AO123" s="141">
        <v>2.9573359999999997</v>
      </c>
      <c r="AP123" s="141">
        <v>10.240775000000001</v>
      </c>
      <c r="AQ123" s="141">
        <v>0</v>
      </c>
      <c r="AR123" s="141">
        <v>12.159046999999999</v>
      </c>
      <c r="AS123" s="141">
        <v>0</v>
      </c>
      <c r="AT123" s="142">
        <v>4.7057609999999999</v>
      </c>
      <c r="AU123" s="466">
        <v>38.125656000000006</v>
      </c>
      <c r="AV123" s="402">
        <v>835.63724900000011</v>
      </c>
      <c r="AW123" s="141">
        <v>48.975882000000006</v>
      </c>
      <c r="AX123" s="402">
        <v>620.57789814000012</v>
      </c>
      <c r="AY123" s="141">
        <v>0</v>
      </c>
      <c r="AZ123" s="141">
        <v>0</v>
      </c>
      <c r="BA123" s="142">
        <v>385.53270800000001</v>
      </c>
      <c r="BB123" s="403">
        <v>235.0451901400001</v>
      </c>
    </row>
    <row r="124" spans="6:54" ht="16.149999999999999" customHeight="1">
      <c r="F124" s="137" t="s">
        <v>164</v>
      </c>
      <c r="G124" s="395" t="s">
        <v>165</v>
      </c>
      <c r="H124" s="396">
        <v>42416</v>
      </c>
      <c r="I124" s="397" t="s">
        <v>61</v>
      </c>
      <c r="J124" s="397" t="s">
        <v>67</v>
      </c>
      <c r="K124" s="398" t="s">
        <v>106</v>
      </c>
      <c r="L124" s="395" t="s">
        <v>77</v>
      </c>
      <c r="M124" s="399">
        <v>0.14136849572640461</v>
      </c>
      <c r="N124" s="400" t="s">
        <v>52</v>
      </c>
      <c r="O124" s="504">
        <v>2018</v>
      </c>
      <c r="P124" s="401">
        <v>2</v>
      </c>
      <c r="Q124" s="141">
        <v>3611.9071800000002</v>
      </c>
      <c r="R124" s="141">
        <v>106.66950000000001</v>
      </c>
      <c r="S124" s="402">
        <v>3505.2376800000002</v>
      </c>
      <c r="T124" s="141">
        <v>1316.5922519999999</v>
      </c>
      <c r="W124" s="403">
        <v>2188.6454280000003</v>
      </c>
      <c r="X124" s="142">
        <v>58.14941426</v>
      </c>
      <c r="Y124" s="141">
        <v>313.03335600000003</v>
      </c>
      <c r="Z124" s="142">
        <v>8.1926199999999998</v>
      </c>
      <c r="AA124" s="141">
        <v>0</v>
      </c>
      <c r="AB124" s="141">
        <v>-7.6531060000000002</v>
      </c>
      <c r="AC124" s="142">
        <v>19.012873000000003</v>
      </c>
      <c r="AD124" s="141">
        <v>82.265894000000003</v>
      </c>
      <c r="AE124" s="141">
        <v>430.80192899999997</v>
      </c>
      <c r="AF124" s="141">
        <v>179.818018</v>
      </c>
      <c r="AG124" s="141">
        <v>225.18714900000001</v>
      </c>
      <c r="AH124" s="141">
        <v>0</v>
      </c>
      <c r="AI124" s="141">
        <v>177.71990799999998</v>
      </c>
      <c r="AJ124" s="141">
        <v>53.222057000000007</v>
      </c>
      <c r="AK124" s="141">
        <v>4.4559859999999993</v>
      </c>
      <c r="AL124" s="141">
        <v>58.027728000000003</v>
      </c>
      <c r="AM124" s="380">
        <v>3.0272729999999997</v>
      </c>
      <c r="AN124" s="141">
        <v>12.199011</v>
      </c>
      <c r="AO124" s="141">
        <v>0.40963100000000002</v>
      </c>
      <c r="AP124" s="141">
        <v>8.0427550000000014</v>
      </c>
      <c r="AQ124" s="141">
        <v>0</v>
      </c>
      <c r="AR124" s="141">
        <v>5.345184999999999</v>
      </c>
      <c r="AS124" s="141">
        <v>0</v>
      </c>
      <c r="AT124" s="142">
        <v>4.6158420000000007</v>
      </c>
      <c r="AU124" s="466">
        <v>33.639696999999998</v>
      </c>
      <c r="AV124" s="402">
        <v>1245.1383659999999</v>
      </c>
      <c r="AW124" s="141">
        <v>64.881553999999994</v>
      </c>
      <c r="AX124" s="402">
        <v>510.60988474000015</v>
      </c>
      <c r="AY124" s="141">
        <v>0</v>
      </c>
      <c r="AZ124" s="141">
        <v>0</v>
      </c>
      <c r="BA124" s="142">
        <v>282.80524600000001</v>
      </c>
      <c r="BB124" s="403">
        <v>227.80463874000014</v>
      </c>
    </row>
    <row r="125" spans="6:54" ht="16.149999999999999" customHeight="1">
      <c r="F125" s="137" t="s">
        <v>166</v>
      </c>
      <c r="G125" s="395" t="s">
        <v>167</v>
      </c>
      <c r="H125" s="396">
        <v>42417</v>
      </c>
      <c r="I125" s="397" t="s">
        <v>55</v>
      </c>
      <c r="J125" s="397" t="s">
        <v>168</v>
      </c>
      <c r="K125" s="398" t="s">
        <v>63</v>
      </c>
      <c r="L125" s="395" t="s">
        <v>114</v>
      </c>
      <c r="M125" s="399">
        <v>0.19825446842908945</v>
      </c>
      <c r="N125" s="400" t="s">
        <v>52</v>
      </c>
      <c r="O125" s="504">
        <v>2018</v>
      </c>
      <c r="P125" s="401">
        <v>2</v>
      </c>
      <c r="Q125" s="141">
        <v>6337.643148000001</v>
      </c>
      <c r="R125" s="141">
        <v>57.204000000000001</v>
      </c>
      <c r="S125" s="402">
        <v>6280.4391480000013</v>
      </c>
      <c r="T125" s="141">
        <v>2570.9046840000001</v>
      </c>
      <c r="W125" s="403">
        <v>3709.5344640000012</v>
      </c>
      <c r="X125" s="142">
        <v>60.093619599999997</v>
      </c>
      <c r="Y125" s="141">
        <v>709.36138800000003</v>
      </c>
      <c r="Z125" s="142">
        <v>23.199102</v>
      </c>
      <c r="AA125" s="141">
        <v>0</v>
      </c>
      <c r="AB125" s="141">
        <v>-5.4550859999999997</v>
      </c>
      <c r="AC125" s="142">
        <v>12.958327000000001</v>
      </c>
      <c r="AD125" s="141">
        <v>109.551315</v>
      </c>
      <c r="AE125" s="141">
        <v>442.15170499999999</v>
      </c>
      <c r="AF125" s="141">
        <v>368.02847600000001</v>
      </c>
      <c r="AG125" s="141">
        <v>134.33898600000001</v>
      </c>
      <c r="AH125" s="141">
        <v>0</v>
      </c>
      <c r="AI125" s="141">
        <v>271.44547900000003</v>
      </c>
      <c r="AJ125" s="141">
        <v>49.365530999999997</v>
      </c>
      <c r="AK125" s="141">
        <v>0</v>
      </c>
      <c r="AL125" s="141">
        <v>50.884163000000001</v>
      </c>
      <c r="AM125" s="380">
        <v>4.2661569999999998</v>
      </c>
      <c r="AN125" s="141">
        <v>13.807562000000001</v>
      </c>
      <c r="AO125" s="141">
        <v>1.009091</v>
      </c>
      <c r="AP125" s="141">
        <v>44.55986</v>
      </c>
      <c r="AQ125" s="141">
        <v>0</v>
      </c>
      <c r="AR125" s="141">
        <v>5.0054910000000001</v>
      </c>
      <c r="AS125" s="141">
        <v>0</v>
      </c>
      <c r="AT125" s="142">
        <v>73.893435999999994</v>
      </c>
      <c r="AU125" s="466">
        <v>142.541597</v>
      </c>
      <c r="AV125" s="402">
        <v>1568.3072519999998</v>
      </c>
      <c r="AW125" s="141">
        <v>99.61027</v>
      </c>
      <c r="AX125" s="402">
        <v>1256.4660734000013</v>
      </c>
      <c r="AY125" s="141">
        <v>0</v>
      </c>
      <c r="AZ125" s="141">
        <v>0</v>
      </c>
      <c r="BA125" s="142">
        <v>286.46195200000005</v>
      </c>
      <c r="BB125" s="403">
        <v>970.00412140000117</v>
      </c>
    </row>
    <row r="126" spans="6:54" ht="16.149999999999999" customHeight="1">
      <c r="F126" s="137" t="s">
        <v>169</v>
      </c>
      <c r="G126" s="395" t="s">
        <v>170</v>
      </c>
      <c r="H126" s="396">
        <v>42419</v>
      </c>
      <c r="I126" s="397" t="s">
        <v>55</v>
      </c>
      <c r="J126" s="397" t="s">
        <v>168</v>
      </c>
      <c r="K126" s="398" t="s">
        <v>63</v>
      </c>
      <c r="L126" s="395" t="s">
        <v>114</v>
      </c>
      <c r="M126" s="399">
        <v>0.17553462887111215</v>
      </c>
      <c r="N126" s="400" t="s">
        <v>52</v>
      </c>
      <c r="O126" s="504">
        <v>2018</v>
      </c>
      <c r="P126" s="401">
        <v>2</v>
      </c>
      <c r="Q126" s="141">
        <v>4181.6562120000008</v>
      </c>
      <c r="R126" s="141">
        <v>44.887500000000003</v>
      </c>
      <c r="S126" s="402">
        <v>4136.768712000001</v>
      </c>
      <c r="T126" s="141">
        <v>1565.0096400000002</v>
      </c>
      <c r="W126" s="403">
        <v>2571.7590720000007</v>
      </c>
      <c r="X126" s="142">
        <v>89.599794760000023</v>
      </c>
      <c r="Y126" s="141">
        <v>467.18769599999996</v>
      </c>
      <c r="Z126" s="142">
        <v>23.209092999999999</v>
      </c>
      <c r="AA126" s="141">
        <v>0</v>
      </c>
      <c r="AB126" s="141">
        <v>-5.49505</v>
      </c>
      <c r="AC126" s="142">
        <v>15.096401</v>
      </c>
      <c r="AD126" s="141">
        <v>82.335830999999999</v>
      </c>
      <c r="AE126" s="141">
        <v>380.58716300000003</v>
      </c>
      <c r="AF126" s="141">
        <v>306.304078</v>
      </c>
      <c r="AG126" s="141">
        <v>120.52143299999999</v>
      </c>
      <c r="AH126" s="141">
        <v>0</v>
      </c>
      <c r="AI126" s="141">
        <v>96.692898</v>
      </c>
      <c r="AJ126" s="141">
        <v>43.630696999999998</v>
      </c>
      <c r="AK126" s="141">
        <v>0</v>
      </c>
      <c r="AL126" s="141">
        <v>71.525569000000004</v>
      </c>
      <c r="AM126" s="380">
        <v>5.3152120000000007</v>
      </c>
      <c r="AN126" s="141">
        <v>10.020973</v>
      </c>
      <c r="AO126" s="141">
        <v>0.52952300000000008</v>
      </c>
      <c r="AP126" s="141">
        <v>28.784070999999997</v>
      </c>
      <c r="AQ126" s="141">
        <v>0</v>
      </c>
      <c r="AR126" s="141">
        <v>3.1371740000000004</v>
      </c>
      <c r="AS126" s="141">
        <v>0</v>
      </c>
      <c r="AT126" s="142">
        <v>52.232948</v>
      </c>
      <c r="AU126" s="466">
        <v>100.019901</v>
      </c>
      <c r="AV126" s="402">
        <v>1201.6175699999999</v>
      </c>
      <c r="AW126" s="141">
        <v>65.720798000000002</v>
      </c>
      <c r="AX126" s="402">
        <v>734.0254712400008</v>
      </c>
      <c r="AY126" s="141">
        <v>0</v>
      </c>
      <c r="AZ126" s="141">
        <v>0</v>
      </c>
      <c r="BA126" s="142">
        <v>317.69381800000002</v>
      </c>
      <c r="BB126" s="403">
        <v>416.33165324000078</v>
      </c>
    </row>
    <row r="127" spans="6:54" ht="16.149999999999999" customHeight="1">
      <c r="F127" s="137" t="s">
        <v>171</v>
      </c>
      <c r="G127" s="395" t="s">
        <v>216</v>
      </c>
      <c r="H127" s="396">
        <v>42435</v>
      </c>
      <c r="I127" s="397" t="s">
        <v>61</v>
      </c>
      <c r="J127" s="397" t="s">
        <v>151</v>
      </c>
      <c r="K127" s="398" t="s">
        <v>106</v>
      </c>
      <c r="L127" s="395" t="s">
        <v>114</v>
      </c>
      <c r="M127" s="399">
        <v>8.1242667574799768E-2</v>
      </c>
      <c r="N127" s="400" t="s">
        <v>52</v>
      </c>
      <c r="O127" s="504">
        <v>2018</v>
      </c>
      <c r="P127" s="401">
        <v>2</v>
      </c>
      <c r="Q127" s="141">
        <v>1750.4392680000001</v>
      </c>
      <c r="R127" s="141">
        <v>64.134</v>
      </c>
      <c r="S127" s="402">
        <v>1686.3052680000001</v>
      </c>
      <c r="T127" s="141">
        <v>670.9249440000001</v>
      </c>
      <c r="W127" s="403">
        <v>1015.380324</v>
      </c>
      <c r="X127" s="142">
        <v>24.349352440000001</v>
      </c>
      <c r="Y127" s="141">
        <v>150.52964399999999</v>
      </c>
      <c r="Z127" s="142">
        <v>4.565887</v>
      </c>
      <c r="AA127" s="141">
        <v>0</v>
      </c>
      <c r="AB127" s="141">
        <v>-0.57947799999999994</v>
      </c>
      <c r="AC127" s="142">
        <v>25.137356</v>
      </c>
      <c r="AD127" s="141">
        <v>76.061482999999996</v>
      </c>
      <c r="AE127" s="141">
        <v>231.081839</v>
      </c>
      <c r="AF127" s="141">
        <v>141.24276700000001</v>
      </c>
      <c r="AG127" s="141">
        <v>93.156083999999993</v>
      </c>
      <c r="AH127" s="141">
        <v>0</v>
      </c>
      <c r="AI127" s="141">
        <v>93.835471999999996</v>
      </c>
      <c r="AJ127" s="141">
        <v>19.112783</v>
      </c>
      <c r="AK127" s="141">
        <v>0</v>
      </c>
      <c r="AL127" s="141">
        <v>22.359857999999999</v>
      </c>
      <c r="AM127" s="380">
        <v>3.576778</v>
      </c>
      <c r="AN127" s="141">
        <v>0.5594960000000001</v>
      </c>
      <c r="AO127" s="141">
        <v>0</v>
      </c>
      <c r="AP127" s="141">
        <v>2.2979299999999996</v>
      </c>
      <c r="AQ127" s="141">
        <v>0</v>
      </c>
      <c r="AR127" s="141">
        <v>2.9972999999999996</v>
      </c>
      <c r="AS127" s="141">
        <v>0</v>
      </c>
      <c r="AT127" s="142">
        <v>4.4859590000000003</v>
      </c>
      <c r="AU127" s="466">
        <v>13.917462999999998</v>
      </c>
      <c r="AV127" s="402">
        <v>690.76774900000009</v>
      </c>
      <c r="AW127" s="141">
        <v>27.515213999999997</v>
      </c>
      <c r="AX127" s="402">
        <v>142.21035555999984</v>
      </c>
      <c r="AY127" s="141">
        <v>0</v>
      </c>
      <c r="AZ127" s="141">
        <v>0</v>
      </c>
      <c r="BA127" s="142">
        <v>189.57922499999998</v>
      </c>
      <c r="BB127" s="403">
        <v>-47.36886944000014</v>
      </c>
    </row>
    <row r="128" spans="6:54" ht="16.149999999999999" customHeight="1">
      <c r="F128" s="137" t="s">
        <v>172</v>
      </c>
      <c r="G128" s="395" t="s">
        <v>173</v>
      </c>
      <c r="H128" s="396">
        <v>42530</v>
      </c>
      <c r="I128" s="397" t="s">
        <v>61</v>
      </c>
      <c r="J128" s="397" t="s">
        <v>62</v>
      </c>
      <c r="K128" s="398" t="s">
        <v>95</v>
      </c>
      <c r="L128" s="395" t="s">
        <v>114</v>
      </c>
      <c r="M128" s="399">
        <v>0.13798763295674477</v>
      </c>
      <c r="N128" s="400" t="s">
        <v>52</v>
      </c>
      <c r="O128" s="504">
        <v>2018</v>
      </c>
      <c r="P128" s="401">
        <v>2</v>
      </c>
      <c r="Q128" s="141">
        <v>1016.2775160000001</v>
      </c>
      <c r="R128" s="141">
        <v>24.958500000000001</v>
      </c>
      <c r="S128" s="402">
        <v>991.31901600000015</v>
      </c>
      <c r="T128" s="141">
        <v>537.7435559999999</v>
      </c>
      <c r="W128" s="403">
        <v>453.57546000000025</v>
      </c>
      <c r="X128" s="142">
        <v>23.153718139999999</v>
      </c>
      <c r="Y128" s="141">
        <v>93.215447999999995</v>
      </c>
      <c r="Z128" s="142">
        <v>9.1517560000000007</v>
      </c>
      <c r="AA128" s="141">
        <v>0</v>
      </c>
      <c r="AB128" s="141">
        <v>-0.179838</v>
      </c>
      <c r="AC128" s="142">
        <v>3.9064810000000003</v>
      </c>
      <c r="AD128" s="141">
        <v>38.9649</v>
      </c>
      <c r="AE128" s="141">
        <v>40.013954999999996</v>
      </c>
      <c r="AF128" s="141">
        <v>43.560760000000002</v>
      </c>
      <c r="AG128" s="141">
        <v>9.8011710000000001</v>
      </c>
      <c r="AH128" s="141">
        <v>0</v>
      </c>
      <c r="AI128" s="141">
        <v>2.7874889999999999</v>
      </c>
      <c r="AJ128" s="141">
        <v>4.8056709999999994</v>
      </c>
      <c r="AK128" s="141">
        <v>0</v>
      </c>
      <c r="AL128" s="141">
        <v>16.784880000000001</v>
      </c>
      <c r="AM128" s="380">
        <v>3.287039</v>
      </c>
      <c r="AN128" s="141">
        <v>0.48955900000000002</v>
      </c>
      <c r="AO128" s="141">
        <v>0</v>
      </c>
      <c r="AP128" s="141">
        <v>14.287130000000001</v>
      </c>
      <c r="AQ128" s="141">
        <v>0</v>
      </c>
      <c r="AR128" s="141">
        <v>1.19892</v>
      </c>
      <c r="AS128" s="141">
        <v>0</v>
      </c>
      <c r="AT128" s="142">
        <v>-0.40963100000000002</v>
      </c>
      <c r="AU128" s="466">
        <v>18.853017000000001</v>
      </c>
      <c r="AV128" s="402">
        <v>175.57184299999997</v>
      </c>
      <c r="AW128" s="141">
        <v>15.975608999999999</v>
      </c>
      <c r="AX128" s="402">
        <v>140.23372886000033</v>
      </c>
      <c r="AY128" s="141">
        <v>0</v>
      </c>
      <c r="AZ128" s="141">
        <v>0</v>
      </c>
      <c r="BA128" s="142">
        <v>25.067419000000001</v>
      </c>
      <c r="BB128" s="403">
        <v>115.16630986000033</v>
      </c>
    </row>
    <row r="129" spans="6:54" ht="16.149999999999999" customHeight="1">
      <c r="F129" s="137" t="s">
        <v>174</v>
      </c>
      <c r="G129" s="395" t="s">
        <v>217</v>
      </c>
      <c r="H129" s="396">
        <v>42530</v>
      </c>
      <c r="I129" s="397" t="s">
        <v>61</v>
      </c>
      <c r="J129" s="397" t="s">
        <v>151</v>
      </c>
      <c r="K129" s="398" t="s">
        <v>95</v>
      </c>
      <c r="L129" s="395" t="s">
        <v>114</v>
      </c>
      <c r="M129" s="399">
        <v>-0.11826328009208756</v>
      </c>
      <c r="N129" s="400" t="s">
        <v>56</v>
      </c>
      <c r="O129" s="504">
        <v>2018</v>
      </c>
      <c r="P129" s="401">
        <v>2</v>
      </c>
      <c r="Q129" s="141">
        <v>797.60192400000005</v>
      </c>
      <c r="R129" s="141">
        <v>31.437000000000001</v>
      </c>
      <c r="S129" s="402">
        <v>766.16492400000004</v>
      </c>
      <c r="T129" s="141">
        <v>420.33902399999999</v>
      </c>
      <c r="W129" s="403">
        <v>345.82590000000005</v>
      </c>
      <c r="X129" s="142">
        <v>18.787053740000001</v>
      </c>
      <c r="Y129" s="141">
        <v>71.980595999999991</v>
      </c>
      <c r="Z129" s="142">
        <v>14.636815</v>
      </c>
      <c r="AA129" s="141">
        <v>0</v>
      </c>
      <c r="AB129" s="141">
        <v>-0.159856</v>
      </c>
      <c r="AC129" s="142">
        <v>4.5558959999999997</v>
      </c>
      <c r="AD129" s="141">
        <v>64.272103000000001</v>
      </c>
      <c r="AE129" s="141">
        <v>32.630605999999993</v>
      </c>
      <c r="AF129" s="141">
        <v>63.842490000000005</v>
      </c>
      <c r="AG129" s="141">
        <v>10.850225999999999</v>
      </c>
      <c r="AH129" s="141">
        <v>0</v>
      </c>
      <c r="AI129" s="141">
        <v>1.1289829999999998</v>
      </c>
      <c r="AJ129" s="141">
        <v>5.0654370000000002</v>
      </c>
      <c r="AK129" s="141">
        <v>0</v>
      </c>
      <c r="AL129" s="141">
        <v>133.30991300000002</v>
      </c>
      <c r="AM129" s="380">
        <v>0.99909999999999999</v>
      </c>
      <c r="AN129" s="141">
        <v>6.0845190000000002</v>
      </c>
      <c r="AO129" s="141">
        <v>0</v>
      </c>
      <c r="AP129" s="141">
        <v>6.3342939999999999</v>
      </c>
      <c r="AQ129" s="141">
        <v>0</v>
      </c>
      <c r="AR129" s="141">
        <v>1.0590460000000002</v>
      </c>
      <c r="AS129" s="141">
        <v>0</v>
      </c>
      <c r="AT129" s="142">
        <v>1.0290729999999999</v>
      </c>
      <c r="AU129" s="466">
        <v>15.506032000000001</v>
      </c>
      <c r="AV129" s="402">
        <v>326.60579000000001</v>
      </c>
      <c r="AW129" s="141">
        <v>12.538705</v>
      </c>
      <c r="AX129" s="402">
        <v>-94.32701973999994</v>
      </c>
      <c r="AY129" s="141">
        <v>0</v>
      </c>
      <c r="AZ129" s="141">
        <v>0</v>
      </c>
      <c r="BA129" s="142">
        <v>25.117374000000002</v>
      </c>
      <c r="BB129" s="403">
        <v>-119.44439373999994</v>
      </c>
    </row>
    <row r="130" spans="6:54" ht="16.149999999999999" customHeight="1">
      <c r="F130" s="137" t="s">
        <v>175</v>
      </c>
      <c r="G130" s="395" t="s">
        <v>176</v>
      </c>
      <c r="H130" s="396">
        <v>42557</v>
      </c>
      <c r="I130" s="397" t="s">
        <v>55</v>
      </c>
      <c r="J130" s="397" t="s">
        <v>126</v>
      </c>
      <c r="K130" s="398" t="s">
        <v>63</v>
      </c>
      <c r="L130" s="395" t="s">
        <v>114</v>
      </c>
      <c r="M130" s="399">
        <v>9.3085894573777972E-2</v>
      </c>
      <c r="N130" s="400" t="s">
        <v>52</v>
      </c>
      <c r="O130" s="504">
        <v>2018</v>
      </c>
      <c r="P130" s="401">
        <v>2</v>
      </c>
      <c r="Q130" s="141">
        <v>2771.0662680000005</v>
      </c>
      <c r="R130" s="141">
        <v>17.671499999999998</v>
      </c>
      <c r="S130" s="402">
        <v>2753.3947680000006</v>
      </c>
      <c r="T130" s="141">
        <v>1045.200996</v>
      </c>
      <c r="W130" s="403">
        <v>1708.1937720000005</v>
      </c>
      <c r="X130" s="142">
        <v>59.636159520000007</v>
      </c>
      <c r="Y130" s="141">
        <v>311.04291599999999</v>
      </c>
      <c r="Z130" s="142">
        <v>17.364357999999999</v>
      </c>
      <c r="AA130" s="141">
        <v>0</v>
      </c>
      <c r="AB130" s="141">
        <v>-6.1144920000000003</v>
      </c>
      <c r="AC130" s="142">
        <v>8.9419449999999987</v>
      </c>
      <c r="AD130" s="141">
        <v>103.736553</v>
      </c>
      <c r="AE130" s="141">
        <v>240.75312700000001</v>
      </c>
      <c r="AF130" s="141">
        <v>153.711535</v>
      </c>
      <c r="AG130" s="141">
        <v>256.98850200000004</v>
      </c>
      <c r="AH130" s="141">
        <v>0</v>
      </c>
      <c r="AI130" s="141">
        <v>84.324039999999997</v>
      </c>
      <c r="AJ130" s="141">
        <v>42.861389999999993</v>
      </c>
      <c r="AK130" s="141">
        <v>0</v>
      </c>
      <c r="AL130" s="141">
        <v>63.542760000000008</v>
      </c>
      <c r="AM130" s="380">
        <v>3.8265530000000001</v>
      </c>
      <c r="AN130" s="141">
        <v>8.8320439999999998</v>
      </c>
      <c r="AO130" s="141">
        <v>1.6385240000000001</v>
      </c>
      <c r="AP130" s="141">
        <v>32.101083000000003</v>
      </c>
      <c r="AQ130" s="141">
        <v>0</v>
      </c>
      <c r="AR130" s="141">
        <v>5.9246629999999998</v>
      </c>
      <c r="AS130" s="141">
        <v>0</v>
      </c>
      <c r="AT130" s="142">
        <v>23.239066000000001</v>
      </c>
      <c r="AU130" s="466">
        <v>75.56193300000001</v>
      </c>
      <c r="AV130" s="402">
        <v>1021.4798400000002</v>
      </c>
      <c r="AW130" s="141">
        <v>43.55076900000001</v>
      </c>
      <c r="AX130" s="402">
        <v>257.94718248000044</v>
      </c>
      <c r="AY130" s="141">
        <v>0</v>
      </c>
      <c r="AZ130" s="141">
        <v>0</v>
      </c>
      <c r="BA130" s="142">
        <v>299.17050399999999</v>
      </c>
      <c r="BB130" s="403">
        <v>-41.223321519999558</v>
      </c>
    </row>
    <row r="131" spans="6:54" ht="16.149999999999999" customHeight="1">
      <c r="F131" s="137" t="s">
        <v>177</v>
      </c>
      <c r="G131" s="395" t="s">
        <v>178</v>
      </c>
      <c r="H131" s="396">
        <v>42615</v>
      </c>
      <c r="I131" s="397" t="s">
        <v>61</v>
      </c>
      <c r="J131" s="397" t="s">
        <v>151</v>
      </c>
      <c r="K131" s="398" t="s">
        <v>95</v>
      </c>
      <c r="L131" s="395" t="s">
        <v>114</v>
      </c>
      <c r="M131" s="399">
        <v>0.20428802687862133</v>
      </c>
      <c r="N131" s="400" t="s">
        <v>52</v>
      </c>
      <c r="O131" s="504">
        <v>2018</v>
      </c>
      <c r="P131" s="401">
        <v>2</v>
      </c>
      <c r="Q131" s="141">
        <v>1881.3465000000003</v>
      </c>
      <c r="R131" s="141">
        <v>25.809000000000001</v>
      </c>
      <c r="S131" s="402">
        <v>1855.5375000000004</v>
      </c>
      <c r="T131" s="141">
        <v>998.71898400000009</v>
      </c>
      <c r="W131" s="403">
        <v>856.81851600000027</v>
      </c>
      <c r="X131" s="142">
        <v>43.687437640000006</v>
      </c>
      <c r="Y131" s="141">
        <v>174.60349199999999</v>
      </c>
      <c r="Z131" s="142">
        <v>12.818453</v>
      </c>
      <c r="AA131" s="141">
        <v>0</v>
      </c>
      <c r="AB131" s="141">
        <v>-1.3487850000000001</v>
      </c>
      <c r="AC131" s="142">
        <v>4.4759680000000008</v>
      </c>
      <c r="AD131" s="141">
        <v>50.254729999999995</v>
      </c>
      <c r="AE131" s="141">
        <v>39.704234</v>
      </c>
      <c r="AF131" s="141">
        <v>59.54636</v>
      </c>
      <c r="AG131" s="141">
        <v>13.228083999999999</v>
      </c>
      <c r="AH131" s="141">
        <v>0</v>
      </c>
      <c r="AI131" s="141">
        <v>5.1453650000000009</v>
      </c>
      <c r="AJ131" s="141">
        <v>3.2470750000000002</v>
      </c>
      <c r="AK131" s="141">
        <v>0</v>
      </c>
      <c r="AL131" s="141">
        <v>21.820343999999999</v>
      </c>
      <c r="AM131" s="380">
        <v>2.8274530000000002</v>
      </c>
      <c r="AN131" s="141">
        <v>7.0536459999999996</v>
      </c>
      <c r="AO131" s="141">
        <v>0</v>
      </c>
      <c r="AP131" s="141">
        <v>8.1926199999999998</v>
      </c>
      <c r="AQ131" s="141">
        <v>1.788389</v>
      </c>
      <c r="AR131" s="141">
        <v>1.8483350000000001</v>
      </c>
      <c r="AS131" s="141">
        <v>0</v>
      </c>
      <c r="AT131" s="142">
        <v>0.26975700000000002</v>
      </c>
      <c r="AU131" s="466">
        <v>21.980199999999993</v>
      </c>
      <c r="AV131" s="402">
        <v>214.92639199999999</v>
      </c>
      <c r="AW131" s="141">
        <v>29.573360000000001</v>
      </c>
      <c r="AX131" s="402">
        <v>384.33656436000024</v>
      </c>
      <c r="AY131" s="141">
        <v>0</v>
      </c>
      <c r="AZ131" s="141">
        <v>0</v>
      </c>
      <c r="BA131" s="142">
        <v>72.764452999999989</v>
      </c>
      <c r="BB131" s="403">
        <v>311.57211136000024</v>
      </c>
    </row>
    <row r="132" spans="6:54" ht="16.149999999999999" customHeight="1">
      <c r="F132" s="137" t="s">
        <v>179</v>
      </c>
      <c r="G132" s="395" t="s">
        <v>180</v>
      </c>
      <c r="H132" s="396">
        <v>42690</v>
      </c>
      <c r="I132" s="397" t="s">
        <v>55</v>
      </c>
      <c r="J132" s="397" t="s">
        <v>168</v>
      </c>
      <c r="K132" s="398" t="s">
        <v>106</v>
      </c>
      <c r="L132" s="395" t="s">
        <v>114</v>
      </c>
      <c r="M132" s="399">
        <v>0.17046803340482281</v>
      </c>
      <c r="N132" s="400" t="s">
        <v>52</v>
      </c>
      <c r="O132" s="504">
        <v>2018</v>
      </c>
      <c r="P132" s="401">
        <v>2</v>
      </c>
      <c r="Q132" s="141">
        <v>3272.302584</v>
      </c>
      <c r="R132" s="141">
        <v>72.239999999999995</v>
      </c>
      <c r="S132" s="402">
        <v>3200.0625840000002</v>
      </c>
      <c r="T132" s="141">
        <v>1266.4855440000001</v>
      </c>
      <c r="W132" s="403">
        <v>1933.5770400000001</v>
      </c>
      <c r="X132" s="142">
        <v>31.606332799999997</v>
      </c>
      <c r="Y132" s="141">
        <v>285.91099200000008</v>
      </c>
      <c r="Z132" s="142">
        <v>3.5867689999999999</v>
      </c>
      <c r="AA132" s="141">
        <v>0</v>
      </c>
      <c r="AB132" s="141">
        <v>-0.69936999999999994</v>
      </c>
      <c r="AC132" s="142">
        <v>24.447976999999998</v>
      </c>
      <c r="AD132" s="141">
        <v>109.341504</v>
      </c>
      <c r="AE132" s="141">
        <v>328.62397199999998</v>
      </c>
      <c r="AF132" s="141">
        <v>205.744663</v>
      </c>
      <c r="AG132" s="141">
        <v>155.879582</v>
      </c>
      <c r="AH132" s="141">
        <v>0</v>
      </c>
      <c r="AI132" s="141">
        <v>137.23637600000001</v>
      </c>
      <c r="AJ132" s="141">
        <v>24.77768</v>
      </c>
      <c r="AK132" s="141">
        <v>0</v>
      </c>
      <c r="AL132" s="141">
        <v>34.758688999999997</v>
      </c>
      <c r="AM132" s="380">
        <v>3.227093</v>
      </c>
      <c r="AN132" s="141">
        <v>6.8638170000000001</v>
      </c>
      <c r="AO132" s="141">
        <v>0</v>
      </c>
      <c r="AP132" s="141">
        <v>10.140865000000002</v>
      </c>
      <c r="AQ132" s="141">
        <v>0</v>
      </c>
      <c r="AR132" s="141">
        <v>4.2361840000000006</v>
      </c>
      <c r="AS132" s="141">
        <v>0</v>
      </c>
      <c r="AT132" s="142">
        <v>6.134474</v>
      </c>
      <c r="AU132" s="466">
        <v>30.602433000000005</v>
      </c>
      <c r="AV132" s="402">
        <v>1026.9648990000001</v>
      </c>
      <c r="AW132" s="141">
        <v>51.433667999999997</v>
      </c>
      <c r="AX132" s="402">
        <v>557.82298619999995</v>
      </c>
      <c r="AY132" s="141">
        <v>0</v>
      </c>
      <c r="AZ132" s="141">
        <v>0</v>
      </c>
      <c r="BA132" s="142">
        <v>268.51811599999996</v>
      </c>
      <c r="BB132" s="403">
        <v>289.30487019999998</v>
      </c>
    </row>
    <row r="133" spans="6:54" ht="16.149999999999999" customHeight="1">
      <c r="F133" s="137" t="s">
        <v>181</v>
      </c>
      <c r="G133" s="395" t="s">
        <v>182</v>
      </c>
      <c r="H133" s="396">
        <v>42690</v>
      </c>
      <c r="I133" s="397" t="s">
        <v>55</v>
      </c>
      <c r="J133" s="397" t="s">
        <v>168</v>
      </c>
      <c r="K133" s="398" t="s">
        <v>63</v>
      </c>
      <c r="L133" s="395" t="s">
        <v>114</v>
      </c>
      <c r="M133" s="399">
        <v>0.20259339667475126</v>
      </c>
      <c r="N133" s="400" t="s">
        <v>52</v>
      </c>
      <c r="O133" s="504">
        <v>2018</v>
      </c>
      <c r="P133" s="401">
        <v>2</v>
      </c>
      <c r="Q133" s="141">
        <v>4828.5613080000003</v>
      </c>
      <c r="R133" s="141">
        <v>63.210000000000008</v>
      </c>
      <c r="S133" s="402">
        <v>4765.3513080000002</v>
      </c>
      <c r="T133" s="141">
        <v>1862.8527960000001</v>
      </c>
      <c r="W133" s="403">
        <v>2902.4985120000001</v>
      </c>
      <c r="X133" s="142">
        <v>99.372805560000003</v>
      </c>
      <c r="Y133" s="141">
        <v>538.11021599999992</v>
      </c>
      <c r="Z133" s="142">
        <v>22.190010999999998</v>
      </c>
      <c r="AA133" s="141">
        <v>0</v>
      </c>
      <c r="AB133" s="141">
        <v>-5.2652569999999992</v>
      </c>
      <c r="AC133" s="142">
        <v>21.120974</v>
      </c>
      <c r="AD133" s="141">
        <v>138.13556599999998</v>
      </c>
      <c r="AE133" s="141">
        <v>395.94333</v>
      </c>
      <c r="AF133" s="141">
        <v>285.48283400000003</v>
      </c>
      <c r="AG133" s="141">
        <v>141.84222700000001</v>
      </c>
      <c r="AH133" s="141">
        <v>0</v>
      </c>
      <c r="AI133" s="141">
        <v>73.593705999999997</v>
      </c>
      <c r="AJ133" s="141">
        <v>29.153737999999997</v>
      </c>
      <c r="AK133" s="141">
        <v>0</v>
      </c>
      <c r="AL133" s="141">
        <v>56.489114000000001</v>
      </c>
      <c r="AM133" s="380">
        <v>2.9273630000000002</v>
      </c>
      <c r="AN133" s="141">
        <v>7.9228629999999995</v>
      </c>
      <c r="AO133" s="141">
        <v>9.3715580000000003</v>
      </c>
      <c r="AP133" s="141">
        <v>48.746088999999998</v>
      </c>
      <c r="AQ133" s="141">
        <v>0</v>
      </c>
      <c r="AR133" s="141">
        <v>5.4550859999999997</v>
      </c>
      <c r="AS133" s="141">
        <v>0</v>
      </c>
      <c r="AT133" s="142">
        <v>9.4914500000000004</v>
      </c>
      <c r="AU133" s="466">
        <v>83.914408999999992</v>
      </c>
      <c r="AV133" s="402">
        <v>1204.554924</v>
      </c>
      <c r="AW133" s="141">
        <v>75.891635999999991</v>
      </c>
      <c r="AX133" s="402">
        <v>978.23463643999992</v>
      </c>
      <c r="AY133" s="141">
        <v>0</v>
      </c>
      <c r="AZ133" s="141">
        <v>0</v>
      </c>
      <c r="BA133" s="142">
        <v>303.18688600000002</v>
      </c>
      <c r="BB133" s="403">
        <v>675.04775043999985</v>
      </c>
    </row>
    <row r="134" spans="6:54" ht="16.149999999999999" customHeight="1">
      <c r="F134" s="137" t="s">
        <v>183</v>
      </c>
      <c r="G134" s="395" t="s">
        <v>184</v>
      </c>
      <c r="H134" s="396">
        <v>42718</v>
      </c>
      <c r="I134" s="397" t="s">
        <v>61</v>
      </c>
      <c r="J134" s="397" t="s">
        <v>151</v>
      </c>
      <c r="K134" s="398" t="s">
        <v>135</v>
      </c>
      <c r="L134" s="395" t="s">
        <v>114</v>
      </c>
      <c r="M134" s="399">
        <v>0.21747736963947178</v>
      </c>
      <c r="N134" s="400" t="s">
        <v>52</v>
      </c>
      <c r="O134" s="504">
        <v>2018</v>
      </c>
      <c r="P134" s="401">
        <v>2</v>
      </c>
      <c r="Q134" s="141">
        <v>2582.4922200000005</v>
      </c>
      <c r="R134" s="141">
        <v>26.659500000000001</v>
      </c>
      <c r="S134" s="402">
        <v>2555.8327200000003</v>
      </c>
      <c r="T134" s="141">
        <v>965.80339200000003</v>
      </c>
      <c r="W134" s="403">
        <v>1590.0293280000003</v>
      </c>
      <c r="X134" s="142">
        <v>57.536001880000008</v>
      </c>
      <c r="Y134" s="141">
        <v>204.46009199999997</v>
      </c>
      <c r="Z134" s="142">
        <v>43.820526000000001</v>
      </c>
      <c r="AA134" s="141">
        <v>0</v>
      </c>
      <c r="AB134" s="141">
        <v>46.188392999999998</v>
      </c>
      <c r="AC134" s="142">
        <v>9.2117020000000007</v>
      </c>
      <c r="AD134" s="141">
        <v>92.306849</v>
      </c>
      <c r="AE134" s="141">
        <v>204.06617499999999</v>
      </c>
      <c r="AF134" s="141">
        <v>175.22215800000001</v>
      </c>
      <c r="AG134" s="141">
        <v>70.516478000000006</v>
      </c>
      <c r="AH134" s="141">
        <v>0</v>
      </c>
      <c r="AI134" s="141">
        <v>72.554642000000001</v>
      </c>
      <c r="AJ134" s="141">
        <v>59.096764999999998</v>
      </c>
      <c r="AK134" s="141">
        <v>0</v>
      </c>
      <c r="AL134" s="141">
        <v>32.850408000000002</v>
      </c>
      <c r="AM134" s="380">
        <v>4.505941</v>
      </c>
      <c r="AN134" s="141">
        <v>6.1744380000000003</v>
      </c>
      <c r="AO134" s="141">
        <v>1.468677</v>
      </c>
      <c r="AP134" s="141">
        <v>7.2634569999999989</v>
      </c>
      <c r="AQ134" s="141">
        <v>0</v>
      </c>
      <c r="AR134" s="141">
        <v>4.2261930000000003</v>
      </c>
      <c r="AS134" s="141">
        <v>0</v>
      </c>
      <c r="AT134" s="142">
        <v>7.1335739999999994</v>
      </c>
      <c r="AU134" s="466">
        <v>30.772279999999999</v>
      </c>
      <c r="AV134" s="402">
        <v>737.38575500000013</v>
      </c>
      <c r="AW134" s="141">
        <v>40.593432999999997</v>
      </c>
      <c r="AX134" s="402">
        <v>561.63361512000017</v>
      </c>
      <c r="AY134" s="141">
        <v>0</v>
      </c>
      <c r="AZ134" s="141">
        <v>0</v>
      </c>
      <c r="BA134" s="142">
        <v>279.65808100000004</v>
      </c>
      <c r="BB134" s="403">
        <v>281.97553412000013</v>
      </c>
    </row>
    <row r="135" spans="6:54" ht="16.149999999999999" customHeight="1">
      <c r="F135" s="137" t="s">
        <v>185</v>
      </c>
      <c r="G135" s="395" t="s">
        <v>186</v>
      </c>
      <c r="H135" s="396">
        <v>42754</v>
      </c>
      <c r="I135" s="397" t="s">
        <v>61</v>
      </c>
      <c r="J135" s="397" t="s">
        <v>151</v>
      </c>
      <c r="K135" s="398" t="s">
        <v>106</v>
      </c>
      <c r="L135" s="395" t="s">
        <v>114</v>
      </c>
      <c r="M135" s="399">
        <v>0.17917219334334628</v>
      </c>
      <c r="N135" s="400" t="s">
        <v>52</v>
      </c>
      <c r="O135" s="504">
        <v>2018</v>
      </c>
      <c r="P135" s="401">
        <v>2</v>
      </c>
      <c r="Q135" s="141">
        <v>3387.9365640000005</v>
      </c>
      <c r="R135" s="141">
        <v>66.601500000000001</v>
      </c>
      <c r="S135" s="402">
        <v>3321.3350640000003</v>
      </c>
      <c r="T135" s="141">
        <v>1282.084308</v>
      </c>
      <c r="W135" s="403">
        <v>2039.2507560000004</v>
      </c>
      <c r="X135" s="142">
        <v>53.086162920000007</v>
      </c>
      <c r="Y135" s="141">
        <v>296.79555600000003</v>
      </c>
      <c r="Z135" s="142">
        <v>10.130874</v>
      </c>
      <c r="AA135" s="141">
        <v>0</v>
      </c>
      <c r="AB135" s="141">
        <v>-5.8846989999999995</v>
      </c>
      <c r="AC135" s="142">
        <v>24.797662000000003</v>
      </c>
      <c r="AD135" s="141">
        <v>102.367786</v>
      </c>
      <c r="AE135" s="141">
        <v>359.62604499999998</v>
      </c>
      <c r="AF135" s="141">
        <v>214.78651799999997</v>
      </c>
      <c r="AG135" s="141">
        <v>106.54402400000001</v>
      </c>
      <c r="AH135" s="141">
        <v>0</v>
      </c>
      <c r="AI135" s="141">
        <v>128.04465599999997</v>
      </c>
      <c r="AJ135" s="141">
        <v>32.240957000000002</v>
      </c>
      <c r="AK135" s="141">
        <v>0</v>
      </c>
      <c r="AL135" s="141">
        <v>39.814135</v>
      </c>
      <c r="AM135" s="380">
        <v>4.7157520000000002</v>
      </c>
      <c r="AN135" s="141">
        <v>6.8238530000000006</v>
      </c>
      <c r="AO135" s="141">
        <v>0</v>
      </c>
      <c r="AP135" s="141">
        <v>8.9419449999999987</v>
      </c>
      <c r="AQ135" s="141">
        <v>0</v>
      </c>
      <c r="AR135" s="141">
        <v>3.3270029999999999</v>
      </c>
      <c r="AS135" s="141">
        <v>0</v>
      </c>
      <c r="AT135" s="142">
        <v>30.642397000000003</v>
      </c>
      <c r="AU135" s="466">
        <v>54.450950000000006</v>
      </c>
      <c r="AV135" s="402">
        <v>1037.8750709999999</v>
      </c>
      <c r="AW135" s="141">
        <v>53.252029999999998</v>
      </c>
      <c r="AX135" s="402">
        <v>607.02402508000034</v>
      </c>
      <c r="AY135" s="141">
        <v>0</v>
      </c>
      <c r="AZ135" s="141">
        <v>0</v>
      </c>
      <c r="BA135" s="142">
        <v>243.66050799999999</v>
      </c>
      <c r="BB135" s="403">
        <v>363.36351708000035</v>
      </c>
    </row>
    <row r="136" spans="6:54" ht="16.149999999999999" customHeight="1">
      <c r="F136" s="137" t="s">
        <v>187</v>
      </c>
      <c r="G136" s="395" t="s">
        <v>188</v>
      </c>
      <c r="H136" s="396">
        <v>42781</v>
      </c>
      <c r="I136" s="397" t="s">
        <v>61</v>
      </c>
      <c r="J136" s="397" t="s">
        <v>151</v>
      </c>
      <c r="K136" s="398" t="s">
        <v>117</v>
      </c>
      <c r="L136" s="395" t="s">
        <v>114</v>
      </c>
      <c r="M136" s="399">
        <v>0.21411879178397222</v>
      </c>
      <c r="N136" s="400" t="s">
        <v>52</v>
      </c>
      <c r="O136" s="504">
        <v>2018</v>
      </c>
      <c r="P136" s="401">
        <v>2</v>
      </c>
      <c r="Q136" s="141">
        <v>4287.8014200000007</v>
      </c>
      <c r="R136" s="141">
        <v>42.073500000000003</v>
      </c>
      <c r="S136" s="402">
        <v>4245.7279200000003</v>
      </c>
      <c r="T136" s="141">
        <v>1921.35078</v>
      </c>
      <c r="W136" s="403">
        <v>2324.3771400000005</v>
      </c>
      <c r="X136" s="142">
        <v>58.191001539999995</v>
      </c>
      <c r="Y136" s="141">
        <v>279.71967600000005</v>
      </c>
      <c r="Z136" s="142">
        <v>0.179838</v>
      </c>
      <c r="AA136" s="141">
        <v>0</v>
      </c>
      <c r="AB136" s="141">
        <v>-1.548605</v>
      </c>
      <c r="AC136" s="142">
        <v>13.427904</v>
      </c>
      <c r="AD136" s="141">
        <v>91.307749000000001</v>
      </c>
      <c r="AE136" s="141">
        <v>312.74827299999993</v>
      </c>
      <c r="AF136" s="141">
        <v>243.14097600000002</v>
      </c>
      <c r="AG136" s="141">
        <v>88.869945000000016</v>
      </c>
      <c r="AH136" s="141">
        <v>0</v>
      </c>
      <c r="AI136" s="141">
        <v>104.935473</v>
      </c>
      <c r="AJ136" s="141">
        <v>87.261393999999996</v>
      </c>
      <c r="AK136" s="141">
        <v>0</v>
      </c>
      <c r="AL136" s="141">
        <v>45.938617999999998</v>
      </c>
      <c r="AM136" s="380">
        <v>2.3378939999999999</v>
      </c>
      <c r="AN136" s="141">
        <v>10.450586000000001</v>
      </c>
      <c r="AO136" s="141">
        <v>0</v>
      </c>
      <c r="AP136" s="141">
        <v>10.110891999999998</v>
      </c>
      <c r="AQ136" s="141">
        <v>0</v>
      </c>
      <c r="AR136" s="141">
        <v>3.4069310000000002</v>
      </c>
      <c r="AS136" s="141">
        <v>0</v>
      </c>
      <c r="AT136" s="142">
        <v>12.169038</v>
      </c>
      <c r="AU136" s="466">
        <v>38.475341</v>
      </c>
      <c r="AV136" s="402">
        <v>1012.6777689999999</v>
      </c>
      <c r="AW136" s="141">
        <v>67.389295000000004</v>
      </c>
      <c r="AX136" s="402">
        <v>918.09885946000054</v>
      </c>
      <c r="AY136" s="141">
        <v>0</v>
      </c>
      <c r="AZ136" s="141">
        <v>0</v>
      </c>
      <c r="BA136" s="142">
        <v>190.64826199999999</v>
      </c>
      <c r="BB136" s="403">
        <v>727.45059746000061</v>
      </c>
    </row>
    <row r="137" spans="6:54" ht="16.149999999999999" customHeight="1">
      <c r="F137" s="137" t="s">
        <v>189</v>
      </c>
      <c r="G137" s="395" t="s">
        <v>190</v>
      </c>
      <c r="H137" s="396">
        <v>42896</v>
      </c>
      <c r="I137" s="397" t="s">
        <v>55</v>
      </c>
      <c r="J137" s="397" t="s">
        <v>168</v>
      </c>
      <c r="K137" s="398" t="s">
        <v>63</v>
      </c>
      <c r="L137" s="395" t="s">
        <v>191</v>
      </c>
      <c r="M137" s="399">
        <v>0.28960075325563339</v>
      </c>
      <c r="N137" s="400" t="s">
        <v>52</v>
      </c>
      <c r="O137" s="504">
        <v>2018</v>
      </c>
      <c r="P137" s="401">
        <v>2</v>
      </c>
      <c r="Q137" s="141">
        <v>9716.8584960000007</v>
      </c>
      <c r="R137" s="141">
        <v>25.357499999999998</v>
      </c>
      <c r="S137" s="402">
        <v>9691.5009960000007</v>
      </c>
      <c r="T137" s="141">
        <v>2937.0827879999997</v>
      </c>
      <c r="W137" s="403">
        <v>6754.418208000001</v>
      </c>
      <c r="X137" s="142">
        <v>257.88272327999999</v>
      </c>
      <c r="Y137" s="141">
        <v>1095.0667559999999</v>
      </c>
      <c r="Z137" s="142">
        <v>57.238438999999993</v>
      </c>
      <c r="AA137" s="141">
        <v>0</v>
      </c>
      <c r="AB137" s="141">
        <v>-26.146447000000002</v>
      </c>
      <c r="AC137" s="142">
        <v>6.6839790000000008</v>
      </c>
      <c r="AD137" s="141">
        <v>231.331614</v>
      </c>
      <c r="AE137" s="141">
        <v>546.05810499999995</v>
      </c>
      <c r="AF137" s="141">
        <v>435.14801400000005</v>
      </c>
      <c r="AG137" s="141">
        <v>342.07185800000002</v>
      </c>
      <c r="AH137" s="141">
        <v>0</v>
      </c>
      <c r="AI137" s="141">
        <v>293.87527399999999</v>
      </c>
      <c r="AJ137" s="141">
        <v>32.520705</v>
      </c>
      <c r="AK137" s="141">
        <v>39.424485999999995</v>
      </c>
      <c r="AL137" s="141">
        <v>142.33178599999999</v>
      </c>
      <c r="AM137" s="380">
        <v>25.696851999999996</v>
      </c>
      <c r="AN137" s="141">
        <v>15.755806999999997</v>
      </c>
      <c r="AO137" s="141">
        <v>33.739607000000007</v>
      </c>
      <c r="AP137" s="141">
        <v>113.63763399999999</v>
      </c>
      <c r="AQ137" s="141">
        <v>0</v>
      </c>
      <c r="AR137" s="141">
        <v>19.682269999999999</v>
      </c>
      <c r="AS137" s="141">
        <v>0</v>
      </c>
      <c r="AT137" s="142">
        <v>64.941500000000005</v>
      </c>
      <c r="AU137" s="466">
        <v>273.45366999999999</v>
      </c>
      <c r="AV137" s="402">
        <v>2336.2155119999998</v>
      </c>
      <c r="AW137" s="141">
        <v>174.54276999999999</v>
      </c>
      <c r="AX137" s="402">
        <v>2814.0095397200012</v>
      </c>
      <c r="AY137" s="141">
        <v>0</v>
      </c>
      <c r="AZ137" s="141">
        <v>0</v>
      </c>
      <c r="BA137" s="142">
        <v>660.30518999999993</v>
      </c>
      <c r="BB137" s="403">
        <v>2153.7043497200011</v>
      </c>
    </row>
    <row r="138" spans="6:54" ht="16.149999999999999" customHeight="1">
      <c r="F138" s="137" t="s">
        <v>192</v>
      </c>
      <c r="G138" s="395" t="s">
        <v>218</v>
      </c>
      <c r="H138" s="396">
        <v>42925</v>
      </c>
      <c r="I138" s="397" t="s">
        <v>55</v>
      </c>
      <c r="J138" s="397" t="s">
        <v>116</v>
      </c>
      <c r="K138" s="398" t="s">
        <v>95</v>
      </c>
      <c r="L138" s="395" t="s">
        <v>114</v>
      </c>
      <c r="M138" s="399">
        <v>2.3774100762968191E-3</v>
      </c>
      <c r="N138" s="400" t="s">
        <v>51</v>
      </c>
      <c r="O138" s="504">
        <v>2018</v>
      </c>
      <c r="P138" s="401">
        <v>2</v>
      </c>
      <c r="Q138" s="141">
        <v>1092.1098240000001</v>
      </c>
      <c r="R138" s="141">
        <v>18.291000000000004</v>
      </c>
      <c r="S138" s="402">
        <v>1073.8188240000002</v>
      </c>
      <c r="T138" s="141">
        <v>617.46591599999988</v>
      </c>
      <c r="W138" s="403">
        <v>456.3529080000003</v>
      </c>
      <c r="X138" s="142">
        <v>3.6908710999999998</v>
      </c>
      <c r="Y138" s="141">
        <v>101.02006799999999</v>
      </c>
      <c r="Z138" s="142">
        <v>14.846625999999999</v>
      </c>
      <c r="AA138" s="141">
        <v>0</v>
      </c>
      <c r="AB138" s="141">
        <v>-0.28973899999999997</v>
      </c>
      <c r="AC138" s="142">
        <v>2.6276329999999999</v>
      </c>
      <c r="AD138" s="141">
        <v>52.592624000000001</v>
      </c>
      <c r="AE138" s="141">
        <v>86.012518999999998</v>
      </c>
      <c r="AF138" s="141">
        <v>82.185965999999993</v>
      </c>
      <c r="AG138" s="141">
        <v>19.732225</v>
      </c>
      <c r="AH138" s="141">
        <v>0</v>
      </c>
      <c r="AI138" s="141">
        <v>5.345184999999999</v>
      </c>
      <c r="AJ138" s="141">
        <v>5.7248429999999999</v>
      </c>
      <c r="AK138" s="141">
        <v>0</v>
      </c>
      <c r="AL138" s="141">
        <v>12.149056</v>
      </c>
      <c r="AM138" s="380">
        <v>4.5259230000000006</v>
      </c>
      <c r="AN138" s="141">
        <v>1.658506</v>
      </c>
      <c r="AO138" s="141">
        <v>0</v>
      </c>
      <c r="AP138" s="141">
        <v>42.042127999999998</v>
      </c>
      <c r="AQ138" s="141">
        <v>0</v>
      </c>
      <c r="AR138" s="141">
        <v>7.0636370000000008</v>
      </c>
      <c r="AS138" s="141">
        <v>0</v>
      </c>
      <c r="AT138" s="142">
        <v>0.339694</v>
      </c>
      <c r="AU138" s="466">
        <v>55.629888000000001</v>
      </c>
      <c r="AV138" s="402">
        <v>319.37230599999998</v>
      </c>
      <c r="AW138" s="141">
        <v>17.164538</v>
      </c>
      <c r="AX138" s="402">
        <v>2.5963929000003461</v>
      </c>
      <c r="AY138" s="141">
        <v>0</v>
      </c>
      <c r="AZ138" s="141">
        <v>0</v>
      </c>
      <c r="BA138" s="142">
        <v>93.445823000000004</v>
      </c>
      <c r="BB138" s="403">
        <v>-90.849430099999665</v>
      </c>
    </row>
    <row r="139" spans="6:54" ht="16.149999999999999" customHeight="1">
      <c r="F139" s="137" t="s">
        <v>193</v>
      </c>
      <c r="G139" s="395" t="s">
        <v>219</v>
      </c>
      <c r="H139" s="396">
        <v>43011</v>
      </c>
      <c r="I139" s="397" t="s">
        <v>55</v>
      </c>
      <c r="J139" s="397" t="s">
        <v>126</v>
      </c>
      <c r="K139" s="398" t="s">
        <v>106</v>
      </c>
      <c r="L139" s="395" t="s">
        <v>114</v>
      </c>
      <c r="M139" s="399">
        <v>0.12342540598451948</v>
      </c>
      <c r="N139" s="400" t="s">
        <v>52</v>
      </c>
      <c r="O139" s="504">
        <v>2018</v>
      </c>
      <c r="P139" s="401">
        <v>2</v>
      </c>
      <c r="Q139" s="141">
        <v>2625.8535720000004</v>
      </c>
      <c r="R139" s="141">
        <v>47.365500000000004</v>
      </c>
      <c r="S139" s="402">
        <v>2578.4880720000006</v>
      </c>
      <c r="T139" s="141">
        <v>949.41892799999994</v>
      </c>
      <c r="W139" s="403">
        <v>1629.0691440000005</v>
      </c>
      <c r="X139" s="142">
        <v>48.875450819999998</v>
      </c>
      <c r="Y139" s="141">
        <v>230.440572</v>
      </c>
      <c r="Z139" s="142">
        <v>28.983891</v>
      </c>
      <c r="AA139" s="141">
        <v>0</v>
      </c>
      <c r="AB139" s="141">
        <v>-0.76930699999999996</v>
      </c>
      <c r="AC139" s="142">
        <v>15.975608999999999</v>
      </c>
      <c r="AD139" s="141">
        <v>132.650507</v>
      </c>
      <c r="AE139" s="141">
        <v>301.19867700000003</v>
      </c>
      <c r="AF139" s="141">
        <v>179.82800900000001</v>
      </c>
      <c r="AG139" s="141">
        <v>124.238085</v>
      </c>
      <c r="AH139" s="141">
        <v>0</v>
      </c>
      <c r="AI139" s="141">
        <v>143.99029200000001</v>
      </c>
      <c r="AJ139" s="141">
        <v>29.143747000000001</v>
      </c>
      <c r="AK139" s="141">
        <v>0</v>
      </c>
      <c r="AL139" s="141">
        <v>18.563278</v>
      </c>
      <c r="AM139" s="380">
        <v>4.3660670000000001</v>
      </c>
      <c r="AN139" s="141">
        <v>11.529613999999999</v>
      </c>
      <c r="AO139" s="141">
        <v>0</v>
      </c>
      <c r="AP139" s="141">
        <v>19.752206999999999</v>
      </c>
      <c r="AQ139" s="141">
        <v>0</v>
      </c>
      <c r="AR139" s="141">
        <v>2.6576060000000004</v>
      </c>
      <c r="AS139" s="141">
        <v>0</v>
      </c>
      <c r="AT139" s="142">
        <v>2.6875789999999999</v>
      </c>
      <c r="AU139" s="466">
        <v>40.993072999999995</v>
      </c>
      <c r="AV139" s="402">
        <v>970.60566799999981</v>
      </c>
      <c r="AW139" s="141">
        <v>41.272821</v>
      </c>
      <c r="AX139" s="402">
        <v>324.0970431800007</v>
      </c>
      <c r="AY139" s="141">
        <v>0</v>
      </c>
      <c r="AZ139" s="141">
        <v>0</v>
      </c>
      <c r="BA139" s="142">
        <v>287.800746</v>
      </c>
      <c r="BB139" s="403">
        <v>36.296297180000693</v>
      </c>
    </row>
    <row r="140" spans="6:54" ht="16.149999999999999" customHeight="1">
      <c r="F140" s="137" t="s">
        <v>194</v>
      </c>
      <c r="G140" s="395" t="s">
        <v>195</v>
      </c>
      <c r="H140" s="396">
        <v>43011</v>
      </c>
      <c r="I140" s="397" t="s">
        <v>55</v>
      </c>
      <c r="J140" s="397" t="s">
        <v>126</v>
      </c>
      <c r="K140" s="398" t="s">
        <v>135</v>
      </c>
      <c r="L140" s="395" t="s">
        <v>114</v>
      </c>
      <c r="M140" s="399">
        <v>0.15615517342813595</v>
      </c>
      <c r="N140" s="400" t="s">
        <v>52</v>
      </c>
      <c r="O140" s="504">
        <v>2018</v>
      </c>
      <c r="P140" s="401">
        <v>2</v>
      </c>
      <c r="Q140" s="141">
        <v>2290.1868720000002</v>
      </c>
      <c r="R140" s="141">
        <v>23.4465</v>
      </c>
      <c r="S140" s="402">
        <v>2266.7403720000002</v>
      </c>
      <c r="T140" s="141">
        <v>850.37882400000001</v>
      </c>
      <c r="W140" s="403">
        <v>1416.3615480000003</v>
      </c>
      <c r="X140" s="142">
        <v>62.91115782</v>
      </c>
      <c r="Y140" s="141">
        <v>181.33956000000001</v>
      </c>
      <c r="Z140" s="142">
        <v>3.287039</v>
      </c>
      <c r="AA140" s="141">
        <v>0</v>
      </c>
      <c r="AB140" s="141">
        <v>-1.258866</v>
      </c>
      <c r="AC140" s="142">
        <v>8.5223230000000001</v>
      </c>
      <c r="AD140" s="141">
        <v>113.32791300000001</v>
      </c>
      <c r="AE140" s="141">
        <v>229.80299099999999</v>
      </c>
      <c r="AF140" s="141">
        <v>165.97049200000001</v>
      </c>
      <c r="AG140" s="141">
        <v>99.880026999999998</v>
      </c>
      <c r="AH140" s="141">
        <v>0</v>
      </c>
      <c r="AI140" s="141">
        <v>84.463914000000017</v>
      </c>
      <c r="AJ140" s="141">
        <v>28.774080000000001</v>
      </c>
      <c r="AK140" s="141">
        <v>0</v>
      </c>
      <c r="AL140" s="141">
        <v>19.462468000000001</v>
      </c>
      <c r="AM140" s="380">
        <v>1.9582360000000001</v>
      </c>
      <c r="AN140" s="141">
        <v>8.4923500000000001</v>
      </c>
      <c r="AO140" s="141">
        <v>0</v>
      </c>
      <c r="AP140" s="141">
        <v>21.390731000000002</v>
      </c>
      <c r="AQ140" s="141">
        <v>0</v>
      </c>
      <c r="AR140" s="141">
        <v>3.9764180000000002</v>
      </c>
      <c r="AS140" s="141">
        <v>0</v>
      </c>
      <c r="AT140" s="142">
        <v>4.9655269999999998</v>
      </c>
      <c r="AU140" s="466">
        <v>40.783262000000008</v>
      </c>
      <c r="AV140" s="402">
        <v>782.46514700000023</v>
      </c>
      <c r="AW140" s="141">
        <v>35.997573000000003</v>
      </c>
      <c r="AX140" s="402">
        <v>357.6245281800002</v>
      </c>
      <c r="AY140" s="141">
        <v>0</v>
      </c>
      <c r="AZ140" s="141">
        <v>0</v>
      </c>
      <c r="BA140" s="142">
        <v>278.85880100000003</v>
      </c>
      <c r="BB140" s="403">
        <v>78.765727180000169</v>
      </c>
    </row>
    <row r="141" spans="6:54" ht="16.149999999999999" customHeight="1">
      <c r="F141" s="137" t="s">
        <v>196</v>
      </c>
      <c r="G141" s="395" t="s">
        <v>197</v>
      </c>
      <c r="H141" s="396">
        <v>43011</v>
      </c>
      <c r="I141" s="397" t="s">
        <v>55</v>
      </c>
      <c r="J141" s="397" t="s">
        <v>126</v>
      </c>
      <c r="K141" s="398" t="s">
        <v>63</v>
      </c>
      <c r="L141" s="395" t="s">
        <v>114</v>
      </c>
      <c r="M141" s="399">
        <v>0.22846288369720291</v>
      </c>
      <c r="N141" s="400" t="s">
        <v>52</v>
      </c>
      <c r="O141" s="504">
        <v>2018</v>
      </c>
      <c r="P141" s="401">
        <v>2</v>
      </c>
      <c r="Q141" s="141">
        <v>5762.1096360000001</v>
      </c>
      <c r="R141" s="141">
        <v>56.153999999999996</v>
      </c>
      <c r="S141" s="402">
        <v>5705.9556360000006</v>
      </c>
      <c r="T141" s="141">
        <v>2054.3436000000002</v>
      </c>
      <c r="W141" s="403">
        <v>3651.6120360000004</v>
      </c>
      <c r="X141" s="142">
        <v>119.65700138000001</v>
      </c>
      <c r="Y141" s="141">
        <v>644.45209199999988</v>
      </c>
      <c r="Z141" s="142">
        <v>27.705043</v>
      </c>
      <c r="AA141" s="141">
        <v>0</v>
      </c>
      <c r="AB141" s="141">
        <v>-4.1962200000000003</v>
      </c>
      <c r="AC141" s="142">
        <v>21.061027999999997</v>
      </c>
      <c r="AD141" s="141">
        <v>198.36131399999999</v>
      </c>
      <c r="AE141" s="141">
        <v>526.54568199999994</v>
      </c>
      <c r="AF141" s="141">
        <v>290.19858599999998</v>
      </c>
      <c r="AG141" s="141">
        <v>171.59542500000001</v>
      </c>
      <c r="AH141" s="141">
        <v>0</v>
      </c>
      <c r="AI141" s="141">
        <v>134.54879699999998</v>
      </c>
      <c r="AJ141" s="141">
        <v>33.639697000000005</v>
      </c>
      <c r="AK141" s="141">
        <v>1.648515</v>
      </c>
      <c r="AL141" s="141">
        <v>31.901263</v>
      </c>
      <c r="AM141" s="380">
        <v>4.4160219999999999</v>
      </c>
      <c r="AN141" s="141">
        <v>11.259857</v>
      </c>
      <c r="AO141" s="141">
        <v>0.44959500000000002</v>
      </c>
      <c r="AP141" s="141">
        <v>47.996763999999999</v>
      </c>
      <c r="AQ141" s="141">
        <v>0</v>
      </c>
      <c r="AR141" s="141">
        <v>9.4914500000000004</v>
      </c>
      <c r="AS141" s="141">
        <v>0</v>
      </c>
      <c r="AT141" s="142">
        <v>7.6131419999999999</v>
      </c>
      <c r="AU141" s="466">
        <v>81.226829999999993</v>
      </c>
      <c r="AV141" s="402">
        <v>1469.666109</v>
      </c>
      <c r="AW141" s="141">
        <v>90.568415000000002</v>
      </c>
      <c r="AX141" s="402">
        <v>1316.4281836200003</v>
      </c>
      <c r="AY141" s="141">
        <v>0</v>
      </c>
      <c r="AZ141" s="141">
        <v>0</v>
      </c>
      <c r="BA141" s="142">
        <v>401.30849699999999</v>
      </c>
      <c r="BB141" s="403">
        <v>915.11968662000027</v>
      </c>
    </row>
    <row r="142" spans="6:54" ht="16.149999999999999" customHeight="1">
      <c r="F142" s="137" t="s">
        <v>198</v>
      </c>
      <c r="G142" s="395" t="s">
        <v>220</v>
      </c>
      <c r="H142" s="396">
        <v>43013</v>
      </c>
      <c r="I142" s="397" t="s">
        <v>61</v>
      </c>
      <c r="J142" s="397" t="s">
        <v>67</v>
      </c>
      <c r="K142" s="398" t="s">
        <v>117</v>
      </c>
      <c r="L142" s="395" t="s">
        <v>77</v>
      </c>
      <c r="M142" s="399">
        <v>2.0071422466675398E-2</v>
      </c>
      <c r="N142" s="400" t="s">
        <v>51</v>
      </c>
      <c r="O142" s="504">
        <v>2018</v>
      </c>
      <c r="P142" s="401">
        <v>2</v>
      </c>
      <c r="Q142" s="141">
        <v>2266.3370160000004</v>
      </c>
      <c r="R142" s="141">
        <v>31.899000000000001</v>
      </c>
      <c r="S142" s="402">
        <v>2234.4380160000005</v>
      </c>
      <c r="T142" s="141">
        <v>1089.0325799999998</v>
      </c>
      <c r="W142" s="403">
        <v>1145.4054360000007</v>
      </c>
      <c r="X142" s="142">
        <v>36.5448223</v>
      </c>
      <c r="Y142" s="141">
        <v>147.17732400000003</v>
      </c>
      <c r="Z142" s="142">
        <v>15.096401</v>
      </c>
      <c r="AA142" s="141">
        <v>0</v>
      </c>
      <c r="AB142" s="141">
        <v>-0.58946900000000002</v>
      </c>
      <c r="AC142" s="142">
        <v>9.3515759999999997</v>
      </c>
      <c r="AD142" s="141">
        <v>87.800908000000007</v>
      </c>
      <c r="AE142" s="141">
        <v>275.54178900000005</v>
      </c>
      <c r="AF142" s="141">
        <v>168.568152</v>
      </c>
      <c r="AG142" s="141">
        <v>147.507124</v>
      </c>
      <c r="AH142" s="141">
        <v>0</v>
      </c>
      <c r="AI142" s="141">
        <v>103.58668800000001</v>
      </c>
      <c r="AJ142" s="141">
        <v>16.435195</v>
      </c>
      <c r="AK142" s="141">
        <v>0</v>
      </c>
      <c r="AL142" s="141">
        <v>21.340776000000002</v>
      </c>
      <c r="AM142" s="380">
        <v>1.7783980000000001</v>
      </c>
      <c r="AN142" s="141">
        <v>1.518632</v>
      </c>
      <c r="AO142" s="141">
        <v>0</v>
      </c>
      <c r="AP142" s="141">
        <v>7.0136819999999993</v>
      </c>
      <c r="AQ142" s="141">
        <v>1.9582360000000001</v>
      </c>
      <c r="AR142" s="141">
        <v>1.1889289999999999</v>
      </c>
      <c r="AS142" s="141">
        <v>0</v>
      </c>
      <c r="AT142" s="142">
        <v>34.908553999999995</v>
      </c>
      <c r="AU142" s="466">
        <v>48.366430999999992</v>
      </c>
      <c r="AV142" s="402">
        <v>869.14706300000012</v>
      </c>
      <c r="AW142" s="141">
        <v>40.713325000000005</v>
      </c>
      <c r="AX142" s="402">
        <v>45.488607700000493</v>
      </c>
      <c r="AY142" s="141">
        <v>0</v>
      </c>
      <c r="AZ142" s="141">
        <v>0</v>
      </c>
      <c r="BA142" s="142">
        <v>179.73809</v>
      </c>
      <c r="BB142" s="403">
        <v>-134.2494822999995</v>
      </c>
    </row>
    <row r="143" spans="6:54" ht="16.149999999999999" customHeight="1">
      <c r="F143" s="137" t="s">
        <v>199</v>
      </c>
      <c r="G143" s="395" t="s">
        <v>200</v>
      </c>
      <c r="H143" s="396">
        <v>43031</v>
      </c>
      <c r="I143" s="397" t="s">
        <v>61</v>
      </c>
      <c r="J143" s="397" t="s">
        <v>91</v>
      </c>
      <c r="K143" s="398" t="s">
        <v>63</v>
      </c>
      <c r="L143" s="395" t="s">
        <v>114</v>
      </c>
      <c r="M143" s="399">
        <v>0.17307166764888951</v>
      </c>
      <c r="N143" s="400" t="s">
        <v>52</v>
      </c>
      <c r="O143" s="504">
        <v>2018</v>
      </c>
      <c r="P143" s="401">
        <v>2</v>
      </c>
      <c r="Q143" s="141">
        <v>3923.8352640000007</v>
      </c>
      <c r="R143" s="141">
        <v>51.355499999999999</v>
      </c>
      <c r="S143" s="402">
        <v>3872.4797640000006</v>
      </c>
      <c r="T143" s="141">
        <v>1410.394356</v>
      </c>
      <c r="W143" s="403">
        <v>2462.0854080000008</v>
      </c>
      <c r="X143" s="142">
        <v>88.414557280000011</v>
      </c>
      <c r="Y143" s="141">
        <v>437.27871600000009</v>
      </c>
      <c r="Z143" s="142">
        <v>19.232675</v>
      </c>
      <c r="AA143" s="141">
        <v>0</v>
      </c>
      <c r="AB143" s="141">
        <v>-3.2570659999999996</v>
      </c>
      <c r="AC143" s="142">
        <v>20.741316000000001</v>
      </c>
      <c r="AD143" s="141">
        <v>236.68679</v>
      </c>
      <c r="AE143" s="141">
        <v>312.77824599999997</v>
      </c>
      <c r="AF143" s="141">
        <v>246.517934</v>
      </c>
      <c r="AG143" s="141">
        <v>183.90433699999997</v>
      </c>
      <c r="AH143" s="141">
        <v>0</v>
      </c>
      <c r="AI143" s="141">
        <v>88.530250999999993</v>
      </c>
      <c r="AJ143" s="141">
        <v>11.329794000000001</v>
      </c>
      <c r="AK143" s="141">
        <v>0</v>
      </c>
      <c r="AL143" s="141">
        <v>67.289384999999996</v>
      </c>
      <c r="AM143" s="380">
        <v>4.5159319999999994</v>
      </c>
      <c r="AN143" s="141">
        <v>7.5631870000000001</v>
      </c>
      <c r="AO143" s="141">
        <v>6.1844289999999997</v>
      </c>
      <c r="AP143" s="141">
        <v>20.901172000000003</v>
      </c>
      <c r="AQ143" s="141">
        <v>0.34968499999999997</v>
      </c>
      <c r="AR143" s="141">
        <v>3.5068409999999997</v>
      </c>
      <c r="AS143" s="141">
        <v>0</v>
      </c>
      <c r="AT143" s="142">
        <v>3.8065709999999999</v>
      </c>
      <c r="AU143" s="466">
        <v>46.827817000000003</v>
      </c>
      <c r="AV143" s="402">
        <v>1193.864554</v>
      </c>
      <c r="AW143" s="141">
        <v>61.674442999999997</v>
      </c>
      <c r="AX143" s="402">
        <v>679.10471272000075</v>
      </c>
      <c r="AY143" s="141">
        <v>0</v>
      </c>
      <c r="AZ143" s="141">
        <v>0</v>
      </c>
      <c r="BA143" s="142">
        <v>360.185541</v>
      </c>
      <c r="BB143" s="403">
        <v>318.91917172000075</v>
      </c>
    </row>
    <row r="144" spans="6:54" ht="16.149999999999999" customHeight="1">
      <c r="F144" s="137" t="s">
        <v>201</v>
      </c>
      <c r="G144" s="395" t="s">
        <v>202</v>
      </c>
      <c r="H144" s="396">
        <v>43031</v>
      </c>
      <c r="I144" s="397" t="s">
        <v>61</v>
      </c>
      <c r="J144" s="397" t="s">
        <v>91</v>
      </c>
      <c r="K144" s="398" t="s">
        <v>117</v>
      </c>
      <c r="L144" s="395" t="s">
        <v>114</v>
      </c>
      <c r="M144" s="399">
        <v>0.14914819243078886</v>
      </c>
      <c r="N144" s="400" t="s">
        <v>52</v>
      </c>
      <c r="O144" s="504">
        <v>2018</v>
      </c>
      <c r="P144" s="401">
        <v>2</v>
      </c>
      <c r="Q144" s="141">
        <v>3202.6997160000005</v>
      </c>
      <c r="R144" s="141">
        <v>29.704499999999999</v>
      </c>
      <c r="S144" s="402">
        <v>3172.9952160000007</v>
      </c>
      <c r="T144" s="141">
        <v>1485.28728</v>
      </c>
      <c r="W144" s="403">
        <v>1687.7079360000007</v>
      </c>
      <c r="X144" s="142">
        <v>54.614495460000001</v>
      </c>
      <c r="Y144" s="141">
        <v>209.059056</v>
      </c>
      <c r="Z144" s="142">
        <v>0.149865</v>
      </c>
      <c r="AA144" s="141">
        <v>0</v>
      </c>
      <c r="AB144" s="141">
        <v>-0.359676</v>
      </c>
      <c r="AC144" s="142">
        <v>11.789380000000001</v>
      </c>
      <c r="AD144" s="141">
        <v>118.46328699999999</v>
      </c>
      <c r="AE144" s="141">
        <v>296.27311400000002</v>
      </c>
      <c r="AF144" s="141">
        <v>196.36311399999997</v>
      </c>
      <c r="AG144" s="141">
        <v>98.751043999999993</v>
      </c>
      <c r="AH144" s="141">
        <v>0</v>
      </c>
      <c r="AI144" s="141">
        <v>93.685607000000005</v>
      </c>
      <c r="AJ144" s="141">
        <v>33.649688000000005</v>
      </c>
      <c r="AK144" s="141">
        <v>0</v>
      </c>
      <c r="AL144" s="141">
        <v>44.969490999999998</v>
      </c>
      <c r="AM144" s="380">
        <v>4.1962200000000003</v>
      </c>
      <c r="AN144" s="141">
        <v>7.3733579999999996</v>
      </c>
      <c r="AO144" s="141">
        <v>0</v>
      </c>
      <c r="AP144" s="141">
        <v>7.1335739999999994</v>
      </c>
      <c r="AQ144" s="141">
        <v>0</v>
      </c>
      <c r="AR144" s="141">
        <v>3.4968499999999998</v>
      </c>
      <c r="AS144" s="141">
        <v>0</v>
      </c>
      <c r="AT144" s="142">
        <v>2.9473450000000003</v>
      </c>
      <c r="AU144" s="466">
        <v>25.147346999999996</v>
      </c>
      <c r="AV144" s="402">
        <v>907.30269199999987</v>
      </c>
      <c r="AW144" s="141">
        <v>50.334658000000005</v>
      </c>
      <c r="AX144" s="402">
        <v>477.67687354000088</v>
      </c>
      <c r="AY144" s="141">
        <v>0</v>
      </c>
      <c r="AZ144" s="141">
        <v>0</v>
      </c>
      <c r="BA144" s="142">
        <v>205.61478000000002</v>
      </c>
      <c r="BB144" s="403">
        <v>272.06209354000089</v>
      </c>
    </row>
    <row r="145" spans="6:54" ht="16.149999999999999" customHeight="1">
      <c r="F145" s="137" t="s">
        <v>203</v>
      </c>
      <c r="G145" s="395" t="s">
        <v>221</v>
      </c>
      <c r="H145" s="396">
        <v>43078</v>
      </c>
      <c r="I145" s="397" t="s">
        <v>61</v>
      </c>
      <c r="J145" s="397" t="s">
        <v>91</v>
      </c>
      <c r="K145" s="398" t="s">
        <v>117</v>
      </c>
      <c r="L145" s="395" t="s">
        <v>77</v>
      </c>
      <c r="M145" s="399">
        <v>8.7236313838953153E-2</v>
      </c>
      <c r="N145" s="400" t="s">
        <v>52</v>
      </c>
      <c r="O145" s="504">
        <v>2018</v>
      </c>
      <c r="P145" s="401">
        <v>2</v>
      </c>
      <c r="Q145" s="141">
        <v>3998.0990880000004</v>
      </c>
      <c r="R145" s="141">
        <v>27.405000000000001</v>
      </c>
      <c r="S145" s="402">
        <v>3970.6940880000002</v>
      </c>
      <c r="T145" s="141">
        <v>1932.0572519999998</v>
      </c>
      <c r="W145" s="403">
        <v>2038.6368360000004</v>
      </c>
      <c r="X145" s="142">
        <v>66.123775200000011</v>
      </c>
      <c r="Y145" s="141">
        <v>299.02694400000001</v>
      </c>
      <c r="Z145" s="142">
        <v>15.206302000000001</v>
      </c>
      <c r="AA145" s="141">
        <v>0</v>
      </c>
      <c r="AB145" s="141">
        <v>-1.0390640000000002</v>
      </c>
      <c r="AC145" s="142">
        <v>19.672279000000003</v>
      </c>
      <c r="AD145" s="141">
        <v>119.12269300000001</v>
      </c>
      <c r="AE145" s="141">
        <v>426.08617700000002</v>
      </c>
      <c r="AF145" s="141">
        <v>286.86159200000003</v>
      </c>
      <c r="AG145" s="141">
        <v>163.21297600000003</v>
      </c>
      <c r="AH145" s="141">
        <v>0</v>
      </c>
      <c r="AI145" s="141">
        <v>151.91315499999999</v>
      </c>
      <c r="AJ145" s="141">
        <v>74.782634999999999</v>
      </c>
      <c r="AK145" s="141">
        <v>0</v>
      </c>
      <c r="AL145" s="141">
        <v>8.4723680000000012</v>
      </c>
      <c r="AM145" s="380">
        <v>3.0272729999999997</v>
      </c>
      <c r="AN145" s="141">
        <v>3.386949</v>
      </c>
      <c r="AO145" s="141">
        <v>0</v>
      </c>
      <c r="AP145" s="141">
        <v>4.1462650000000005</v>
      </c>
      <c r="AQ145" s="141">
        <v>11.279838999999999</v>
      </c>
      <c r="AR145" s="141">
        <v>1.578578</v>
      </c>
      <c r="AS145" s="141">
        <v>0</v>
      </c>
      <c r="AT145" s="142">
        <v>2.4477950000000002</v>
      </c>
      <c r="AU145" s="466">
        <v>25.866698999999997</v>
      </c>
      <c r="AV145" s="402">
        <v>1256.318295</v>
      </c>
      <c r="AW145" s="141">
        <v>71.815308000000002</v>
      </c>
      <c r="AX145" s="402">
        <v>348.77942680000041</v>
      </c>
      <c r="AY145" s="141">
        <v>0</v>
      </c>
      <c r="AZ145" s="141">
        <v>0</v>
      </c>
      <c r="BA145" s="142">
        <v>287.14133999999996</v>
      </c>
      <c r="BB145" s="403">
        <v>61.638086800000451</v>
      </c>
    </row>
    <row r="146" spans="6:54" ht="16.149999999999999" customHeight="1">
      <c r="F146" s="137" t="s">
        <v>204</v>
      </c>
      <c r="G146" s="395" t="s">
        <v>205</v>
      </c>
      <c r="H146" s="396">
        <v>43078</v>
      </c>
      <c r="I146" s="397" t="s">
        <v>61</v>
      </c>
      <c r="J146" s="397" t="s">
        <v>91</v>
      </c>
      <c r="K146" s="398" t="s">
        <v>117</v>
      </c>
      <c r="L146" s="395" t="s">
        <v>77</v>
      </c>
      <c r="M146" s="399">
        <v>0.13690874367782771</v>
      </c>
      <c r="N146" s="400" t="s">
        <v>52</v>
      </c>
      <c r="O146" s="504">
        <v>2018</v>
      </c>
      <c r="P146" s="401">
        <v>2</v>
      </c>
      <c r="Q146" s="141">
        <v>5042.2533480000011</v>
      </c>
      <c r="R146" s="141">
        <v>53.676000000000002</v>
      </c>
      <c r="S146" s="402">
        <v>4988.5773480000007</v>
      </c>
      <c r="T146" s="141">
        <v>2364.611292</v>
      </c>
      <c r="W146" s="403">
        <v>2623.9660560000007</v>
      </c>
      <c r="X146" s="142">
        <v>83.704797819999996</v>
      </c>
      <c r="Y146" s="141">
        <v>328.65307200000001</v>
      </c>
      <c r="Z146" s="142">
        <v>0.50954100000000002</v>
      </c>
      <c r="AA146" s="141">
        <v>0</v>
      </c>
      <c r="AB146" s="141">
        <v>-1.3088210000000002</v>
      </c>
      <c r="AC146" s="142">
        <v>28.264538999999999</v>
      </c>
      <c r="AD146" s="141">
        <v>92.986237000000003</v>
      </c>
      <c r="AE146" s="141">
        <v>479.61795499999999</v>
      </c>
      <c r="AF146" s="141">
        <v>540.5830370000001</v>
      </c>
      <c r="AG146" s="141">
        <v>116.125393</v>
      </c>
      <c r="AH146" s="141">
        <v>0</v>
      </c>
      <c r="AI146" s="141">
        <v>129.90298200000001</v>
      </c>
      <c r="AJ146" s="141">
        <v>29.153737999999997</v>
      </c>
      <c r="AK146" s="141">
        <v>0</v>
      </c>
      <c r="AL146" s="141">
        <v>20.061927999999998</v>
      </c>
      <c r="AM146" s="380">
        <v>3.4668770000000002</v>
      </c>
      <c r="AN146" s="141">
        <v>10.580468999999999</v>
      </c>
      <c r="AO146" s="141">
        <v>0</v>
      </c>
      <c r="AP146" s="141">
        <v>11.549595999999999</v>
      </c>
      <c r="AQ146" s="141">
        <v>5.175338</v>
      </c>
      <c r="AR146" s="141">
        <v>1.6385240000000001</v>
      </c>
      <c r="AS146" s="141">
        <v>0</v>
      </c>
      <c r="AT146" s="142">
        <v>16.305312000000001</v>
      </c>
      <c r="AU146" s="466">
        <v>48.716116</v>
      </c>
      <c r="AV146" s="402">
        <v>1457.1473860000003</v>
      </c>
      <c r="AW146" s="141">
        <v>90.578406000000001</v>
      </c>
      <c r="AX146" s="402">
        <v>690.32857118000072</v>
      </c>
      <c r="AY146" s="141">
        <v>0</v>
      </c>
      <c r="AZ146" s="141">
        <v>0</v>
      </c>
      <c r="BA146" s="142">
        <v>273.37374199999999</v>
      </c>
      <c r="BB146" s="403">
        <v>416.95482918000073</v>
      </c>
    </row>
    <row r="147" spans="6:54" ht="16.149999999999999" customHeight="1">
      <c r="F147" s="137" t="s">
        <v>206</v>
      </c>
      <c r="G147" s="395" t="s">
        <v>207</v>
      </c>
      <c r="H147" s="396">
        <v>43097</v>
      </c>
      <c r="I147" s="397" t="s">
        <v>55</v>
      </c>
      <c r="J147" s="397" t="s">
        <v>116</v>
      </c>
      <c r="K147" s="398" t="s">
        <v>63</v>
      </c>
      <c r="L147" s="395" t="s">
        <v>114</v>
      </c>
      <c r="M147" s="399">
        <v>0.19305783430982246</v>
      </c>
      <c r="N147" s="400" t="s">
        <v>52</v>
      </c>
      <c r="O147" s="504">
        <v>2018</v>
      </c>
      <c r="P147" s="401">
        <v>2</v>
      </c>
      <c r="Q147" s="141">
        <v>5326.6384080000007</v>
      </c>
      <c r="R147" s="141">
        <v>65.772000000000006</v>
      </c>
      <c r="S147" s="402">
        <v>5260.8664080000008</v>
      </c>
      <c r="T147" s="141">
        <v>2022.4965600000003</v>
      </c>
      <c r="W147" s="403">
        <v>3238.3698480000003</v>
      </c>
      <c r="X147" s="142">
        <v>112.18168780000002</v>
      </c>
      <c r="Y147" s="141">
        <v>594.083484</v>
      </c>
      <c r="Z147" s="142">
        <v>20.691361000000001</v>
      </c>
      <c r="AA147" s="141">
        <v>0</v>
      </c>
      <c r="AB147" s="141">
        <v>6.3243029999999996</v>
      </c>
      <c r="AC147" s="142">
        <v>25.267239</v>
      </c>
      <c r="AD147" s="141">
        <v>240.46338800000001</v>
      </c>
      <c r="AE147" s="141">
        <v>313.12793100000005</v>
      </c>
      <c r="AF147" s="141">
        <v>374.66249999999997</v>
      </c>
      <c r="AG147" s="141">
        <v>242.41163299999999</v>
      </c>
      <c r="AH147" s="141">
        <v>0</v>
      </c>
      <c r="AI147" s="141">
        <v>145.50892399999998</v>
      </c>
      <c r="AJ147" s="141">
        <v>25.527004999999999</v>
      </c>
      <c r="AK147" s="141">
        <v>0</v>
      </c>
      <c r="AL147" s="141">
        <v>27.655087999999999</v>
      </c>
      <c r="AM147" s="380">
        <v>8.7421250000000015</v>
      </c>
      <c r="AN147" s="141">
        <v>8.0827190000000009</v>
      </c>
      <c r="AO147" s="141">
        <v>1.6185420000000001</v>
      </c>
      <c r="AP147" s="141">
        <v>21.001082</v>
      </c>
      <c r="AQ147" s="141">
        <v>0</v>
      </c>
      <c r="AR147" s="141">
        <v>12.548696000000001</v>
      </c>
      <c r="AS147" s="141">
        <v>0</v>
      </c>
      <c r="AT147" s="142">
        <v>9.5813690000000005</v>
      </c>
      <c r="AU147" s="466">
        <v>61.574533000000002</v>
      </c>
      <c r="AV147" s="402">
        <v>1430.9310019999998</v>
      </c>
      <c r="AW147" s="141">
        <v>83.724579999999989</v>
      </c>
      <c r="AX147" s="402">
        <v>1028.3492752000006</v>
      </c>
      <c r="AY147" s="141">
        <v>0</v>
      </c>
      <c r="AZ147" s="141">
        <v>0</v>
      </c>
      <c r="BA147" s="142">
        <v>302.797237</v>
      </c>
      <c r="BB147" s="403">
        <v>725.55203820000065</v>
      </c>
    </row>
    <row r="148" spans="6:54" ht="16.149999999999999" customHeight="1">
      <c r="F148" s="137" t="s">
        <v>59</v>
      </c>
      <c r="G148" s="395" t="s">
        <v>60</v>
      </c>
      <c r="H148" s="396">
        <v>32213</v>
      </c>
      <c r="I148" s="397" t="s">
        <v>61</v>
      </c>
      <c r="J148" s="397" t="s">
        <v>62</v>
      </c>
      <c r="K148" s="398" t="s">
        <v>63</v>
      </c>
      <c r="L148" s="395" t="s">
        <v>64</v>
      </c>
      <c r="M148" s="399">
        <v>0.18627486200229007</v>
      </c>
      <c r="N148" s="400" t="s">
        <v>52</v>
      </c>
      <c r="O148" s="504">
        <v>2018</v>
      </c>
      <c r="P148" s="401">
        <v>3</v>
      </c>
      <c r="Q148" s="141">
        <v>7498.9317564000012</v>
      </c>
      <c r="R148" s="141">
        <v>79.931691000000001</v>
      </c>
      <c r="S148" s="402">
        <v>7419.0000654000014</v>
      </c>
      <c r="T148" s="141">
        <v>3121.4807280720006</v>
      </c>
      <c r="W148" s="403">
        <v>4297.5193373280008</v>
      </c>
      <c r="X148" s="142">
        <v>79.785196679999999</v>
      </c>
      <c r="Y148" s="141">
        <v>873.04822920000015</v>
      </c>
      <c r="Z148" s="142">
        <v>57.057748160000003</v>
      </c>
      <c r="AA148" s="141">
        <v>0</v>
      </c>
      <c r="AB148" s="141">
        <v>217.13758569999999</v>
      </c>
      <c r="AC148" s="142">
        <v>24.006257380000005</v>
      </c>
      <c r="AD148" s="141">
        <v>323.46586384</v>
      </c>
      <c r="AE148" s="141">
        <v>746.35651733999998</v>
      </c>
      <c r="AF148" s="141">
        <v>219.95512392000001</v>
      </c>
      <c r="AG148" s="141">
        <v>314.58697955999997</v>
      </c>
      <c r="AH148" s="141">
        <v>0</v>
      </c>
      <c r="AI148" s="141">
        <v>139.41095938000001</v>
      </c>
      <c r="AJ148" s="141">
        <v>51.173148040000008</v>
      </c>
      <c r="AK148" s="141">
        <v>51.225132140000007</v>
      </c>
      <c r="AL148" s="141">
        <v>88.528922300000005</v>
      </c>
      <c r="AM148" s="380">
        <v>8.3590432799999999</v>
      </c>
      <c r="AN148" s="141">
        <v>4.470632600000001</v>
      </c>
      <c r="AO148" s="141">
        <v>8.4734083000000009</v>
      </c>
      <c r="AP148" s="141">
        <v>18.85983148</v>
      </c>
      <c r="AQ148" s="141">
        <v>3.5453156200000002</v>
      </c>
      <c r="AR148" s="141">
        <v>9.4922966600000009</v>
      </c>
      <c r="AS148" s="141">
        <v>0</v>
      </c>
      <c r="AT148" s="142">
        <v>3.6908710999999998</v>
      </c>
      <c r="AU148" s="466">
        <v>56.891399039999996</v>
      </c>
      <c r="AV148" s="402">
        <v>1991.5940455599998</v>
      </c>
      <c r="AW148" s="141">
        <v>140.31548272000001</v>
      </c>
      <c r="AX148" s="402">
        <v>1396.8624780880009</v>
      </c>
      <c r="AY148" s="141">
        <v>0</v>
      </c>
      <c r="AZ148" s="141">
        <v>0</v>
      </c>
      <c r="BA148" s="142">
        <v>256.86383491999999</v>
      </c>
      <c r="BB148" s="403">
        <v>1139.9986431680009</v>
      </c>
    </row>
    <row r="149" spans="6:54" ht="16.149999999999999" customHeight="1">
      <c r="F149" s="137" t="s">
        <v>65</v>
      </c>
      <c r="G149" s="395" t="s">
        <v>66</v>
      </c>
      <c r="H149" s="396">
        <v>32982</v>
      </c>
      <c r="I149" s="397" t="s">
        <v>61</v>
      </c>
      <c r="J149" s="397" t="s">
        <v>67</v>
      </c>
      <c r="K149" s="398" t="s">
        <v>63</v>
      </c>
      <c r="L149" s="395" t="s">
        <v>68</v>
      </c>
      <c r="M149" s="399">
        <v>0.14088258341075183</v>
      </c>
      <c r="N149" s="400" t="s">
        <v>52</v>
      </c>
      <c r="O149" s="504">
        <v>2018</v>
      </c>
      <c r="P149" s="401">
        <v>3</v>
      </c>
      <c r="Q149" s="141">
        <v>6004.0396584000009</v>
      </c>
      <c r="R149" s="141">
        <v>108.96338250000001</v>
      </c>
      <c r="S149" s="402">
        <v>5895.0762759000008</v>
      </c>
      <c r="T149" s="141">
        <v>2494.8336072240004</v>
      </c>
      <c r="W149" s="403">
        <v>3400.2426686760004</v>
      </c>
      <c r="X149" s="142">
        <v>70.947899679999992</v>
      </c>
      <c r="Y149" s="141">
        <v>693.56560392000006</v>
      </c>
      <c r="Z149" s="142">
        <v>28.892762779999998</v>
      </c>
      <c r="AA149" s="141">
        <v>0</v>
      </c>
      <c r="AB149" s="141">
        <v>85.378685840000003</v>
      </c>
      <c r="AC149" s="142">
        <v>41.930375059999996</v>
      </c>
      <c r="AD149" s="141">
        <v>192.67386824000002</v>
      </c>
      <c r="AE149" s="141">
        <v>581.17184118</v>
      </c>
      <c r="AF149" s="141">
        <v>318.67292982000004</v>
      </c>
      <c r="AG149" s="141">
        <v>254.68050272000005</v>
      </c>
      <c r="AH149" s="141">
        <v>0</v>
      </c>
      <c r="AI149" s="141">
        <v>124.48112586000002</v>
      </c>
      <c r="AJ149" s="141">
        <v>81.469481520000002</v>
      </c>
      <c r="AK149" s="141">
        <v>57.203303640000009</v>
      </c>
      <c r="AL149" s="141">
        <v>98.821774099999999</v>
      </c>
      <c r="AM149" s="380">
        <v>2.7343636599999996</v>
      </c>
      <c r="AN149" s="141">
        <v>3.9299979599999997</v>
      </c>
      <c r="AO149" s="141">
        <v>0.87333287999999998</v>
      </c>
      <c r="AP149" s="141">
        <v>21.219909620000003</v>
      </c>
      <c r="AQ149" s="141">
        <v>0.81095196000000003</v>
      </c>
      <c r="AR149" s="141">
        <v>8.6813447000000004</v>
      </c>
      <c r="AS149" s="141">
        <v>0</v>
      </c>
      <c r="AT149" s="142">
        <v>28.518477260000001</v>
      </c>
      <c r="AU149" s="466">
        <v>66.768378040000002</v>
      </c>
      <c r="AV149" s="402">
        <v>1775.9432051200004</v>
      </c>
      <c r="AW149" s="141">
        <v>112.3376401</v>
      </c>
      <c r="AX149" s="402">
        <v>845.86461797600009</v>
      </c>
      <c r="AY149" s="141">
        <v>0</v>
      </c>
      <c r="AZ149" s="141">
        <v>0</v>
      </c>
      <c r="BA149" s="142">
        <v>354.03251463999999</v>
      </c>
      <c r="BB149" s="403">
        <v>491.8321033360001</v>
      </c>
    </row>
    <row r="150" spans="6:54" ht="16.149999999999999" customHeight="1">
      <c r="F150" s="137" t="s">
        <v>69</v>
      </c>
      <c r="G150" s="395" t="s">
        <v>70</v>
      </c>
      <c r="H150" s="467">
        <v>32989</v>
      </c>
      <c r="I150" s="397" t="s">
        <v>55</v>
      </c>
      <c r="J150" s="397" t="s">
        <v>71</v>
      </c>
      <c r="K150" s="398" t="s">
        <v>63</v>
      </c>
      <c r="L150" s="395" t="s">
        <v>72</v>
      </c>
      <c r="M150" s="399">
        <v>0.17787415702699255</v>
      </c>
      <c r="N150" s="400" t="s">
        <v>52</v>
      </c>
      <c r="O150" s="504">
        <v>2018</v>
      </c>
      <c r="P150" s="401">
        <v>3</v>
      </c>
      <c r="Q150" s="141">
        <v>7092.0441648000015</v>
      </c>
      <c r="R150" s="141">
        <v>75.512650499999992</v>
      </c>
      <c r="S150" s="402">
        <v>7016.5315143000016</v>
      </c>
      <c r="T150" s="141">
        <v>2874.5829866880003</v>
      </c>
      <c r="W150" s="403">
        <v>4141.9485276120013</v>
      </c>
      <c r="X150" s="142">
        <v>73.547104680000004</v>
      </c>
      <c r="Y150" s="141">
        <v>825.69202631999997</v>
      </c>
      <c r="Z150" s="142">
        <v>60.998142940000001</v>
      </c>
      <c r="AA150" s="141">
        <v>0</v>
      </c>
      <c r="AB150" s="141">
        <v>82.935433140000001</v>
      </c>
      <c r="AC150" s="142">
        <v>22.904194460000003</v>
      </c>
      <c r="AD150" s="141">
        <v>242.77614382000002</v>
      </c>
      <c r="AE150" s="141">
        <v>803.78855102</v>
      </c>
      <c r="AF150" s="141">
        <v>192.61148732000001</v>
      </c>
      <c r="AG150" s="141">
        <v>218.49956911999999</v>
      </c>
      <c r="AH150" s="141">
        <v>0</v>
      </c>
      <c r="AI150" s="141">
        <v>157.75094985999999</v>
      </c>
      <c r="AJ150" s="141">
        <v>72.070756239999994</v>
      </c>
      <c r="AK150" s="141">
        <v>51.225132140000007</v>
      </c>
      <c r="AL150" s="141">
        <v>88.476938199999992</v>
      </c>
      <c r="AM150" s="380">
        <v>7.215393080000001</v>
      </c>
      <c r="AN150" s="141">
        <v>8.1719005200000012</v>
      </c>
      <c r="AO150" s="141">
        <v>15.293722220000001</v>
      </c>
      <c r="AP150" s="141">
        <v>17.009197520000001</v>
      </c>
      <c r="AQ150" s="141">
        <v>9.7938044400000006</v>
      </c>
      <c r="AR150" s="141">
        <v>6.4460284000000003</v>
      </c>
      <c r="AS150" s="141">
        <v>0</v>
      </c>
      <c r="AT150" s="142">
        <v>2.2353163000000005</v>
      </c>
      <c r="AU150" s="466">
        <v>66.165362480000013</v>
      </c>
      <c r="AV150" s="402">
        <v>1893.3648901999998</v>
      </c>
      <c r="AW150" s="141">
        <v>132.69461366000002</v>
      </c>
      <c r="AX150" s="402">
        <v>1261.4913774120016</v>
      </c>
      <c r="AY150" s="141">
        <v>0</v>
      </c>
      <c r="AZ150" s="141">
        <v>0</v>
      </c>
      <c r="BA150" s="142">
        <v>76.000754199999989</v>
      </c>
      <c r="BB150" s="403">
        <v>1185.4906232120015</v>
      </c>
    </row>
    <row r="151" spans="6:54" ht="16.149999999999999" customHeight="1">
      <c r="F151" s="137" t="s">
        <v>73</v>
      </c>
      <c r="G151" s="395" t="s">
        <v>74</v>
      </c>
      <c r="H151" s="467">
        <v>36981</v>
      </c>
      <c r="I151" s="397" t="s">
        <v>61</v>
      </c>
      <c r="J151" s="397" t="s">
        <v>67</v>
      </c>
      <c r="K151" s="398" t="s">
        <v>63</v>
      </c>
      <c r="L151" s="395" t="s">
        <v>68</v>
      </c>
      <c r="M151" s="399">
        <v>7.7451022218650148E-2</v>
      </c>
      <c r="N151" s="400" t="s">
        <v>52</v>
      </c>
      <c r="O151" s="504">
        <v>2018</v>
      </c>
      <c r="P151" s="401">
        <v>3</v>
      </c>
      <c r="Q151" s="141">
        <v>4775.8865868000003</v>
      </c>
      <c r="R151" s="141">
        <v>83.291890499999994</v>
      </c>
      <c r="S151" s="402">
        <v>4692.5946963000006</v>
      </c>
      <c r="T151" s="141">
        <v>1990.7681940720001</v>
      </c>
      <c r="W151" s="403">
        <v>2701.8265022280002</v>
      </c>
      <c r="X151" s="142">
        <v>46.130690340000001</v>
      </c>
      <c r="Y151" s="141">
        <v>552.11838192000005</v>
      </c>
      <c r="Z151" s="142">
        <v>32.84355438</v>
      </c>
      <c r="AA151" s="141">
        <v>0</v>
      </c>
      <c r="AB151" s="141">
        <v>-14.004516540000001</v>
      </c>
      <c r="AC151" s="142">
        <v>44.758310099999996</v>
      </c>
      <c r="AD151" s="141">
        <v>187.30910911999999</v>
      </c>
      <c r="AE151" s="141">
        <v>436.62485271999998</v>
      </c>
      <c r="AF151" s="141">
        <v>512.98949561999996</v>
      </c>
      <c r="AG151" s="141">
        <v>167.48237338000004</v>
      </c>
      <c r="AH151" s="141">
        <v>0</v>
      </c>
      <c r="AI151" s="141">
        <v>115.34232108000002</v>
      </c>
      <c r="AJ151" s="141">
        <v>70.854328300000006</v>
      </c>
      <c r="AK151" s="141">
        <v>28.601651820000004</v>
      </c>
      <c r="AL151" s="141">
        <v>79.670831660000005</v>
      </c>
      <c r="AM151" s="380">
        <v>3.09825236</v>
      </c>
      <c r="AN151" s="141">
        <v>3.0774587200000001</v>
      </c>
      <c r="AO151" s="141">
        <v>0.34309506000000006</v>
      </c>
      <c r="AP151" s="141">
        <v>19.244513820000002</v>
      </c>
      <c r="AQ151" s="141">
        <v>5.1464259000000006</v>
      </c>
      <c r="AR151" s="141">
        <v>8.6189637799999996</v>
      </c>
      <c r="AS151" s="141">
        <v>0</v>
      </c>
      <c r="AT151" s="142">
        <v>3.8260297600000004</v>
      </c>
      <c r="AU151" s="466">
        <v>43.3547394</v>
      </c>
      <c r="AV151" s="402">
        <v>1642.2297030999998</v>
      </c>
      <c r="AW151" s="141">
        <v>89.36066790000001</v>
      </c>
      <c r="AX151" s="402">
        <v>369.89729814800006</v>
      </c>
      <c r="AY151" s="141">
        <v>0</v>
      </c>
      <c r="AZ151" s="141">
        <v>0</v>
      </c>
      <c r="BA151" s="142">
        <v>313.28737705999998</v>
      </c>
      <c r="BB151" s="403">
        <v>56.609921088000078</v>
      </c>
    </row>
    <row r="152" spans="6:54" ht="16.149999999999999" customHeight="1">
      <c r="F152" s="137" t="s">
        <v>75</v>
      </c>
      <c r="G152" s="395" t="s">
        <v>76</v>
      </c>
      <c r="H152" s="467">
        <v>38015</v>
      </c>
      <c r="I152" s="397" t="s">
        <v>61</v>
      </c>
      <c r="J152" s="397" t="s">
        <v>62</v>
      </c>
      <c r="K152" s="398" t="s">
        <v>63</v>
      </c>
      <c r="L152" s="395" t="s">
        <v>77</v>
      </c>
      <c r="M152" s="399">
        <v>0.13688077530521123</v>
      </c>
      <c r="N152" s="400" t="s">
        <v>52</v>
      </c>
      <c r="O152" s="504">
        <v>2018</v>
      </c>
      <c r="P152" s="401">
        <v>3</v>
      </c>
      <c r="Q152" s="141">
        <v>4346.3502936000004</v>
      </c>
      <c r="R152" s="141">
        <v>116.11596150000001</v>
      </c>
      <c r="S152" s="402">
        <v>4230.2343321000008</v>
      </c>
      <c r="T152" s="141">
        <v>1723.9653779040002</v>
      </c>
      <c r="W152" s="403">
        <v>2506.2689541960008</v>
      </c>
      <c r="X152" s="142">
        <v>61.206079339999995</v>
      </c>
      <c r="Y152" s="141">
        <v>497.56717584</v>
      </c>
      <c r="Z152" s="142">
        <v>31.034507700000002</v>
      </c>
      <c r="AA152" s="141">
        <v>0</v>
      </c>
      <c r="AB152" s="141">
        <v>-15.075389000000001</v>
      </c>
      <c r="AC152" s="142">
        <v>23.71514642</v>
      </c>
      <c r="AD152" s="141">
        <v>157.27269614000005</v>
      </c>
      <c r="AE152" s="141">
        <v>420.67613084000004</v>
      </c>
      <c r="AF152" s="141">
        <v>309.15983951999999</v>
      </c>
      <c r="AG152" s="141">
        <v>149.64143026000002</v>
      </c>
      <c r="AH152" s="141">
        <v>0</v>
      </c>
      <c r="AI152" s="141">
        <v>83.45527414</v>
      </c>
      <c r="AJ152" s="141">
        <v>30.992920420000001</v>
      </c>
      <c r="AK152" s="141">
        <v>1.2580152200000001</v>
      </c>
      <c r="AL152" s="141">
        <v>56.974573599999992</v>
      </c>
      <c r="AM152" s="380">
        <v>5.7494414599999999</v>
      </c>
      <c r="AN152" s="141">
        <v>4.8969022200000003</v>
      </c>
      <c r="AO152" s="141">
        <v>3.6804742800000003</v>
      </c>
      <c r="AP152" s="141">
        <v>11.259756059999999</v>
      </c>
      <c r="AQ152" s="141">
        <v>0</v>
      </c>
      <c r="AR152" s="141">
        <v>9.3363443600000018</v>
      </c>
      <c r="AS152" s="141">
        <v>0</v>
      </c>
      <c r="AT152" s="142">
        <v>4.49142624</v>
      </c>
      <c r="AU152" s="466">
        <v>39.414344620000001</v>
      </c>
      <c r="AV152" s="402">
        <v>1248.8452247600003</v>
      </c>
      <c r="AW152" s="141">
        <v>81.323926040000003</v>
      </c>
      <c r="AX152" s="402">
        <v>594.93179793600052</v>
      </c>
      <c r="AY152" s="141">
        <v>0</v>
      </c>
      <c r="AZ152" s="141">
        <v>0</v>
      </c>
      <c r="BA152" s="142">
        <v>109.60327644</v>
      </c>
      <c r="BB152" s="403">
        <v>485.32852149600052</v>
      </c>
    </row>
    <row r="153" spans="6:54" ht="16.149999999999999" customHeight="1">
      <c r="F153" s="137" t="s">
        <v>78</v>
      </c>
      <c r="G153" s="395" t="s">
        <v>79</v>
      </c>
      <c r="H153" s="467">
        <v>38453</v>
      </c>
      <c r="I153" s="397" t="s">
        <v>61</v>
      </c>
      <c r="J153" s="397" t="s">
        <v>62</v>
      </c>
      <c r="K153" s="398" t="s">
        <v>63</v>
      </c>
      <c r="L153" s="395" t="s">
        <v>80</v>
      </c>
      <c r="M153" s="399">
        <v>0.19456720880266121</v>
      </c>
      <c r="N153" s="400" t="s">
        <v>52</v>
      </c>
      <c r="O153" s="504">
        <v>2018</v>
      </c>
      <c r="P153" s="401">
        <v>3</v>
      </c>
      <c r="Q153" s="141">
        <v>7934.7470076000009</v>
      </c>
      <c r="R153" s="141">
        <v>219.54743999999999</v>
      </c>
      <c r="S153" s="402">
        <v>7715.1995676000006</v>
      </c>
      <c r="T153" s="141">
        <v>3242.5548190560003</v>
      </c>
      <c r="W153" s="403">
        <v>4472.6447485440003</v>
      </c>
      <c r="X153" s="142">
        <v>105.56931028</v>
      </c>
      <c r="Y153" s="141">
        <v>907.45342632000006</v>
      </c>
      <c r="Z153" s="142">
        <v>45.964341220000009</v>
      </c>
      <c r="AA153" s="141">
        <v>0</v>
      </c>
      <c r="AB153" s="141">
        <v>138.55842014000001</v>
      </c>
      <c r="AC153" s="142">
        <v>24.588479299999999</v>
      </c>
      <c r="AD153" s="141">
        <v>257.19653316</v>
      </c>
      <c r="AE153" s="141">
        <v>742.47850347999997</v>
      </c>
      <c r="AF153" s="141">
        <v>238.18074938000001</v>
      </c>
      <c r="AG153" s="141">
        <v>256.52073985999999</v>
      </c>
      <c r="AH153" s="141">
        <v>0</v>
      </c>
      <c r="AI153" s="141">
        <v>159.00896508</v>
      </c>
      <c r="AJ153" s="141">
        <v>82.519560340000012</v>
      </c>
      <c r="AK153" s="141">
        <v>55.789336119999994</v>
      </c>
      <c r="AL153" s="141">
        <v>26.449510080000003</v>
      </c>
      <c r="AM153" s="380">
        <v>9.627455320000001</v>
      </c>
      <c r="AN153" s="141">
        <v>10.729518239999999</v>
      </c>
      <c r="AO153" s="141">
        <v>9.0868206800000006</v>
      </c>
      <c r="AP153" s="141">
        <v>26.47030372</v>
      </c>
      <c r="AQ153" s="141">
        <v>0</v>
      </c>
      <c r="AR153" s="141">
        <v>2.6823795599999998</v>
      </c>
      <c r="AS153" s="141">
        <v>0</v>
      </c>
      <c r="AT153" s="142">
        <v>7.7560277199999996</v>
      </c>
      <c r="AU153" s="466">
        <v>66.352505240000013</v>
      </c>
      <c r="AV153" s="402">
        <v>1884.4964027399999</v>
      </c>
      <c r="AW153" s="141">
        <v>148.46658959999999</v>
      </c>
      <c r="AX153" s="402">
        <v>1543.8415778240005</v>
      </c>
      <c r="AY153" s="141">
        <v>0</v>
      </c>
      <c r="AZ153" s="141">
        <v>0</v>
      </c>
      <c r="BA153" s="142">
        <v>125.81191882000002</v>
      </c>
      <c r="BB153" s="403">
        <v>1418.0296590040005</v>
      </c>
    </row>
    <row r="154" spans="6:54" ht="16.149999999999999" customHeight="1">
      <c r="F154" s="137" t="s">
        <v>81</v>
      </c>
      <c r="G154" s="395" t="s">
        <v>82</v>
      </c>
      <c r="H154" s="467">
        <v>38453</v>
      </c>
      <c r="I154" s="397" t="s">
        <v>61</v>
      </c>
      <c r="J154" s="397" t="s">
        <v>62</v>
      </c>
      <c r="K154" s="398" t="s">
        <v>63</v>
      </c>
      <c r="L154" s="395" t="s">
        <v>83</v>
      </c>
      <c r="M154" s="399">
        <v>0.17359146526075497</v>
      </c>
      <c r="N154" s="400" t="s">
        <v>52</v>
      </c>
      <c r="O154" s="504">
        <v>2018</v>
      </c>
      <c r="P154" s="401">
        <v>3</v>
      </c>
      <c r="Q154" s="141">
        <v>6870.7247868000004</v>
      </c>
      <c r="R154" s="141">
        <v>121.34533950000001</v>
      </c>
      <c r="S154" s="402">
        <v>6749.3794473000007</v>
      </c>
      <c r="T154" s="141">
        <v>2864.5170946560002</v>
      </c>
      <c r="W154" s="403">
        <v>3884.8623526440006</v>
      </c>
      <c r="X154" s="142">
        <v>78.527181460000008</v>
      </c>
      <c r="Y154" s="141">
        <v>794.08851983999989</v>
      </c>
      <c r="Z154" s="142">
        <v>43.874580400000006</v>
      </c>
      <c r="AA154" s="141">
        <v>0</v>
      </c>
      <c r="AB154" s="141">
        <v>11.301343340000001</v>
      </c>
      <c r="AC154" s="142">
        <v>55.685367919999997</v>
      </c>
      <c r="AD154" s="141">
        <v>215.79639591999998</v>
      </c>
      <c r="AE154" s="141">
        <v>656.95426215999998</v>
      </c>
      <c r="AF154" s="141">
        <v>129.96025</v>
      </c>
      <c r="AG154" s="141">
        <v>235.14487793999999</v>
      </c>
      <c r="AH154" s="141">
        <v>0</v>
      </c>
      <c r="AI154" s="141">
        <v>127.82890190000001</v>
      </c>
      <c r="AJ154" s="141">
        <v>104.39446962</v>
      </c>
      <c r="AK154" s="141">
        <v>54.812035040000005</v>
      </c>
      <c r="AL154" s="141">
        <v>98.145980800000018</v>
      </c>
      <c r="AM154" s="380">
        <v>10.05372494</v>
      </c>
      <c r="AN154" s="141">
        <v>8.4318210199999974</v>
      </c>
      <c r="AO154" s="141">
        <v>4.8553149400000004</v>
      </c>
      <c r="AP154" s="141">
        <v>20.159433979999999</v>
      </c>
      <c r="AQ154" s="141">
        <v>0</v>
      </c>
      <c r="AR154" s="141">
        <v>8.5877733199999984</v>
      </c>
      <c r="AS154" s="141">
        <v>0</v>
      </c>
      <c r="AT154" s="142">
        <v>25.992049999999999</v>
      </c>
      <c r="AU154" s="466">
        <v>78.080118199999987</v>
      </c>
      <c r="AV154" s="402">
        <v>1701.1172915799998</v>
      </c>
      <c r="AW154" s="141">
        <v>141.54230748000001</v>
      </c>
      <c r="AX154" s="402">
        <v>1192.6991831440005</v>
      </c>
      <c r="AY154" s="141">
        <v>0</v>
      </c>
      <c r="AZ154" s="141">
        <v>0</v>
      </c>
      <c r="BA154" s="142">
        <v>119.55303318</v>
      </c>
      <c r="BB154" s="403">
        <v>1073.1461499640004</v>
      </c>
    </row>
    <row r="155" spans="6:54" ht="16.149999999999999" customHeight="1">
      <c r="F155" s="137" t="s">
        <v>84</v>
      </c>
      <c r="G155" s="395" t="s">
        <v>85</v>
      </c>
      <c r="H155" s="467">
        <v>38453</v>
      </c>
      <c r="I155" s="397" t="s">
        <v>61</v>
      </c>
      <c r="J155" s="397" t="s">
        <v>62</v>
      </c>
      <c r="K155" s="398" t="s">
        <v>63</v>
      </c>
      <c r="L155" s="395" t="s">
        <v>83</v>
      </c>
      <c r="M155" s="399">
        <v>0.13959459402068741</v>
      </c>
      <c r="N155" s="400" t="s">
        <v>52</v>
      </c>
      <c r="O155" s="504">
        <v>2018</v>
      </c>
      <c r="P155" s="401">
        <v>3</v>
      </c>
      <c r="Q155" s="141">
        <v>12193.136323200002</v>
      </c>
      <c r="R155" s="141">
        <v>192.21205500000002</v>
      </c>
      <c r="S155" s="402">
        <v>12000.924268200002</v>
      </c>
      <c r="T155" s="141">
        <v>4948.4514673439999</v>
      </c>
      <c r="W155" s="403">
        <v>7052.4728008560023</v>
      </c>
      <c r="X155" s="142">
        <v>140.12833996000001</v>
      </c>
      <c r="Y155" s="141">
        <v>1412.03027952</v>
      </c>
      <c r="Z155" s="142">
        <v>78.516784639999997</v>
      </c>
      <c r="AA155" s="141">
        <v>0</v>
      </c>
      <c r="AB155" s="141">
        <v>-108.41803895999999</v>
      </c>
      <c r="AC155" s="142">
        <v>97.615742979999993</v>
      </c>
      <c r="AD155" s="141">
        <v>349.78021525999998</v>
      </c>
      <c r="AE155" s="141">
        <v>1080.9157881200003</v>
      </c>
      <c r="AF155" s="141">
        <v>857.4257454000001</v>
      </c>
      <c r="AG155" s="141">
        <v>421.41430505999995</v>
      </c>
      <c r="AH155" s="141">
        <v>0</v>
      </c>
      <c r="AI155" s="141">
        <v>242.57860424</v>
      </c>
      <c r="AJ155" s="141">
        <v>118.96041444000001</v>
      </c>
      <c r="AK155" s="141">
        <v>54.812035040000005</v>
      </c>
      <c r="AL155" s="141">
        <v>144.79651214000003</v>
      </c>
      <c r="AM155" s="380">
        <v>16.967610239999999</v>
      </c>
      <c r="AN155" s="141">
        <v>4.2834898399999997</v>
      </c>
      <c r="AO155" s="141">
        <v>2.95269688</v>
      </c>
      <c r="AP155" s="141">
        <v>34.902124739999998</v>
      </c>
      <c r="AQ155" s="141">
        <v>5.1464259000000006</v>
      </c>
      <c r="AR155" s="141">
        <v>10.438407279999998</v>
      </c>
      <c r="AS155" s="141">
        <v>0</v>
      </c>
      <c r="AT155" s="142">
        <v>135.37699322000003</v>
      </c>
      <c r="AU155" s="466">
        <v>210.06774810000002</v>
      </c>
      <c r="AV155" s="402">
        <v>3480.7513678000005</v>
      </c>
      <c r="AW155" s="141">
        <v>228.14781808000001</v>
      </c>
      <c r="AX155" s="402">
        <v>1702.0959148760016</v>
      </c>
      <c r="AY155" s="141">
        <v>0</v>
      </c>
      <c r="AZ155" s="141">
        <v>0</v>
      </c>
      <c r="BA155" s="142">
        <v>272.49025538000001</v>
      </c>
      <c r="BB155" s="403">
        <v>1429.6056594960016</v>
      </c>
    </row>
    <row r="156" spans="6:54" ht="16.149999999999999" customHeight="1">
      <c r="F156" s="137" t="s">
        <v>86</v>
      </c>
      <c r="G156" s="395" t="s">
        <v>87</v>
      </c>
      <c r="H156" s="467">
        <v>38861</v>
      </c>
      <c r="I156" s="397" t="s">
        <v>55</v>
      </c>
      <c r="J156" s="397" t="s">
        <v>71</v>
      </c>
      <c r="K156" s="398" t="s">
        <v>63</v>
      </c>
      <c r="L156" s="395" t="s">
        <v>88</v>
      </c>
      <c r="M156" s="399">
        <v>0.17012604186399288</v>
      </c>
      <c r="N156" s="400" t="s">
        <v>52</v>
      </c>
      <c r="O156" s="504">
        <v>2018</v>
      </c>
      <c r="P156" s="401">
        <v>3</v>
      </c>
      <c r="Q156" s="141">
        <v>11872.78722</v>
      </c>
      <c r="R156" s="141">
        <v>185.96705400000002</v>
      </c>
      <c r="S156" s="402">
        <v>11686.820166</v>
      </c>
      <c r="T156" s="141">
        <v>4839.6423484079996</v>
      </c>
      <c r="W156" s="403">
        <v>6847.1778175919999</v>
      </c>
      <c r="X156" s="142">
        <v>116.66271722</v>
      </c>
      <c r="Y156" s="141">
        <v>1375.0850282399999</v>
      </c>
      <c r="Z156" s="142">
        <v>60.540682859999997</v>
      </c>
      <c r="AA156" s="141">
        <v>0</v>
      </c>
      <c r="AB156" s="141">
        <v>283.13659905999998</v>
      </c>
      <c r="AC156" s="142">
        <v>-26.7198274</v>
      </c>
      <c r="AD156" s="141">
        <v>331.49220888000002</v>
      </c>
      <c r="AE156" s="141">
        <v>1159.05828724</v>
      </c>
      <c r="AF156" s="141">
        <v>670.50131862000001</v>
      </c>
      <c r="AG156" s="141">
        <v>385.51408560000004</v>
      </c>
      <c r="AH156" s="141">
        <v>0</v>
      </c>
      <c r="AI156" s="141">
        <v>255.21074054000002</v>
      </c>
      <c r="AJ156" s="141">
        <v>133.11048646</v>
      </c>
      <c r="AK156" s="141">
        <v>51.225132140000007</v>
      </c>
      <c r="AL156" s="141">
        <v>143.13302093999999</v>
      </c>
      <c r="AM156" s="380">
        <v>6.1133301600000003</v>
      </c>
      <c r="AN156" s="141">
        <v>12.611342660000002</v>
      </c>
      <c r="AO156" s="141">
        <v>3.3893633199999997</v>
      </c>
      <c r="AP156" s="141">
        <v>25.950462720000001</v>
      </c>
      <c r="AQ156" s="141">
        <v>1.6219039200000001</v>
      </c>
      <c r="AR156" s="141">
        <v>13.214358220000001</v>
      </c>
      <c r="AS156" s="141">
        <v>0</v>
      </c>
      <c r="AT156" s="142">
        <v>117.14097094</v>
      </c>
      <c r="AU156" s="466">
        <v>180.04173194000001</v>
      </c>
      <c r="AV156" s="402">
        <v>3309.2870123599996</v>
      </c>
      <c r="AW156" s="141">
        <v>222.14885293999998</v>
      </c>
      <c r="AX156" s="402">
        <v>2019.8702956319999</v>
      </c>
      <c r="AY156" s="141">
        <v>0</v>
      </c>
      <c r="AZ156" s="141">
        <v>0</v>
      </c>
      <c r="BA156" s="142">
        <v>154.36158654000002</v>
      </c>
      <c r="BB156" s="403">
        <v>1865.5087090919999</v>
      </c>
    </row>
    <row r="157" spans="6:54" ht="16.149999999999999" customHeight="1">
      <c r="F157" s="137" t="s">
        <v>89</v>
      </c>
      <c r="G157" s="395" t="s">
        <v>90</v>
      </c>
      <c r="H157" s="467">
        <v>39056</v>
      </c>
      <c r="I157" s="397" t="s">
        <v>61</v>
      </c>
      <c r="J157" s="397" t="s">
        <v>91</v>
      </c>
      <c r="K157" s="398" t="s">
        <v>63</v>
      </c>
      <c r="L157" s="395" t="s">
        <v>92</v>
      </c>
      <c r="M157" s="399">
        <v>0.18802566758868014</v>
      </c>
      <c r="N157" s="400" t="s">
        <v>52</v>
      </c>
      <c r="O157" s="504">
        <v>2018</v>
      </c>
      <c r="P157" s="401">
        <v>3</v>
      </c>
      <c r="Q157" s="141">
        <v>5968.1551356</v>
      </c>
      <c r="R157" s="141">
        <v>99.088069500000017</v>
      </c>
      <c r="S157" s="402">
        <v>5869.0670661000004</v>
      </c>
      <c r="T157" s="141">
        <v>2439.4938719760003</v>
      </c>
      <c r="W157" s="403">
        <v>3429.5731941240001</v>
      </c>
      <c r="X157" s="142">
        <v>64.792982240000001</v>
      </c>
      <c r="Y157" s="141">
        <v>690.53498135999996</v>
      </c>
      <c r="Z157" s="142">
        <v>46.276245820000007</v>
      </c>
      <c r="AA157" s="141">
        <v>0</v>
      </c>
      <c r="AB157" s="141">
        <v>90.587492659999995</v>
      </c>
      <c r="AC157" s="142">
        <v>32.635617979999999</v>
      </c>
      <c r="AD157" s="141">
        <v>150.55635042</v>
      </c>
      <c r="AE157" s="141">
        <v>531.68297798000003</v>
      </c>
      <c r="AF157" s="141">
        <v>210.55639864000003</v>
      </c>
      <c r="AG157" s="141">
        <v>216.57615742000002</v>
      </c>
      <c r="AH157" s="141">
        <v>0</v>
      </c>
      <c r="AI157" s="141">
        <v>108.47002306</v>
      </c>
      <c r="AJ157" s="141">
        <v>123.64938026000002</v>
      </c>
      <c r="AK157" s="141">
        <v>28.144191740000004</v>
      </c>
      <c r="AL157" s="141">
        <v>111.28756128000001</v>
      </c>
      <c r="AM157" s="380">
        <v>5.7806319199999994</v>
      </c>
      <c r="AN157" s="141">
        <v>3.7636488400000001</v>
      </c>
      <c r="AO157" s="141">
        <v>4.5538071600000007</v>
      </c>
      <c r="AP157" s="141">
        <v>10.157693139999999</v>
      </c>
      <c r="AQ157" s="141">
        <v>0</v>
      </c>
      <c r="AR157" s="141">
        <v>6.92428212</v>
      </c>
      <c r="AS157" s="141">
        <v>0</v>
      </c>
      <c r="AT157" s="142">
        <v>5.2503941000000003</v>
      </c>
      <c r="AU157" s="466">
        <v>36.430457279999999</v>
      </c>
      <c r="AV157" s="402">
        <v>1517.35349808</v>
      </c>
      <c r="AW157" s="141">
        <v>111.67224362</v>
      </c>
      <c r="AX157" s="402">
        <v>1122.1663536439999</v>
      </c>
      <c r="AY157" s="141">
        <v>0</v>
      </c>
      <c r="AZ157" s="141">
        <v>0</v>
      </c>
      <c r="BA157" s="142">
        <v>236.54844864000003</v>
      </c>
      <c r="BB157" s="403">
        <v>885.61790500399979</v>
      </c>
    </row>
    <row r="158" spans="6:54" ht="16.149999999999999" customHeight="1">
      <c r="F158" s="137" t="s">
        <v>93</v>
      </c>
      <c r="G158" s="395" t="s">
        <v>94</v>
      </c>
      <c r="H158" s="467">
        <v>39781</v>
      </c>
      <c r="I158" s="397" t="s">
        <v>55</v>
      </c>
      <c r="J158" s="397" t="s">
        <v>71</v>
      </c>
      <c r="K158" s="398" t="s">
        <v>95</v>
      </c>
      <c r="L158" s="395" t="s">
        <v>96</v>
      </c>
      <c r="M158" s="399">
        <v>9.2544974941165828E-2</v>
      </c>
      <c r="N158" s="400" t="s">
        <v>52</v>
      </c>
      <c r="O158" s="504">
        <v>2018</v>
      </c>
      <c r="P158" s="401">
        <v>3</v>
      </c>
      <c r="Q158" s="141">
        <v>2821.6748196000008</v>
      </c>
      <c r="R158" s="141">
        <v>76.874017500000008</v>
      </c>
      <c r="S158" s="402">
        <v>2744.800802100001</v>
      </c>
      <c r="T158" s="141">
        <v>1664.7489139680001</v>
      </c>
      <c r="W158" s="403">
        <v>1080.0518881320008</v>
      </c>
      <c r="X158" s="142">
        <v>86.875827919999992</v>
      </c>
      <c r="Y158" s="141">
        <v>215.22870936000004</v>
      </c>
      <c r="Z158" s="142">
        <v>38.894503619999995</v>
      </c>
      <c r="AA158" s="141">
        <v>0</v>
      </c>
      <c r="AB158" s="141">
        <v>29.225461019999997</v>
      </c>
      <c r="AC158" s="142">
        <v>8.6189637799999996</v>
      </c>
      <c r="AD158" s="141">
        <v>88.165033600000001</v>
      </c>
      <c r="AE158" s="141">
        <v>101.28582044000001</v>
      </c>
      <c r="AF158" s="141">
        <v>123.8261262</v>
      </c>
      <c r="AG158" s="141">
        <v>36.461647740000004</v>
      </c>
      <c r="AH158" s="141">
        <v>0</v>
      </c>
      <c r="AI158" s="141">
        <v>12.580152200000001</v>
      </c>
      <c r="AJ158" s="141">
        <v>8.1095196000000005</v>
      </c>
      <c r="AK158" s="141">
        <v>30.566650800000001</v>
      </c>
      <c r="AL158" s="141">
        <v>42.211089200000004</v>
      </c>
      <c r="AM158" s="380">
        <v>3.5141251599999999</v>
      </c>
      <c r="AN158" s="141">
        <v>1.7050784799999998</v>
      </c>
      <c r="AO158" s="141">
        <v>0</v>
      </c>
      <c r="AP158" s="141">
        <v>4.8345213000000005</v>
      </c>
      <c r="AQ158" s="141">
        <v>0</v>
      </c>
      <c r="AR158" s="141">
        <v>2.9734905199999995</v>
      </c>
      <c r="AS158" s="141">
        <v>0</v>
      </c>
      <c r="AT158" s="142">
        <v>6.7371393599999996</v>
      </c>
      <c r="AU158" s="466">
        <v>19.764354820000001</v>
      </c>
      <c r="AV158" s="402">
        <v>462.97039460000002</v>
      </c>
      <c r="AW158" s="141">
        <v>52.795051960000002</v>
      </c>
      <c r="AX158" s="402">
        <v>261.13182547200068</v>
      </c>
      <c r="AY158" s="141">
        <v>0</v>
      </c>
      <c r="AZ158" s="141">
        <v>0</v>
      </c>
      <c r="BA158" s="142">
        <v>54.832828679999999</v>
      </c>
      <c r="BB158" s="403">
        <v>206.29899679200068</v>
      </c>
    </row>
    <row r="159" spans="6:54" ht="16.149999999999999" customHeight="1">
      <c r="F159" s="137" t="s">
        <v>97</v>
      </c>
      <c r="G159" s="395" t="s">
        <v>98</v>
      </c>
      <c r="H159" s="467">
        <v>40002</v>
      </c>
      <c r="I159" s="397" t="s">
        <v>61</v>
      </c>
      <c r="J159" s="397" t="s">
        <v>67</v>
      </c>
      <c r="K159" s="398" t="s">
        <v>63</v>
      </c>
      <c r="L159" s="395" t="s">
        <v>68</v>
      </c>
      <c r="M159" s="399">
        <v>0.116698050141075</v>
      </c>
      <c r="N159" s="400" t="s">
        <v>52</v>
      </c>
      <c r="O159" s="504">
        <v>2018</v>
      </c>
      <c r="P159" s="401">
        <v>3</v>
      </c>
      <c r="Q159" s="141">
        <v>7440.4429848000009</v>
      </c>
      <c r="R159" s="141">
        <v>124.575885</v>
      </c>
      <c r="S159" s="402">
        <v>7315.8670998000007</v>
      </c>
      <c r="T159" s="141">
        <v>3148.3911196080003</v>
      </c>
      <c r="W159" s="403">
        <v>4167.4759801920009</v>
      </c>
      <c r="X159" s="142">
        <v>101.01550312000001</v>
      </c>
      <c r="Y159" s="141">
        <v>860.76221616000009</v>
      </c>
      <c r="Z159" s="142">
        <v>49.010609479999999</v>
      </c>
      <c r="AA159" s="141">
        <v>0</v>
      </c>
      <c r="AB159" s="141">
        <v>-21.968480660000001</v>
      </c>
      <c r="AC159" s="142">
        <v>43.229977559999995</v>
      </c>
      <c r="AD159" s="141">
        <v>241.51812860000001</v>
      </c>
      <c r="AE159" s="141">
        <v>659.75100673999998</v>
      </c>
      <c r="AF159" s="141">
        <v>309.96039465999996</v>
      </c>
      <c r="AG159" s="141">
        <v>374.54544050000004</v>
      </c>
      <c r="AH159" s="141">
        <v>0</v>
      </c>
      <c r="AI159" s="141">
        <v>189.13894944</v>
      </c>
      <c r="AJ159" s="141">
        <v>144.41182980000002</v>
      </c>
      <c r="AK159" s="141">
        <v>57.203303640000009</v>
      </c>
      <c r="AL159" s="141">
        <v>121.81953994</v>
      </c>
      <c r="AM159" s="380">
        <v>4.7201562800000012</v>
      </c>
      <c r="AN159" s="141">
        <v>15.366499959999999</v>
      </c>
      <c r="AO159" s="141">
        <v>4.49142624</v>
      </c>
      <c r="AP159" s="141">
        <v>29.974032060000003</v>
      </c>
      <c r="AQ159" s="141">
        <v>0</v>
      </c>
      <c r="AR159" s="141">
        <v>12.538564920000001</v>
      </c>
      <c r="AS159" s="141">
        <v>0</v>
      </c>
      <c r="AT159" s="142">
        <v>5.0112672400000013</v>
      </c>
      <c r="AU159" s="466">
        <v>72.101946699999999</v>
      </c>
      <c r="AV159" s="402">
        <v>2170.4505400200005</v>
      </c>
      <c r="AW159" s="141">
        <v>139.2134198</v>
      </c>
      <c r="AX159" s="402">
        <v>868.28518851200022</v>
      </c>
      <c r="AY159" s="141">
        <v>0</v>
      </c>
      <c r="AZ159" s="141">
        <v>0</v>
      </c>
      <c r="BA159" s="142">
        <v>164.18658144</v>
      </c>
      <c r="BB159" s="403">
        <v>704.09860707200028</v>
      </c>
    </row>
    <row r="160" spans="6:54" ht="16.149999999999999" customHeight="1">
      <c r="F160" s="137" t="s">
        <v>99</v>
      </c>
      <c r="G160" s="395" t="s">
        <v>100</v>
      </c>
      <c r="H160" s="467">
        <v>40308</v>
      </c>
      <c r="I160" s="397" t="s">
        <v>55</v>
      </c>
      <c r="J160" s="397" t="s">
        <v>71</v>
      </c>
      <c r="K160" s="398" t="s">
        <v>63</v>
      </c>
      <c r="L160" s="395" t="s">
        <v>77</v>
      </c>
      <c r="M160" s="399">
        <v>7.5582209523915214E-2</v>
      </c>
      <c r="N160" s="400" t="s">
        <v>52</v>
      </c>
      <c r="O160" s="504">
        <v>2018</v>
      </c>
      <c r="P160" s="401">
        <v>3</v>
      </c>
      <c r="Q160" s="141">
        <v>4753.6490736000005</v>
      </c>
      <c r="R160" s="141">
        <v>36.400360499999998</v>
      </c>
      <c r="S160" s="402">
        <v>4717.2487131000007</v>
      </c>
      <c r="T160" s="141">
        <v>1964.2545437760002</v>
      </c>
      <c r="W160" s="403">
        <v>2752.9941693240007</v>
      </c>
      <c r="X160" s="142">
        <v>50.622116580000004</v>
      </c>
      <c r="Y160" s="141">
        <v>555.17080752000004</v>
      </c>
      <c r="Z160" s="142">
        <v>25.264272599999998</v>
      </c>
      <c r="AA160" s="141">
        <v>0</v>
      </c>
      <c r="AB160" s="141">
        <v>-12.77769178</v>
      </c>
      <c r="AC160" s="142">
        <v>23.985463740000004</v>
      </c>
      <c r="AD160" s="141">
        <v>199.31743622000005</v>
      </c>
      <c r="AE160" s="141">
        <v>538.33694278000007</v>
      </c>
      <c r="AF160" s="141">
        <v>284.34263018000001</v>
      </c>
      <c r="AG160" s="141">
        <v>308.01618931999997</v>
      </c>
      <c r="AH160" s="141">
        <v>0</v>
      </c>
      <c r="AI160" s="141">
        <v>123.60779298</v>
      </c>
      <c r="AJ160" s="141">
        <v>53.387670700000001</v>
      </c>
      <c r="AK160" s="141">
        <v>0</v>
      </c>
      <c r="AL160" s="141">
        <v>107.31597604000001</v>
      </c>
      <c r="AM160" s="380">
        <v>5.4687273199999993</v>
      </c>
      <c r="AN160" s="141">
        <v>1.02928518</v>
      </c>
      <c r="AO160" s="141">
        <v>4.2315057400000011</v>
      </c>
      <c r="AP160" s="141">
        <v>13.110390020000001</v>
      </c>
      <c r="AQ160" s="141">
        <v>0</v>
      </c>
      <c r="AR160" s="141">
        <v>9.7730107999999998</v>
      </c>
      <c r="AS160" s="141">
        <v>0</v>
      </c>
      <c r="AT160" s="142">
        <v>36.971091920000006</v>
      </c>
      <c r="AU160" s="466">
        <v>70.584010980000016</v>
      </c>
      <c r="AV160" s="402">
        <v>1684.9086492000001</v>
      </c>
      <c r="AW160" s="141">
        <v>88.944795100000007</v>
      </c>
      <c r="AX160" s="402">
        <v>359.29130028400067</v>
      </c>
      <c r="AY160" s="141">
        <v>0</v>
      </c>
      <c r="AZ160" s="141">
        <v>0</v>
      </c>
      <c r="BA160" s="142">
        <v>70.677582360000002</v>
      </c>
      <c r="BB160" s="403">
        <v>288.61371792400064</v>
      </c>
    </row>
    <row r="161" spans="6:54" ht="16.149999999999999" customHeight="1">
      <c r="F161" s="137" t="s">
        <v>101</v>
      </c>
      <c r="G161" s="395" t="s">
        <v>102</v>
      </c>
      <c r="H161" s="467">
        <v>40328</v>
      </c>
      <c r="I161" s="397" t="s">
        <v>55</v>
      </c>
      <c r="J161" s="397" t="s">
        <v>103</v>
      </c>
      <c r="K161" s="398" t="s">
        <v>63</v>
      </c>
      <c r="L161" s="395" t="s">
        <v>77</v>
      </c>
      <c r="M161" s="399">
        <v>2.6833488259160418E-2</v>
      </c>
      <c r="N161" s="400" t="s">
        <v>51</v>
      </c>
      <c r="O161" s="504">
        <v>2018</v>
      </c>
      <c r="P161" s="401">
        <v>3</v>
      </c>
      <c r="Q161" s="141">
        <v>5161.7591172000002</v>
      </c>
      <c r="R161" s="141">
        <v>37.988621999999999</v>
      </c>
      <c r="S161" s="402">
        <v>5123.7704952000004</v>
      </c>
      <c r="T161" s="141">
        <v>2156.3793231120003</v>
      </c>
      <c r="W161" s="403">
        <v>2967.3911720880001</v>
      </c>
      <c r="X161" s="142">
        <v>57.452827320000004</v>
      </c>
      <c r="Y161" s="141">
        <v>603.01757880000002</v>
      </c>
      <c r="Z161" s="142">
        <v>24.723637960000001</v>
      </c>
      <c r="AA161" s="141">
        <v>0</v>
      </c>
      <c r="AB161" s="141">
        <v>-70.573614159999991</v>
      </c>
      <c r="AC161" s="142">
        <v>27.177287480000004</v>
      </c>
      <c r="AD161" s="141">
        <v>271.64811295999993</v>
      </c>
      <c r="AE161" s="141">
        <v>565.94049988000006</v>
      </c>
      <c r="AF161" s="141">
        <v>418.08732265999998</v>
      </c>
      <c r="AG161" s="141">
        <v>305.80166665999997</v>
      </c>
      <c r="AH161" s="141">
        <v>0</v>
      </c>
      <c r="AI161" s="141">
        <v>125.18810962000001</v>
      </c>
      <c r="AJ161" s="141">
        <v>64.553855380000016</v>
      </c>
      <c r="AK161" s="141">
        <v>25.607367660000001</v>
      </c>
      <c r="AL161" s="141">
        <v>122.53692052000001</v>
      </c>
      <c r="AM161" s="380">
        <v>7.0594407800000001</v>
      </c>
      <c r="AN161" s="141">
        <v>3.1606332800000003</v>
      </c>
      <c r="AO161" s="141">
        <v>3.80523612</v>
      </c>
      <c r="AP161" s="141">
        <v>13.97332608</v>
      </c>
      <c r="AQ161" s="141">
        <v>0</v>
      </c>
      <c r="AR161" s="141">
        <v>6.2172983600000009</v>
      </c>
      <c r="AS161" s="141">
        <v>0</v>
      </c>
      <c r="AT161" s="142">
        <v>70.136947719999995</v>
      </c>
      <c r="AU161" s="466">
        <v>104.35288233999999</v>
      </c>
      <c r="AV161" s="402">
        <v>2003.7167376799996</v>
      </c>
      <c r="AW161" s="141">
        <v>96.576060979999994</v>
      </c>
      <c r="AX161" s="402">
        <v>138.50800266800044</v>
      </c>
      <c r="AY161" s="141">
        <v>0</v>
      </c>
      <c r="AZ161" s="141">
        <v>0</v>
      </c>
      <c r="BA161" s="142">
        <v>67.912028239999984</v>
      </c>
      <c r="BB161" s="403">
        <v>70.59597442800046</v>
      </c>
    </row>
    <row r="162" spans="6:54" ht="16.149999999999999" customHeight="1">
      <c r="F162" s="137" t="s">
        <v>104</v>
      </c>
      <c r="G162" s="395" t="s">
        <v>105</v>
      </c>
      <c r="H162" s="467">
        <v>40338</v>
      </c>
      <c r="I162" s="397" t="s">
        <v>55</v>
      </c>
      <c r="J162" s="397" t="s">
        <v>103</v>
      </c>
      <c r="K162" s="398" t="s">
        <v>106</v>
      </c>
      <c r="L162" s="395" t="s">
        <v>77</v>
      </c>
      <c r="M162" s="399">
        <v>3.2107079539021664E-2</v>
      </c>
      <c r="N162" s="400" t="s">
        <v>51</v>
      </c>
      <c r="O162" s="504">
        <v>2018</v>
      </c>
      <c r="P162" s="401">
        <v>3</v>
      </c>
      <c r="Q162" s="141">
        <v>2257.2242784</v>
      </c>
      <c r="R162" s="141">
        <v>28.016068500000003</v>
      </c>
      <c r="S162" s="402">
        <v>2229.2082098999999</v>
      </c>
      <c r="T162" s="141">
        <v>882.34118229600017</v>
      </c>
      <c r="W162" s="403">
        <v>1346.8670276039998</v>
      </c>
      <c r="X162" s="142">
        <v>33.831252279999994</v>
      </c>
      <c r="Y162" s="141">
        <v>185.80550688000002</v>
      </c>
      <c r="Z162" s="142">
        <v>27.946652159999999</v>
      </c>
      <c r="AA162" s="141">
        <v>0</v>
      </c>
      <c r="AB162" s="141">
        <v>-7.1738058000000002</v>
      </c>
      <c r="AC162" s="142">
        <v>11.342930620000001</v>
      </c>
      <c r="AD162" s="141">
        <v>92.022253820000003</v>
      </c>
      <c r="AE162" s="141">
        <v>336.17077788</v>
      </c>
      <c r="AF162" s="141">
        <v>250.28264786</v>
      </c>
      <c r="AG162" s="141">
        <v>81.064005539999997</v>
      </c>
      <c r="AH162" s="141">
        <v>0</v>
      </c>
      <c r="AI162" s="141">
        <v>115.42549564000001</v>
      </c>
      <c r="AJ162" s="141">
        <v>23.735940059999997</v>
      </c>
      <c r="AK162" s="141">
        <v>12.07070802</v>
      </c>
      <c r="AL162" s="141">
        <v>59.937667300000001</v>
      </c>
      <c r="AM162" s="380">
        <v>2.7031732000000006</v>
      </c>
      <c r="AN162" s="141">
        <v>0.97730107999999993</v>
      </c>
      <c r="AO162" s="141">
        <v>0</v>
      </c>
      <c r="AP162" s="141">
        <v>8.6813447000000004</v>
      </c>
      <c r="AQ162" s="141">
        <v>0</v>
      </c>
      <c r="AR162" s="141">
        <v>4.5538071600000007</v>
      </c>
      <c r="AS162" s="141">
        <v>0</v>
      </c>
      <c r="AT162" s="142">
        <v>1.12285656</v>
      </c>
      <c r="AU162" s="466">
        <v>18.038482699999999</v>
      </c>
      <c r="AV162" s="402">
        <v>988.74797882000007</v>
      </c>
      <c r="AW162" s="141">
        <v>42.231882839999997</v>
      </c>
      <c r="AX162" s="402">
        <v>72.472879443999574</v>
      </c>
      <c r="AY162" s="141">
        <v>0</v>
      </c>
      <c r="AZ162" s="141">
        <v>0</v>
      </c>
      <c r="BA162" s="142">
        <v>59.875286379999999</v>
      </c>
      <c r="BB162" s="403">
        <v>12.597593063999575</v>
      </c>
    </row>
    <row r="163" spans="6:54" ht="16.149999999999999" customHeight="1">
      <c r="F163" s="137" t="s">
        <v>107</v>
      </c>
      <c r="G163" s="395" t="s">
        <v>213</v>
      </c>
      <c r="H163" s="467">
        <v>40978</v>
      </c>
      <c r="I163" s="397" t="s">
        <v>61</v>
      </c>
      <c r="J163" s="397" t="s">
        <v>108</v>
      </c>
      <c r="K163" s="398" t="s">
        <v>63</v>
      </c>
      <c r="L163" s="395" t="s">
        <v>77</v>
      </c>
      <c r="M163" s="399">
        <v>-1.43105034363514E-2</v>
      </c>
      <c r="N163" s="400" t="s">
        <v>56</v>
      </c>
      <c r="O163" s="504">
        <v>2018</v>
      </c>
      <c r="P163" s="401">
        <v>3</v>
      </c>
      <c r="Q163" s="141">
        <v>4344.7944456000005</v>
      </c>
      <c r="R163" s="141">
        <v>101.84321700000001</v>
      </c>
      <c r="S163" s="402">
        <v>4242.9512286000008</v>
      </c>
      <c r="T163" s="141">
        <v>1774.068128784</v>
      </c>
      <c r="W163" s="403">
        <v>2468.883099816001</v>
      </c>
      <c r="X163" s="142">
        <v>45.49648432</v>
      </c>
      <c r="Y163" s="141">
        <v>499.11519167999995</v>
      </c>
      <c r="Z163" s="142">
        <v>27.208477940000002</v>
      </c>
      <c r="AA163" s="141">
        <v>0</v>
      </c>
      <c r="AB163" s="141">
        <v>-5.8742033000000005</v>
      </c>
      <c r="AC163" s="142">
        <v>26.4599069</v>
      </c>
      <c r="AD163" s="141">
        <v>179.58427186</v>
      </c>
      <c r="AE163" s="141">
        <v>522.16988767999999</v>
      </c>
      <c r="AF163" s="141">
        <v>677.76869580000005</v>
      </c>
      <c r="AG163" s="141">
        <v>148.00912952000002</v>
      </c>
      <c r="AH163" s="141">
        <v>0</v>
      </c>
      <c r="AI163" s="141">
        <v>150.03650942000002</v>
      </c>
      <c r="AJ163" s="141">
        <v>31.242444100000004</v>
      </c>
      <c r="AK163" s="141">
        <v>9.4715030200000001</v>
      </c>
      <c r="AL163" s="141">
        <v>134.49326352000003</v>
      </c>
      <c r="AM163" s="380">
        <v>5.7494414599999999</v>
      </c>
      <c r="AN163" s="141">
        <v>1.1540470200000004</v>
      </c>
      <c r="AO163" s="141">
        <v>6.4876156800000002</v>
      </c>
      <c r="AP163" s="141">
        <v>18.04887952</v>
      </c>
      <c r="AQ163" s="141">
        <v>0</v>
      </c>
      <c r="AR163" s="141">
        <v>11.24935924</v>
      </c>
      <c r="AS163" s="141">
        <v>0</v>
      </c>
      <c r="AT163" s="142">
        <v>3.0670619000000006</v>
      </c>
      <c r="AU163" s="466">
        <v>45.75640482</v>
      </c>
      <c r="AV163" s="402">
        <v>1898.5321097400004</v>
      </c>
      <c r="AW163" s="141">
        <v>81.292735580000013</v>
      </c>
      <c r="AX163" s="402">
        <v>-62.176195843999281</v>
      </c>
      <c r="AY163" s="141">
        <v>0</v>
      </c>
      <c r="AZ163" s="141">
        <v>0</v>
      </c>
      <c r="BA163" s="142">
        <v>161.96166196000001</v>
      </c>
      <c r="BB163" s="403">
        <v>-224.13785780399928</v>
      </c>
    </row>
    <row r="164" spans="6:54" ht="16.149999999999999" customHeight="1">
      <c r="F164" s="137" t="s">
        <v>109</v>
      </c>
      <c r="G164" s="395" t="s">
        <v>110</v>
      </c>
      <c r="H164" s="467">
        <v>41018</v>
      </c>
      <c r="I164" s="397" t="s">
        <v>61</v>
      </c>
      <c r="J164" s="397" t="s">
        <v>67</v>
      </c>
      <c r="K164" s="398" t="s">
        <v>63</v>
      </c>
      <c r="L164" s="395" t="s">
        <v>111</v>
      </c>
      <c r="M164" s="399">
        <v>0.21064866304980609</v>
      </c>
      <c r="N164" s="400" t="s">
        <v>52</v>
      </c>
      <c r="O164" s="504">
        <v>2018</v>
      </c>
      <c r="P164" s="401">
        <v>3</v>
      </c>
      <c r="Q164" s="141">
        <v>8116.4256012000005</v>
      </c>
      <c r="R164" s="141">
        <v>109.64406600000001</v>
      </c>
      <c r="S164" s="402">
        <v>8006.7815352000007</v>
      </c>
      <c r="T164" s="141">
        <v>3304.412446104001</v>
      </c>
      <c r="W164" s="403">
        <v>4702.3690890959997</v>
      </c>
      <c r="X164" s="142">
        <v>83.392893219999991</v>
      </c>
      <c r="Y164" s="141">
        <v>942.1420629600002</v>
      </c>
      <c r="Z164" s="142">
        <v>42.117517819999996</v>
      </c>
      <c r="AA164" s="141">
        <v>0</v>
      </c>
      <c r="AB164" s="141">
        <v>-30.244349379999999</v>
      </c>
      <c r="AC164" s="142">
        <v>37.043869660000006</v>
      </c>
      <c r="AD164" s="141">
        <v>229.22908736000002</v>
      </c>
      <c r="AE164" s="141">
        <v>625.35832618000006</v>
      </c>
      <c r="AF164" s="141">
        <v>127.26747361999999</v>
      </c>
      <c r="AG164" s="141">
        <v>338.74918924000002</v>
      </c>
      <c r="AH164" s="141">
        <v>0</v>
      </c>
      <c r="AI164" s="141">
        <v>174.08435408</v>
      </c>
      <c r="AJ164" s="141">
        <v>73.058454140000009</v>
      </c>
      <c r="AK164" s="141">
        <v>30.462682600000004</v>
      </c>
      <c r="AL164" s="141">
        <v>126.89318809999999</v>
      </c>
      <c r="AM164" s="380">
        <v>3.3061887600000004</v>
      </c>
      <c r="AN164" s="141">
        <v>1.8402371400000002</v>
      </c>
      <c r="AO164" s="141">
        <v>1.2684120399999999</v>
      </c>
      <c r="AP164" s="141">
        <v>27.551573000000001</v>
      </c>
      <c r="AQ164" s="141">
        <v>5.1464259000000006</v>
      </c>
      <c r="AR164" s="141">
        <v>8.317456</v>
      </c>
      <c r="AS164" s="141">
        <v>0</v>
      </c>
      <c r="AT164" s="142">
        <v>7.4025358400000005</v>
      </c>
      <c r="AU164" s="466">
        <v>54.832828679999999</v>
      </c>
      <c r="AV164" s="402">
        <v>1779.9355840000003</v>
      </c>
      <c r="AW164" s="141">
        <v>151.86634974</v>
      </c>
      <c r="AX164" s="402">
        <v>1709.7142016359987</v>
      </c>
      <c r="AY164" s="141">
        <v>0</v>
      </c>
      <c r="AZ164" s="141">
        <v>0</v>
      </c>
      <c r="BA164" s="142">
        <v>143.17460822000004</v>
      </c>
      <c r="BB164" s="403">
        <v>1566.5395934159988</v>
      </c>
    </row>
    <row r="165" spans="6:54" ht="16.149999999999999" customHeight="1">
      <c r="F165" s="137" t="s">
        <v>112</v>
      </c>
      <c r="G165" s="395" t="s">
        <v>113</v>
      </c>
      <c r="H165" s="467">
        <v>41324</v>
      </c>
      <c r="I165" s="397" t="s">
        <v>55</v>
      </c>
      <c r="J165" s="397" t="s">
        <v>103</v>
      </c>
      <c r="K165" s="398" t="s">
        <v>63</v>
      </c>
      <c r="L165" s="395" t="s">
        <v>114</v>
      </c>
      <c r="M165" s="399">
        <v>0.10726008590549918</v>
      </c>
      <c r="N165" s="400" t="s">
        <v>52</v>
      </c>
      <c r="O165" s="504">
        <v>2018</v>
      </c>
      <c r="P165" s="401">
        <v>3</v>
      </c>
      <c r="Q165" s="141">
        <v>4033.9693548</v>
      </c>
      <c r="R165" s="141">
        <v>85.020610500000004</v>
      </c>
      <c r="S165" s="402">
        <v>3948.9487442999998</v>
      </c>
      <c r="T165" s="141">
        <v>1613.6713131840004</v>
      </c>
      <c r="W165" s="403">
        <v>2335.2774311159992</v>
      </c>
      <c r="X165" s="142">
        <v>43.968151779999999</v>
      </c>
      <c r="Y165" s="141">
        <v>464.55737328000004</v>
      </c>
      <c r="Z165" s="142">
        <v>23.777527340000002</v>
      </c>
      <c r="AA165" s="141">
        <v>0</v>
      </c>
      <c r="AB165" s="141">
        <v>-13.31832642</v>
      </c>
      <c r="AC165" s="142">
        <v>31.49196778</v>
      </c>
      <c r="AD165" s="141">
        <v>163.48999449999999</v>
      </c>
      <c r="AE165" s="141">
        <v>458.98841254000007</v>
      </c>
      <c r="AF165" s="141">
        <v>329.61038445999992</v>
      </c>
      <c r="AG165" s="141">
        <v>107.41994424000001</v>
      </c>
      <c r="AH165" s="141">
        <v>0</v>
      </c>
      <c r="AI165" s="141">
        <v>71.686073899999997</v>
      </c>
      <c r="AJ165" s="141">
        <v>60.156000520000006</v>
      </c>
      <c r="AK165" s="141">
        <v>0</v>
      </c>
      <c r="AL165" s="141">
        <v>99.216853259999993</v>
      </c>
      <c r="AM165" s="380">
        <v>2.9630937000000004</v>
      </c>
      <c r="AN165" s="141">
        <v>1.6219039200000001</v>
      </c>
      <c r="AO165" s="141">
        <v>2.079364</v>
      </c>
      <c r="AP165" s="141">
        <v>9.7210266999999995</v>
      </c>
      <c r="AQ165" s="141">
        <v>6.2900761000000003</v>
      </c>
      <c r="AR165" s="141">
        <v>5.2088068200000004</v>
      </c>
      <c r="AS165" s="141">
        <v>0</v>
      </c>
      <c r="AT165" s="142">
        <v>3.97158524</v>
      </c>
      <c r="AU165" s="466">
        <v>31.85585648</v>
      </c>
      <c r="AV165" s="402">
        <v>1322.4235199</v>
      </c>
      <c r="AW165" s="141">
        <v>66.040600639999994</v>
      </c>
      <c r="AX165" s="402">
        <v>432.6838995359991</v>
      </c>
      <c r="AY165" s="141">
        <v>0</v>
      </c>
      <c r="AZ165" s="141">
        <v>0</v>
      </c>
      <c r="BA165" s="142">
        <v>82.394798499999993</v>
      </c>
      <c r="BB165" s="403">
        <v>350.28910103599912</v>
      </c>
    </row>
    <row r="166" spans="6:54" ht="16.149999999999999" customHeight="1">
      <c r="F166" s="137" t="s">
        <v>115</v>
      </c>
      <c r="G166" s="395" t="s">
        <v>214</v>
      </c>
      <c r="H166" s="467">
        <v>41408</v>
      </c>
      <c r="I166" s="397" t="s">
        <v>55</v>
      </c>
      <c r="J166" s="397" t="s">
        <v>116</v>
      </c>
      <c r="K166" s="398" t="s">
        <v>117</v>
      </c>
      <c r="L166" s="395" t="s">
        <v>114</v>
      </c>
      <c r="M166" s="399">
        <v>9.1143497227469977E-2</v>
      </c>
      <c r="N166" s="400" t="s">
        <v>52</v>
      </c>
      <c r="O166" s="504">
        <v>2018</v>
      </c>
      <c r="P166" s="401">
        <v>3</v>
      </c>
      <c r="Q166" s="141">
        <v>4635.0934560000014</v>
      </c>
      <c r="R166" s="141">
        <v>25.4878155</v>
      </c>
      <c r="S166" s="402">
        <v>4609.6056405000018</v>
      </c>
      <c r="T166" s="141">
        <v>2506.509135144001</v>
      </c>
      <c r="W166" s="403">
        <v>2103.0965053560008</v>
      </c>
      <c r="X166" s="142">
        <v>51.932115900000007</v>
      </c>
      <c r="Y166" s="141">
        <v>316.47112560000011</v>
      </c>
      <c r="Z166" s="142">
        <v>37.24140924000001</v>
      </c>
      <c r="AA166" s="141">
        <v>0</v>
      </c>
      <c r="AB166" s="141">
        <v>199.80608676000003</v>
      </c>
      <c r="AC166" s="142">
        <v>4.6577753600000005</v>
      </c>
      <c r="AD166" s="141">
        <v>90.972174999999993</v>
      </c>
      <c r="AE166" s="141">
        <v>454.40341491999999</v>
      </c>
      <c r="AF166" s="141">
        <v>444.63040412000004</v>
      </c>
      <c r="AG166" s="141">
        <v>108.15811846000001</v>
      </c>
      <c r="AH166" s="141">
        <v>0</v>
      </c>
      <c r="AI166" s="141">
        <v>119.50104908</v>
      </c>
      <c r="AJ166" s="141">
        <v>56.64187536</v>
      </c>
      <c r="AK166" s="141">
        <v>0</v>
      </c>
      <c r="AL166" s="141">
        <v>85.337098560000001</v>
      </c>
      <c r="AM166" s="380">
        <v>2.6199986399999999</v>
      </c>
      <c r="AN166" s="141">
        <v>5.6038859799999994</v>
      </c>
      <c r="AO166" s="141">
        <v>0</v>
      </c>
      <c r="AP166" s="141">
        <v>12.902453620000001</v>
      </c>
      <c r="AQ166" s="141">
        <v>0</v>
      </c>
      <c r="AR166" s="141">
        <v>6.8099170999999998</v>
      </c>
      <c r="AS166" s="141">
        <v>0</v>
      </c>
      <c r="AT166" s="142">
        <v>5.1464259000000006</v>
      </c>
      <c r="AU166" s="466">
        <v>33.082681239999999</v>
      </c>
      <c r="AV166" s="402">
        <v>1392.7268167400002</v>
      </c>
      <c r="AW166" s="141">
        <v>86.730272440000007</v>
      </c>
      <c r="AX166" s="402">
        <v>422.45862755600035</v>
      </c>
      <c r="AY166" s="141">
        <v>0</v>
      </c>
      <c r="AZ166" s="141">
        <v>0</v>
      </c>
      <c r="BA166" s="142">
        <v>48.542752579999998</v>
      </c>
      <c r="BB166" s="403">
        <v>373.91587497600034</v>
      </c>
    </row>
    <row r="167" spans="6:54" ht="16.149999999999999" customHeight="1">
      <c r="F167" s="137" t="s">
        <v>118</v>
      </c>
      <c r="G167" s="395" t="s">
        <v>119</v>
      </c>
      <c r="H167" s="467">
        <v>41426</v>
      </c>
      <c r="I167" s="397" t="s">
        <v>61</v>
      </c>
      <c r="J167" s="397" t="s">
        <v>67</v>
      </c>
      <c r="K167" s="398" t="s">
        <v>63</v>
      </c>
      <c r="L167" s="395" t="s">
        <v>111</v>
      </c>
      <c r="M167" s="399">
        <v>9.0035029461811911E-2</v>
      </c>
      <c r="N167" s="400" t="s">
        <v>52</v>
      </c>
      <c r="O167" s="504">
        <v>2018</v>
      </c>
      <c r="P167" s="401">
        <v>3</v>
      </c>
      <c r="Q167" s="141">
        <v>8129.0724228000017</v>
      </c>
      <c r="R167" s="141">
        <v>125.27817750000001</v>
      </c>
      <c r="S167" s="402">
        <v>8003.7942453000014</v>
      </c>
      <c r="T167" s="141">
        <v>3319.6926515760006</v>
      </c>
      <c r="W167" s="403">
        <v>4684.1015937240008</v>
      </c>
      <c r="X167" s="142">
        <v>87.60360532</v>
      </c>
      <c r="Y167" s="141">
        <v>941.73870671999998</v>
      </c>
      <c r="Z167" s="142">
        <v>56.995367240000007</v>
      </c>
      <c r="AA167" s="141">
        <v>0</v>
      </c>
      <c r="AB167" s="141">
        <v>-193.71355024000002</v>
      </c>
      <c r="AC167" s="142">
        <v>38.634583119999995</v>
      </c>
      <c r="AD167" s="141">
        <v>354.67711747999994</v>
      </c>
      <c r="AE167" s="141">
        <v>740.86699638000005</v>
      </c>
      <c r="AF167" s="141">
        <v>657.51569044000007</v>
      </c>
      <c r="AG167" s="141">
        <v>263.84010114</v>
      </c>
      <c r="AH167" s="141">
        <v>0</v>
      </c>
      <c r="AI167" s="141">
        <v>147.22936802000004</v>
      </c>
      <c r="AJ167" s="141">
        <v>108.4908167</v>
      </c>
      <c r="AK167" s="141">
        <v>0</v>
      </c>
      <c r="AL167" s="141">
        <v>121.46604806000001</v>
      </c>
      <c r="AM167" s="380">
        <v>3.7636488400000001</v>
      </c>
      <c r="AN167" s="141">
        <v>8.5981701400000006</v>
      </c>
      <c r="AO167" s="141">
        <v>0.53023781999999997</v>
      </c>
      <c r="AP167" s="141">
        <v>32.105380160000003</v>
      </c>
      <c r="AQ167" s="141">
        <v>5.1464259000000006</v>
      </c>
      <c r="AR167" s="141">
        <v>11.311740160000001</v>
      </c>
      <c r="AS167" s="141">
        <v>0</v>
      </c>
      <c r="AT167" s="142">
        <v>103.13645440000001</v>
      </c>
      <c r="AU167" s="466">
        <v>164.59205742</v>
      </c>
      <c r="AV167" s="402">
        <v>2558.67819564</v>
      </c>
      <c r="AW167" s="141">
        <v>152.1054766</v>
      </c>
      <c r="AX167" s="402">
        <v>731.90127508400087</v>
      </c>
      <c r="AY167" s="141">
        <v>0</v>
      </c>
      <c r="AZ167" s="141">
        <v>0</v>
      </c>
      <c r="BA167" s="142">
        <v>282.33604392000001</v>
      </c>
      <c r="BB167" s="403">
        <v>449.56523116400086</v>
      </c>
    </row>
    <row r="168" spans="6:54" ht="16.149999999999999" customHeight="1">
      <c r="F168" s="137" t="s">
        <v>120</v>
      </c>
      <c r="G168" s="395" t="s">
        <v>121</v>
      </c>
      <c r="H168" s="467">
        <v>41470</v>
      </c>
      <c r="I168" s="397" t="s">
        <v>55</v>
      </c>
      <c r="J168" s="397" t="s">
        <v>103</v>
      </c>
      <c r="K168" s="398" t="s">
        <v>95</v>
      </c>
      <c r="L168" s="395" t="s">
        <v>114</v>
      </c>
      <c r="M168" s="399">
        <v>3.6619738914993247E-2</v>
      </c>
      <c r="N168" s="400" t="s">
        <v>51</v>
      </c>
      <c r="O168" s="504">
        <v>2018</v>
      </c>
      <c r="P168" s="401">
        <v>3</v>
      </c>
      <c r="Q168" s="141">
        <v>1116.4098455999999</v>
      </c>
      <c r="R168" s="141">
        <v>30.630757500000001</v>
      </c>
      <c r="S168" s="402">
        <v>1085.7790880999999</v>
      </c>
      <c r="T168" s="141">
        <v>659.47462459199994</v>
      </c>
      <c r="W168" s="403">
        <v>426.30446350799991</v>
      </c>
      <c r="X168" s="142">
        <v>25.898478620000002</v>
      </c>
      <c r="Y168" s="141">
        <v>85.140871199999978</v>
      </c>
      <c r="Z168" s="142">
        <v>6.1445206199999998</v>
      </c>
      <c r="AA168" s="141">
        <v>0</v>
      </c>
      <c r="AB168" s="141">
        <v>-0.12476184</v>
      </c>
      <c r="AC168" s="142">
        <v>6.4564252199999999</v>
      </c>
      <c r="AD168" s="141">
        <v>57.338462299999996</v>
      </c>
      <c r="AE168" s="141">
        <v>34.995696119999998</v>
      </c>
      <c r="AF168" s="141">
        <v>97.470187500000009</v>
      </c>
      <c r="AG168" s="141">
        <v>9.8042012599999993</v>
      </c>
      <c r="AH168" s="141">
        <v>0</v>
      </c>
      <c r="AI168" s="141">
        <v>2.4640463399999999</v>
      </c>
      <c r="AJ168" s="141">
        <v>9.4195189200000016</v>
      </c>
      <c r="AK168" s="141">
        <v>0</v>
      </c>
      <c r="AL168" s="141">
        <v>21.074354140000001</v>
      </c>
      <c r="AM168" s="380">
        <v>2.05857036</v>
      </c>
      <c r="AN168" s="141">
        <v>1.53872936</v>
      </c>
      <c r="AO168" s="141">
        <v>0</v>
      </c>
      <c r="AP168" s="141">
        <v>3.5557124400000002</v>
      </c>
      <c r="AQ168" s="141">
        <v>0</v>
      </c>
      <c r="AR168" s="141">
        <v>1.9442053400000003</v>
      </c>
      <c r="AS168" s="141">
        <v>0</v>
      </c>
      <c r="AT168" s="142">
        <v>14.628325740000001</v>
      </c>
      <c r="AU168" s="466">
        <v>23.72554324</v>
      </c>
      <c r="AV168" s="402">
        <v>256.29200982000003</v>
      </c>
      <c r="AW168" s="141">
        <v>18.277609559999998</v>
      </c>
      <c r="AX168" s="402">
        <v>40.882637067999923</v>
      </c>
      <c r="AY168" s="141">
        <v>0</v>
      </c>
      <c r="AZ168" s="141">
        <v>0</v>
      </c>
      <c r="BA168" s="142">
        <v>26.127208660000001</v>
      </c>
      <c r="BB168" s="403">
        <v>14.755428407999922</v>
      </c>
    </row>
    <row r="169" spans="6:54" ht="16.149999999999999" customHeight="1">
      <c r="F169" s="137" t="s">
        <v>122</v>
      </c>
      <c r="G169" s="395" t="s">
        <v>123</v>
      </c>
      <c r="H169" s="467">
        <v>41655</v>
      </c>
      <c r="I169" s="397" t="s">
        <v>61</v>
      </c>
      <c r="J169" s="397" t="s">
        <v>62</v>
      </c>
      <c r="K169" s="398" t="s">
        <v>95</v>
      </c>
      <c r="L169" s="395" t="s">
        <v>80</v>
      </c>
      <c r="M169" s="399">
        <v>0.11167844784473054</v>
      </c>
      <c r="N169" s="400" t="s">
        <v>52</v>
      </c>
      <c r="O169" s="504">
        <v>2018</v>
      </c>
      <c r="P169" s="401">
        <v>3</v>
      </c>
      <c r="Q169" s="141">
        <v>1431.6135372000003</v>
      </c>
      <c r="R169" s="141">
        <v>18.410868000000001</v>
      </c>
      <c r="S169" s="402">
        <v>1413.2026692000004</v>
      </c>
      <c r="T169" s="141">
        <v>824.97239899199997</v>
      </c>
      <c r="W169" s="403">
        <v>588.23027020800043</v>
      </c>
      <c r="X169" s="142">
        <v>29.599746539999998</v>
      </c>
      <c r="Y169" s="141">
        <v>138.58012224000001</v>
      </c>
      <c r="Z169" s="142">
        <v>1.89222124</v>
      </c>
      <c r="AA169" s="141">
        <v>0</v>
      </c>
      <c r="AB169" s="141">
        <v>-8.3174559999999995E-2</v>
      </c>
      <c r="AC169" s="142">
        <v>0</v>
      </c>
      <c r="AD169" s="141">
        <v>89.059160120000001</v>
      </c>
      <c r="AE169" s="141">
        <v>43.874580400000006</v>
      </c>
      <c r="AF169" s="141">
        <v>31.595935980000004</v>
      </c>
      <c r="AG169" s="141">
        <v>18.308800020000003</v>
      </c>
      <c r="AH169" s="141">
        <v>0</v>
      </c>
      <c r="AI169" s="141">
        <v>3.0150777999999998</v>
      </c>
      <c r="AJ169" s="141">
        <v>6.1549174400000002</v>
      </c>
      <c r="AK169" s="141">
        <v>0</v>
      </c>
      <c r="AL169" s="141">
        <v>29.007127799999999</v>
      </c>
      <c r="AM169" s="380">
        <v>2.7967445800000004</v>
      </c>
      <c r="AN169" s="141">
        <v>0.6965869400000001</v>
      </c>
      <c r="AO169" s="141">
        <v>0</v>
      </c>
      <c r="AP169" s="141">
        <v>5.3855527599999995</v>
      </c>
      <c r="AQ169" s="141">
        <v>0</v>
      </c>
      <c r="AR169" s="141">
        <v>0.98769789999999991</v>
      </c>
      <c r="AS169" s="141">
        <v>0</v>
      </c>
      <c r="AT169" s="142">
        <v>0.53023781999999997</v>
      </c>
      <c r="AU169" s="466">
        <v>10.39682</v>
      </c>
      <c r="AV169" s="402">
        <v>231.41241956000002</v>
      </c>
      <c r="AW169" s="141">
        <v>26.782208320000002</v>
      </c>
      <c r="AX169" s="402">
        <v>159.88037774800043</v>
      </c>
      <c r="AY169" s="141">
        <v>0</v>
      </c>
      <c r="AZ169" s="141">
        <v>0</v>
      </c>
      <c r="BA169" s="142">
        <v>30.691412639999999</v>
      </c>
      <c r="BB169" s="403">
        <v>129.18896510800042</v>
      </c>
    </row>
    <row r="170" spans="6:54" ht="16.149999999999999" customHeight="1">
      <c r="F170" s="137" t="s">
        <v>124</v>
      </c>
      <c r="G170" s="395" t="s">
        <v>125</v>
      </c>
      <c r="H170" s="467">
        <v>41699</v>
      </c>
      <c r="I170" s="397" t="s">
        <v>55</v>
      </c>
      <c r="J170" s="397" t="s">
        <v>126</v>
      </c>
      <c r="K170" s="398" t="s">
        <v>63</v>
      </c>
      <c r="L170" s="395" t="s">
        <v>114</v>
      </c>
      <c r="M170" s="399">
        <v>0.17638220853468795</v>
      </c>
      <c r="N170" s="400" t="s">
        <v>52</v>
      </c>
      <c r="O170" s="504">
        <v>2018</v>
      </c>
      <c r="P170" s="401">
        <v>3</v>
      </c>
      <c r="Q170" s="141">
        <v>7108.9362288000011</v>
      </c>
      <c r="R170" s="141">
        <v>75.815176500000007</v>
      </c>
      <c r="S170" s="402">
        <v>7033.1210523000009</v>
      </c>
      <c r="T170" s="141">
        <v>2876.3513190720005</v>
      </c>
      <c r="W170" s="403">
        <v>4156.7697332280004</v>
      </c>
      <c r="X170" s="142">
        <v>101.17145542</v>
      </c>
      <c r="Y170" s="141">
        <v>827.64339840000014</v>
      </c>
      <c r="Z170" s="142">
        <v>27.468398440000001</v>
      </c>
      <c r="AA170" s="141">
        <v>0</v>
      </c>
      <c r="AB170" s="141">
        <v>-9.7002330600000004</v>
      </c>
      <c r="AC170" s="142">
        <v>25.461812179999999</v>
      </c>
      <c r="AD170" s="141">
        <v>171.86983142000003</v>
      </c>
      <c r="AE170" s="141">
        <v>489.79419020000012</v>
      </c>
      <c r="AF170" s="141">
        <v>511.45076626000002</v>
      </c>
      <c r="AG170" s="141">
        <v>203.88164020000002</v>
      </c>
      <c r="AH170" s="141">
        <v>0</v>
      </c>
      <c r="AI170" s="141">
        <v>257.10296177999999</v>
      </c>
      <c r="AJ170" s="141">
        <v>42.065533719999998</v>
      </c>
      <c r="AK170" s="141">
        <v>17.52903852</v>
      </c>
      <c r="AL170" s="141">
        <v>54.292194040000005</v>
      </c>
      <c r="AM170" s="380">
        <v>6.1653142599999997</v>
      </c>
      <c r="AN170" s="141">
        <v>10.27205816</v>
      </c>
      <c r="AO170" s="141">
        <v>0.28071414</v>
      </c>
      <c r="AP170" s="141">
        <v>65.073696380000015</v>
      </c>
      <c r="AQ170" s="141">
        <v>0</v>
      </c>
      <c r="AR170" s="141">
        <v>7.1945994400000002</v>
      </c>
      <c r="AS170" s="141">
        <v>0</v>
      </c>
      <c r="AT170" s="142">
        <v>9.0036461200000009</v>
      </c>
      <c r="AU170" s="466">
        <v>97.990028500000022</v>
      </c>
      <c r="AV170" s="402">
        <v>1845.9761846400004</v>
      </c>
      <c r="AW170" s="141">
        <v>116.38200307999999</v>
      </c>
      <c r="AX170" s="402">
        <v>1253.8898723679999</v>
      </c>
      <c r="AY170" s="141">
        <v>0</v>
      </c>
      <c r="AZ170" s="141">
        <v>0</v>
      </c>
      <c r="BA170" s="142">
        <v>199.48378534000003</v>
      </c>
      <c r="BB170" s="403">
        <v>1054.406087028</v>
      </c>
    </row>
    <row r="171" spans="6:54" ht="16.149999999999999" customHeight="1">
      <c r="F171" s="137" t="s">
        <v>127</v>
      </c>
      <c r="G171" s="395" t="s">
        <v>128</v>
      </c>
      <c r="H171" s="467">
        <v>41699</v>
      </c>
      <c r="I171" s="397" t="s">
        <v>55</v>
      </c>
      <c r="J171" s="397" t="s">
        <v>103</v>
      </c>
      <c r="K171" s="398" t="s">
        <v>95</v>
      </c>
      <c r="L171" s="395" t="s">
        <v>114</v>
      </c>
      <c r="M171" s="399">
        <v>9.8690310258047323E-2</v>
      </c>
      <c r="N171" s="400" t="s">
        <v>52</v>
      </c>
      <c r="O171" s="504">
        <v>2018</v>
      </c>
      <c r="P171" s="401">
        <v>3</v>
      </c>
      <c r="Q171" s="141">
        <v>2111.6969244000002</v>
      </c>
      <c r="R171" s="141">
        <v>39.911823000000005</v>
      </c>
      <c r="S171" s="402">
        <v>2071.7851014000003</v>
      </c>
      <c r="T171" s="141">
        <v>1207.2835933199999</v>
      </c>
      <c r="W171" s="403">
        <v>864.50150808000035</v>
      </c>
      <c r="X171" s="142">
        <v>62.827983259999996</v>
      </c>
      <c r="Y171" s="141">
        <v>162.49805712</v>
      </c>
      <c r="Z171" s="142">
        <v>10.428010459999999</v>
      </c>
      <c r="AA171" s="141">
        <v>0</v>
      </c>
      <c r="AB171" s="141">
        <v>-0.33269823999999998</v>
      </c>
      <c r="AC171" s="142">
        <v>7.8080118199999999</v>
      </c>
      <c r="AD171" s="141">
        <v>72.174724439999991</v>
      </c>
      <c r="AE171" s="141">
        <v>61.621952140000005</v>
      </c>
      <c r="AF171" s="141">
        <v>138.13215052000004</v>
      </c>
      <c r="AG171" s="141">
        <v>13.57824692</v>
      </c>
      <c r="AH171" s="141">
        <v>0</v>
      </c>
      <c r="AI171" s="141">
        <v>9.1699952400000004</v>
      </c>
      <c r="AJ171" s="141">
        <v>5.00087042</v>
      </c>
      <c r="AK171" s="141">
        <v>0</v>
      </c>
      <c r="AL171" s="141">
        <v>36.565615940000008</v>
      </c>
      <c r="AM171" s="380">
        <v>2.26650676</v>
      </c>
      <c r="AN171" s="141">
        <v>7.9743609399999995</v>
      </c>
      <c r="AO171" s="141">
        <v>0</v>
      </c>
      <c r="AP171" s="141">
        <v>39.247995499999995</v>
      </c>
      <c r="AQ171" s="141">
        <v>0</v>
      </c>
      <c r="AR171" s="141">
        <v>3.29579194</v>
      </c>
      <c r="AS171" s="141">
        <v>0</v>
      </c>
      <c r="AT171" s="142">
        <v>4.2211089200000007</v>
      </c>
      <c r="AU171" s="466">
        <v>57.005764059999997</v>
      </c>
      <c r="AV171" s="402">
        <v>393.24931968000004</v>
      </c>
      <c r="AW171" s="141">
        <v>34.569426500000006</v>
      </c>
      <c r="AX171" s="402">
        <v>208.40402464000033</v>
      </c>
      <c r="AY171" s="141">
        <v>0</v>
      </c>
      <c r="AZ171" s="141">
        <v>0</v>
      </c>
      <c r="BA171" s="142">
        <v>33.623315880000007</v>
      </c>
      <c r="BB171" s="403">
        <v>174.78070876000032</v>
      </c>
    </row>
    <row r="172" spans="6:54" ht="16.149999999999999" customHeight="1">
      <c r="F172" s="137" t="s">
        <v>129</v>
      </c>
      <c r="G172" s="395" t="s">
        <v>130</v>
      </c>
      <c r="H172" s="467">
        <v>41725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0.12575595920578259</v>
      </c>
      <c r="N172" s="400" t="s">
        <v>52</v>
      </c>
      <c r="O172" s="504">
        <v>2018</v>
      </c>
      <c r="P172" s="401">
        <v>3</v>
      </c>
      <c r="Q172" s="141">
        <v>5512.5472751999996</v>
      </c>
      <c r="R172" s="141">
        <v>82.708447500000005</v>
      </c>
      <c r="S172" s="402">
        <v>5429.8388276999995</v>
      </c>
      <c r="T172" s="141">
        <v>2765.1730881600001</v>
      </c>
      <c r="W172" s="403">
        <v>2664.6657395399993</v>
      </c>
      <c r="X172" s="142">
        <v>66.217346580000012</v>
      </c>
      <c r="Y172" s="141">
        <v>372.69026424000003</v>
      </c>
      <c r="Z172" s="142">
        <v>6.5084093200000002</v>
      </c>
      <c r="AA172" s="141">
        <v>0</v>
      </c>
      <c r="AB172" s="141">
        <v>-0.46785690000000002</v>
      </c>
      <c r="AC172" s="142">
        <v>25.877684980000002</v>
      </c>
      <c r="AD172" s="141">
        <v>121.12295300000001</v>
      </c>
      <c r="AE172" s="141">
        <v>541.71590928000001</v>
      </c>
      <c r="AF172" s="141">
        <v>390.70209878000003</v>
      </c>
      <c r="AG172" s="141">
        <v>81.261545119999994</v>
      </c>
      <c r="AH172" s="141">
        <v>0</v>
      </c>
      <c r="AI172" s="141">
        <v>117.40089144000001</v>
      </c>
      <c r="AJ172" s="141">
        <v>53.46044844</v>
      </c>
      <c r="AK172" s="141">
        <v>0.87333287999999998</v>
      </c>
      <c r="AL172" s="141">
        <v>109.91518104000001</v>
      </c>
      <c r="AM172" s="380">
        <v>3.2230142000000002</v>
      </c>
      <c r="AN172" s="141">
        <v>9.7522171600000007</v>
      </c>
      <c r="AO172" s="141">
        <v>0</v>
      </c>
      <c r="AP172" s="141">
        <v>14.378802060000002</v>
      </c>
      <c r="AQ172" s="141">
        <v>10.292851800000001</v>
      </c>
      <c r="AR172" s="141">
        <v>5.6558700800000006</v>
      </c>
      <c r="AS172" s="141">
        <v>0</v>
      </c>
      <c r="AT172" s="142">
        <v>1.4139675200000001</v>
      </c>
      <c r="AU172" s="466">
        <v>44.716722820000001</v>
      </c>
      <c r="AV172" s="402">
        <v>1461.1690828000001</v>
      </c>
      <c r="AW172" s="141">
        <v>90.25479442000001</v>
      </c>
      <c r="AX172" s="402">
        <v>693.2356702599991</v>
      </c>
      <c r="AY172" s="141">
        <v>0</v>
      </c>
      <c r="AZ172" s="141">
        <v>0</v>
      </c>
      <c r="BA172" s="142">
        <v>196.20878703999998</v>
      </c>
      <c r="BB172" s="403">
        <v>497.02688321999915</v>
      </c>
    </row>
    <row r="173" spans="6:54" ht="16.149999999999999" customHeight="1">
      <c r="F173" s="137" t="s">
        <v>131</v>
      </c>
      <c r="G173" s="395" t="s">
        <v>132</v>
      </c>
      <c r="H173" s="467">
        <v>41726</v>
      </c>
      <c r="I173" s="397" t="s">
        <v>55</v>
      </c>
      <c r="J173" s="397" t="s">
        <v>103</v>
      </c>
      <c r="K173" s="398" t="s">
        <v>106</v>
      </c>
      <c r="L173" s="395" t="s">
        <v>114</v>
      </c>
      <c r="M173" s="399">
        <v>0.10624961041426344</v>
      </c>
      <c r="N173" s="400" t="s">
        <v>52</v>
      </c>
      <c r="O173" s="504">
        <v>2018</v>
      </c>
      <c r="P173" s="401">
        <v>3</v>
      </c>
      <c r="Q173" s="141">
        <v>3642.6846960000003</v>
      </c>
      <c r="R173" s="141">
        <v>131.03697600000001</v>
      </c>
      <c r="S173" s="402">
        <v>3511.6477200000004</v>
      </c>
      <c r="T173" s="141">
        <v>1543.5728038080001</v>
      </c>
      <c r="W173" s="403">
        <v>1968.0749161920003</v>
      </c>
      <c r="X173" s="142">
        <v>55.383860140000003</v>
      </c>
      <c r="Y173" s="141">
        <v>326.90388024000009</v>
      </c>
      <c r="Z173" s="142">
        <v>8.4526146600000018</v>
      </c>
      <c r="AA173" s="141">
        <v>0</v>
      </c>
      <c r="AB173" s="141">
        <v>-7.4545199400000008</v>
      </c>
      <c r="AC173" s="142">
        <v>50.882037080000003</v>
      </c>
      <c r="AD173" s="141">
        <v>126.94517219999999</v>
      </c>
      <c r="AE173" s="141">
        <v>376.47924902000005</v>
      </c>
      <c r="AF173" s="141">
        <v>314.99245554000009</v>
      </c>
      <c r="AG173" s="141">
        <v>111.58906906</v>
      </c>
      <c r="AH173" s="141">
        <v>0</v>
      </c>
      <c r="AI173" s="141">
        <v>146.16889238000002</v>
      </c>
      <c r="AJ173" s="141">
        <v>44.914262399999998</v>
      </c>
      <c r="AK173" s="141">
        <v>0</v>
      </c>
      <c r="AL173" s="141">
        <v>32.001411959999999</v>
      </c>
      <c r="AM173" s="380">
        <v>2.5368240799999997</v>
      </c>
      <c r="AN173" s="141">
        <v>1.5699198200000002</v>
      </c>
      <c r="AO173" s="141">
        <v>0</v>
      </c>
      <c r="AP173" s="141">
        <v>5.6974573600000005</v>
      </c>
      <c r="AQ173" s="141">
        <v>0</v>
      </c>
      <c r="AR173" s="141">
        <v>7.9327736600000014</v>
      </c>
      <c r="AS173" s="141">
        <v>0</v>
      </c>
      <c r="AT173" s="142">
        <v>3.2646014800000005</v>
      </c>
      <c r="AU173" s="466">
        <v>21.001576400000001</v>
      </c>
      <c r="AV173" s="402">
        <v>1174.0920889600004</v>
      </c>
      <c r="AW173" s="141">
        <v>59.636159520000007</v>
      </c>
      <c r="AX173" s="402">
        <v>387.03382981199968</v>
      </c>
      <c r="AY173" s="141">
        <v>0</v>
      </c>
      <c r="AZ173" s="141">
        <v>0</v>
      </c>
      <c r="BA173" s="142">
        <v>157.31428341999998</v>
      </c>
      <c r="BB173" s="403">
        <v>229.7195463919997</v>
      </c>
    </row>
    <row r="174" spans="6:54" ht="16.149999999999999" customHeight="1">
      <c r="F174" s="137" t="s">
        <v>133</v>
      </c>
      <c r="G174" s="395" t="s">
        <v>134</v>
      </c>
      <c r="H174" s="467">
        <v>41726</v>
      </c>
      <c r="I174" s="397" t="s">
        <v>55</v>
      </c>
      <c r="J174" s="397" t="s">
        <v>103</v>
      </c>
      <c r="K174" s="398" t="s">
        <v>135</v>
      </c>
      <c r="L174" s="395" t="s">
        <v>114</v>
      </c>
      <c r="M174" s="399">
        <v>0.13470168941040844</v>
      </c>
      <c r="N174" s="400" t="s">
        <v>52</v>
      </c>
      <c r="O174" s="504">
        <v>2018</v>
      </c>
      <c r="P174" s="401">
        <v>3</v>
      </c>
      <c r="Q174" s="141">
        <v>2425.1225039999999</v>
      </c>
      <c r="R174" s="141">
        <v>55.567543500000006</v>
      </c>
      <c r="S174" s="402">
        <v>2369.5549605000001</v>
      </c>
      <c r="T174" s="141">
        <v>878.679827424</v>
      </c>
      <c r="W174" s="403">
        <v>1490.8751330760001</v>
      </c>
      <c r="X174" s="142">
        <v>34.517442400000007</v>
      </c>
      <c r="Y174" s="141">
        <v>197.44833024000005</v>
      </c>
      <c r="Z174" s="142">
        <v>42.824501579999996</v>
      </c>
      <c r="AA174" s="141">
        <v>0</v>
      </c>
      <c r="AB174" s="141">
        <v>-2.26650676</v>
      </c>
      <c r="AC174" s="142">
        <v>18.631101440000002</v>
      </c>
      <c r="AD174" s="141">
        <v>111.69303726000001</v>
      </c>
      <c r="AE174" s="141">
        <v>247.16360185999997</v>
      </c>
      <c r="AF174" s="141">
        <v>224.73766112000001</v>
      </c>
      <c r="AG174" s="141">
        <v>85.617812700000002</v>
      </c>
      <c r="AH174" s="141">
        <v>0</v>
      </c>
      <c r="AI174" s="141">
        <v>98.416298119999993</v>
      </c>
      <c r="AJ174" s="141">
        <v>46.650531339999993</v>
      </c>
      <c r="AK174" s="141">
        <v>0</v>
      </c>
      <c r="AL174" s="141">
        <v>24.463717460000002</v>
      </c>
      <c r="AM174" s="380">
        <v>2.6615859199999998</v>
      </c>
      <c r="AN174" s="141">
        <v>7.7040436200000011</v>
      </c>
      <c r="AO174" s="141">
        <v>1.6011102800000001</v>
      </c>
      <c r="AP174" s="141">
        <v>7.0490439600000006</v>
      </c>
      <c r="AQ174" s="141">
        <v>0</v>
      </c>
      <c r="AR174" s="141">
        <v>5.4271400400000003</v>
      </c>
      <c r="AS174" s="141">
        <v>0</v>
      </c>
      <c r="AT174" s="142">
        <v>2.8903159599999997</v>
      </c>
      <c r="AU174" s="466">
        <v>27.33323978</v>
      </c>
      <c r="AV174" s="402">
        <v>866.07589963999999</v>
      </c>
      <c r="AW174" s="141">
        <v>39.705455579999992</v>
      </c>
      <c r="AX174" s="402">
        <v>326.668098316</v>
      </c>
      <c r="AY174" s="141">
        <v>0</v>
      </c>
      <c r="AZ174" s="141">
        <v>0</v>
      </c>
      <c r="BA174" s="142">
        <v>131.24945567999998</v>
      </c>
      <c r="BB174" s="403">
        <v>195.41864263600002</v>
      </c>
    </row>
    <row r="175" spans="6:54" ht="16.149999999999999" customHeight="1">
      <c r="F175" s="137" t="s">
        <v>136</v>
      </c>
      <c r="G175" s="395" t="s">
        <v>137</v>
      </c>
      <c r="H175" s="467">
        <v>41738</v>
      </c>
      <c r="I175" s="397" t="s">
        <v>55</v>
      </c>
      <c r="J175" s="397" t="s">
        <v>116</v>
      </c>
      <c r="K175" s="398" t="s">
        <v>135</v>
      </c>
      <c r="L175" s="395" t="s">
        <v>114</v>
      </c>
      <c r="M175" s="399">
        <v>0.19989689794662308</v>
      </c>
      <c r="N175" s="400" t="s">
        <v>52</v>
      </c>
      <c r="O175" s="504">
        <v>2018</v>
      </c>
      <c r="P175" s="401">
        <v>3</v>
      </c>
      <c r="Q175" s="141">
        <v>3983.0931252000005</v>
      </c>
      <c r="R175" s="141">
        <v>54.065718000000004</v>
      </c>
      <c r="S175" s="402">
        <v>3929.0274072000007</v>
      </c>
      <c r="T175" s="141">
        <v>1478.9946654</v>
      </c>
      <c r="W175" s="403">
        <v>2450.0327418000006</v>
      </c>
      <c r="X175" s="142">
        <v>94.06003054</v>
      </c>
      <c r="Y175" s="141">
        <v>327.48166079999999</v>
      </c>
      <c r="Z175" s="142">
        <v>20.762449539999999</v>
      </c>
      <c r="AA175" s="141">
        <v>0</v>
      </c>
      <c r="AB175" s="141">
        <v>-1.559523</v>
      </c>
      <c r="AC175" s="142">
        <v>16.749277020000001</v>
      </c>
      <c r="AD175" s="141">
        <v>116.95382818</v>
      </c>
      <c r="AE175" s="141">
        <v>348.84450146</v>
      </c>
      <c r="AF175" s="141">
        <v>304.92833378</v>
      </c>
      <c r="AG175" s="141">
        <v>94.423919239999989</v>
      </c>
      <c r="AH175" s="141">
        <v>0</v>
      </c>
      <c r="AI175" s="141">
        <v>109.66565736</v>
      </c>
      <c r="AJ175" s="141">
        <v>42.429422420000002</v>
      </c>
      <c r="AK175" s="141">
        <v>1.1644438400000001</v>
      </c>
      <c r="AL175" s="141">
        <v>87.312494360000002</v>
      </c>
      <c r="AM175" s="380">
        <v>3.1710300999999994</v>
      </c>
      <c r="AN175" s="141">
        <v>5.8638064799999992</v>
      </c>
      <c r="AO175" s="141">
        <v>0.34309506000000006</v>
      </c>
      <c r="AP175" s="141">
        <v>8.2966623600000009</v>
      </c>
      <c r="AQ175" s="141">
        <v>0</v>
      </c>
      <c r="AR175" s="141">
        <v>5.3543623000000009</v>
      </c>
      <c r="AS175" s="141">
        <v>0</v>
      </c>
      <c r="AT175" s="142">
        <v>32.749983</v>
      </c>
      <c r="AU175" s="466">
        <v>55.778939300000005</v>
      </c>
      <c r="AV175" s="402">
        <v>1161.5015399400002</v>
      </c>
      <c r="AW175" s="141">
        <v>65.208855040000003</v>
      </c>
      <c r="AX175" s="402">
        <v>796.20795996000049</v>
      </c>
      <c r="AY175" s="141">
        <v>0</v>
      </c>
      <c r="AZ175" s="141">
        <v>0</v>
      </c>
      <c r="BA175" s="142">
        <v>127.94326692000001</v>
      </c>
      <c r="BB175" s="403">
        <v>668.26469304000045</v>
      </c>
    </row>
    <row r="176" spans="6:54" ht="16.149999999999999" customHeight="1">
      <c r="F176" s="137" t="s">
        <v>138</v>
      </c>
      <c r="G176" s="395" t="s">
        <v>139</v>
      </c>
      <c r="H176" s="467">
        <v>41739</v>
      </c>
      <c r="I176" s="397" t="s">
        <v>55</v>
      </c>
      <c r="J176" s="397" t="s">
        <v>116</v>
      </c>
      <c r="K176" s="398" t="s">
        <v>63</v>
      </c>
      <c r="L176" s="395" t="s">
        <v>114</v>
      </c>
      <c r="M176" s="399">
        <v>0.1914657946180687</v>
      </c>
      <c r="N176" s="400" t="s">
        <v>52</v>
      </c>
      <c r="O176" s="504">
        <v>2018</v>
      </c>
      <c r="P176" s="401">
        <v>3</v>
      </c>
      <c r="Q176" s="141">
        <v>8535.1265244000006</v>
      </c>
      <c r="R176" s="141">
        <v>115.03551150000001</v>
      </c>
      <c r="S176" s="402">
        <v>8420.0910129000004</v>
      </c>
      <c r="T176" s="141">
        <v>3481.5177356400004</v>
      </c>
      <c r="W176" s="403">
        <v>4938.5732772600004</v>
      </c>
      <c r="X176" s="142">
        <v>97.345425660000004</v>
      </c>
      <c r="Y176" s="141">
        <v>990.77374368000005</v>
      </c>
      <c r="Z176" s="142">
        <v>39.892598339999999</v>
      </c>
      <c r="AA176" s="141">
        <v>0</v>
      </c>
      <c r="AB176" s="141">
        <v>-18.891021940000002</v>
      </c>
      <c r="AC176" s="142">
        <v>43.687437640000006</v>
      </c>
      <c r="AD176" s="141">
        <v>208.77854242000001</v>
      </c>
      <c r="AE176" s="141">
        <v>669.48243025999989</v>
      </c>
      <c r="AF176" s="141">
        <v>558.64193224000007</v>
      </c>
      <c r="AG176" s="141">
        <v>129.51318673999998</v>
      </c>
      <c r="AH176" s="141">
        <v>0</v>
      </c>
      <c r="AI176" s="141">
        <v>143.71524286000002</v>
      </c>
      <c r="AJ176" s="141">
        <v>111.04843442000001</v>
      </c>
      <c r="AK176" s="141">
        <v>18.121657259999999</v>
      </c>
      <c r="AL176" s="141">
        <v>171.33959360000003</v>
      </c>
      <c r="AM176" s="380">
        <v>2.9111096000000001</v>
      </c>
      <c r="AN176" s="141">
        <v>8.4006305599999997</v>
      </c>
      <c r="AO176" s="141">
        <v>1.9546021599999999</v>
      </c>
      <c r="AP176" s="141">
        <v>20.253005360000003</v>
      </c>
      <c r="AQ176" s="141">
        <v>0</v>
      </c>
      <c r="AR176" s="141">
        <v>9.5546775800000017</v>
      </c>
      <c r="AS176" s="141">
        <v>0</v>
      </c>
      <c r="AT176" s="142">
        <v>7.7248372600000001</v>
      </c>
      <c r="AU176" s="466">
        <v>50.798862520000007</v>
      </c>
      <c r="AV176" s="402">
        <v>2061.4398823199995</v>
      </c>
      <c r="AW176" s="141">
        <v>139.73326080000001</v>
      </c>
      <c r="AX176" s="402">
        <v>1634.1847821600011</v>
      </c>
      <c r="AY176" s="141">
        <v>0</v>
      </c>
      <c r="AZ176" s="141">
        <v>0</v>
      </c>
      <c r="BA176" s="142">
        <v>276.71136430000001</v>
      </c>
      <c r="BB176" s="403">
        <v>1357.4734178600011</v>
      </c>
    </row>
    <row r="177" spans="6:54" ht="16.149999999999999" customHeight="1">
      <c r="F177" s="137" t="s">
        <v>140</v>
      </c>
      <c r="G177" s="395" t="s">
        <v>141</v>
      </c>
      <c r="H177" s="467">
        <v>41752</v>
      </c>
      <c r="I177" s="397" t="s">
        <v>61</v>
      </c>
      <c r="J177" s="397" t="s">
        <v>108</v>
      </c>
      <c r="K177" s="398" t="s">
        <v>106</v>
      </c>
      <c r="L177" s="395" t="s">
        <v>77</v>
      </c>
      <c r="M177" s="399">
        <v>5.0645221991939923E-2</v>
      </c>
      <c r="N177" s="400" t="s">
        <v>52</v>
      </c>
      <c r="O177" s="504">
        <v>2018</v>
      </c>
      <c r="P177" s="401">
        <v>3</v>
      </c>
      <c r="Q177" s="141">
        <v>3356.0863812000007</v>
      </c>
      <c r="R177" s="141">
        <v>120.68626500000002</v>
      </c>
      <c r="S177" s="402">
        <v>3235.4001162000009</v>
      </c>
      <c r="T177" s="141">
        <v>1299.4975929600005</v>
      </c>
      <c r="W177" s="403">
        <v>1935.9025232400004</v>
      </c>
      <c r="X177" s="142">
        <v>42.595771540000001</v>
      </c>
      <c r="Y177" s="141">
        <v>301.18719456000002</v>
      </c>
      <c r="Z177" s="142">
        <v>8.9724556600000014</v>
      </c>
      <c r="AA177" s="141">
        <v>0</v>
      </c>
      <c r="AB177" s="141">
        <v>-2.3288876800000002</v>
      </c>
      <c r="AC177" s="142">
        <v>18.360784120000002</v>
      </c>
      <c r="AD177" s="141">
        <v>119.51144590000001</v>
      </c>
      <c r="AE177" s="141">
        <v>427.41327020000006</v>
      </c>
      <c r="AF177" s="141">
        <v>428.33858718000005</v>
      </c>
      <c r="AG177" s="141">
        <v>104.7479615</v>
      </c>
      <c r="AH177" s="141">
        <v>0</v>
      </c>
      <c r="AI177" s="141">
        <v>137.0820717</v>
      </c>
      <c r="AJ177" s="141">
        <v>31.606332799999997</v>
      </c>
      <c r="AK177" s="141">
        <v>0</v>
      </c>
      <c r="AL177" s="141">
        <v>94.912569780000027</v>
      </c>
      <c r="AM177" s="380">
        <v>2.9111096000000001</v>
      </c>
      <c r="AN177" s="141">
        <v>2.1937290200000001</v>
      </c>
      <c r="AO177" s="141">
        <v>0.57182510000000009</v>
      </c>
      <c r="AP177" s="141">
        <v>7.1322185200000003</v>
      </c>
      <c r="AQ177" s="141">
        <v>0</v>
      </c>
      <c r="AR177" s="141">
        <v>5.3439654800000005</v>
      </c>
      <c r="AS177" s="141">
        <v>0</v>
      </c>
      <c r="AT177" s="142">
        <v>4.6473785400000001</v>
      </c>
      <c r="AU177" s="466">
        <v>22.800226260000002</v>
      </c>
      <c r="AV177" s="402">
        <v>1366.4124653200001</v>
      </c>
      <c r="AW177" s="141">
        <v>62.796792800000006</v>
      </c>
      <c r="AX177" s="402">
        <v>169.96973980000035</v>
      </c>
      <c r="AY177" s="141">
        <v>0</v>
      </c>
      <c r="AZ177" s="141">
        <v>0</v>
      </c>
      <c r="BA177" s="142">
        <v>218.15647406000002</v>
      </c>
      <c r="BB177" s="403">
        <v>-48.186734259999668</v>
      </c>
    </row>
    <row r="178" spans="6:54" ht="16.149999999999999" customHeight="1">
      <c r="F178" s="137" t="s">
        <v>142</v>
      </c>
      <c r="G178" s="395" t="s">
        <v>143</v>
      </c>
      <c r="H178" s="467">
        <v>42013</v>
      </c>
      <c r="I178" s="397" t="s">
        <v>55</v>
      </c>
      <c r="J178" s="397" t="s">
        <v>71</v>
      </c>
      <c r="K178" s="398" t="s">
        <v>63</v>
      </c>
      <c r="L178" s="395" t="s">
        <v>114</v>
      </c>
      <c r="M178" s="399">
        <v>5.0180670124103918E-2</v>
      </c>
      <c r="N178" s="400" t="s">
        <v>52</v>
      </c>
      <c r="O178" s="504">
        <v>2018</v>
      </c>
      <c r="P178" s="401">
        <v>3</v>
      </c>
      <c r="Q178" s="141">
        <v>8569.0995768000012</v>
      </c>
      <c r="R178" s="141">
        <v>108.47718000000002</v>
      </c>
      <c r="S178" s="402">
        <v>8460.6223968000013</v>
      </c>
      <c r="T178" s="141">
        <v>3529.0019943360012</v>
      </c>
      <c r="W178" s="403">
        <v>4931.6204024640001</v>
      </c>
      <c r="X178" s="142">
        <v>95.328442580000015</v>
      </c>
      <c r="Y178" s="141">
        <v>995.57041248000019</v>
      </c>
      <c r="Z178" s="142">
        <v>51.360290799999994</v>
      </c>
      <c r="AA178" s="141">
        <v>0</v>
      </c>
      <c r="AB178" s="141">
        <v>-12.7361045</v>
      </c>
      <c r="AC178" s="142">
        <v>37.127044220000002</v>
      </c>
      <c r="AD178" s="141">
        <v>311.43674310000006</v>
      </c>
      <c r="AE178" s="141">
        <v>835.59242340000003</v>
      </c>
      <c r="AF178" s="141">
        <v>1490.5297024800002</v>
      </c>
      <c r="AG178" s="141">
        <v>176.34046402000001</v>
      </c>
      <c r="AH178" s="141">
        <v>0</v>
      </c>
      <c r="AI178" s="141">
        <v>208.33147916000001</v>
      </c>
      <c r="AJ178" s="141">
        <v>59.677746800000001</v>
      </c>
      <c r="AK178" s="141">
        <v>0</v>
      </c>
      <c r="AL178" s="141">
        <v>120.15604873999999</v>
      </c>
      <c r="AM178" s="380">
        <v>3.1398396400000004</v>
      </c>
      <c r="AN178" s="141">
        <v>2.05857036</v>
      </c>
      <c r="AO178" s="141">
        <v>2.8383318600000003</v>
      </c>
      <c r="AP178" s="141">
        <v>10.781502339999998</v>
      </c>
      <c r="AQ178" s="141">
        <v>0</v>
      </c>
      <c r="AR178" s="141">
        <v>11.956343</v>
      </c>
      <c r="AS178" s="141">
        <v>0</v>
      </c>
      <c r="AT178" s="142">
        <v>10.61515322</v>
      </c>
      <c r="AU178" s="466">
        <v>41.389740419999995</v>
      </c>
      <c r="AV178" s="402">
        <v>3243.4543481200008</v>
      </c>
      <c r="AW178" s="141">
        <v>140.29468908000001</v>
      </c>
      <c r="AX178" s="402">
        <v>430.00315912399935</v>
      </c>
      <c r="AY178" s="141">
        <v>0</v>
      </c>
      <c r="AZ178" s="141">
        <v>0</v>
      </c>
      <c r="BA178" s="142">
        <v>488.51538134000003</v>
      </c>
      <c r="BB178" s="403">
        <v>-58.51222221600068</v>
      </c>
    </row>
    <row r="179" spans="6:54" ht="16.149999999999999" customHeight="1">
      <c r="F179" s="137" t="s">
        <v>144</v>
      </c>
      <c r="G179" s="395" t="s">
        <v>215</v>
      </c>
      <c r="H179" s="467">
        <v>42013</v>
      </c>
      <c r="I179" s="397" t="s">
        <v>55</v>
      </c>
      <c r="J179" s="397" t="s">
        <v>71</v>
      </c>
      <c r="K179" s="398" t="s">
        <v>63</v>
      </c>
      <c r="L179" s="395" t="s">
        <v>114</v>
      </c>
      <c r="M179" s="399">
        <v>-8.2064657182622319E-2</v>
      </c>
      <c r="N179" s="400" t="s">
        <v>56</v>
      </c>
      <c r="O179" s="504">
        <v>2018</v>
      </c>
      <c r="P179" s="401">
        <v>3</v>
      </c>
      <c r="Q179" s="141">
        <v>2749.4390196000004</v>
      </c>
      <c r="R179" s="141">
        <v>43.520526000000004</v>
      </c>
      <c r="S179" s="402">
        <v>2705.9184936000006</v>
      </c>
      <c r="T179" s="141">
        <v>1196.5942507679999</v>
      </c>
      <c r="W179" s="403">
        <v>1509.3242428320007</v>
      </c>
      <c r="X179" s="142">
        <v>32.209348360000007</v>
      </c>
      <c r="Y179" s="141">
        <v>318.37889160000003</v>
      </c>
      <c r="Z179" s="142">
        <v>13.879754700000001</v>
      </c>
      <c r="AA179" s="141">
        <v>0</v>
      </c>
      <c r="AB179" s="141">
        <v>-5.55190188</v>
      </c>
      <c r="AC179" s="142">
        <v>13.588643740000002</v>
      </c>
      <c r="AD179" s="141">
        <v>108.81311812000001</v>
      </c>
      <c r="AE179" s="141">
        <v>351.20457959999999</v>
      </c>
      <c r="AF179" s="141">
        <v>584.86271227999998</v>
      </c>
      <c r="AG179" s="141">
        <v>92.718840760000006</v>
      </c>
      <c r="AH179" s="141">
        <v>0</v>
      </c>
      <c r="AI179" s="141">
        <v>92.074237920000002</v>
      </c>
      <c r="AJ179" s="141">
        <v>26.740621040000001</v>
      </c>
      <c r="AK179" s="141">
        <v>0</v>
      </c>
      <c r="AL179" s="141">
        <v>44.436008680000008</v>
      </c>
      <c r="AM179" s="380">
        <v>6.3628538400000005</v>
      </c>
      <c r="AN179" s="141">
        <v>10.7607087</v>
      </c>
      <c r="AO179" s="141">
        <v>0.50944418000000002</v>
      </c>
      <c r="AP179" s="141">
        <v>6.2484888199999995</v>
      </c>
      <c r="AQ179" s="141">
        <v>0</v>
      </c>
      <c r="AR179" s="141">
        <v>4.4394421399999988</v>
      </c>
      <c r="AS179" s="141">
        <v>0</v>
      </c>
      <c r="AT179" s="142">
        <v>4.33547394</v>
      </c>
      <c r="AU179" s="466">
        <v>32.65641162</v>
      </c>
      <c r="AV179" s="402">
        <v>1333.5065300199999</v>
      </c>
      <c r="AW179" s="141">
        <v>45.018230599999995</v>
      </c>
      <c r="AX179" s="402">
        <v>-225.63177058799926</v>
      </c>
      <c r="AY179" s="141">
        <v>0</v>
      </c>
      <c r="AZ179" s="141">
        <v>0</v>
      </c>
      <c r="BA179" s="142">
        <v>102.75177206000001</v>
      </c>
      <c r="BB179" s="403">
        <v>-328.38354264799926</v>
      </c>
    </row>
    <row r="180" spans="6:54" ht="16.149999999999999" customHeight="1">
      <c r="F180" s="137" t="s">
        <v>145</v>
      </c>
      <c r="G180" s="395" t="s">
        <v>146</v>
      </c>
      <c r="H180" s="467">
        <v>42013</v>
      </c>
      <c r="I180" s="397" t="s">
        <v>55</v>
      </c>
      <c r="J180" s="397" t="s">
        <v>71</v>
      </c>
      <c r="K180" s="398" t="s">
        <v>63</v>
      </c>
      <c r="L180" s="395" t="s">
        <v>114</v>
      </c>
      <c r="M180" s="399">
        <v>8.116411908410795E-2</v>
      </c>
      <c r="N180" s="400" t="s">
        <v>52</v>
      </c>
      <c r="O180" s="504">
        <v>2018</v>
      </c>
      <c r="P180" s="401">
        <v>3</v>
      </c>
      <c r="Q180" s="141">
        <v>6463.2704220000005</v>
      </c>
      <c r="R180" s="141">
        <v>71.731075500000017</v>
      </c>
      <c r="S180" s="402">
        <v>6391.5393465000006</v>
      </c>
      <c r="T180" s="141">
        <v>2599.2105597359996</v>
      </c>
      <c r="W180" s="403">
        <v>3792.3287867640011</v>
      </c>
      <c r="X180" s="142">
        <v>63.555760659999997</v>
      </c>
      <c r="Y180" s="141">
        <v>752.12856935999991</v>
      </c>
      <c r="Z180" s="142">
        <v>41.940771880000007</v>
      </c>
      <c r="AA180" s="141">
        <v>0</v>
      </c>
      <c r="AB180" s="141">
        <v>-14.773881220000003</v>
      </c>
      <c r="AC180" s="142">
        <v>23.434432279999999</v>
      </c>
      <c r="AD180" s="141">
        <v>211.90798523999999</v>
      </c>
      <c r="AE180" s="141">
        <v>630.03689517999999</v>
      </c>
      <c r="AF180" s="141">
        <v>935.02760988000011</v>
      </c>
      <c r="AG180" s="141">
        <v>178.20149480000001</v>
      </c>
      <c r="AH180" s="141">
        <v>0</v>
      </c>
      <c r="AI180" s="141">
        <v>137.32119856000003</v>
      </c>
      <c r="AJ180" s="141">
        <v>30.369111220000004</v>
      </c>
      <c r="AK180" s="141">
        <v>11.290946520000002</v>
      </c>
      <c r="AL180" s="141">
        <v>129.62755175999999</v>
      </c>
      <c r="AM180" s="380">
        <v>3.5037283400000003</v>
      </c>
      <c r="AN180" s="141">
        <v>8.9516620200000006</v>
      </c>
      <c r="AO180" s="141">
        <v>1.6426975600000002</v>
      </c>
      <c r="AP180" s="141">
        <v>13.754992860000002</v>
      </c>
      <c r="AQ180" s="141">
        <v>2.7343636599999996</v>
      </c>
      <c r="AR180" s="141">
        <v>9.9601535600000002</v>
      </c>
      <c r="AS180" s="141">
        <v>0</v>
      </c>
      <c r="AT180" s="142">
        <v>8.6293606000000018</v>
      </c>
      <c r="AU180" s="466">
        <v>49.176958600000006</v>
      </c>
      <c r="AV180" s="402">
        <v>2312.9597517600005</v>
      </c>
      <c r="AW180" s="141">
        <v>105.81883396000001</v>
      </c>
      <c r="AX180" s="402">
        <v>524.58565020400067</v>
      </c>
      <c r="AY180" s="141">
        <v>0</v>
      </c>
      <c r="AZ180" s="141">
        <v>0</v>
      </c>
      <c r="BA180" s="142">
        <v>277.16882437999999</v>
      </c>
      <c r="BB180" s="403">
        <v>247.41682582400068</v>
      </c>
    </row>
    <row r="181" spans="6:54" ht="16.149999999999999" customHeight="1">
      <c r="F181" s="137" t="s">
        <v>147</v>
      </c>
      <c r="G181" s="395" t="s">
        <v>148</v>
      </c>
      <c r="H181" s="467">
        <v>42061</v>
      </c>
      <c r="I181" s="397" t="s">
        <v>61</v>
      </c>
      <c r="J181" s="397" t="s">
        <v>91</v>
      </c>
      <c r="K181" s="398" t="s">
        <v>63</v>
      </c>
      <c r="L181" s="395" t="s">
        <v>114</v>
      </c>
      <c r="M181" s="399">
        <v>8.4282039051076549E-2</v>
      </c>
      <c r="N181" s="400" t="s">
        <v>52</v>
      </c>
      <c r="O181" s="504">
        <v>2018</v>
      </c>
      <c r="P181" s="401">
        <v>3</v>
      </c>
      <c r="Q181" s="141">
        <v>3432.9008196000004</v>
      </c>
      <c r="R181" s="141">
        <v>61.110252000000003</v>
      </c>
      <c r="S181" s="402">
        <v>3371.7905676000005</v>
      </c>
      <c r="T181" s="141">
        <v>1392.3463785840001</v>
      </c>
      <c r="W181" s="403">
        <v>1979.4441890160003</v>
      </c>
      <c r="X181" s="142">
        <v>41.337756319999997</v>
      </c>
      <c r="Y181" s="141">
        <v>396.70631279999998</v>
      </c>
      <c r="Z181" s="142">
        <v>22.540305759999999</v>
      </c>
      <c r="AA181" s="141">
        <v>0</v>
      </c>
      <c r="AB181" s="141">
        <v>-5.6870605400000001</v>
      </c>
      <c r="AC181" s="142">
        <v>19.525227960000002</v>
      </c>
      <c r="AD181" s="141">
        <v>126.43572802000001</v>
      </c>
      <c r="AE181" s="141">
        <v>300.27055842000004</v>
      </c>
      <c r="AF181" s="141">
        <v>446.41865716000001</v>
      </c>
      <c r="AG181" s="141">
        <v>103.13645440000001</v>
      </c>
      <c r="AH181" s="141">
        <v>0</v>
      </c>
      <c r="AI181" s="141">
        <v>114.01152812000001</v>
      </c>
      <c r="AJ181" s="141">
        <v>38.811329059999998</v>
      </c>
      <c r="AK181" s="141">
        <v>0</v>
      </c>
      <c r="AL181" s="141">
        <v>30.26514302</v>
      </c>
      <c r="AM181" s="380">
        <v>0.83174560000000008</v>
      </c>
      <c r="AN181" s="141">
        <v>7.7352340800000006</v>
      </c>
      <c r="AO181" s="141">
        <v>0.2599205</v>
      </c>
      <c r="AP181" s="141">
        <v>11.42610518</v>
      </c>
      <c r="AQ181" s="141">
        <v>0</v>
      </c>
      <c r="AR181" s="141">
        <v>5.2711877400000002</v>
      </c>
      <c r="AS181" s="141">
        <v>0</v>
      </c>
      <c r="AT181" s="142">
        <v>2.2873004000000003</v>
      </c>
      <c r="AU181" s="466">
        <v>27.811493500000005</v>
      </c>
      <c r="AV181" s="402">
        <v>1187.1608917000003</v>
      </c>
      <c r="AW181" s="141">
        <v>56.205208920000004</v>
      </c>
      <c r="AX181" s="402">
        <v>289.33188093599995</v>
      </c>
      <c r="AY181" s="141">
        <v>0</v>
      </c>
      <c r="AZ181" s="141">
        <v>0</v>
      </c>
      <c r="BA181" s="142">
        <v>282.97024994000003</v>
      </c>
      <c r="BB181" s="403">
        <v>6.3616309959999171</v>
      </c>
    </row>
    <row r="182" spans="6:54" ht="16.149999999999999" customHeight="1">
      <c r="F182" s="137" t="s">
        <v>149</v>
      </c>
      <c r="G182" s="395" t="s">
        <v>150</v>
      </c>
      <c r="H182" s="467">
        <v>42064</v>
      </c>
      <c r="I182" s="397" t="s">
        <v>61</v>
      </c>
      <c r="J182" s="397" t="s">
        <v>151</v>
      </c>
      <c r="K182" s="398" t="s">
        <v>63</v>
      </c>
      <c r="L182" s="395" t="s">
        <v>114</v>
      </c>
      <c r="M182" s="399">
        <v>0.13938850449233303</v>
      </c>
      <c r="N182" s="400" t="s">
        <v>52</v>
      </c>
      <c r="O182" s="504">
        <v>2018</v>
      </c>
      <c r="P182" s="401">
        <v>3</v>
      </c>
      <c r="Q182" s="141">
        <v>3450.426336</v>
      </c>
      <c r="R182" s="141">
        <v>77.770791000000017</v>
      </c>
      <c r="S182" s="402">
        <v>3372.6555450000001</v>
      </c>
      <c r="T182" s="141">
        <v>1413.2603096639998</v>
      </c>
      <c r="W182" s="403">
        <v>1959.3952353360003</v>
      </c>
      <c r="X182" s="142">
        <v>38.270694420000005</v>
      </c>
      <c r="Y182" s="141">
        <v>396.74991888</v>
      </c>
      <c r="Z182" s="142">
        <v>18.974196500000001</v>
      </c>
      <c r="AA182" s="141">
        <v>0</v>
      </c>
      <c r="AB182" s="141">
        <v>-6.7787266399999995</v>
      </c>
      <c r="AC182" s="142">
        <v>31.77268192</v>
      </c>
      <c r="AD182" s="141">
        <v>133.40159742</v>
      </c>
      <c r="AE182" s="141">
        <v>369.06631636000003</v>
      </c>
      <c r="AF182" s="141">
        <v>160.27737711999998</v>
      </c>
      <c r="AG182" s="141">
        <v>145.20198811999998</v>
      </c>
      <c r="AH182" s="141">
        <v>0</v>
      </c>
      <c r="AI182" s="141">
        <v>95.921061320000021</v>
      </c>
      <c r="AJ182" s="141">
        <v>21.833321999999999</v>
      </c>
      <c r="AK182" s="141">
        <v>0</v>
      </c>
      <c r="AL182" s="141">
        <v>42.606168359999998</v>
      </c>
      <c r="AM182" s="380">
        <v>2.9942841600000003</v>
      </c>
      <c r="AN182" s="141">
        <v>9.1076143200000015</v>
      </c>
      <c r="AO182" s="141">
        <v>0.79015832000000008</v>
      </c>
      <c r="AP182" s="141">
        <v>6.7683298200000008</v>
      </c>
      <c r="AQ182" s="141">
        <v>0</v>
      </c>
      <c r="AR182" s="141">
        <v>2.77595094</v>
      </c>
      <c r="AS182" s="141">
        <v>0</v>
      </c>
      <c r="AT182" s="142">
        <v>2.2145226599999996</v>
      </c>
      <c r="AU182" s="466">
        <v>24.650860220000006</v>
      </c>
      <c r="AV182" s="402">
        <v>992.95869091999998</v>
      </c>
      <c r="AW182" s="141">
        <v>56.485923059999998</v>
      </c>
      <c r="AX182" s="402">
        <v>480.94976683600021</v>
      </c>
      <c r="AY182" s="141">
        <v>0</v>
      </c>
      <c r="AZ182" s="141">
        <v>0</v>
      </c>
      <c r="BA182" s="142">
        <v>290.19603984000003</v>
      </c>
      <c r="BB182" s="403">
        <v>190.75372699600018</v>
      </c>
    </row>
    <row r="183" spans="6:54" ht="16.149999999999999" customHeight="1">
      <c r="F183" s="137" t="s">
        <v>152</v>
      </c>
      <c r="G183" s="395" t="s">
        <v>153</v>
      </c>
      <c r="H183" s="467">
        <v>42122</v>
      </c>
      <c r="I183" s="397" t="s">
        <v>61</v>
      </c>
      <c r="J183" s="397" t="s">
        <v>151</v>
      </c>
      <c r="K183" s="398" t="s">
        <v>135</v>
      </c>
      <c r="L183" s="395" t="s">
        <v>114</v>
      </c>
      <c r="M183" s="399">
        <v>6.0833568374376611E-2</v>
      </c>
      <c r="N183" s="400" t="s">
        <v>52</v>
      </c>
      <c r="O183" s="504">
        <v>2018</v>
      </c>
      <c r="P183" s="401">
        <v>3</v>
      </c>
      <c r="Q183" s="141">
        <v>1793.5037820000002</v>
      </c>
      <c r="R183" s="141">
        <v>57.404308500000006</v>
      </c>
      <c r="S183" s="402">
        <v>1736.0994735000002</v>
      </c>
      <c r="T183" s="141">
        <v>711.60642352800005</v>
      </c>
      <c r="W183" s="403">
        <v>1024.4930499720001</v>
      </c>
      <c r="X183" s="142">
        <v>25.493002640000004</v>
      </c>
      <c r="Y183" s="141">
        <v>144.61956431999999</v>
      </c>
      <c r="Z183" s="142">
        <v>22.8210199</v>
      </c>
      <c r="AA183" s="141">
        <v>0</v>
      </c>
      <c r="AB183" s="141">
        <v>-0.53023781999999997</v>
      </c>
      <c r="AC183" s="142">
        <v>25.804907240000002</v>
      </c>
      <c r="AD183" s="141">
        <v>96.52407688000001</v>
      </c>
      <c r="AE183" s="141">
        <v>238.04559072000001</v>
      </c>
      <c r="AF183" s="141">
        <v>135.76167556000001</v>
      </c>
      <c r="AG183" s="141">
        <v>96.420108679999998</v>
      </c>
      <c r="AH183" s="141">
        <v>0</v>
      </c>
      <c r="AI183" s="141">
        <v>79.109403380000003</v>
      </c>
      <c r="AJ183" s="141">
        <v>24.442923820000004</v>
      </c>
      <c r="AK183" s="141">
        <v>0</v>
      </c>
      <c r="AL183" s="141">
        <v>24.682050679999996</v>
      </c>
      <c r="AM183" s="380">
        <v>0.88372969999999995</v>
      </c>
      <c r="AN183" s="141">
        <v>2.8175382199999999</v>
      </c>
      <c r="AO183" s="141">
        <v>1.89222124</v>
      </c>
      <c r="AP183" s="141">
        <v>12.611342660000002</v>
      </c>
      <c r="AQ183" s="141">
        <v>0</v>
      </c>
      <c r="AR183" s="141">
        <v>4.6577753600000005</v>
      </c>
      <c r="AS183" s="141">
        <v>0</v>
      </c>
      <c r="AT183" s="142">
        <v>0.519841</v>
      </c>
      <c r="AU183" s="466">
        <v>23.382448180000004</v>
      </c>
      <c r="AV183" s="402">
        <v>718.36827790000007</v>
      </c>
      <c r="AW183" s="141">
        <v>29.360619679999999</v>
      </c>
      <c r="AX183" s="402">
        <v>109.10523495200006</v>
      </c>
      <c r="AY183" s="141">
        <v>0</v>
      </c>
      <c r="AZ183" s="141">
        <v>0</v>
      </c>
      <c r="BA183" s="142">
        <v>214.92306304000002</v>
      </c>
      <c r="BB183" s="403">
        <v>-105.81782808799996</v>
      </c>
    </row>
    <row r="184" spans="6:54" ht="16.149999999999999" customHeight="1">
      <c r="F184" s="137" t="s">
        <v>154</v>
      </c>
      <c r="G184" s="395" t="s">
        <v>155</v>
      </c>
      <c r="H184" s="467">
        <v>42127</v>
      </c>
      <c r="I184" s="397" t="s">
        <v>61</v>
      </c>
      <c r="J184" s="397" t="s">
        <v>108</v>
      </c>
      <c r="K184" s="398" t="s">
        <v>63</v>
      </c>
      <c r="L184" s="395" t="s">
        <v>114</v>
      </c>
      <c r="M184" s="399">
        <v>0.17029801787617815</v>
      </c>
      <c r="N184" s="400" t="s">
        <v>52</v>
      </c>
      <c r="O184" s="504">
        <v>2018</v>
      </c>
      <c r="P184" s="401">
        <v>3</v>
      </c>
      <c r="Q184" s="141">
        <v>6750.1021140000003</v>
      </c>
      <c r="R184" s="141">
        <v>144.32651100000004</v>
      </c>
      <c r="S184" s="402">
        <v>6605.775603</v>
      </c>
      <c r="T184" s="141">
        <v>2834.9542045439998</v>
      </c>
      <c r="W184" s="403">
        <v>3770.8213984560002</v>
      </c>
      <c r="X184" s="142">
        <v>79.005435179999992</v>
      </c>
      <c r="Y184" s="141">
        <v>777.1148532000002</v>
      </c>
      <c r="Z184" s="142">
        <v>34.808553359999998</v>
      </c>
      <c r="AA184" s="141">
        <v>0</v>
      </c>
      <c r="AB184" s="141">
        <v>-17.321102120000003</v>
      </c>
      <c r="AC184" s="142">
        <v>55.238304660000004</v>
      </c>
      <c r="AD184" s="141">
        <v>179.65704959999999</v>
      </c>
      <c r="AE184" s="141">
        <v>576.28533577999997</v>
      </c>
      <c r="AF184" s="141">
        <v>342.94950452</v>
      </c>
      <c r="AG184" s="141">
        <v>221.57702784</v>
      </c>
      <c r="AH184" s="141">
        <v>0</v>
      </c>
      <c r="AI184" s="141">
        <v>169.10427730000004</v>
      </c>
      <c r="AJ184" s="141">
        <v>43.843389940000002</v>
      </c>
      <c r="AK184" s="141">
        <v>0</v>
      </c>
      <c r="AL184" s="141">
        <v>73.131231880000016</v>
      </c>
      <c r="AM184" s="380">
        <v>4.3770612199999999</v>
      </c>
      <c r="AN184" s="141">
        <v>9.627455320000001</v>
      </c>
      <c r="AO184" s="141">
        <v>1.54912618</v>
      </c>
      <c r="AP184" s="141">
        <v>22.082845679999998</v>
      </c>
      <c r="AQ184" s="141">
        <v>3.5453156200000002</v>
      </c>
      <c r="AR184" s="141">
        <v>4.9384895000000002</v>
      </c>
      <c r="AS184" s="141">
        <v>0</v>
      </c>
      <c r="AT184" s="142">
        <v>5.1048386200000007</v>
      </c>
      <c r="AU184" s="466">
        <v>51.225132140000007</v>
      </c>
      <c r="AV184" s="402">
        <v>1657.7729489999999</v>
      </c>
      <c r="AW184" s="141">
        <v>110.50779978</v>
      </c>
      <c r="AX184" s="402">
        <v>1149.5290104759999</v>
      </c>
      <c r="AY184" s="141">
        <v>0</v>
      </c>
      <c r="AZ184" s="141">
        <v>0</v>
      </c>
      <c r="BA184" s="142">
        <v>287.29532705999998</v>
      </c>
      <c r="BB184" s="403">
        <v>862.23368341599996</v>
      </c>
    </row>
    <row r="185" spans="6:54" ht="16.149999999999999" customHeight="1">
      <c r="F185" s="137" t="s">
        <v>156</v>
      </c>
      <c r="G185" s="395" t="s">
        <v>157</v>
      </c>
      <c r="H185" s="467">
        <v>42347</v>
      </c>
      <c r="I185" s="397" t="s">
        <v>55</v>
      </c>
      <c r="J185" s="397" t="s">
        <v>126</v>
      </c>
      <c r="K185" s="398" t="s">
        <v>63</v>
      </c>
      <c r="L185" s="395" t="s">
        <v>114</v>
      </c>
      <c r="M185" s="399">
        <v>0.10855867651156015</v>
      </c>
      <c r="N185" s="400" t="s">
        <v>52</v>
      </c>
      <c r="O185" s="504">
        <v>2018</v>
      </c>
      <c r="P185" s="401">
        <v>3</v>
      </c>
      <c r="Q185" s="141">
        <v>3041.9051039999999</v>
      </c>
      <c r="R185" s="141">
        <v>46.113606000000004</v>
      </c>
      <c r="S185" s="402">
        <v>2995.791498</v>
      </c>
      <c r="T185" s="141">
        <v>1237.7646560160001</v>
      </c>
      <c r="W185" s="403">
        <v>1758.0268419839999</v>
      </c>
      <c r="X185" s="142">
        <v>52.472750539999993</v>
      </c>
      <c r="Y185" s="141">
        <v>352.48974767999999</v>
      </c>
      <c r="Z185" s="142">
        <v>11.82118434</v>
      </c>
      <c r="AA185" s="141">
        <v>0</v>
      </c>
      <c r="AB185" s="141">
        <v>-7.9535673000000005</v>
      </c>
      <c r="AC185" s="142">
        <v>30.026016160000001</v>
      </c>
      <c r="AD185" s="141">
        <v>142.58198948</v>
      </c>
      <c r="AE185" s="141">
        <v>239.18924092</v>
      </c>
      <c r="AF185" s="141">
        <v>114.03232176</v>
      </c>
      <c r="AG185" s="141">
        <v>164.24896236000001</v>
      </c>
      <c r="AH185" s="141">
        <v>0</v>
      </c>
      <c r="AI185" s="141">
        <v>142.99786228000002</v>
      </c>
      <c r="AJ185" s="141">
        <v>40.391645700000005</v>
      </c>
      <c r="AK185" s="141">
        <v>0</v>
      </c>
      <c r="AL185" s="141">
        <v>44.300850019999999</v>
      </c>
      <c r="AM185" s="380">
        <v>3.5869029000000001</v>
      </c>
      <c r="AN185" s="141">
        <v>16.36459468</v>
      </c>
      <c r="AO185" s="141">
        <v>0.17674594000000002</v>
      </c>
      <c r="AP185" s="141">
        <v>57.172113180000004</v>
      </c>
      <c r="AQ185" s="141">
        <v>0</v>
      </c>
      <c r="AR185" s="141">
        <v>13.89015152</v>
      </c>
      <c r="AS185" s="141">
        <v>0</v>
      </c>
      <c r="AT185" s="142">
        <v>4.3562675800000008</v>
      </c>
      <c r="AU185" s="466">
        <v>95.546775800000006</v>
      </c>
      <c r="AV185" s="402">
        <v>983.28964832000008</v>
      </c>
      <c r="AW185" s="141">
        <v>49.800767800000003</v>
      </c>
      <c r="AX185" s="402">
        <v>330.22519216399974</v>
      </c>
      <c r="AY185" s="141">
        <v>0</v>
      </c>
      <c r="AZ185" s="141">
        <v>0</v>
      </c>
      <c r="BA185" s="142">
        <v>86.252018719999981</v>
      </c>
      <c r="BB185" s="403">
        <v>243.97317344399977</v>
      </c>
    </row>
    <row r="186" spans="6:54" ht="16.149999999999999" customHeight="1">
      <c r="F186" s="137" t="s">
        <v>158</v>
      </c>
      <c r="G186" s="395" t="s">
        <v>159</v>
      </c>
      <c r="H186" s="467">
        <v>42361</v>
      </c>
      <c r="I186" s="397" t="s">
        <v>61</v>
      </c>
      <c r="J186" s="397" t="s">
        <v>62</v>
      </c>
      <c r="K186" s="398" t="s">
        <v>117</v>
      </c>
      <c r="L186" s="395" t="s">
        <v>114</v>
      </c>
      <c r="M186" s="399">
        <v>4.749554822299086E-2</v>
      </c>
      <c r="N186" s="400" t="s">
        <v>51</v>
      </c>
      <c r="O186" s="504">
        <v>2018</v>
      </c>
      <c r="P186" s="401">
        <v>3</v>
      </c>
      <c r="Q186" s="141">
        <v>2346.1521048</v>
      </c>
      <c r="R186" s="141">
        <v>52.034472000000001</v>
      </c>
      <c r="S186" s="402">
        <v>2294.1176328000001</v>
      </c>
      <c r="T186" s="141">
        <v>1242.1061387280001</v>
      </c>
      <c r="W186" s="403">
        <v>1052.011494072</v>
      </c>
      <c r="X186" s="142">
        <v>34.569426500000006</v>
      </c>
      <c r="Y186" s="141">
        <v>157.42885032000001</v>
      </c>
      <c r="Z186" s="142">
        <v>11.2285656</v>
      </c>
      <c r="AA186" s="141">
        <v>0</v>
      </c>
      <c r="AB186" s="141">
        <v>-7.2777740000000007E-2</v>
      </c>
      <c r="AC186" s="142">
        <v>24.598876120000003</v>
      </c>
      <c r="AD186" s="141">
        <v>59.511397680000002</v>
      </c>
      <c r="AE186" s="141">
        <v>286.62993058000001</v>
      </c>
      <c r="AF186" s="141">
        <v>106.26589721999999</v>
      </c>
      <c r="AG186" s="141">
        <v>59.355445380000006</v>
      </c>
      <c r="AH186" s="141">
        <v>0</v>
      </c>
      <c r="AI186" s="141">
        <v>75.169008599999998</v>
      </c>
      <c r="AJ186" s="141">
        <v>74.711548519999994</v>
      </c>
      <c r="AK186" s="141">
        <v>0</v>
      </c>
      <c r="AL186" s="141">
        <v>34.798156540000001</v>
      </c>
      <c r="AM186" s="380">
        <v>1.8818244200000001</v>
      </c>
      <c r="AN186" s="141">
        <v>7.9015831999999993</v>
      </c>
      <c r="AO186" s="141">
        <v>0</v>
      </c>
      <c r="AP186" s="141">
        <v>11.789993880000001</v>
      </c>
      <c r="AQ186" s="141">
        <v>0</v>
      </c>
      <c r="AR186" s="141">
        <v>4.2003152799999999</v>
      </c>
      <c r="AS186" s="141">
        <v>0</v>
      </c>
      <c r="AT186" s="142">
        <v>1.2580152200000001</v>
      </c>
      <c r="AU186" s="466">
        <v>27.031732000000002</v>
      </c>
      <c r="AV186" s="402">
        <v>723.47311652000008</v>
      </c>
      <c r="AW186" s="141">
        <v>38.40585308</v>
      </c>
      <c r="AX186" s="402">
        <v>111.43178043199991</v>
      </c>
      <c r="AY186" s="141">
        <v>0</v>
      </c>
      <c r="AZ186" s="141">
        <v>0</v>
      </c>
      <c r="BA186" s="142">
        <v>44.020135880000005</v>
      </c>
      <c r="BB186" s="403">
        <v>67.411644551999899</v>
      </c>
    </row>
    <row r="187" spans="6:54" ht="16.149999999999999" customHeight="1">
      <c r="F187" s="137" t="s">
        <v>160</v>
      </c>
      <c r="G187" s="395" t="s">
        <v>161</v>
      </c>
      <c r="H187" s="467">
        <v>42407</v>
      </c>
      <c r="I187" s="397" t="s">
        <v>61</v>
      </c>
      <c r="J187" s="397" t="s">
        <v>67</v>
      </c>
      <c r="K187" s="398" t="s">
        <v>135</v>
      </c>
      <c r="L187" s="395" t="s">
        <v>77</v>
      </c>
      <c r="M187" s="399">
        <v>0.14955197615876217</v>
      </c>
      <c r="N187" s="400" t="s">
        <v>52</v>
      </c>
      <c r="O187" s="504">
        <v>2018</v>
      </c>
      <c r="P187" s="401">
        <v>3</v>
      </c>
      <c r="Q187" s="141">
        <v>2517.2064791999996</v>
      </c>
      <c r="R187" s="141">
        <v>34.9309485</v>
      </c>
      <c r="S187" s="402">
        <v>2482.2755306999998</v>
      </c>
      <c r="T187" s="141">
        <v>996.48930477599993</v>
      </c>
      <c r="W187" s="403">
        <v>1485.7862259239998</v>
      </c>
      <c r="X187" s="142">
        <v>52.909416980000003</v>
      </c>
      <c r="Y187" s="141">
        <v>206.88904655999994</v>
      </c>
      <c r="Z187" s="142">
        <v>41.441724519999994</v>
      </c>
      <c r="AA187" s="141">
        <v>0</v>
      </c>
      <c r="AB187" s="141">
        <v>60.207984620000005</v>
      </c>
      <c r="AC187" s="142">
        <v>15.22094448</v>
      </c>
      <c r="AD187" s="141">
        <v>91.336063700000011</v>
      </c>
      <c r="AE187" s="141">
        <v>251.66542491999996</v>
      </c>
      <c r="AF187" s="141">
        <v>137.82024591999999</v>
      </c>
      <c r="AG187" s="141">
        <v>177.68165380000002</v>
      </c>
      <c r="AH187" s="141">
        <v>0</v>
      </c>
      <c r="AI187" s="141">
        <v>77.102817119999997</v>
      </c>
      <c r="AJ187" s="141">
        <v>30.774587200000006</v>
      </c>
      <c r="AK187" s="141">
        <v>1.8610307800000001</v>
      </c>
      <c r="AL187" s="141">
        <v>53.865924420000006</v>
      </c>
      <c r="AM187" s="380">
        <v>0.19753958000000002</v>
      </c>
      <c r="AN187" s="141">
        <v>2.3496813200000002</v>
      </c>
      <c r="AO187" s="141">
        <v>0.16634911999999999</v>
      </c>
      <c r="AP187" s="141">
        <v>5.7390446400000004</v>
      </c>
      <c r="AQ187" s="141">
        <v>0</v>
      </c>
      <c r="AR187" s="141">
        <v>4.5538071600000007</v>
      </c>
      <c r="AS187" s="141">
        <v>0</v>
      </c>
      <c r="AT187" s="142">
        <v>1.30999932</v>
      </c>
      <c r="AU187" s="466">
        <v>14.316421139999999</v>
      </c>
      <c r="AV187" s="402">
        <v>836.42416900000001</v>
      </c>
      <c r="AW187" s="141">
        <v>47.097594600000001</v>
      </c>
      <c r="AX187" s="402">
        <v>376.45320336400005</v>
      </c>
      <c r="AY187" s="141">
        <v>0</v>
      </c>
      <c r="AZ187" s="141">
        <v>0</v>
      </c>
      <c r="BA187" s="142">
        <v>202.93552958000001</v>
      </c>
      <c r="BB187" s="403">
        <v>173.51767378400004</v>
      </c>
    </row>
    <row r="188" spans="6:54" ht="16.149999999999999" customHeight="1">
      <c r="F188" s="137" t="s">
        <v>162</v>
      </c>
      <c r="G188" s="395" t="s">
        <v>163</v>
      </c>
      <c r="H188" s="467">
        <v>42408</v>
      </c>
      <c r="I188" s="397" t="s">
        <v>55</v>
      </c>
      <c r="J188" s="397" t="s">
        <v>116</v>
      </c>
      <c r="K188" s="398" t="s">
        <v>63</v>
      </c>
      <c r="L188" s="395" t="s">
        <v>114</v>
      </c>
      <c r="M188" s="399">
        <v>0.15079538399614736</v>
      </c>
      <c r="N188" s="400" t="s">
        <v>52</v>
      </c>
      <c r="O188" s="504">
        <v>2018</v>
      </c>
      <c r="P188" s="401">
        <v>3</v>
      </c>
      <c r="Q188" s="141">
        <v>3113.1296027999997</v>
      </c>
      <c r="R188" s="141">
        <v>47.269687499999996</v>
      </c>
      <c r="S188" s="402">
        <v>3065.8599152999996</v>
      </c>
      <c r="T188" s="141">
        <v>1271.5443387359999</v>
      </c>
      <c r="W188" s="403">
        <v>1794.3155765639997</v>
      </c>
      <c r="X188" s="142">
        <v>34.548632859999998</v>
      </c>
      <c r="Y188" s="141">
        <v>360.7312968</v>
      </c>
      <c r="Z188" s="142">
        <v>18.22562546</v>
      </c>
      <c r="AA188" s="141">
        <v>0</v>
      </c>
      <c r="AB188" s="141">
        <v>-6.9970598600000011</v>
      </c>
      <c r="AC188" s="142">
        <v>16.177451919999999</v>
      </c>
      <c r="AD188" s="141">
        <v>111.45391040000001</v>
      </c>
      <c r="AE188" s="141">
        <v>284.99762984</v>
      </c>
      <c r="AF188" s="141">
        <v>151.89754020000001</v>
      </c>
      <c r="AG188" s="141">
        <v>136.29191338000001</v>
      </c>
      <c r="AH188" s="141">
        <v>0</v>
      </c>
      <c r="AI188" s="141">
        <v>70.906312400000019</v>
      </c>
      <c r="AJ188" s="141">
        <v>33.820855460000004</v>
      </c>
      <c r="AK188" s="141">
        <v>2.079364</v>
      </c>
      <c r="AL188" s="141">
        <v>38.457837180000006</v>
      </c>
      <c r="AM188" s="380">
        <v>4.3770612199999999</v>
      </c>
      <c r="AN188" s="141">
        <v>4.0131725200000004</v>
      </c>
      <c r="AO188" s="141">
        <v>3.0774587200000001</v>
      </c>
      <c r="AP188" s="141">
        <v>10.656740500000002</v>
      </c>
      <c r="AQ188" s="141">
        <v>0</v>
      </c>
      <c r="AR188" s="141">
        <v>12.65292994</v>
      </c>
      <c r="AS188" s="141">
        <v>0</v>
      </c>
      <c r="AT188" s="142">
        <v>4.8969022200000003</v>
      </c>
      <c r="AU188" s="466">
        <v>39.674265120000001</v>
      </c>
      <c r="AV188" s="402">
        <v>869.57962797999994</v>
      </c>
      <c r="AW188" s="141">
        <v>50.965211640000007</v>
      </c>
      <c r="AX188" s="402">
        <v>469.44557388399971</v>
      </c>
      <c r="AY188" s="141">
        <v>0</v>
      </c>
      <c r="AZ188" s="141">
        <v>0</v>
      </c>
      <c r="BA188" s="142">
        <v>401.19249016000003</v>
      </c>
      <c r="BB188" s="403">
        <v>68.25308372399968</v>
      </c>
    </row>
    <row r="189" spans="6:54" ht="16.149999999999999" customHeight="1">
      <c r="F189" s="137" t="s">
        <v>164</v>
      </c>
      <c r="G189" s="395" t="s">
        <v>165</v>
      </c>
      <c r="H189" s="467">
        <v>42416</v>
      </c>
      <c r="I189" s="397" t="s">
        <v>61</v>
      </c>
      <c r="J189" s="397" t="s">
        <v>67</v>
      </c>
      <c r="K189" s="398" t="s">
        <v>106</v>
      </c>
      <c r="L189" s="395" t="s">
        <v>77</v>
      </c>
      <c r="M189" s="399">
        <v>9.1507988625765854E-2</v>
      </c>
      <c r="N189" s="400" t="s">
        <v>52</v>
      </c>
      <c r="O189" s="504">
        <v>2018</v>
      </c>
      <c r="P189" s="401">
        <v>3</v>
      </c>
      <c r="Q189" s="141">
        <v>3608.400474</v>
      </c>
      <c r="R189" s="141">
        <v>109.76291550000002</v>
      </c>
      <c r="S189" s="402">
        <v>3498.6375585000001</v>
      </c>
      <c r="T189" s="141">
        <v>1424.607109128</v>
      </c>
      <c r="W189" s="403">
        <v>2074.030449372</v>
      </c>
      <c r="X189" s="142">
        <v>58.14941426</v>
      </c>
      <c r="Y189" s="141">
        <v>325.74831912000002</v>
      </c>
      <c r="Z189" s="142">
        <v>8.5253923999999994</v>
      </c>
      <c r="AA189" s="141">
        <v>0</v>
      </c>
      <c r="AB189" s="141">
        <v>-7.9639641200000009</v>
      </c>
      <c r="AC189" s="142">
        <v>19.785148460000002</v>
      </c>
      <c r="AD189" s="141">
        <v>85.607415880000019</v>
      </c>
      <c r="AE189" s="141">
        <v>448.30048158</v>
      </c>
      <c r="AF189" s="141">
        <v>187.12196636000002</v>
      </c>
      <c r="AG189" s="141">
        <v>234.33392598</v>
      </c>
      <c r="AH189" s="141">
        <v>0</v>
      </c>
      <c r="AI189" s="141">
        <v>184.93863416000002</v>
      </c>
      <c r="AJ189" s="141">
        <v>55.383860140000003</v>
      </c>
      <c r="AK189" s="141">
        <v>4.6369817200000005</v>
      </c>
      <c r="AL189" s="141">
        <v>60.384730560000001</v>
      </c>
      <c r="AM189" s="380">
        <v>3.1502364599999999</v>
      </c>
      <c r="AN189" s="141">
        <v>12.694517220000002</v>
      </c>
      <c r="AO189" s="141">
        <v>0.42626961999999996</v>
      </c>
      <c r="AP189" s="141">
        <v>8.3694401000000003</v>
      </c>
      <c r="AQ189" s="141">
        <v>0</v>
      </c>
      <c r="AR189" s="141">
        <v>5.5622987000000004</v>
      </c>
      <c r="AS189" s="141">
        <v>0</v>
      </c>
      <c r="AT189" s="142">
        <v>4.8033308400000001</v>
      </c>
      <c r="AU189" s="466">
        <v>35.006092940000002</v>
      </c>
      <c r="AV189" s="402">
        <v>1295.7140893199999</v>
      </c>
      <c r="AW189" s="141">
        <v>67.516949080000003</v>
      </c>
      <c r="AX189" s="402">
        <v>330.19746953200013</v>
      </c>
      <c r="AY189" s="141">
        <v>0</v>
      </c>
      <c r="AZ189" s="141">
        <v>0</v>
      </c>
      <c r="BA189" s="142">
        <v>294.29238692000001</v>
      </c>
      <c r="BB189" s="403">
        <v>35.905082612000115</v>
      </c>
    </row>
    <row r="190" spans="6:54" ht="16.149999999999999" customHeight="1">
      <c r="F190" s="137" t="s">
        <v>166</v>
      </c>
      <c r="G190" s="395" t="s">
        <v>167</v>
      </c>
      <c r="H190" s="467">
        <v>42417</v>
      </c>
      <c r="I190" s="397" t="s">
        <v>55</v>
      </c>
      <c r="J190" s="397" t="s">
        <v>168</v>
      </c>
      <c r="K190" s="398" t="s">
        <v>63</v>
      </c>
      <c r="L190" s="395" t="s">
        <v>114</v>
      </c>
      <c r="M190" s="399">
        <v>0.14854871590793065</v>
      </c>
      <c r="N190" s="400" t="s">
        <v>52</v>
      </c>
      <c r="O190" s="504">
        <v>2018</v>
      </c>
      <c r="P190" s="401">
        <v>3</v>
      </c>
      <c r="Q190" s="141">
        <v>6331.4900964000008</v>
      </c>
      <c r="R190" s="141">
        <v>58.862916000000006</v>
      </c>
      <c r="S190" s="402">
        <v>6272.6271804000007</v>
      </c>
      <c r="T190" s="141">
        <v>2781.8248847760005</v>
      </c>
      <c r="W190" s="403">
        <v>3490.8022956240002</v>
      </c>
      <c r="X190" s="142">
        <v>60.093619599999997</v>
      </c>
      <c r="Y190" s="141">
        <v>738.17462376000015</v>
      </c>
      <c r="Z190" s="142">
        <v>24.141416039999999</v>
      </c>
      <c r="AA190" s="141">
        <v>0</v>
      </c>
      <c r="AB190" s="141">
        <v>-5.6766637200000005</v>
      </c>
      <c r="AC190" s="142">
        <v>13.484675540000001</v>
      </c>
      <c r="AD190" s="141">
        <v>114.00113130000001</v>
      </c>
      <c r="AE190" s="141">
        <v>460.11126910000002</v>
      </c>
      <c r="AF190" s="141">
        <v>382.97726152000007</v>
      </c>
      <c r="AG190" s="141">
        <v>139.79564172000002</v>
      </c>
      <c r="AH190" s="141">
        <v>0</v>
      </c>
      <c r="AI190" s="141">
        <v>282.47120258000001</v>
      </c>
      <c r="AJ190" s="141">
        <v>51.370687619999998</v>
      </c>
      <c r="AK190" s="141">
        <v>0</v>
      </c>
      <c r="AL190" s="141">
        <v>52.951004260000005</v>
      </c>
      <c r="AM190" s="380">
        <v>4.4394421399999988</v>
      </c>
      <c r="AN190" s="141">
        <v>14.36840524</v>
      </c>
      <c r="AO190" s="141">
        <v>1.05007882</v>
      </c>
      <c r="AP190" s="141">
        <v>46.3698172</v>
      </c>
      <c r="AQ190" s="141">
        <v>0</v>
      </c>
      <c r="AR190" s="141">
        <v>5.2088068200000004</v>
      </c>
      <c r="AS190" s="141">
        <v>0</v>
      </c>
      <c r="AT190" s="142">
        <v>76.894880719999989</v>
      </c>
      <c r="AU190" s="466">
        <v>148.33143093999999</v>
      </c>
      <c r="AV190" s="402">
        <v>1632.0096290399999</v>
      </c>
      <c r="AW190" s="141">
        <v>103.6562954</v>
      </c>
      <c r="AX190" s="402">
        <v>940.53472360400008</v>
      </c>
      <c r="AY190" s="141">
        <v>0</v>
      </c>
      <c r="AZ190" s="141">
        <v>0</v>
      </c>
      <c r="BA190" s="142">
        <v>298.09762304000003</v>
      </c>
      <c r="BB190" s="403">
        <v>642.43710056400005</v>
      </c>
    </row>
    <row r="191" spans="6:54" ht="16.149999999999999" customHeight="1">
      <c r="F191" s="137" t="s">
        <v>169</v>
      </c>
      <c r="G191" s="395" t="s">
        <v>170</v>
      </c>
      <c r="H191" s="467">
        <v>42419</v>
      </c>
      <c r="I191" s="397" t="s">
        <v>55</v>
      </c>
      <c r="J191" s="397" t="s">
        <v>168</v>
      </c>
      <c r="K191" s="398" t="s">
        <v>63</v>
      </c>
      <c r="L191" s="395" t="s">
        <v>114</v>
      </c>
      <c r="M191" s="399">
        <v>0.12669052481752938</v>
      </c>
      <c r="N191" s="400" t="s">
        <v>52</v>
      </c>
      <c r="O191" s="504">
        <v>2018</v>
      </c>
      <c r="P191" s="401">
        <v>3</v>
      </c>
      <c r="Q191" s="141">
        <v>4177.5963516000002</v>
      </c>
      <c r="R191" s="141">
        <v>46.189237500000004</v>
      </c>
      <c r="S191" s="402">
        <v>4131.4071141000004</v>
      </c>
      <c r="T191" s="141">
        <v>1693.4049669600004</v>
      </c>
      <c r="W191" s="403">
        <v>2438.00214714</v>
      </c>
      <c r="X191" s="142">
        <v>89.599794760000023</v>
      </c>
      <c r="Y191" s="141">
        <v>486.16418591999997</v>
      </c>
      <c r="Z191" s="142">
        <v>24.15181286</v>
      </c>
      <c r="AA191" s="141">
        <v>0</v>
      </c>
      <c r="AB191" s="141">
        <v>-5.7182510000000004</v>
      </c>
      <c r="AC191" s="142">
        <v>15.70959502</v>
      </c>
      <c r="AD191" s="141">
        <v>85.680193619999997</v>
      </c>
      <c r="AE191" s="141">
        <v>396.04606426000004</v>
      </c>
      <c r="AF191" s="141">
        <v>318.74570755999997</v>
      </c>
      <c r="AG191" s="141">
        <v>125.41683965999999</v>
      </c>
      <c r="AH191" s="141">
        <v>0</v>
      </c>
      <c r="AI191" s="141">
        <v>100.62042396000001</v>
      </c>
      <c r="AJ191" s="141">
        <v>45.40291294</v>
      </c>
      <c r="AK191" s="141">
        <v>0</v>
      </c>
      <c r="AL191" s="141">
        <v>74.430834380000007</v>
      </c>
      <c r="AM191" s="380">
        <v>5.53110824</v>
      </c>
      <c r="AN191" s="141">
        <v>10.428010459999999</v>
      </c>
      <c r="AO191" s="141">
        <v>0.55103146000000003</v>
      </c>
      <c r="AP191" s="141">
        <v>29.953238419999998</v>
      </c>
      <c r="AQ191" s="141">
        <v>0</v>
      </c>
      <c r="AR191" s="141">
        <v>3.2646014800000005</v>
      </c>
      <c r="AS191" s="141">
        <v>0</v>
      </c>
      <c r="AT191" s="142">
        <v>54.354574960000008</v>
      </c>
      <c r="AU191" s="466">
        <v>104.08256502</v>
      </c>
      <c r="AV191" s="402">
        <v>1250.4255414000002</v>
      </c>
      <c r="AW191" s="141">
        <v>68.390281959999996</v>
      </c>
      <c r="AX191" s="402">
        <v>529.26187426000001</v>
      </c>
      <c r="AY191" s="141">
        <v>0</v>
      </c>
      <c r="AZ191" s="141">
        <v>0</v>
      </c>
      <c r="BA191" s="142">
        <v>330.59808236000003</v>
      </c>
      <c r="BB191" s="403">
        <v>198.66379189999998</v>
      </c>
    </row>
    <row r="192" spans="6:54" ht="16.149999999999999" customHeight="1">
      <c r="F192" s="137" t="s">
        <v>171</v>
      </c>
      <c r="G192" s="395" t="s">
        <v>216</v>
      </c>
      <c r="H192" s="467">
        <v>42435</v>
      </c>
      <c r="I192" s="397" t="s">
        <v>61</v>
      </c>
      <c r="J192" s="397" t="s">
        <v>151</v>
      </c>
      <c r="K192" s="398" t="s">
        <v>106</v>
      </c>
      <c r="L192" s="395" t="s">
        <v>114</v>
      </c>
      <c r="M192" s="399">
        <v>2.8094307040778945E-2</v>
      </c>
      <c r="N192" s="400" t="s">
        <v>51</v>
      </c>
      <c r="O192" s="504">
        <v>2018</v>
      </c>
      <c r="P192" s="401">
        <v>3</v>
      </c>
      <c r="Q192" s="141">
        <v>1748.7398124000001</v>
      </c>
      <c r="R192" s="141">
        <v>65.993886000000003</v>
      </c>
      <c r="S192" s="402">
        <v>1682.7459264000001</v>
      </c>
      <c r="T192" s="141">
        <v>725.96845641600009</v>
      </c>
      <c r="W192" s="403">
        <v>956.77746998400005</v>
      </c>
      <c r="X192" s="142">
        <v>24.349352440000001</v>
      </c>
      <c r="Y192" s="141">
        <v>156.64394088000003</v>
      </c>
      <c r="Z192" s="142">
        <v>4.7513467400000007</v>
      </c>
      <c r="AA192" s="141">
        <v>0</v>
      </c>
      <c r="AB192" s="141">
        <v>-0.60301555999999989</v>
      </c>
      <c r="AC192" s="142">
        <v>26.158399119999999</v>
      </c>
      <c r="AD192" s="141">
        <v>79.150990660000005</v>
      </c>
      <c r="AE192" s="141">
        <v>240.46804978</v>
      </c>
      <c r="AF192" s="141">
        <v>146.97984434000003</v>
      </c>
      <c r="AG192" s="141">
        <v>96.939949679999998</v>
      </c>
      <c r="AH192" s="141">
        <v>0</v>
      </c>
      <c r="AI192" s="141">
        <v>97.646933439999998</v>
      </c>
      <c r="AJ192" s="141">
        <v>19.889116660000003</v>
      </c>
      <c r="AK192" s="141">
        <v>0</v>
      </c>
      <c r="AL192" s="141">
        <v>23.268083160000003</v>
      </c>
      <c r="AM192" s="380">
        <v>3.7220615600000002</v>
      </c>
      <c r="AN192" s="141">
        <v>0.58222192000000006</v>
      </c>
      <c r="AO192" s="141">
        <v>0</v>
      </c>
      <c r="AP192" s="141">
        <v>2.3912686000000001</v>
      </c>
      <c r="AQ192" s="141">
        <v>0</v>
      </c>
      <c r="AR192" s="141">
        <v>3.119046</v>
      </c>
      <c r="AS192" s="141">
        <v>0</v>
      </c>
      <c r="AT192" s="142">
        <v>4.6681721800000009</v>
      </c>
      <c r="AU192" s="466">
        <v>14.482770260000001</v>
      </c>
      <c r="AV192" s="402">
        <v>718.82573798000021</v>
      </c>
      <c r="AW192" s="141">
        <v>28.632842280000002</v>
      </c>
      <c r="AX192" s="402">
        <v>49.129633223999775</v>
      </c>
      <c r="AY192" s="141">
        <v>0</v>
      </c>
      <c r="AZ192" s="141">
        <v>0</v>
      </c>
      <c r="BA192" s="142">
        <v>197.27965950000001</v>
      </c>
      <c r="BB192" s="403">
        <v>-148.15002627600023</v>
      </c>
    </row>
    <row r="193" spans="6:54" ht="16.149999999999999" customHeight="1">
      <c r="F193" s="137" t="s">
        <v>172</v>
      </c>
      <c r="G193" s="395" t="s">
        <v>173</v>
      </c>
      <c r="H193" s="467">
        <v>42530</v>
      </c>
      <c r="I193" s="397" t="s">
        <v>61</v>
      </c>
      <c r="J193" s="397" t="s">
        <v>62</v>
      </c>
      <c r="K193" s="398" t="s">
        <v>95</v>
      </c>
      <c r="L193" s="395" t="s">
        <v>114</v>
      </c>
      <c r="M193" s="399">
        <v>8.1374801346232761E-2</v>
      </c>
      <c r="N193" s="400" t="s">
        <v>52</v>
      </c>
      <c r="O193" s="504">
        <v>2018</v>
      </c>
      <c r="P193" s="401">
        <v>3</v>
      </c>
      <c r="Q193" s="141">
        <v>1015.2908388000001</v>
      </c>
      <c r="R193" s="141">
        <v>25.682296500000003</v>
      </c>
      <c r="S193" s="402">
        <v>989.60854230000007</v>
      </c>
      <c r="T193" s="141">
        <v>581.86070258400002</v>
      </c>
      <c r="W193" s="403">
        <v>407.74783971600004</v>
      </c>
      <c r="X193" s="142">
        <v>23.153718139999999</v>
      </c>
      <c r="Y193" s="141">
        <v>97.001724960000004</v>
      </c>
      <c r="Z193" s="142">
        <v>9.5234871200000004</v>
      </c>
      <c r="AA193" s="141">
        <v>0</v>
      </c>
      <c r="AB193" s="141">
        <v>-0.18714276000000002</v>
      </c>
      <c r="AC193" s="142">
        <v>4.0651566200000007</v>
      </c>
      <c r="AD193" s="141">
        <v>40.547598000000001</v>
      </c>
      <c r="AE193" s="141">
        <v>41.639264100000005</v>
      </c>
      <c r="AF193" s="141">
        <v>45.330135200000001</v>
      </c>
      <c r="AG193" s="141">
        <v>10.199280420000001</v>
      </c>
      <c r="AH193" s="141">
        <v>0</v>
      </c>
      <c r="AI193" s="141">
        <v>2.9007127800000001</v>
      </c>
      <c r="AJ193" s="141">
        <v>5.00087042</v>
      </c>
      <c r="AK193" s="141">
        <v>0</v>
      </c>
      <c r="AL193" s="141">
        <v>17.466657600000001</v>
      </c>
      <c r="AM193" s="380">
        <v>3.4205537800000001</v>
      </c>
      <c r="AN193" s="141">
        <v>0.50944418000000002</v>
      </c>
      <c r="AO193" s="141">
        <v>0</v>
      </c>
      <c r="AP193" s="141">
        <v>14.8674526</v>
      </c>
      <c r="AQ193" s="141">
        <v>0</v>
      </c>
      <c r="AR193" s="141">
        <v>1.2476183999999999</v>
      </c>
      <c r="AS193" s="141">
        <v>0</v>
      </c>
      <c r="AT193" s="142">
        <v>-0.42626961999999996</v>
      </c>
      <c r="AU193" s="466">
        <v>19.618799340000002</v>
      </c>
      <c r="AV193" s="402">
        <v>182.70331786000003</v>
      </c>
      <c r="AW193" s="141">
        <v>16.62451518</v>
      </c>
      <c r="AX193" s="402">
        <v>82.61909031600004</v>
      </c>
      <c r="AY193" s="141">
        <v>0</v>
      </c>
      <c r="AZ193" s="141">
        <v>0</v>
      </c>
      <c r="BA193" s="142">
        <v>26.085621379999999</v>
      </c>
      <c r="BB193" s="403">
        <v>56.533468936000041</v>
      </c>
    </row>
    <row r="194" spans="6:54" ht="16.149999999999999" customHeight="1">
      <c r="F194" s="137" t="s">
        <v>174</v>
      </c>
      <c r="G194" s="395" t="s">
        <v>217</v>
      </c>
      <c r="H194" s="467">
        <v>42530</v>
      </c>
      <c r="I194" s="397" t="s">
        <v>61</v>
      </c>
      <c r="J194" s="397" t="s">
        <v>151</v>
      </c>
      <c r="K194" s="398" t="s">
        <v>95</v>
      </c>
      <c r="L194" s="395" t="s">
        <v>114</v>
      </c>
      <c r="M194" s="399">
        <v>-0.18525146351076238</v>
      </c>
      <c r="N194" s="400" t="s">
        <v>56</v>
      </c>
      <c r="O194" s="504">
        <v>2018</v>
      </c>
      <c r="P194" s="401">
        <v>3</v>
      </c>
      <c r="Q194" s="141">
        <v>796.82755320000012</v>
      </c>
      <c r="R194" s="141">
        <v>32.348673000000005</v>
      </c>
      <c r="S194" s="402">
        <v>764.47888020000016</v>
      </c>
      <c r="T194" s="141">
        <v>454.82415753600003</v>
      </c>
      <c r="W194" s="403">
        <v>309.65472266400013</v>
      </c>
      <c r="X194" s="142">
        <v>18.787053740000001</v>
      </c>
      <c r="Y194" s="141">
        <v>74.904343919999988</v>
      </c>
      <c r="Z194" s="142">
        <v>15.231341300000002</v>
      </c>
      <c r="AA194" s="141">
        <v>0</v>
      </c>
      <c r="AB194" s="141">
        <v>-0.16634911999999999</v>
      </c>
      <c r="AC194" s="142">
        <v>4.7409499199999994</v>
      </c>
      <c r="AD194" s="141">
        <v>66.882743059999996</v>
      </c>
      <c r="AE194" s="141">
        <v>33.956014119999992</v>
      </c>
      <c r="AF194" s="141">
        <v>66.435679800000003</v>
      </c>
      <c r="AG194" s="141">
        <v>11.290946520000002</v>
      </c>
      <c r="AH194" s="141">
        <v>0</v>
      </c>
      <c r="AI194" s="141">
        <v>1.1748406600000001</v>
      </c>
      <c r="AJ194" s="141">
        <v>5.2711877400000002</v>
      </c>
      <c r="AK194" s="141">
        <v>0</v>
      </c>
      <c r="AL194" s="141">
        <v>138.72476926000002</v>
      </c>
      <c r="AM194" s="380">
        <v>1.039682</v>
      </c>
      <c r="AN194" s="141">
        <v>6.3316633800000002</v>
      </c>
      <c r="AO194" s="141">
        <v>0</v>
      </c>
      <c r="AP194" s="141">
        <v>6.59158388</v>
      </c>
      <c r="AQ194" s="141">
        <v>0</v>
      </c>
      <c r="AR194" s="141">
        <v>1.1020629200000001</v>
      </c>
      <c r="AS194" s="141">
        <v>0</v>
      </c>
      <c r="AT194" s="142">
        <v>1.0708724599999999</v>
      </c>
      <c r="AU194" s="466">
        <v>16.135864639999998</v>
      </c>
      <c r="AV194" s="402">
        <v>339.87204580000002</v>
      </c>
      <c r="AW194" s="141">
        <v>13.048009100000002</v>
      </c>
      <c r="AX194" s="402">
        <v>-147.61347039599988</v>
      </c>
      <c r="AY194" s="141">
        <v>0</v>
      </c>
      <c r="AZ194" s="141">
        <v>0</v>
      </c>
      <c r="BA194" s="142">
        <v>26.137605480000001</v>
      </c>
      <c r="BB194" s="403">
        <v>-173.75107587599987</v>
      </c>
    </row>
    <row r="195" spans="6:54" ht="16.149999999999999" customHeight="1">
      <c r="F195" s="137" t="s">
        <v>175</v>
      </c>
      <c r="G195" s="395" t="s">
        <v>176</v>
      </c>
      <c r="H195" s="467">
        <v>42557</v>
      </c>
      <c r="I195" s="397" t="s">
        <v>55</v>
      </c>
      <c r="J195" s="397" t="s">
        <v>126</v>
      </c>
      <c r="K195" s="398" t="s">
        <v>63</v>
      </c>
      <c r="L195" s="395" t="s">
        <v>114</v>
      </c>
      <c r="M195" s="399">
        <v>4.0641222722697844E-2</v>
      </c>
      <c r="N195" s="400" t="s">
        <v>51</v>
      </c>
      <c r="O195" s="504">
        <v>2018</v>
      </c>
      <c r="P195" s="401">
        <v>3</v>
      </c>
      <c r="Q195" s="141">
        <v>2768.3759124000003</v>
      </c>
      <c r="R195" s="141">
        <v>18.183973499999997</v>
      </c>
      <c r="S195" s="402">
        <v>2750.1919389000004</v>
      </c>
      <c r="T195" s="141">
        <v>1130.950578744</v>
      </c>
      <c r="W195" s="403">
        <v>1619.2413601560004</v>
      </c>
      <c r="X195" s="142">
        <v>59.636159520000007</v>
      </c>
      <c r="Y195" s="141">
        <v>323.67703032000003</v>
      </c>
      <c r="Z195" s="142">
        <v>18.069673159999997</v>
      </c>
      <c r="AA195" s="141">
        <v>0</v>
      </c>
      <c r="AB195" s="141">
        <v>-6.3628538400000005</v>
      </c>
      <c r="AC195" s="142">
        <v>9.3051538999999988</v>
      </c>
      <c r="AD195" s="141">
        <v>107.95018206</v>
      </c>
      <c r="AE195" s="141">
        <v>250.53217154000001</v>
      </c>
      <c r="AF195" s="141">
        <v>159.95507569999998</v>
      </c>
      <c r="AG195" s="141">
        <v>267.42700404000004</v>
      </c>
      <c r="AH195" s="141">
        <v>0</v>
      </c>
      <c r="AI195" s="141">
        <v>87.749160800000013</v>
      </c>
      <c r="AJ195" s="141">
        <v>44.6023578</v>
      </c>
      <c r="AK195" s="141">
        <v>0</v>
      </c>
      <c r="AL195" s="141">
        <v>66.123775200000011</v>
      </c>
      <c r="AM195" s="380">
        <v>3.9819820600000004</v>
      </c>
      <c r="AN195" s="141">
        <v>9.1907888799999995</v>
      </c>
      <c r="AO195" s="141">
        <v>1.7050784799999998</v>
      </c>
      <c r="AP195" s="141">
        <v>33.404982660000009</v>
      </c>
      <c r="AQ195" s="141">
        <v>0</v>
      </c>
      <c r="AR195" s="141">
        <v>6.1653142599999997</v>
      </c>
      <c r="AS195" s="141">
        <v>0</v>
      </c>
      <c r="AT195" s="142">
        <v>24.183003320000005</v>
      </c>
      <c r="AU195" s="466">
        <v>78.631149660000005</v>
      </c>
      <c r="AV195" s="402">
        <v>1062.9708768</v>
      </c>
      <c r="AW195" s="141">
        <v>45.319738380000004</v>
      </c>
      <c r="AX195" s="402">
        <v>112.51018203600027</v>
      </c>
      <c r="AY195" s="141">
        <v>0</v>
      </c>
      <c r="AZ195" s="141">
        <v>0</v>
      </c>
      <c r="BA195" s="142">
        <v>311.32237808000002</v>
      </c>
      <c r="BB195" s="403">
        <v>-198.81219604399973</v>
      </c>
    </row>
    <row r="196" spans="6:54" ht="16.149999999999999" customHeight="1">
      <c r="F196" s="137" t="s">
        <v>177</v>
      </c>
      <c r="G196" s="395" t="s">
        <v>178</v>
      </c>
      <c r="H196" s="467">
        <v>42615</v>
      </c>
      <c r="I196" s="397" t="s">
        <v>61</v>
      </c>
      <c r="J196" s="397" t="s">
        <v>151</v>
      </c>
      <c r="K196" s="398" t="s">
        <v>95</v>
      </c>
      <c r="L196" s="395" t="s">
        <v>114</v>
      </c>
      <c r="M196" s="399">
        <v>0.15025560016215853</v>
      </c>
      <c r="N196" s="400" t="s">
        <v>52</v>
      </c>
      <c r="O196" s="504">
        <v>2018</v>
      </c>
      <c r="P196" s="401">
        <v>3</v>
      </c>
      <c r="Q196" s="141">
        <v>1879.5199500000003</v>
      </c>
      <c r="R196" s="141">
        <v>26.557461</v>
      </c>
      <c r="S196" s="402">
        <v>1852.9624890000002</v>
      </c>
      <c r="T196" s="141">
        <v>1080.655124976</v>
      </c>
      <c r="W196" s="403">
        <v>772.30736402400021</v>
      </c>
      <c r="X196" s="142">
        <v>43.687437640000006</v>
      </c>
      <c r="Y196" s="141">
        <v>181.69563384000003</v>
      </c>
      <c r="Z196" s="142">
        <v>13.339120060000001</v>
      </c>
      <c r="AA196" s="141">
        <v>0</v>
      </c>
      <c r="AB196" s="141">
        <v>-1.4035706999999999</v>
      </c>
      <c r="AC196" s="142">
        <v>4.6577753600000005</v>
      </c>
      <c r="AD196" s="141">
        <v>52.296004599999996</v>
      </c>
      <c r="AE196" s="141">
        <v>41.316962680000003</v>
      </c>
      <c r="AF196" s="141">
        <v>61.965047200000008</v>
      </c>
      <c r="AG196" s="141">
        <v>13.76538968</v>
      </c>
      <c r="AH196" s="141">
        <v>0</v>
      </c>
      <c r="AI196" s="141">
        <v>5.3543623000000009</v>
      </c>
      <c r="AJ196" s="141">
        <v>3.3789665000000002</v>
      </c>
      <c r="AK196" s="141">
        <v>0</v>
      </c>
      <c r="AL196" s="141">
        <v>22.706654880000002</v>
      </c>
      <c r="AM196" s="380">
        <v>2.9423000600000004</v>
      </c>
      <c r="AN196" s="141">
        <v>7.3401549199999998</v>
      </c>
      <c r="AO196" s="141">
        <v>0</v>
      </c>
      <c r="AP196" s="141">
        <v>8.5253923999999994</v>
      </c>
      <c r="AQ196" s="141">
        <v>1.8610307800000001</v>
      </c>
      <c r="AR196" s="141">
        <v>1.9234117000000004</v>
      </c>
      <c r="AS196" s="141">
        <v>0</v>
      </c>
      <c r="AT196" s="142">
        <v>0.28071414</v>
      </c>
      <c r="AU196" s="466">
        <v>22.873003999999998</v>
      </c>
      <c r="AV196" s="402">
        <v>223.65639184</v>
      </c>
      <c r="AW196" s="141">
        <v>30.774587200000006</v>
      </c>
      <c r="AX196" s="402">
        <v>282.40839810400024</v>
      </c>
      <c r="AY196" s="141">
        <v>0</v>
      </c>
      <c r="AZ196" s="141">
        <v>0</v>
      </c>
      <c r="BA196" s="142">
        <v>75.720040060000002</v>
      </c>
      <c r="BB196" s="403">
        <v>206.68835804400024</v>
      </c>
    </row>
    <row r="197" spans="6:54" ht="16.149999999999999" customHeight="1">
      <c r="F197" s="137" t="s">
        <v>179</v>
      </c>
      <c r="G197" s="395" t="s">
        <v>180</v>
      </c>
      <c r="H197" s="467">
        <v>42690</v>
      </c>
      <c r="I197" s="397" t="s">
        <v>55</v>
      </c>
      <c r="J197" s="397" t="s">
        <v>168</v>
      </c>
      <c r="K197" s="398" t="s">
        <v>106</v>
      </c>
      <c r="L197" s="395" t="s">
        <v>114</v>
      </c>
      <c r="M197" s="399">
        <v>0.12053671269917647</v>
      </c>
      <c r="N197" s="400" t="s">
        <v>52</v>
      </c>
      <c r="O197" s="504">
        <v>2018</v>
      </c>
      <c r="P197" s="401">
        <v>3</v>
      </c>
      <c r="Q197" s="141">
        <v>3269.1255912000001</v>
      </c>
      <c r="R197" s="141">
        <v>74.334960000000009</v>
      </c>
      <c r="S197" s="402">
        <v>3194.7906312</v>
      </c>
      <c r="T197" s="141">
        <v>1370.3895848160003</v>
      </c>
      <c r="W197" s="403">
        <v>1824.4010463839998</v>
      </c>
      <c r="X197" s="142">
        <v>31.606332799999997</v>
      </c>
      <c r="Y197" s="141">
        <v>297.52428384000001</v>
      </c>
      <c r="Z197" s="142">
        <v>3.7324583799999997</v>
      </c>
      <c r="AA197" s="141">
        <v>0</v>
      </c>
      <c r="AB197" s="141">
        <v>-0.72777740000000002</v>
      </c>
      <c r="AC197" s="142">
        <v>25.441018540000002</v>
      </c>
      <c r="AD197" s="141">
        <v>113.78279808000001</v>
      </c>
      <c r="AE197" s="141">
        <v>341.97220343999999</v>
      </c>
      <c r="AF197" s="141">
        <v>214.10171425999999</v>
      </c>
      <c r="AG197" s="141">
        <v>162.21118564000002</v>
      </c>
      <c r="AH197" s="141">
        <v>0</v>
      </c>
      <c r="AI197" s="141">
        <v>142.81071952000002</v>
      </c>
      <c r="AJ197" s="141">
        <v>25.784113600000001</v>
      </c>
      <c r="AK197" s="141">
        <v>0</v>
      </c>
      <c r="AL197" s="141">
        <v>36.170536780000006</v>
      </c>
      <c r="AM197" s="380">
        <v>3.3581728600000003</v>
      </c>
      <c r="AN197" s="141">
        <v>7.1426153400000008</v>
      </c>
      <c r="AO197" s="141">
        <v>0</v>
      </c>
      <c r="AP197" s="141">
        <v>10.552772300000001</v>
      </c>
      <c r="AQ197" s="141">
        <v>0</v>
      </c>
      <c r="AR197" s="141">
        <v>4.4082516800000002</v>
      </c>
      <c r="AS197" s="141">
        <v>0</v>
      </c>
      <c r="AT197" s="142">
        <v>6.3836474800000005</v>
      </c>
      <c r="AU197" s="466">
        <v>31.845459660000003</v>
      </c>
      <c r="AV197" s="402">
        <v>1068.67873098</v>
      </c>
      <c r="AW197" s="141">
        <v>53.522829360000003</v>
      </c>
      <c r="AX197" s="402">
        <v>394.04965216399984</v>
      </c>
      <c r="AY197" s="141">
        <v>0</v>
      </c>
      <c r="AZ197" s="141">
        <v>0</v>
      </c>
      <c r="BA197" s="142">
        <v>279.42493431999998</v>
      </c>
      <c r="BB197" s="403">
        <v>114.62471784399986</v>
      </c>
    </row>
    <row r="198" spans="6:54" ht="16.149999999999999" customHeight="1">
      <c r="F198" s="137" t="s">
        <v>181</v>
      </c>
      <c r="G198" s="395" t="s">
        <v>182</v>
      </c>
      <c r="H198" s="467">
        <v>42690</v>
      </c>
      <c r="I198" s="397" t="s">
        <v>55</v>
      </c>
      <c r="J198" s="397" t="s">
        <v>168</v>
      </c>
      <c r="K198" s="398" t="s">
        <v>63</v>
      </c>
      <c r="L198" s="395" t="s">
        <v>114</v>
      </c>
      <c r="M198" s="399">
        <v>0.15439012887537365</v>
      </c>
      <c r="N198" s="400" t="s">
        <v>52</v>
      </c>
      <c r="O198" s="504">
        <v>2018</v>
      </c>
      <c r="P198" s="401">
        <v>3</v>
      </c>
      <c r="Q198" s="141">
        <v>4823.8733844000008</v>
      </c>
      <c r="R198" s="141">
        <v>65.043090000000007</v>
      </c>
      <c r="S198" s="402">
        <v>4758.8302944000006</v>
      </c>
      <c r="T198" s="141">
        <v>2015.6835439440003</v>
      </c>
      <c r="W198" s="403">
        <v>2743.1467504560005</v>
      </c>
      <c r="X198" s="142">
        <v>99.372805560000003</v>
      </c>
      <c r="Y198" s="141">
        <v>559.96747632000006</v>
      </c>
      <c r="Z198" s="142">
        <v>23.091337220000003</v>
      </c>
      <c r="AA198" s="141">
        <v>0</v>
      </c>
      <c r="AB198" s="141">
        <v>-5.4791241399999997</v>
      </c>
      <c r="AC198" s="142">
        <v>21.978877480000001</v>
      </c>
      <c r="AD198" s="141">
        <v>143.74643331999997</v>
      </c>
      <c r="AE198" s="141">
        <v>412.02597660000004</v>
      </c>
      <c r="AF198" s="141">
        <v>297.07873468000003</v>
      </c>
      <c r="AG198" s="141">
        <v>147.60365354000001</v>
      </c>
      <c r="AH198" s="141">
        <v>0</v>
      </c>
      <c r="AI198" s="141">
        <v>76.582976119999998</v>
      </c>
      <c r="AJ198" s="141">
        <v>30.337920759999999</v>
      </c>
      <c r="AK198" s="141">
        <v>0</v>
      </c>
      <c r="AL198" s="141">
        <v>58.783620280000008</v>
      </c>
      <c r="AM198" s="380">
        <v>3.0462682599999997</v>
      </c>
      <c r="AN198" s="141">
        <v>8.2446782599999988</v>
      </c>
      <c r="AO198" s="141">
        <v>9.7522171600000007</v>
      </c>
      <c r="AP198" s="141">
        <v>50.726084780000008</v>
      </c>
      <c r="AQ198" s="141">
        <v>0</v>
      </c>
      <c r="AR198" s="141">
        <v>5.6766637200000005</v>
      </c>
      <c r="AS198" s="141">
        <v>0</v>
      </c>
      <c r="AT198" s="142">
        <v>9.8769790000000004</v>
      </c>
      <c r="AU198" s="466">
        <v>87.322891179999999</v>
      </c>
      <c r="AV198" s="402">
        <v>1253.4822064799998</v>
      </c>
      <c r="AW198" s="141">
        <v>78.974244720000002</v>
      </c>
      <c r="AX198" s="402">
        <v>744.75843349600098</v>
      </c>
      <c r="AY198" s="141">
        <v>0</v>
      </c>
      <c r="AZ198" s="141">
        <v>0</v>
      </c>
      <c r="BA198" s="142">
        <v>315.50189971999998</v>
      </c>
      <c r="BB198" s="403">
        <v>429.25653377600099</v>
      </c>
    </row>
    <row r="199" spans="6:54" ht="16.149999999999999" customHeight="1">
      <c r="F199" s="137" t="s">
        <v>183</v>
      </c>
      <c r="G199" s="395" t="s">
        <v>184</v>
      </c>
      <c r="H199" s="467">
        <v>42718</v>
      </c>
      <c r="I199" s="397" t="s">
        <v>61</v>
      </c>
      <c r="J199" s="397" t="s">
        <v>151</v>
      </c>
      <c r="K199" s="398" t="s">
        <v>135</v>
      </c>
      <c r="L199" s="395" t="s">
        <v>114</v>
      </c>
      <c r="M199" s="399">
        <v>0.17042060303246442</v>
      </c>
      <c r="N199" s="400" t="s">
        <v>52</v>
      </c>
      <c r="O199" s="504">
        <v>2018</v>
      </c>
      <c r="P199" s="401">
        <v>3</v>
      </c>
      <c r="Q199" s="141">
        <v>2579.9849460000005</v>
      </c>
      <c r="R199" s="141">
        <v>27.4326255</v>
      </c>
      <c r="S199" s="402">
        <v>2552.5523205000004</v>
      </c>
      <c r="T199" s="141">
        <v>1045.0390970880001</v>
      </c>
      <c r="W199" s="403">
        <v>1507.5132234120003</v>
      </c>
      <c r="X199" s="142">
        <v>57.536001880000008</v>
      </c>
      <c r="Y199" s="141">
        <v>212.76496583999997</v>
      </c>
      <c r="Z199" s="142">
        <v>45.600452520000005</v>
      </c>
      <c r="AA199" s="141">
        <v>0</v>
      </c>
      <c r="AB199" s="141">
        <v>48.06449886</v>
      </c>
      <c r="AC199" s="142">
        <v>9.5858680400000011</v>
      </c>
      <c r="AD199" s="141">
        <v>96.056219979999995</v>
      </c>
      <c r="AE199" s="141">
        <v>212.35504850000001</v>
      </c>
      <c r="AF199" s="141">
        <v>182.33942916000001</v>
      </c>
      <c r="AG199" s="141">
        <v>73.380755559999997</v>
      </c>
      <c r="AH199" s="141">
        <v>0</v>
      </c>
      <c r="AI199" s="141">
        <v>75.501706840000011</v>
      </c>
      <c r="AJ199" s="141">
        <v>61.497190300000007</v>
      </c>
      <c r="AK199" s="141">
        <v>0</v>
      </c>
      <c r="AL199" s="141">
        <v>34.184744160000008</v>
      </c>
      <c r="AM199" s="380">
        <v>4.6889658199999991</v>
      </c>
      <c r="AN199" s="141">
        <v>6.4252347599999995</v>
      </c>
      <c r="AO199" s="141">
        <v>1.5283325400000001</v>
      </c>
      <c r="AP199" s="141">
        <v>7.5584881399999997</v>
      </c>
      <c r="AQ199" s="141">
        <v>0</v>
      </c>
      <c r="AR199" s="141">
        <v>4.3978548600000007</v>
      </c>
      <c r="AS199" s="141">
        <v>0</v>
      </c>
      <c r="AT199" s="142">
        <v>7.4233294799999996</v>
      </c>
      <c r="AU199" s="466">
        <v>32.022205599999999</v>
      </c>
      <c r="AV199" s="402">
        <v>767.33730010000011</v>
      </c>
      <c r="AW199" s="141">
        <v>42.242279660000001</v>
      </c>
      <c r="AX199" s="402">
        <v>439.68259031200023</v>
      </c>
      <c r="AY199" s="141">
        <v>0</v>
      </c>
      <c r="AZ199" s="141">
        <v>0</v>
      </c>
      <c r="BA199" s="142">
        <v>291.01738862000008</v>
      </c>
      <c r="BB199" s="403">
        <v>148.66520169200015</v>
      </c>
    </row>
    <row r="200" spans="6:54" ht="16.149999999999999" customHeight="1">
      <c r="F200" s="137" t="s">
        <v>185</v>
      </c>
      <c r="G200" s="395" t="s">
        <v>186</v>
      </c>
      <c r="H200" s="467">
        <v>42754</v>
      </c>
      <c r="I200" s="397" t="s">
        <v>61</v>
      </c>
      <c r="J200" s="397" t="s">
        <v>151</v>
      </c>
      <c r="K200" s="398" t="s">
        <v>106</v>
      </c>
      <c r="L200" s="395" t="s">
        <v>114</v>
      </c>
      <c r="M200" s="399">
        <v>0.13017629341499903</v>
      </c>
      <c r="N200" s="400" t="s">
        <v>52</v>
      </c>
      <c r="O200" s="504">
        <v>2018</v>
      </c>
      <c r="P200" s="401">
        <v>3</v>
      </c>
      <c r="Q200" s="141">
        <v>3384.6473052000006</v>
      </c>
      <c r="R200" s="141">
        <v>68.532943500000002</v>
      </c>
      <c r="S200" s="402">
        <v>3316.1143617000007</v>
      </c>
      <c r="T200" s="141">
        <v>1387.2680907119998</v>
      </c>
      <c r="W200" s="403">
        <v>1928.8462709880009</v>
      </c>
      <c r="X200" s="142">
        <v>53.086162920000007</v>
      </c>
      <c r="Y200" s="141">
        <v>308.85096311999996</v>
      </c>
      <c r="Z200" s="142">
        <v>10.54237548</v>
      </c>
      <c r="AA200" s="141">
        <v>0</v>
      </c>
      <c r="AB200" s="141">
        <v>-6.1237269800000007</v>
      </c>
      <c r="AC200" s="142">
        <v>25.804907240000002</v>
      </c>
      <c r="AD200" s="141">
        <v>106.52581772000001</v>
      </c>
      <c r="AE200" s="141">
        <v>374.23353589999999</v>
      </c>
      <c r="AF200" s="141">
        <v>223.51083635999998</v>
      </c>
      <c r="AG200" s="141">
        <v>110.87168848</v>
      </c>
      <c r="AH200" s="141">
        <v>0</v>
      </c>
      <c r="AI200" s="141">
        <v>133.24564512000001</v>
      </c>
      <c r="AJ200" s="141">
        <v>33.55053814</v>
      </c>
      <c r="AK200" s="141">
        <v>0</v>
      </c>
      <c r="AL200" s="141">
        <v>41.431327700000004</v>
      </c>
      <c r="AM200" s="380">
        <v>4.9072990399999998</v>
      </c>
      <c r="AN200" s="141">
        <v>7.10102806</v>
      </c>
      <c r="AO200" s="141">
        <v>0</v>
      </c>
      <c r="AP200" s="141">
        <v>9.3051538999999988</v>
      </c>
      <c r="AQ200" s="141">
        <v>0</v>
      </c>
      <c r="AR200" s="141">
        <v>3.46214106</v>
      </c>
      <c r="AS200" s="141">
        <v>0</v>
      </c>
      <c r="AT200" s="142">
        <v>31.887046940000005</v>
      </c>
      <c r="AU200" s="466">
        <v>56.662669000000001</v>
      </c>
      <c r="AV200" s="402">
        <v>1080.0320584199999</v>
      </c>
      <c r="AW200" s="141">
        <v>55.415050600000001</v>
      </c>
      <c r="AX200" s="402">
        <v>440.6008407080011</v>
      </c>
      <c r="AY200" s="141">
        <v>0</v>
      </c>
      <c r="AZ200" s="141">
        <v>0</v>
      </c>
      <c r="BA200" s="142">
        <v>253.55764616000002</v>
      </c>
      <c r="BB200" s="403">
        <v>187.04319454800108</v>
      </c>
    </row>
    <row r="201" spans="6:54" ht="16.149999999999999" customHeight="1">
      <c r="F201" s="137" t="s">
        <v>187</v>
      </c>
      <c r="G201" s="395" t="s">
        <v>188</v>
      </c>
      <c r="H201" s="467">
        <v>42781</v>
      </c>
      <c r="I201" s="397" t="s">
        <v>61</v>
      </c>
      <c r="J201" s="397" t="s">
        <v>151</v>
      </c>
      <c r="K201" s="398" t="s">
        <v>117</v>
      </c>
      <c r="L201" s="395" t="s">
        <v>114</v>
      </c>
      <c r="M201" s="399">
        <v>0.16348915961957691</v>
      </c>
      <c r="N201" s="400" t="s">
        <v>52</v>
      </c>
      <c r="O201" s="504">
        <v>2018</v>
      </c>
      <c r="P201" s="401">
        <v>3</v>
      </c>
      <c r="Q201" s="141">
        <v>4283.6385060000002</v>
      </c>
      <c r="R201" s="141">
        <v>43.293631500000004</v>
      </c>
      <c r="S201" s="402">
        <v>4240.3448745000005</v>
      </c>
      <c r="T201" s="141">
        <v>2078.9807749200004</v>
      </c>
      <c r="W201" s="403">
        <v>2161.3640995800001</v>
      </c>
      <c r="X201" s="142">
        <v>58.191001539999995</v>
      </c>
      <c r="Y201" s="141">
        <v>291.08148552</v>
      </c>
      <c r="Z201" s="142">
        <v>0.18714276000000002</v>
      </c>
      <c r="AA201" s="141">
        <v>0</v>
      </c>
      <c r="AB201" s="141">
        <v>-1.6115071000000001</v>
      </c>
      <c r="AC201" s="142">
        <v>13.97332608</v>
      </c>
      <c r="AD201" s="141">
        <v>95.01653798000001</v>
      </c>
      <c r="AE201" s="141">
        <v>325.45165645999998</v>
      </c>
      <c r="AF201" s="141">
        <v>253.01701152000001</v>
      </c>
      <c r="AG201" s="141">
        <v>92.479713900000007</v>
      </c>
      <c r="AH201" s="141">
        <v>0</v>
      </c>
      <c r="AI201" s="141">
        <v>109.19780046000001</v>
      </c>
      <c r="AJ201" s="141">
        <v>90.80582588</v>
      </c>
      <c r="AK201" s="141">
        <v>0</v>
      </c>
      <c r="AL201" s="141">
        <v>47.804578360000001</v>
      </c>
      <c r="AM201" s="380">
        <v>2.4328558800000004</v>
      </c>
      <c r="AN201" s="141">
        <v>10.875073720000001</v>
      </c>
      <c r="AO201" s="141">
        <v>0</v>
      </c>
      <c r="AP201" s="141">
        <v>10.52158184</v>
      </c>
      <c r="AQ201" s="141">
        <v>0</v>
      </c>
      <c r="AR201" s="141">
        <v>3.5453156200000002</v>
      </c>
      <c r="AS201" s="141">
        <v>0</v>
      </c>
      <c r="AT201" s="142">
        <v>12.66332676</v>
      </c>
      <c r="AU201" s="466">
        <v>40.038153820000005</v>
      </c>
      <c r="AV201" s="402">
        <v>1053.8112783800002</v>
      </c>
      <c r="AW201" s="141">
        <v>70.126550899999998</v>
      </c>
      <c r="AX201" s="402">
        <v>700.32845945999998</v>
      </c>
      <c r="AY201" s="141">
        <v>0</v>
      </c>
      <c r="AZ201" s="141">
        <v>0</v>
      </c>
      <c r="BA201" s="142">
        <v>198.39211924</v>
      </c>
      <c r="BB201" s="403">
        <v>501.93634021999998</v>
      </c>
    </row>
    <row r="202" spans="6:54" ht="16.149999999999999" customHeight="1">
      <c r="F202" s="137" t="s">
        <v>189</v>
      </c>
      <c r="G202" s="395" t="s">
        <v>190</v>
      </c>
      <c r="H202" s="467">
        <v>42896</v>
      </c>
      <c r="I202" s="397" t="s">
        <v>55</v>
      </c>
      <c r="J202" s="397" t="s">
        <v>168</v>
      </c>
      <c r="K202" s="398" t="s">
        <v>63</v>
      </c>
      <c r="L202" s="395" t="s">
        <v>191</v>
      </c>
      <c r="M202" s="399">
        <v>0.24860347836868463</v>
      </c>
      <c r="N202" s="400" t="s">
        <v>52</v>
      </c>
      <c r="O202" s="504">
        <v>2018</v>
      </c>
      <c r="P202" s="401">
        <v>3</v>
      </c>
      <c r="Q202" s="141">
        <v>9707.4246528000021</v>
      </c>
      <c r="R202" s="141">
        <v>26.092867499999997</v>
      </c>
      <c r="S202" s="402">
        <v>9681.3317853000026</v>
      </c>
      <c r="T202" s="141">
        <v>3178.0446934320003</v>
      </c>
      <c r="W202" s="403">
        <v>6503.2870918680019</v>
      </c>
      <c r="X202" s="142">
        <v>257.88272327999999</v>
      </c>
      <c r="Y202" s="141">
        <v>1139.5467871200001</v>
      </c>
      <c r="Z202" s="142">
        <v>59.56338178</v>
      </c>
      <c r="AA202" s="141">
        <v>0</v>
      </c>
      <c r="AB202" s="141">
        <v>-27.208477940000002</v>
      </c>
      <c r="AC202" s="142">
        <v>6.9554725800000003</v>
      </c>
      <c r="AD202" s="141">
        <v>240.72797027999999</v>
      </c>
      <c r="AE202" s="141">
        <v>568.23819710000009</v>
      </c>
      <c r="AF202" s="141">
        <v>452.82309828000007</v>
      </c>
      <c r="AG202" s="141">
        <v>355.96632316</v>
      </c>
      <c r="AH202" s="141">
        <v>0</v>
      </c>
      <c r="AI202" s="141">
        <v>305.81206348000001</v>
      </c>
      <c r="AJ202" s="141">
        <v>33.841649099999998</v>
      </c>
      <c r="AK202" s="141">
        <v>41.025851720000006</v>
      </c>
      <c r="AL202" s="141">
        <v>148.11309772000001</v>
      </c>
      <c r="AM202" s="380">
        <v>26.740621040000001</v>
      </c>
      <c r="AN202" s="141">
        <v>16.395785139999997</v>
      </c>
      <c r="AO202" s="141">
        <v>35.110061139999999</v>
      </c>
      <c r="AP202" s="141">
        <v>118.25343067999999</v>
      </c>
      <c r="AQ202" s="141">
        <v>0</v>
      </c>
      <c r="AR202" s="141">
        <v>20.481735400000002</v>
      </c>
      <c r="AS202" s="141">
        <v>0</v>
      </c>
      <c r="AT202" s="142">
        <v>67.579329999999999</v>
      </c>
      <c r="AU202" s="466">
        <v>284.56096339999999</v>
      </c>
      <c r="AV202" s="402">
        <v>2431.1092142400003</v>
      </c>
      <c r="AW202" s="141">
        <v>181.63244540000002</v>
      </c>
      <c r="AX202" s="402">
        <v>2413.2995346880011</v>
      </c>
      <c r="AY202" s="141">
        <v>0</v>
      </c>
      <c r="AZ202" s="141">
        <v>0</v>
      </c>
      <c r="BA202" s="142">
        <v>687.12583380000001</v>
      </c>
      <c r="BB202" s="403">
        <v>1726.1737008880011</v>
      </c>
    </row>
    <row r="203" spans="6:54" ht="16.149999999999999" customHeight="1">
      <c r="F203" s="137" t="s">
        <v>192</v>
      </c>
      <c r="G203" s="395" t="s">
        <v>218</v>
      </c>
      <c r="H203" s="467">
        <v>42925</v>
      </c>
      <c r="I203" s="397" t="s">
        <v>55</v>
      </c>
      <c r="J203" s="397" t="s">
        <v>116</v>
      </c>
      <c r="K203" s="398" t="s">
        <v>95</v>
      </c>
      <c r="L203" s="395" t="s">
        <v>114</v>
      </c>
      <c r="M203" s="399">
        <v>-6.2263930242832263E-2</v>
      </c>
      <c r="N203" s="400" t="s">
        <v>56</v>
      </c>
      <c r="O203" s="504">
        <v>2018</v>
      </c>
      <c r="P203" s="401">
        <v>3</v>
      </c>
      <c r="Q203" s="141">
        <v>1091.0495232000001</v>
      </c>
      <c r="R203" s="141">
        <v>18.821439000000005</v>
      </c>
      <c r="S203" s="402">
        <v>1072.2280842</v>
      </c>
      <c r="T203" s="141">
        <v>668.12358362400016</v>
      </c>
      <c r="W203" s="403">
        <v>404.10450057599985</v>
      </c>
      <c r="X203" s="142">
        <v>3.6908710999999998</v>
      </c>
      <c r="Y203" s="141">
        <v>105.12335736000003</v>
      </c>
      <c r="Z203" s="142">
        <v>15.44967452</v>
      </c>
      <c r="AA203" s="141">
        <v>0</v>
      </c>
      <c r="AB203" s="141">
        <v>-0.30150777999999995</v>
      </c>
      <c r="AC203" s="142">
        <v>2.7343636599999996</v>
      </c>
      <c r="AD203" s="141">
        <v>54.728860480000002</v>
      </c>
      <c r="AE203" s="141">
        <v>89.506223380000009</v>
      </c>
      <c r="AF203" s="141">
        <v>85.524241320000016</v>
      </c>
      <c r="AG203" s="141">
        <v>20.533719500000004</v>
      </c>
      <c r="AH203" s="141">
        <v>0</v>
      </c>
      <c r="AI203" s="141">
        <v>5.5622987000000004</v>
      </c>
      <c r="AJ203" s="141">
        <v>5.9573778600000011</v>
      </c>
      <c r="AK203" s="141">
        <v>0</v>
      </c>
      <c r="AL203" s="141">
        <v>12.642533120000001</v>
      </c>
      <c r="AM203" s="380">
        <v>4.7097594600000008</v>
      </c>
      <c r="AN203" s="141">
        <v>1.72587212</v>
      </c>
      <c r="AO203" s="141">
        <v>0</v>
      </c>
      <c r="AP203" s="141">
        <v>43.749818559999994</v>
      </c>
      <c r="AQ203" s="141">
        <v>0</v>
      </c>
      <c r="AR203" s="141">
        <v>7.3505517400000002</v>
      </c>
      <c r="AS203" s="141">
        <v>0</v>
      </c>
      <c r="AT203" s="142">
        <v>0.35349188000000004</v>
      </c>
      <c r="AU203" s="466">
        <v>57.889493759999993</v>
      </c>
      <c r="AV203" s="402">
        <v>332.34474812000002</v>
      </c>
      <c r="AW203" s="141">
        <v>17.861736759999999</v>
      </c>
      <c r="AX203" s="402">
        <v>-67.933031404000204</v>
      </c>
      <c r="AY203" s="141">
        <v>0</v>
      </c>
      <c r="AZ203" s="141">
        <v>0</v>
      </c>
      <c r="BA203" s="142">
        <v>97.241457460000007</v>
      </c>
      <c r="BB203" s="403">
        <v>-165.17448886400021</v>
      </c>
    </row>
    <row r="204" spans="6:54" ht="16.149999999999999" customHeight="1">
      <c r="F204" s="137" t="s">
        <v>193</v>
      </c>
      <c r="G204" s="395" t="s">
        <v>219</v>
      </c>
      <c r="H204" s="467">
        <v>43011</v>
      </c>
      <c r="I204" s="397" t="s">
        <v>55</v>
      </c>
      <c r="J204" s="397" t="s">
        <v>126</v>
      </c>
      <c r="K204" s="398" t="s">
        <v>106</v>
      </c>
      <c r="L204" s="395" t="s">
        <v>114</v>
      </c>
      <c r="M204" s="399">
        <v>7.2908713719576843E-2</v>
      </c>
      <c r="N204" s="400" t="s">
        <v>52</v>
      </c>
      <c r="O204" s="504">
        <v>2018</v>
      </c>
      <c r="P204" s="401">
        <v>3</v>
      </c>
      <c r="Q204" s="141">
        <v>2623.3041996000002</v>
      </c>
      <c r="R204" s="141">
        <v>48.739099500000009</v>
      </c>
      <c r="S204" s="402">
        <v>2574.5651001000001</v>
      </c>
      <c r="T204" s="141">
        <v>1027.3104313920001</v>
      </c>
      <c r="W204" s="403">
        <v>1547.2546687080001</v>
      </c>
      <c r="X204" s="142">
        <v>48.875450819999998</v>
      </c>
      <c r="Y204" s="141">
        <v>239.80073543999998</v>
      </c>
      <c r="Z204" s="142">
        <v>30.161174820000003</v>
      </c>
      <c r="AA204" s="141">
        <v>0</v>
      </c>
      <c r="AB204" s="141">
        <v>-0.80055514000000005</v>
      </c>
      <c r="AC204" s="142">
        <v>16.62451518</v>
      </c>
      <c r="AD204" s="141">
        <v>138.03857914000002</v>
      </c>
      <c r="AE204" s="141">
        <v>313.43293254000002</v>
      </c>
      <c r="AF204" s="141">
        <v>187.13236318</v>
      </c>
      <c r="AG204" s="141">
        <v>129.28445670000002</v>
      </c>
      <c r="AH204" s="141">
        <v>0</v>
      </c>
      <c r="AI204" s="141">
        <v>149.83896984</v>
      </c>
      <c r="AJ204" s="141">
        <v>30.327523940000003</v>
      </c>
      <c r="AK204" s="141">
        <v>0</v>
      </c>
      <c r="AL204" s="141">
        <v>19.317291559999997</v>
      </c>
      <c r="AM204" s="380">
        <v>4.5434103400000003</v>
      </c>
      <c r="AN204" s="141">
        <v>11.997930279999999</v>
      </c>
      <c r="AO204" s="141">
        <v>0</v>
      </c>
      <c r="AP204" s="141">
        <v>20.554513140000001</v>
      </c>
      <c r="AQ204" s="141">
        <v>0</v>
      </c>
      <c r="AR204" s="141">
        <v>2.76555412</v>
      </c>
      <c r="AS204" s="141">
        <v>0</v>
      </c>
      <c r="AT204" s="142">
        <v>2.7967445800000004</v>
      </c>
      <c r="AU204" s="466">
        <v>42.658152459999997</v>
      </c>
      <c r="AV204" s="402">
        <v>1010.03026936</v>
      </c>
      <c r="AW204" s="141">
        <v>42.949263420000001</v>
      </c>
      <c r="AX204" s="402">
        <v>191.26173488800006</v>
      </c>
      <c r="AY204" s="141">
        <v>0</v>
      </c>
      <c r="AZ204" s="141">
        <v>0</v>
      </c>
      <c r="BA204" s="142">
        <v>299.49079691999998</v>
      </c>
      <c r="BB204" s="403">
        <v>-108.22906203199992</v>
      </c>
    </row>
    <row r="205" spans="6:54" ht="16.149999999999999" customHeight="1">
      <c r="F205" s="137" t="s">
        <v>194</v>
      </c>
      <c r="G205" s="395" t="s">
        <v>195</v>
      </c>
      <c r="H205" s="467">
        <v>43011</v>
      </c>
      <c r="I205" s="397" t="s">
        <v>55</v>
      </c>
      <c r="J205" s="397" t="s">
        <v>126</v>
      </c>
      <c r="K205" s="398" t="s">
        <v>135</v>
      </c>
      <c r="L205" s="395" t="s">
        <v>114</v>
      </c>
      <c r="M205" s="399">
        <v>0.10686620179999766</v>
      </c>
      <c r="N205" s="400" t="s">
        <v>52</v>
      </c>
      <c r="O205" s="504">
        <v>2018</v>
      </c>
      <c r="P205" s="401">
        <v>3</v>
      </c>
      <c r="Q205" s="141">
        <v>2287.9633896000005</v>
      </c>
      <c r="R205" s="141">
        <v>24.126448500000002</v>
      </c>
      <c r="S205" s="402">
        <v>2263.8369411000003</v>
      </c>
      <c r="T205" s="141">
        <v>920.14495473600016</v>
      </c>
      <c r="W205" s="403">
        <v>1343.6919863640001</v>
      </c>
      <c r="X205" s="142">
        <v>62.91115782</v>
      </c>
      <c r="Y205" s="141">
        <v>188.70531120000001</v>
      </c>
      <c r="Z205" s="142">
        <v>3.4205537800000001</v>
      </c>
      <c r="AA205" s="141">
        <v>0</v>
      </c>
      <c r="AB205" s="141">
        <v>-1.30999932</v>
      </c>
      <c r="AC205" s="142">
        <v>8.868487459999999</v>
      </c>
      <c r="AD205" s="141">
        <v>117.93112926000001</v>
      </c>
      <c r="AE205" s="141">
        <v>239.13725682</v>
      </c>
      <c r="AF205" s="141">
        <v>172.71197383999998</v>
      </c>
      <c r="AG205" s="141">
        <v>103.93700953999999</v>
      </c>
      <c r="AH205" s="141">
        <v>0</v>
      </c>
      <c r="AI205" s="141">
        <v>87.894716280000011</v>
      </c>
      <c r="AJ205" s="141">
        <v>29.942841600000001</v>
      </c>
      <c r="AK205" s="141">
        <v>0</v>
      </c>
      <c r="AL205" s="141">
        <v>20.253005360000003</v>
      </c>
      <c r="AM205" s="380">
        <v>2.0377767200000001</v>
      </c>
      <c r="AN205" s="141">
        <v>8.8372970000000013</v>
      </c>
      <c r="AO205" s="141">
        <v>0</v>
      </c>
      <c r="AP205" s="141">
        <v>22.259591620000002</v>
      </c>
      <c r="AQ205" s="141">
        <v>0</v>
      </c>
      <c r="AR205" s="141">
        <v>4.13793436</v>
      </c>
      <c r="AS205" s="141">
        <v>0</v>
      </c>
      <c r="AT205" s="142">
        <v>5.1672195399999996</v>
      </c>
      <c r="AU205" s="466">
        <v>42.439819240000006</v>
      </c>
      <c r="AV205" s="402">
        <v>814.24775193999983</v>
      </c>
      <c r="AW205" s="141">
        <v>37.459742460000001</v>
      </c>
      <c r="AX205" s="402">
        <v>244.5059573040003</v>
      </c>
      <c r="AY205" s="141">
        <v>0</v>
      </c>
      <c r="AZ205" s="141">
        <v>0</v>
      </c>
      <c r="BA205" s="142">
        <v>290.18564302000004</v>
      </c>
      <c r="BB205" s="403">
        <v>-45.679685715999739</v>
      </c>
    </row>
    <row r="206" spans="6:54" ht="16.149999999999999" customHeight="1">
      <c r="F206" s="137" t="s">
        <v>196</v>
      </c>
      <c r="G206" s="395" t="s">
        <v>197</v>
      </c>
      <c r="H206" s="467">
        <v>43011</v>
      </c>
      <c r="I206" s="397" t="s">
        <v>55</v>
      </c>
      <c r="J206" s="397" t="s">
        <v>126</v>
      </c>
      <c r="K206" s="398" t="s">
        <v>63</v>
      </c>
      <c r="L206" s="395" t="s">
        <v>114</v>
      </c>
      <c r="M206" s="399">
        <v>0.18251893345926887</v>
      </c>
      <c r="N206" s="400" t="s">
        <v>52</v>
      </c>
      <c r="O206" s="504">
        <v>2018</v>
      </c>
      <c r="P206" s="401">
        <v>3</v>
      </c>
      <c r="Q206" s="141">
        <v>5756.5153548000008</v>
      </c>
      <c r="R206" s="141">
        <v>57.782465999999999</v>
      </c>
      <c r="S206" s="402">
        <v>5698.7328888000011</v>
      </c>
      <c r="T206" s="141">
        <v>2222.8844904000002</v>
      </c>
      <c r="W206" s="403">
        <v>3475.8483984000009</v>
      </c>
      <c r="X206" s="142">
        <v>119.65700138000001</v>
      </c>
      <c r="Y206" s="141">
        <v>670.62880583999993</v>
      </c>
      <c r="Z206" s="142">
        <v>28.830381860000003</v>
      </c>
      <c r="AA206" s="141">
        <v>0</v>
      </c>
      <c r="AB206" s="141">
        <v>-4.3666644000000003</v>
      </c>
      <c r="AC206" s="142">
        <v>21.916496559999999</v>
      </c>
      <c r="AD206" s="141">
        <v>206.41846427999997</v>
      </c>
      <c r="AE206" s="141">
        <v>547.93320764000009</v>
      </c>
      <c r="AF206" s="141">
        <v>301.98603371999997</v>
      </c>
      <c r="AG206" s="141">
        <v>178.5653835</v>
      </c>
      <c r="AH206" s="141">
        <v>0</v>
      </c>
      <c r="AI206" s="141">
        <v>140.01397494</v>
      </c>
      <c r="AJ206" s="141">
        <v>35.006092940000002</v>
      </c>
      <c r="AK206" s="141">
        <v>1.7154753</v>
      </c>
      <c r="AL206" s="141">
        <v>33.19704626</v>
      </c>
      <c r="AM206" s="380">
        <v>4.5953944399999997</v>
      </c>
      <c r="AN206" s="141">
        <v>11.71721614</v>
      </c>
      <c r="AO206" s="141">
        <v>0.46785690000000002</v>
      </c>
      <c r="AP206" s="141">
        <v>49.946323280000001</v>
      </c>
      <c r="AQ206" s="141">
        <v>0</v>
      </c>
      <c r="AR206" s="141">
        <v>9.8769790000000004</v>
      </c>
      <c r="AS206" s="141">
        <v>0</v>
      </c>
      <c r="AT206" s="142">
        <v>7.9223768400000001</v>
      </c>
      <c r="AU206" s="466">
        <v>84.526146600000004</v>
      </c>
      <c r="AV206" s="402">
        <v>1529.3618251799999</v>
      </c>
      <c r="AW206" s="141">
        <v>94.2471733</v>
      </c>
      <c r="AX206" s="402">
        <v>1050.6730430000009</v>
      </c>
      <c r="AY206" s="141">
        <v>0</v>
      </c>
      <c r="AZ206" s="141">
        <v>0</v>
      </c>
      <c r="BA206" s="142">
        <v>417.60906893999999</v>
      </c>
      <c r="BB206" s="403">
        <v>633.06397406000087</v>
      </c>
    </row>
    <row r="207" spans="6:54" ht="16.149999999999999" customHeight="1">
      <c r="F207" s="137" t="s">
        <v>198</v>
      </c>
      <c r="G207" s="395" t="s">
        <v>220</v>
      </c>
      <c r="H207" s="467">
        <v>43013</v>
      </c>
      <c r="I207" s="397" t="s">
        <v>61</v>
      </c>
      <c r="J207" s="397" t="s">
        <v>67</v>
      </c>
      <c r="K207" s="398" t="s">
        <v>117</v>
      </c>
      <c r="L207" s="395" t="s">
        <v>77</v>
      </c>
      <c r="M207" s="399">
        <v>-3.9827545388963624E-2</v>
      </c>
      <c r="N207" s="400" t="s">
        <v>56</v>
      </c>
      <c r="O207" s="504">
        <v>2018</v>
      </c>
      <c r="P207" s="401">
        <v>3</v>
      </c>
      <c r="Q207" s="141">
        <v>2264.1366888000002</v>
      </c>
      <c r="R207" s="141">
        <v>32.824071000000004</v>
      </c>
      <c r="S207" s="402">
        <v>2231.3126178000002</v>
      </c>
      <c r="T207" s="141">
        <v>1178.3781601200001</v>
      </c>
      <c r="W207" s="403">
        <v>1052.9344576800002</v>
      </c>
      <c r="X207" s="142">
        <v>36.5448223</v>
      </c>
      <c r="Y207" s="141">
        <v>153.15545448000003</v>
      </c>
      <c r="Z207" s="142">
        <v>15.70959502</v>
      </c>
      <c r="AA207" s="141">
        <v>0</v>
      </c>
      <c r="AB207" s="141">
        <v>-0.61341237999999998</v>
      </c>
      <c r="AC207" s="142">
        <v>9.7314235200000017</v>
      </c>
      <c r="AD207" s="141">
        <v>91.367254160000002</v>
      </c>
      <c r="AE207" s="141">
        <v>286.73389878</v>
      </c>
      <c r="AF207" s="141">
        <v>175.41514703999999</v>
      </c>
      <c r="AG207" s="141">
        <v>153.49865047999998</v>
      </c>
      <c r="AH207" s="141">
        <v>0</v>
      </c>
      <c r="AI207" s="141">
        <v>107.79422975999999</v>
      </c>
      <c r="AJ207" s="141">
        <v>17.102768900000001</v>
      </c>
      <c r="AK207" s="141">
        <v>0</v>
      </c>
      <c r="AL207" s="141">
        <v>22.20760752</v>
      </c>
      <c r="AM207" s="380">
        <v>1.8506339600000001</v>
      </c>
      <c r="AN207" s="141">
        <v>1.5803166400000002</v>
      </c>
      <c r="AO207" s="141">
        <v>0</v>
      </c>
      <c r="AP207" s="141">
        <v>7.2985676400000008</v>
      </c>
      <c r="AQ207" s="141">
        <v>2.0377767200000001</v>
      </c>
      <c r="AR207" s="141">
        <v>1.2372215800000002</v>
      </c>
      <c r="AS207" s="141">
        <v>0</v>
      </c>
      <c r="AT207" s="142">
        <v>36.326489080000002</v>
      </c>
      <c r="AU207" s="466">
        <v>50.331005619999999</v>
      </c>
      <c r="AV207" s="402">
        <v>904.45056225999997</v>
      </c>
      <c r="AW207" s="141">
        <v>42.367041499999999</v>
      </c>
      <c r="AX207" s="402">
        <v>-90.175006739999816</v>
      </c>
      <c r="AY207" s="141">
        <v>0</v>
      </c>
      <c r="AZ207" s="141">
        <v>0</v>
      </c>
      <c r="BA207" s="142">
        <v>187.03879179999998</v>
      </c>
      <c r="BB207" s="403">
        <v>-277.2137985399998</v>
      </c>
    </row>
    <row r="208" spans="6:54" ht="16.149999999999999" customHeight="1">
      <c r="F208" s="137" t="s">
        <v>199</v>
      </c>
      <c r="G208" s="395" t="s">
        <v>200</v>
      </c>
      <c r="H208" s="467">
        <v>43031</v>
      </c>
      <c r="I208" s="397" t="s">
        <v>61</v>
      </c>
      <c r="J208" s="397" t="s">
        <v>91</v>
      </c>
      <c r="K208" s="398" t="s">
        <v>63</v>
      </c>
      <c r="L208" s="395" t="s">
        <v>114</v>
      </c>
      <c r="M208" s="399">
        <v>0.12481156028616451</v>
      </c>
      <c r="N208" s="400" t="s">
        <v>52</v>
      </c>
      <c r="O208" s="504">
        <v>2018</v>
      </c>
      <c r="P208" s="401">
        <v>3</v>
      </c>
      <c r="Q208" s="141">
        <v>3920.0257152000004</v>
      </c>
      <c r="R208" s="141">
        <v>52.844809500000004</v>
      </c>
      <c r="S208" s="402">
        <v>3867.1809057000005</v>
      </c>
      <c r="T208" s="141">
        <v>1526.1048537839999</v>
      </c>
      <c r="W208" s="403">
        <v>2341.0760519160003</v>
      </c>
      <c r="X208" s="142">
        <v>88.414557280000011</v>
      </c>
      <c r="Y208" s="141">
        <v>455.04034632000008</v>
      </c>
      <c r="Z208" s="142">
        <v>20.013878500000001</v>
      </c>
      <c r="AA208" s="141">
        <v>0</v>
      </c>
      <c r="AB208" s="141">
        <v>-3.3893633199999997</v>
      </c>
      <c r="AC208" s="142">
        <v>21.583798320000003</v>
      </c>
      <c r="AD208" s="141">
        <v>246.30066579999999</v>
      </c>
      <c r="AE208" s="141">
        <v>325.48284691999999</v>
      </c>
      <c r="AF208" s="141">
        <v>256.53113668000003</v>
      </c>
      <c r="AG208" s="141">
        <v>191.37426574</v>
      </c>
      <c r="AH208" s="141">
        <v>0</v>
      </c>
      <c r="AI208" s="141">
        <v>92.12622202</v>
      </c>
      <c r="AJ208" s="141">
        <v>11.789993880000001</v>
      </c>
      <c r="AK208" s="141">
        <v>0</v>
      </c>
      <c r="AL208" s="141">
        <v>70.022582699999987</v>
      </c>
      <c r="AM208" s="380">
        <v>4.6993626400000004</v>
      </c>
      <c r="AN208" s="141">
        <v>7.8703927399999998</v>
      </c>
      <c r="AO208" s="141">
        <v>6.4356315800000008</v>
      </c>
      <c r="AP208" s="141">
        <v>21.750147440000003</v>
      </c>
      <c r="AQ208" s="141">
        <v>0.36388870000000001</v>
      </c>
      <c r="AR208" s="141">
        <v>3.6492838200000004</v>
      </c>
      <c r="AS208" s="141">
        <v>0</v>
      </c>
      <c r="AT208" s="142">
        <v>3.96118842</v>
      </c>
      <c r="AU208" s="466">
        <v>48.729895339999999</v>
      </c>
      <c r="AV208" s="402">
        <v>1242.3576090800002</v>
      </c>
      <c r="AW208" s="141">
        <v>64.179569860000001</v>
      </c>
      <c r="AX208" s="402">
        <v>489.26452587599999</v>
      </c>
      <c r="AY208" s="141">
        <v>0</v>
      </c>
      <c r="AZ208" s="141">
        <v>0</v>
      </c>
      <c r="BA208" s="142">
        <v>374.81575782000004</v>
      </c>
      <c r="BB208" s="403">
        <v>114.44876805599995</v>
      </c>
    </row>
    <row r="209" spans="6:54" ht="16.149999999999999" customHeight="1">
      <c r="F209" s="137" t="s">
        <v>201</v>
      </c>
      <c r="G209" s="395" t="s">
        <v>202</v>
      </c>
      <c r="H209" s="467">
        <v>43031</v>
      </c>
      <c r="I209" s="397" t="s">
        <v>61</v>
      </c>
      <c r="J209" s="397" t="s">
        <v>91</v>
      </c>
      <c r="K209" s="398" t="s">
        <v>117</v>
      </c>
      <c r="L209" s="395" t="s">
        <v>114</v>
      </c>
      <c r="M209" s="399">
        <v>9.5299659676540444E-2</v>
      </c>
      <c r="N209" s="400" t="s">
        <v>52</v>
      </c>
      <c r="O209" s="504">
        <v>2018</v>
      </c>
      <c r="P209" s="401">
        <v>3</v>
      </c>
      <c r="Q209" s="141">
        <v>3199.5902988000007</v>
      </c>
      <c r="R209" s="141">
        <v>30.5659305</v>
      </c>
      <c r="S209" s="402">
        <v>3169.0243683000008</v>
      </c>
      <c r="T209" s="141">
        <v>1607.1420859200002</v>
      </c>
      <c r="W209" s="403">
        <v>1561.8822823800006</v>
      </c>
      <c r="X209" s="142">
        <v>54.614495460000001</v>
      </c>
      <c r="Y209" s="141">
        <v>217.55073311999999</v>
      </c>
      <c r="Z209" s="142">
        <v>0.15595229999999999</v>
      </c>
      <c r="AA209" s="141">
        <v>0</v>
      </c>
      <c r="AB209" s="141">
        <v>-0.37428552000000004</v>
      </c>
      <c r="AC209" s="142">
        <v>12.268247600000002</v>
      </c>
      <c r="AD209" s="141">
        <v>123.27509474</v>
      </c>
      <c r="AE209" s="141">
        <v>308.30730028000005</v>
      </c>
      <c r="AF209" s="141">
        <v>204.33910028</v>
      </c>
      <c r="AG209" s="141">
        <v>102.76216888</v>
      </c>
      <c r="AH209" s="141">
        <v>0</v>
      </c>
      <c r="AI209" s="141">
        <v>97.490981140000002</v>
      </c>
      <c r="AJ209" s="141">
        <v>35.016489759999999</v>
      </c>
      <c r="AK209" s="141">
        <v>0</v>
      </c>
      <c r="AL209" s="141">
        <v>46.796086820000006</v>
      </c>
      <c r="AM209" s="380">
        <v>4.3666644000000003</v>
      </c>
      <c r="AN209" s="141">
        <v>7.6728531599999998</v>
      </c>
      <c r="AO209" s="141">
        <v>0</v>
      </c>
      <c r="AP209" s="141">
        <v>7.4233294799999996</v>
      </c>
      <c r="AQ209" s="141">
        <v>0</v>
      </c>
      <c r="AR209" s="141">
        <v>3.638887</v>
      </c>
      <c r="AS209" s="141">
        <v>0</v>
      </c>
      <c r="AT209" s="142">
        <v>3.0670619000000006</v>
      </c>
      <c r="AU209" s="466">
        <v>26.168795940000003</v>
      </c>
      <c r="AV209" s="402">
        <v>944.15601784000012</v>
      </c>
      <c r="AW209" s="141">
        <v>52.379179160000007</v>
      </c>
      <c r="AX209" s="402">
        <v>304.91986658000042</v>
      </c>
      <c r="AY209" s="141">
        <v>0</v>
      </c>
      <c r="AZ209" s="141">
        <v>0</v>
      </c>
      <c r="BA209" s="142">
        <v>213.96655560000002</v>
      </c>
      <c r="BB209" s="403">
        <v>90.953310980000396</v>
      </c>
    </row>
    <row r="210" spans="6:54" ht="16.149999999999999" customHeight="1">
      <c r="F210" s="137" t="s">
        <v>203</v>
      </c>
      <c r="G210" s="395" t="s">
        <v>221</v>
      </c>
      <c r="H210" s="467">
        <v>43078</v>
      </c>
      <c r="I210" s="397" t="s">
        <v>61</v>
      </c>
      <c r="J210" s="397" t="s">
        <v>91</v>
      </c>
      <c r="K210" s="398" t="s">
        <v>117</v>
      </c>
      <c r="L210" s="395" t="s">
        <v>77</v>
      </c>
      <c r="M210" s="399">
        <v>2.9953539144309958E-2</v>
      </c>
      <c r="N210" s="400" t="s">
        <v>51</v>
      </c>
      <c r="O210" s="504">
        <v>2018</v>
      </c>
      <c r="P210" s="401">
        <v>3</v>
      </c>
      <c r="Q210" s="141">
        <v>3994.2174384</v>
      </c>
      <c r="R210" s="141">
        <v>28.199745000000004</v>
      </c>
      <c r="S210" s="402">
        <v>3966.0176934000001</v>
      </c>
      <c r="T210" s="141">
        <v>2090.565619128</v>
      </c>
      <c r="W210" s="403">
        <v>1875.4520742720001</v>
      </c>
      <c r="X210" s="142">
        <v>66.123775200000011</v>
      </c>
      <c r="Y210" s="141">
        <v>311.17298688000005</v>
      </c>
      <c r="Z210" s="142">
        <v>15.823960039999999</v>
      </c>
      <c r="AA210" s="141">
        <v>0</v>
      </c>
      <c r="AB210" s="141">
        <v>-1.0812692800000001</v>
      </c>
      <c r="AC210" s="142">
        <v>20.471338580000001</v>
      </c>
      <c r="AD210" s="141">
        <v>123.96128486000001</v>
      </c>
      <c r="AE210" s="141">
        <v>443.39318254000005</v>
      </c>
      <c r="AF210" s="141">
        <v>298.51349584000002</v>
      </c>
      <c r="AG210" s="141">
        <v>169.84245152</v>
      </c>
      <c r="AH210" s="141">
        <v>0</v>
      </c>
      <c r="AI210" s="141">
        <v>158.08364810000003</v>
      </c>
      <c r="AJ210" s="141">
        <v>77.820197700000008</v>
      </c>
      <c r="AK210" s="141">
        <v>0</v>
      </c>
      <c r="AL210" s="141">
        <v>8.8165033600000005</v>
      </c>
      <c r="AM210" s="380">
        <v>3.1502364599999999</v>
      </c>
      <c r="AN210" s="141">
        <v>3.5245219800000003</v>
      </c>
      <c r="AO210" s="141">
        <v>0</v>
      </c>
      <c r="AP210" s="141">
        <v>4.3146803000000009</v>
      </c>
      <c r="AQ210" s="141">
        <v>11.738009780000001</v>
      </c>
      <c r="AR210" s="141">
        <v>1.6426975600000002</v>
      </c>
      <c r="AS210" s="141">
        <v>0</v>
      </c>
      <c r="AT210" s="142">
        <v>2.5472209000000006</v>
      </c>
      <c r="AU210" s="466">
        <v>26.917366980000004</v>
      </c>
      <c r="AV210" s="402">
        <v>1307.3481309000003</v>
      </c>
      <c r="AW210" s="141">
        <v>74.732342160000002</v>
      </c>
      <c r="AX210" s="402">
        <v>119.64094839199984</v>
      </c>
      <c r="AY210" s="141">
        <v>0</v>
      </c>
      <c r="AZ210" s="141">
        <v>0</v>
      </c>
      <c r="BA210" s="142">
        <v>298.80460680000004</v>
      </c>
      <c r="BB210" s="403">
        <v>-179.1636584080002</v>
      </c>
    </row>
    <row r="211" spans="6:54" ht="16.149999999999999" customHeight="1">
      <c r="F211" s="137" t="s">
        <v>204</v>
      </c>
      <c r="G211" s="395" t="s">
        <v>205</v>
      </c>
      <c r="H211" s="467">
        <v>43078</v>
      </c>
      <c r="I211" s="397" t="s">
        <v>61</v>
      </c>
      <c r="J211" s="397" t="s">
        <v>91</v>
      </c>
      <c r="K211" s="398" t="s">
        <v>117</v>
      </c>
      <c r="L211" s="395" t="s">
        <v>77</v>
      </c>
      <c r="M211" s="399">
        <v>8.233271245397028E-2</v>
      </c>
      <c r="N211" s="400" t="s">
        <v>52</v>
      </c>
      <c r="O211" s="504">
        <v>2018</v>
      </c>
      <c r="P211" s="401">
        <v>3</v>
      </c>
      <c r="Q211" s="141">
        <v>5037.3579564000011</v>
      </c>
      <c r="R211" s="141">
        <v>55.232604000000009</v>
      </c>
      <c r="S211" s="402">
        <v>4982.1253524000012</v>
      </c>
      <c r="T211" s="141">
        <v>2558.6069276880007</v>
      </c>
      <c r="W211" s="403">
        <v>2423.5184247120005</v>
      </c>
      <c r="X211" s="142">
        <v>83.704797819999996</v>
      </c>
      <c r="Y211" s="141">
        <v>342.00248544000004</v>
      </c>
      <c r="Z211" s="142">
        <v>0.53023781999999997</v>
      </c>
      <c r="AA211" s="141">
        <v>0</v>
      </c>
      <c r="AB211" s="141">
        <v>-1.3619834200000001</v>
      </c>
      <c r="AC211" s="142">
        <v>29.412603780000001</v>
      </c>
      <c r="AD211" s="141">
        <v>96.763203739999994</v>
      </c>
      <c r="AE211" s="141">
        <v>499.0993441</v>
      </c>
      <c r="AF211" s="141">
        <v>562.54073974000005</v>
      </c>
      <c r="AG211" s="141">
        <v>120.84223886000001</v>
      </c>
      <c r="AH211" s="141">
        <v>0</v>
      </c>
      <c r="AI211" s="141">
        <v>135.17945363999999</v>
      </c>
      <c r="AJ211" s="141">
        <v>30.337920759999999</v>
      </c>
      <c r="AK211" s="141">
        <v>0</v>
      </c>
      <c r="AL211" s="141">
        <v>20.876814559999996</v>
      </c>
      <c r="AM211" s="380">
        <v>3.6076965400000005</v>
      </c>
      <c r="AN211" s="141">
        <v>11.010232380000001</v>
      </c>
      <c r="AO211" s="141">
        <v>0</v>
      </c>
      <c r="AP211" s="141">
        <v>12.018723920000001</v>
      </c>
      <c r="AQ211" s="141">
        <v>5.3855527599999995</v>
      </c>
      <c r="AR211" s="141">
        <v>1.7050784799999998</v>
      </c>
      <c r="AS211" s="141">
        <v>0</v>
      </c>
      <c r="AT211" s="142">
        <v>16.967610239999999</v>
      </c>
      <c r="AU211" s="466">
        <v>50.694894320000003</v>
      </c>
      <c r="AV211" s="402">
        <v>1516.3346097199999</v>
      </c>
      <c r="AW211" s="141">
        <v>94.257570119999997</v>
      </c>
      <c r="AX211" s="402">
        <v>414.73934415200063</v>
      </c>
      <c r="AY211" s="141">
        <v>0</v>
      </c>
      <c r="AZ211" s="141">
        <v>0</v>
      </c>
      <c r="BA211" s="142">
        <v>284.47778884000002</v>
      </c>
      <c r="BB211" s="403">
        <v>130.26155531200061</v>
      </c>
    </row>
    <row r="212" spans="6:54" ht="16.149999999999999" customHeight="1">
      <c r="F212" s="137" t="s">
        <v>206</v>
      </c>
      <c r="G212" s="395" t="s">
        <v>207</v>
      </c>
      <c r="H212" s="467">
        <v>43097</v>
      </c>
      <c r="I212" s="397" t="s">
        <v>55</v>
      </c>
      <c r="J212" s="397" t="s">
        <v>116</v>
      </c>
      <c r="K212" s="398" t="s">
        <v>63</v>
      </c>
      <c r="L212" s="395" t="s">
        <v>114</v>
      </c>
      <c r="M212" s="399">
        <v>0.1447215774237007</v>
      </c>
      <c r="N212" s="400" t="s">
        <v>52</v>
      </c>
      <c r="O212" s="504">
        <v>2018</v>
      </c>
      <c r="P212" s="401">
        <v>3</v>
      </c>
      <c r="Q212" s="141">
        <v>5321.4669144000009</v>
      </c>
      <c r="R212" s="141">
        <v>67.679388000000003</v>
      </c>
      <c r="S212" s="402">
        <v>5253.7875264000013</v>
      </c>
      <c r="T212" s="141">
        <v>2188.42467984</v>
      </c>
      <c r="W212" s="403">
        <v>3065.3628465600013</v>
      </c>
      <c r="X212" s="142">
        <v>112.18168780000002</v>
      </c>
      <c r="Y212" s="141">
        <v>618.21429768000007</v>
      </c>
      <c r="Z212" s="142">
        <v>21.531814220000005</v>
      </c>
      <c r="AA212" s="141">
        <v>0</v>
      </c>
      <c r="AB212" s="141">
        <v>6.5811870599999995</v>
      </c>
      <c r="AC212" s="142">
        <v>26.29355778</v>
      </c>
      <c r="AD212" s="141">
        <v>250.23066376000003</v>
      </c>
      <c r="AE212" s="141">
        <v>325.84673562000006</v>
      </c>
      <c r="AF212" s="141">
        <v>389.88075000000003</v>
      </c>
      <c r="AG212" s="141">
        <v>252.25804365999997</v>
      </c>
      <c r="AH212" s="141">
        <v>0</v>
      </c>
      <c r="AI212" s="141">
        <v>151.41928648000001</v>
      </c>
      <c r="AJ212" s="141">
        <v>26.563875100000004</v>
      </c>
      <c r="AK212" s="141">
        <v>0</v>
      </c>
      <c r="AL212" s="141">
        <v>28.778397760000001</v>
      </c>
      <c r="AM212" s="380">
        <v>9.0972175000000011</v>
      </c>
      <c r="AN212" s="141">
        <v>8.4110273800000002</v>
      </c>
      <c r="AO212" s="141">
        <v>1.6842848399999999</v>
      </c>
      <c r="AP212" s="141">
        <v>21.85411564</v>
      </c>
      <c r="AQ212" s="141">
        <v>0</v>
      </c>
      <c r="AR212" s="141">
        <v>13.058405920000002</v>
      </c>
      <c r="AS212" s="141">
        <v>0</v>
      </c>
      <c r="AT212" s="142">
        <v>9.9705503800000006</v>
      </c>
      <c r="AU212" s="466">
        <v>64.075601660000004</v>
      </c>
      <c r="AV212" s="402">
        <v>1489.0533540399999</v>
      </c>
      <c r="AW212" s="141">
        <v>87.125351600000002</v>
      </c>
      <c r="AX212" s="402">
        <v>770.13108606000139</v>
      </c>
      <c r="AY212" s="141">
        <v>0</v>
      </c>
      <c r="AZ212" s="141">
        <v>0</v>
      </c>
      <c r="BA212" s="142">
        <v>315.09642374000003</v>
      </c>
      <c r="BB212" s="403">
        <v>455.03466232000136</v>
      </c>
    </row>
    <row r="213" spans="6:54" ht="16.149999999999999" customHeight="1">
      <c r="G213" s="395" t="s">
        <v>246</v>
      </c>
      <c r="S213" s="402" t="s">
        <v>246</v>
      </c>
      <c r="W213" s="403" t="s">
        <v>246</v>
      </c>
      <c r="AU213" s="466" t="s">
        <v>246</v>
      </c>
      <c r="AV213" s="402" t="s">
        <v>246</v>
      </c>
      <c r="AX213" s="402" t="s">
        <v>246</v>
      </c>
      <c r="BB213" s="403" t="s">
        <v>246</v>
      </c>
    </row>
    <row r="214" spans="6:54" ht="16.149999999999999" customHeight="1">
      <c r="G214" s="395" t="s">
        <v>246</v>
      </c>
      <c r="S214" s="402" t="s">
        <v>246</v>
      </c>
      <c r="W214" s="403" t="s">
        <v>246</v>
      </c>
      <c r="AU214" s="466" t="s">
        <v>246</v>
      </c>
      <c r="AV214" s="402" t="s">
        <v>246</v>
      </c>
      <c r="AX214" s="402" t="s">
        <v>246</v>
      </c>
      <c r="BB214" s="403" t="s">
        <v>246</v>
      </c>
    </row>
    <row r="215" spans="6:54" ht="16.149999999999999" customHeight="1">
      <c r="G215" s="395" t="s">
        <v>246</v>
      </c>
      <c r="S215" s="402" t="s">
        <v>246</v>
      </c>
      <c r="W215" s="403" t="s">
        <v>246</v>
      </c>
      <c r="AU215" s="466" t="s">
        <v>246</v>
      </c>
      <c r="AV215" s="402" t="s">
        <v>246</v>
      </c>
      <c r="AX215" s="402" t="s">
        <v>246</v>
      </c>
      <c r="BB215" s="403" t="s">
        <v>246</v>
      </c>
    </row>
    <row r="216" spans="6:54" ht="16.149999999999999" customHeight="1">
      <c r="G216" s="395" t="s">
        <v>246</v>
      </c>
      <c r="S216" s="402" t="s">
        <v>246</v>
      </c>
      <c r="W216" s="403" t="s">
        <v>246</v>
      </c>
      <c r="AU216" s="466" t="s">
        <v>246</v>
      </c>
      <c r="AV216" s="402" t="s">
        <v>246</v>
      </c>
      <c r="AX216" s="402" t="s">
        <v>246</v>
      </c>
      <c r="BB216" s="403" t="s">
        <v>246</v>
      </c>
    </row>
    <row r="217" spans="6:54" ht="16.149999999999999" customHeight="1">
      <c r="G217" s="395" t="s">
        <v>246</v>
      </c>
      <c r="S217" s="402" t="s">
        <v>246</v>
      </c>
      <c r="W217" s="403" t="s">
        <v>246</v>
      </c>
      <c r="AU217" s="466" t="s">
        <v>246</v>
      </c>
      <c r="AV217" s="402" t="s">
        <v>246</v>
      </c>
      <c r="AX217" s="402" t="s">
        <v>246</v>
      </c>
      <c r="BB217" s="403" t="s">
        <v>246</v>
      </c>
    </row>
    <row r="218" spans="6:54" ht="16.149999999999999" customHeight="1">
      <c r="G218" s="395" t="s">
        <v>246</v>
      </c>
      <c r="S218" s="402" t="s">
        <v>246</v>
      </c>
      <c r="W218" s="403" t="s">
        <v>246</v>
      </c>
      <c r="AU218" s="466" t="s">
        <v>246</v>
      </c>
      <c r="AV218" s="402" t="s">
        <v>246</v>
      </c>
      <c r="AX218" s="402" t="s">
        <v>246</v>
      </c>
      <c r="BB218" s="403" t="s">
        <v>246</v>
      </c>
    </row>
    <row r="219" spans="6:54" ht="16.149999999999999" customHeight="1">
      <c r="G219" s="395" t="s">
        <v>246</v>
      </c>
      <c r="S219" s="402" t="s">
        <v>246</v>
      </c>
      <c r="W219" s="403" t="s">
        <v>246</v>
      </c>
      <c r="AU219" s="466" t="s">
        <v>246</v>
      </c>
      <c r="AV219" s="402" t="s">
        <v>246</v>
      </c>
      <c r="AX219" s="402" t="s">
        <v>246</v>
      </c>
      <c r="BB219" s="403" t="s">
        <v>246</v>
      </c>
    </row>
    <row r="220" spans="6:54" ht="16.149999999999999" customHeight="1">
      <c r="G220" s="395" t="s">
        <v>246</v>
      </c>
      <c r="S220" s="402" t="s">
        <v>246</v>
      </c>
      <c r="W220" s="403" t="s">
        <v>246</v>
      </c>
      <c r="AU220" s="466" t="s">
        <v>246</v>
      </c>
      <c r="AV220" s="402" t="s">
        <v>246</v>
      </c>
      <c r="AX220" s="402" t="s">
        <v>246</v>
      </c>
      <c r="BB220" s="403" t="s">
        <v>246</v>
      </c>
    </row>
    <row r="221" spans="6:54" ht="16.149999999999999" customHeight="1">
      <c r="G221" s="395" t="s">
        <v>246</v>
      </c>
      <c r="S221" s="402" t="s">
        <v>246</v>
      </c>
      <c r="W221" s="403" t="s">
        <v>246</v>
      </c>
      <c r="AU221" s="466" t="s">
        <v>246</v>
      </c>
      <c r="AV221" s="402" t="s">
        <v>246</v>
      </c>
      <c r="AX221" s="402" t="s">
        <v>246</v>
      </c>
      <c r="BB221" s="403" t="s">
        <v>246</v>
      </c>
    </row>
    <row r="222" spans="6:54" ht="16.149999999999999" customHeight="1">
      <c r="G222" s="395" t="s">
        <v>246</v>
      </c>
      <c r="S222" s="402" t="s">
        <v>246</v>
      </c>
      <c r="W222" s="403" t="s">
        <v>246</v>
      </c>
      <c r="AU222" s="466" t="s">
        <v>246</v>
      </c>
      <c r="AV222" s="402" t="s">
        <v>246</v>
      </c>
      <c r="AX222" s="402" t="s">
        <v>246</v>
      </c>
      <c r="BB222" s="403" t="s">
        <v>246</v>
      </c>
    </row>
    <row r="223" spans="6:54" ht="16.149999999999999" customHeight="1">
      <c r="G223" s="395" t="s">
        <v>246</v>
      </c>
      <c r="S223" s="402" t="s">
        <v>246</v>
      </c>
      <c r="W223" s="403" t="s">
        <v>246</v>
      </c>
      <c r="AU223" s="466" t="s">
        <v>246</v>
      </c>
      <c r="AV223" s="402" t="s">
        <v>246</v>
      </c>
      <c r="AX223" s="402" t="s">
        <v>246</v>
      </c>
      <c r="BB223" s="403" t="s">
        <v>246</v>
      </c>
    </row>
    <row r="224" spans="6:54" ht="16.149999999999999" customHeight="1">
      <c r="G224" s="395" t="s">
        <v>246</v>
      </c>
      <c r="S224" s="402" t="s">
        <v>246</v>
      </c>
      <c r="W224" s="403" t="s">
        <v>246</v>
      </c>
      <c r="AU224" s="466" t="s">
        <v>246</v>
      </c>
      <c r="AV224" s="402" t="s">
        <v>246</v>
      </c>
      <c r="AX224" s="402" t="s">
        <v>246</v>
      </c>
      <c r="BB224" s="403" t="s">
        <v>246</v>
      </c>
    </row>
    <row r="225" spans="7:54" ht="16.149999999999999" customHeight="1">
      <c r="G225" s="395" t="s">
        <v>246</v>
      </c>
      <c r="S225" s="402" t="s">
        <v>246</v>
      </c>
      <c r="W225" s="403" t="s">
        <v>246</v>
      </c>
      <c r="AU225" s="466" t="s">
        <v>246</v>
      </c>
      <c r="AV225" s="402" t="s">
        <v>246</v>
      </c>
      <c r="AX225" s="402" t="s">
        <v>246</v>
      </c>
      <c r="BB225" s="403" t="s">
        <v>246</v>
      </c>
    </row>
    <row r="226" spans="7:54" ht="16.149999999999999" customHeight="1">
      <c r="G226" s="395" t="s">
        <v>246</v>
      </c>
      <c r="S226" s="402" t="s">
        <v>246</v>
      </c>
      <c r="W226" s="403" t="s">
        <v>246</v>
      </c>
      <c r="AU226" s="466" t="s">
        <v>246</v>
      </c>
      <c r="AV226" s="402" t="s">
        <v>246</v>
      </c>
      <c r="AX226" s="402" t="s">
        <v>246</v>
      </c>
      <c r="BB226" s="403" t="s">
        <v>246</v>
      </c>
    </row>
    <row r="227" spans="7:54" ht="16.149999999999999" customHeight="1">
      <c r="G227" s="395" t="s">
        <v>246</v>
      </c>
      <c r="S227" s="402" t="s">
        <v>246</v>
      </c>
      <c r="W227" s="403" t="s">
        <v>246</v>
      </c>
      <c r="AU227" s="466" t="s">
        <v>246</v>
      </c>
      <c r="AV227" s="402" t="s">
        <v>246</v>
      </c>
      <c r="AX227" s="402" t="s">
        <v>246</v>
      </c>
      <c r="BB227" s="403" t="s">
        <v>246</v>
      </c>
    </row>
    <row r="228" spans="7:54" ht="16.149999999999999" customHeight="1">
      <c r="G228" s="395" t="s">
        <v>246</v>
      </c>
      <c r="S228" s="402" t="s">
        <v>246</v>
      </c>
      <c r="W228" s="403" t="s">
        <v>246</v>
      </c>
      <c r="AU228" s="466" t="s">
        <v>246</v>
      </c>
      <c r="AV228" s="402" t="s">
        <v>246</v>
      </c>
      <c r="AX228" s="402" t="s">
        <v>246</v>
      </c>
      <c r="BB228" s="403" t="s">
        <v>246</v>
      </c>
    </row>
    <row r="229" spans="7:54" ht="16.149999999999999" customHeight="1">
      <c r="G229" s="395" t="s">
        <v>246</v>
      </c>
      <c r="S229" s="402" t="s">
        <v>246</v>
      </c>
      <c r="W229" s="403" t="s">
        <v>246</v>
      </c>
      <c r="AU229" s="466" t="s">
        <v>246</v>
      </c>
      <c r="AV229" s="402" t="s">
        <v>246</v>
      </c>
      <c r="AX229" s="402" t="s">
        <v>246</v>
      </c>
      <c r="BB229" s="403" t="s">
        <v>246</v>
      </c>
    </row>
    <row r="230" spans="7:54" ht="16.149999999999999" customHeight="1">
      <c r="G230" s="395" t="s">
        <v>246</v>
      </c>
      <c r="S230" s="402" t="s">
        <v>246</v>
      </c>
      <c r="W230" s="403" t="s">
        <v>246</v>
      </c>
      <c r="AU230" s="466" t="s">
        <v>246</v>
      </c>
      <c r="AV230" s="402" t="s">
        <v>246</v>
      </c>
      <c r="AX230" s="402" t="s">
        <v>246</v>
      </c>
      <c r="BB230" s="403" t="s">
        <v>246</v>
      </c>
    </row>
    <row r="231" spans="7:54" ht="16.149999999999999" customHeight="1">
      <c r="G231" s="395" t="s">
        <v>246</v>
      </c>
      <c r="S231" s="402" t="s">
        <v>246</v>
      </c>
      <c r="W231" s="403" t="s">
        <v>246</v>
      </c>
      <c r="AU231" s="466" t="s">
        <v>246</v>
      </c>
      <c r="AV231" s="402" t="s">
        <v>246</v>
      </c>
      <c r="AX231" s="402" t="s">
        <v>246</v>
      </c>
      <c r="BB231" s="403" t="s">
        <v>246</v>
      </c>
    </row>
    <row r="232" spans="7:54" ht="16.149999999999999" customHeight="1">
      <c r="G232" s="395" t="s">
        <v>246</v>
      </c>
      <c r="S232" s="402" t="s">
        <v>246</v>
      </c>
      <c r="W232" s="403" t="s">
        <v>246</v>
      </c>
      <c r="AU232" s="466" t="s">
        <v>246</v>
      </c>
      <c r="AV232" s="402" t="s">
        <v>246</v>
      </c>
      <c r="AX232" s="402" t="s">
        <v>246</v>
      </c>
      <c r="BB232" s="403" t="s">
        <v>246</v>
      </c>
    </row>
    <row r="233" spans="7:54" ht="16.149999999999999" customHeight="1">
      <c r="G233" s="395" t="s">
        <v>246</v>
      </c>
      <c r="S233" s="402" t="s">
        <v>246</v>
      </c>
      <c r="W233" s="403" t="s">
        <v>246</v>
      </c>
      <c r="AU233" s="466" t="s">
        <v>246</v>
      </c>
      <c r="AV233" s="402" t="s">
        <v>246</v>
      </c>
      <c r="AX233" s="402" t="s">
        <v>246</v>
      </c>
      <c r="BB233" s="403" t="s">
        <v>246</v>
      </c>
    </row>
    <row r="234" spans="7:54" ht="16.149999999999999" customHeight="1">
      <c r="G234" s="395" t="s">
        <v>246</v>
      </c>
      <c r="S234" s="402" t="s">
        <v>246</v>
      </c>
      <c r="W234" s="403" t="s">
        <v>246</v>
      </c>
      <c r="AU234" s="466" t="s">
        <v>246</v>
      </c>
      <c r="AV234" s="402" t="s">
        <v>246</v>
      </c>
      <c r="AX234" s="402" t="s">
        <v>246</v>
      </c>
      <c r="BB234" s="403" t="s">
        <v>246</v>
      </c>
    </row>
    <row r="235" spans="7:54" ht="16.149999999999999" customHeight="1">
      <c r="G235" s="395" t="s">
        <v>246</v>
      </c>
      <c r="S235" s="402" t="s">
        <v>246</v>
      </c>
      <c r="W235" s="403" t="s">
        <v>246</v>
      </c>
      <c r="AU235" s="466" t="s">
        <v>246</v>
      </c>
      <c r="AV235" s="402" t="s">
        <v>246</v>
      </c>
      <c r="AX235" s="402" t="s">
        <v>246</v>
      </c>
      <c r="BB235" s="403" t="s">
        <v>246</v>
      </c>
    </row>
    <row r="236" spans="7:54" ht="16.149999999999999" customHeight="1">
      <c r="G236" s="395" t="s">
        <v>246</v>
      </c>
      <c r="S236" s="402" t="s">
        <v>246</v>
      </c>
      <c r="W236" s="403" t="s">
        <v>246</v>
      </c>
      <c r="AU236" s="466" t="s">
        <v>246</v>
      </c>
      <c r="AV236" s="402" t="s">
        <v>246</v>
      </c>
      <c r="AX236" s="402" t="s">
        <v>246</v>
      </c>
      <c r="BB236" s="403" t="s">
        <v>246</v>
      </c>
    </row>
    <row r="237" spans="7:54" ht="16.149999999999999" customHeight="1">
      <c r="G237" s="395" t="s">
        <v>246</v>
      </c>
      <c r="S237" s="402" t="s">
        <v>246</v>
      </c>
      <c r="W237" s="403" t="s">
        <v>246</v>
      </c>
      <c r="AU237" s="466" t="s">
        <v>246</v>
      </c>
      <c r="AV237" s="402" t="s">
        <v>246</v>
      </c>
      <c r="AX237" s="402" t="s">
        <v>246</v>
      </c>
      <c r="BB237" s="403" t="s">
        <v>246</v>
      </c>
    </row>
    <row r="238" spans="7:54" ht="16.149999999999999" customHeight="1">
      <c r="G238" s="395" t="s">
        <v>246</v>
      </c>
      <c r="S238" s="402" t="s">
        <v>246</v>
      </c>
      <c r="W238" s="403" t="s">
        <v>246</v>
      </c>
      <c r="AU238" s="466" t="s">
        <v>246</v>
      </c>
      <c r="AV238" s="402" t="s">
        <v>246</v>
      </c>
      <c r="AX238" s="402" t="s">
        <v>246</v>
      </c>
      <c r="BB238" s="403" t="s">
        <v>246</v>
      </c>
    </row>
    <row r="239" spans="7:54" ht="16.149999999999999" customHeight="1">
      <c r="G239" s="395" t="s">
        <v>246</v>
      </c>
      <c r="S239" s="402" t="s">
        <v>246</v>
      </c>
      <c r="W239" s="403" t="s">
        <v>246</v>
      </c>
      <c r="AU239" s="466" t="s">
        <v>246</v>
      </c>
      <c r="AV239" s="402" t="s">
        <v>246</v>
      </c>
      <c r="AX239" s="402" t="s">
        <v>246</v>
      </c>
      <c r="BB239" s="403" t="s">
        <v>246</v>
      </c>
    </row>
    <row r="240" spans="7:54" ht="16.149999999999999" customHeight="1">
      <c r="G240" s="395" t="s">
        <v>246</v>
      </c>
      <c r="S240" s="402" t="s">
        <v>246</v>
      </c>
      <c r="W240" s="403" t="s">
        <v>246</v>
      </c>
      <c r="AU240" s="466" t="s">
        <v>246</v>
      </c>
      <c r="AV240" s="402" t="s">
        <v>246</v>
      </c>
      <c r="AX240" s="402" t="s">
        <v>246</v>
      </c>
      <c r="BB240" s="403" t="s">
        <v>246</v>
      </c>
    </row>
    <row r="241" spans="7:54" ht="16.149999999999999" customHeight="1">
      <c r="G241" s="395" t="s">
        <v>246</v>
      </c>
      <c r="S241" s="402" t="s">
        <v>246</v>
      </c>
      <c r="W241" s="403" t="s">
        <v>246</v>
      </c>
      <c r="AU241" s="466" t="s">
        <v>246</v>
      </c>
      <c r="AV241" s="402" t="s">
        <v>246</v>
      </c>
      <c r="AX241" s="402" t="s">
        <v>246</v>
      </c>
      <c r="BB241" s="403" t="s">
        <v>246</v>
      </c>
    </row>
    <row r="242" spans="7:54" ht="16.149999999999999" customHeight="1">
      <c r="G242" s="395" t="s">
        <v>246</v>
      </c>
      <c r="S242" s="402" t="s">
        <v>246</v>
      </c>
      <c r="W242" s="403" t="s">
        <v>246</v>
      </c>
      <c r="AU242" s="466" t="s">
        <v>246</v>
      </c>
      <c r="AV242" s="402" t="s">
        <v>246</v>
      </c>
      <c r="AX242" s="402" t="s">
        <v>246</v>
      </c>
      <c r="BB242" s="403" t="s">
        <v>246</v>
      </c>
    </row>
    <row r="243" spans="7:54" ht="16.149999999999999" customHeight="1">
      <c r="G243" s="395" t="s">
        <v>246</v>
      </c>
      <c r="S243" s="402" t="s">
        <v>246</v>
      </c>
      <c r="W243" s="403" t="s">
        <v>246</v>
      </c>
      <c r="AU243" s="466" t="s">
        <v>246</v>
      </c>
      <c r="AV243" s="402" t="s">
        <v>246</v>
      </c>
      <c r="AX243" s="402" t="s">
        <v>246</v>
      </c>
      <c r="BB243" s="403" t="s">
        <v>246</v>
      </c>
    </row>
    <row r="244" spans="7:54" ht="16.149999999999999" customHeight="1">
      <c r="G244" s="395" t="s">
        <v>246</v>
      </c>
      <c r="S244" s="402" t="s">
        <v>246</v>
      </c>
      <c r="W244" s="403" t="s">
        <v>246</v>
      </c>
      <c r="AU244" s="466" t="s">
        <v>246</v>
      </c>
      <c r="AV244" s="402" t="s">
        <v>246</v>
      </c>
      <c r="AX244" s="402" t="s">
        <v>246</v>
      </c>
      <c r="BB244" s="403" t="s">
        <v>246</v>
      </c>
    </row>
    <row r="245" spans="7:54" ht="16.149999999999999" customHeight="1">
      <c r="G245" s="395" t="s">
        <v>246</v>
      </c>
      <c r="S245" s="402" t="s">
        <v>246</v>
      </c>
      <c r="W245" s="403" t="s">
        <v>246</v>
      </c>
      <c r="AU245" s="466" t="s">
        <v>246</v>
      </c>
      <c r="AV245" s="402" t="s">
        <v>246</v>
      </c>
      <c r="AX245" s="402" t="s">
        <v>246</v>
      </c>
      <c r="BB245" s="403" t="s">
        <v>246</v>
      </c>
    </row>
    <row r="246" spans="7:54" ht="16.149999999999999" customHeight="1">
      <c r="G246" s="395" t="s">
        <v>246</v>
      </c>
      <c r="S246" s="402" t="s">
        <v>246</v>
      </c>
      <c r="W246" s="403" t="s">
        <v>246</v>
      </c>
      <c r="AU246" s="466" t="s">
        <v>246</v>
      </c>
      <c r="AV246" s="402" t="s">
        <v>246</v>
      </c>
      <c r="AX246" s="402" t="s">
        <v>246</v>
      </c>
      <c r="BB246" s="403" t="s">
        <v>246</v>
      </c>
    </row>
    <row r="247" spans="7:54" ht="16.149999999999999" customHeight="1">
      <c r="G247" s="395" t="s">
        <v>246</v>
      </c>
      <c r="S247" s="402" t="s">
        <v>246</v>
      </c>
      <c r="W247" s="403" t="s">
        <v>246</v>
      </c>
      <c r="AU247" s="466" t="s">
        <v>246</v>
      </c>
      <c r="AV247" s="402" t="s">
        <v>246</v>
      </c>
      <c r="AX247" s="402" t="s">
        <v>246</v>
      </c>
      <c r="BB247" s="403" t="s">
        <v>246</v>
      </c>
    </row>
    <row r="248" spans="7:54" ht="16.149999999999999" customHeight="1">
      <c r="G248" s="395" t="s">
        <v>246</v>
      </c>
      <c r="S248" s="402" t="s">
        <v>246</v>
      </c>
      <c r="W248" s="403" t="s">
        <v>246</v>
      </c>
      <c r="AU248" s="466" t="s">
        <v>246</v>
      </c>
      <c r="AV248" s="402" t="s">
        <v>246</v>
      </c>
      <c r="AX248" s="402" t="s">
        <v>246</v>
      </c>
      <c r="BB248" s="403" t="s">
        <v>246</v>
      </c>
    </row>
    <row r="249" spans="7:54" ht="16.149999999999999" customHeight="1">
      <c r="G249" s="395" t="s">
        <v>246</v>
      </c>
      <c r="S249" s="402" t="s">
        <v>246</v>
      </c>
      <c r="W249" s="403" t="s">
        <v>246</v>
      </c>
      <c r="AU249" s="466" t="s">
        <v>246</v>
      </c>
      <c r="AV249" s="402" t="s">
        <v>246</v>
      </c>
      <c r="AX249" s="402" t="s">
        <v>246</v>
      </c>
      <c r="BB249" s="403" t="s">
        <v>246</v>
      </c>
    </row>
    <row r="250" spans="7:54" ht="16.149999999999999" customHeight="1">
      <c r="G250" s="395" t="s">
        <v>246</v>
      </c>
      <c r="S250" s="402" t="s">
        <v>246</v>
      </c>
      <c r="W250" s="403" t="s">
        <v>246</v>
      </c>
      <c r="AU250" s="466" t="s">
        <v>246</v>
      </c>
      <c r="AV250" s="402" t="s">
        <v>246</v>
      </c>
      <c r="AX250" s="402" t="s">
        <v>246</v>
      </c>
      <c r="BB250" s="403" t="s">
        <v>246</v>
      </c>
    </row>
    <row r="251" spans="7:54" ht="16.149999999999999" customHeight="1">
      <c r="G251" s="395" t="s">
        <v>246</v>
      </c>
      <c r="S251" s="402" t="s">
        <v>246</v>
      </c>
      <c r="W251" s="403" t="s">
        <v>246</v>
      </c>
      <c r="AU251" s="466" t="s">
        <v>246</v>
      </c>
      <c r="AV251" s="402" t="s">
        <v>246</v>
      </c>
      <c r="AX251" s="402" t="s">
        <v>246</v>
      </c>
      <c r="BB251" s="403" t="s">
        <v>246</v>
      </c>
    </row>
    <row r="252" spans="7:54" ht="16.149999999999999" customHeight="1">
      <c r="G252" s="395" t="s">
        <v>246</v>
      </c>
      <c r="S252" s="402" t="s">
        <v>246</v>
      </c>
      <c r="W252" s="403" t="s">
        <v>246</v>
      </c>
      <c r="AU252" s="466" t="s">
        <v>246</v>
      </c>
      <c r="AV252" s="402" t="s">
        <v>246</v>
      </c>
      <c r="AX252" s="402" t="s">
        <v>246</v>
      </c>
      <c r="BB252" s="403" t="s">
        <v>246</v>
      </c>
    </row>
    <row r="253" spans="7:54" ht="16.149999999999999" customHeight="1">
      <c r="G253" s="395" t="s">
        <v>246</v>
      </c>
      <c r="S253" s="402" t="s">
        <v>246</v>
      </c>
      <c r="W253" s="403" t="s">
        <v>246</v>
      </c>
      <c r="AU253" s="466" t="s">
        <v>246</v>
      </c>
      <c r="AV253" s="402" t="s">
        <v>246</v>
      </c>
      <c r="AX253" s="402" t="s">
        <v>246</v>
      </c>
      <c r="BB253" s="403" t="s">
        <v>246</v>
      </c>
    </row>
    <row r="254" spans="7:54" ht="16.149999999999999" customHeight="1">
      <c r="G254" s="395" t="s">
        <v>246</v>
      </c>
      <c r="S254" s="402" t="s">
        <v>246</v>
      </c>
      <c r="W254" s="403" t="s">
        <v>246</v>
      </c>
      <c r="AU254" s="466" t="s">
        <v>246</v>
      </c>
      <c r="AV254" s="402" t="s">
        <v>246</v>
      </c>
      <c r="AX254" s="402" t="s">
        <v>246</v>
      </c>
      <c r="BB254" s="403" t="s">
        <v>246</v>
      </c>
    </row>
    <row r="255" spans="7:54" ht="16.149999999999999" customHeight="1">
      <c r="G255" s="395" t="s">
        <v>246</v>
      </c>
      <c r="S255" s="402" t="s">
        <v>246</v>
      </c>
      <c r="W255" s="403" t="s">
        <v>246</v>
      </c>
      <c r="AU255" s="466" t="s">
        <v>246</v>
      </c>
      <c r="AV255" s="402" t="s">
        <v>246</v>
      </c>
      <c r="AX255" s="402" t="s">
        <v>246</v>
      </c>
      <c r="BB255" s="403" t="s">
        <v>246</v>
      </c>
    </row>
    <row r="256" spans="7:54" ht="16.149999999999999" customHeight="1">
      <c r="G256" s="395" t="s">
        <v>246</v>
      </c>
      <c r="S256" s="402" t="s">
        <v>246</v>
      </c>
      <c r="W256" s="403" t="s">
        <v>246</v>
      </c>
      <c r="AU256" s="466" t="s">
        <v>246</v>
      </c>
      <c r="AV256" s="402" t="s">
        <v>246</v>
      </c>
      <c r="AX256" s="402" t="s">
        <v>246</v>
      </c>
      <c r="BB256" s="403" t="s">
        <v>246</v>
      </c>
    </row>
    <row r="257" spans="7:54" ht="16.149999999999999" customHeight="1">
      <c r="G257" s="395" t="s">
        <v>246</v>
      </c>
      <c r="S257" s="402" t="s">
        <v>246</v>
      </c>
      <c r="W257" s="403" t="s">
        <v>246</v>
      </c>
      <c r="AU257" s="466" t="s">
        <v>246</v>
      </c>
      <c r="AV257" s="402" t="s">
        <v>246</v>
      </c>
      <c r="AX257" s="402" t="s">
        <v>246</v>
      </c>
      <c r="BB257" s="403" t="s">
        <v>246</v>
      </c>
    </row>
    <row r="258" spans="7:54" ht="16.149999999999999" customHeight="1">
      <c r="G258" s="395" t="s">
        <v>246</v>
      </c>
      <c r="S258" s="402" t="s">
        <v>246</v>
      </c>
      <c r="W258" s="403" t="s">
        <v>246</v>
      </c>
      <c r="AU258" s="466" t="s">
        <v>246</v>
      </c>
      <c r="AV258" s="402" t="s">
        <v>246</v>
      </c>
      <c r="AX258" s="402" t="s">
        <v>246</v>
      </c>
      <c r="BB258" s="403" t="s">
        <v>246</v>
      </c>
    </row>
    <row r="259" spans="7:54" ht="16.149999999999999" customHeight="1">
      <c r="G259" s="395" t="s">
        <v>246</v>
      </c>
      <c r="S259" s="402" t="s">
        <v>246</v>
      </c>
      <c r="W259" s="403" t="s">
        <v>246</v>
      </c>
      <c r="AU259" s="466" t="s">
        <v>246</v>
      </c>
      <c r="AV259" s="402" t="s">
        <v>246</v>
      </c>
      <c r="AX259" s="402" t="s">
        <v>246</v>
      </c>
      <c r="BB259" s="403" t="s">
        <v>246</v>
      </c>
    </row>
    <row r="260" spans="7:54" ht="16.149999999999999" customHeight="1">
      <c r="G260" s="395" t="s">
        <v>246</v>
      </c>
      <c r="S260" s="402" t="s">
        <v>246</v>
      </c>
      <c r="W260" s="403" t="s">
        <v>246</v>
      </c>
      <c r="AU260" s="466" t="s">
        <v>246</v>
      </c>
      <c r="AV260" s="402" t="s">
        <v>246</v>
      </c>
      <c r="AX260" s="402" t="s">
        <v>246</v>
      </c>
      <c r="BB260" s="403" t="s">
        <v>246</v>
      </c>
    </row>
    <row r="261" spans="7:54" ht="16.149999999999999" customHeight="1">
      <c r="G261" s="395" t="s">
        <v>246</v>
      </c>
      <c r="S261" s="402" t="s">
        <v>246</v>
      </c>
      <c r="W261" s="403" t="s">
        <v>246</v>
      </c>
      <c r="AU261" s="466" t="s">
        <v>246</v>
      </c>
      <c r="AV261" s="402" t="s">
        <v>246</v>
      </c>
      <c r="AX261" s="402" t="s">
        <v>246</v>
      </c>
      <c r="BB261" s="403" t="s">
        <v>246</v>
      </c>
    </row>
    <row r="262" spans="7:54" ht="16.149999999999999" customHeight="1">
      <c r="G262" s="395" t="s">
        <v>246</v>
      </c>
      <c r="S262" s="402" t="s">
        <v>246</v>
      </c>
      <c r="W262" s="403" t="s">
        <v>246</v>
      </c>
      <c r="AU262" s="466" t="s">
        <v>246</v>
      </c>
      <c r="AV262" s="402" t="s">
        <v>246</v>
      </c>
      <c r="AX262" s="402" t="s">
        <v>246</v>
      </c>
      <c r="BB262" s="403" t="s">
        <v>246</v>
      </c>
    </row>
    <row r="263" spans="7:54" ht="16.149999999999999" customHeight="1">
      <c r="G263" s="395" t="s">
        <v>246</v>
      </c>
      <c r="S263" s="402" t="s">
        <v>246</v>
      </c>
      <c r="W263" s="403" t="s">
        <v>246</v>
      </c>
      <c r="AU263" s="466" t="s">
        <v>246</v>
      </c>
      <c r="AV263" s="402" t="s">
        <v>246</v>
      </c>
      <c r="AX263" s="402" t="s">
        <v>246</v>
      </c>
      <c r="BB263" s="403" t="s">
        <v>246</v>
      </c>
    </row>
    <row r="264" spans="7:54" ht="16.149999999999999" customHeight="1">
      <c r="G264" s="395" t="s">
        <v>246</v>
      </c>
      <c r="S264" s="402" t="s">
        <v>246</v>
      </c>
      <c r="W264" s="403" t="s">
        <v>246</v>
      </c>
      <c r="AU264" s="466" t="s">
        <v>246</v>
      </c>
      <c r="AV264" s="402" t="s">
        <v>246</v>
      </c>
      <c r="AX264" s="402" t="s">
        <v>246</v>
      </c>
      <c r="BB264" s="403" t="s">
        <v>246</v>
      </c>
    </row>
    <row r="265" spans="7:54" ht="16.149999999999999" customHeight="1">
      <c r="G265" s="395" t="s">
        <v>246</v>
      </c>
      <c r="S265" s="402" t="s">
        <v>246</v>
      </c>
      <c r="W265" s="403" t="s">
        <v>246</v>
      </c>
      <c r="AU265" s="466" t="s">
        <v>246</v>
      </c>
      <c r="AV265" s="402" t="s">
        <v>246</v>
      </c>
      <c r="AX265" s="402" t="s">
        <v>246</v>
      </c>
      <c r="BB265" s="403" t="s">
        <v>246</v>
      </c>
    </row>
    <row r="266" spans="7:54" ht="16.149999999999999" customHeight="1">
      <c r="G266" s="395" t="s">
        <v>246</v>
      </c>
      <c r="S266" s="402" t="s">
        <v>246</v>
      </c>
      <c r="W266" s="403" t="s">
        <v>246</v>
      </c>
      <c r="AU266" s="466" t="s">
        <v>246</v>
      </c>
      <c r="AV266" s="402" t="s">
        <v>246</v>
      </c>
      <c r="AX266" s="402" t="s">
        <v>246</v>
      </c>
      <c r="BB266" s="403" t="s">
        <v>246</v>
      </c>
    </row>
    <row r="267" spans="7:54" ht="16.149999999999999" customHeight="1">
      <c r="G267" s="395" t="s">
        <v>246</v>
      </c>
      <c r="S267" s="402" t="s">
        <v>246</v>
      </c>
      <c r="W267" s="403" t="s">
        <v>246</v>
      </c>
      <c r="AU267" s="466" t="s">
        <v>246</v>
      </c>
      <c r="AV267" s="402" t="s">
        <v>246</v>
      </c>
      <c r="AX267" s="402" t="s">
        <v>246</v>
      </c>
      <c r="BB267" s="403" t="s">
        <v>246</v>
      </c>
    </row>
    <row r="268" spans="7:54" ht="16.149999999999999" customHeight="1">
      <c r="G268" s="395" t="s">
        <v>246</v>
      </c>
      <c r="S268" s="402" t="s">
        <v>246</v>
      </c>
      <c r="W268" s="403" t="s">
        <v>246</v>
      </c>
      <c r="AU268" s="466" t="s">
        <v>246</v>
      </c>
      <c r="AV268" s="402" t="s">
        <v>246</v>
      </c>
      <c r="AX268" s="402" t="s">
        <v>246</v>
      </c>
      <c r="BB268" s="403" t="s">
        <v>246</v>
      </c>
    </row>
    <row r="269" spans="7:54" ht="16.149999999999999" customHeight="1">
      <c r="G269" s="395" t="s">
        <v>246</v>
      </c>
      <c r="S269" s="402" t="s">
        <v>246</v>
      </c>
      <c r="W269" s="403" t="s">
        <v>246</v>
      </c>
      <c r="AU269" s="466" t="s">
        <v>246</v>
      </c>
      <c r="AV269" s="402" t="s">
        <v>246</v>
      </c>
      <c r="AX269" s="402" t="s">
        <v>246</v>
      </c>
      <c r="BB269" s="403" t="s">
        <v>246</v>
      </c>
    </row>
    <row r="270" spans="7:54" ht="16.149999999999999" customHeight="1">
      <c r="G270" s="395" t="s">
        <v>246</v>
      </c>
      <c r="S270" s="402" t="s">
        <v>246</v>
      </c>
      <c r="W270" s="403" t="s">
        <v>246</v>
      </c>
      <c r="AU270" s="466" t="s">
        <v>246</v>
      </c>
      <c r="AV270" s="402" t="s">
        <v>246</v>
      </c>
      <c r="AX270" s="402" t="s">
        <v>246</v>
      </c>
      <c r="BB270" s="403" t="s">
        <v>246</v>
      </c>
    </row>
    <row r="271" spans="7:54" ht="16.149999999999999" customHeight="1">
      <c r="G271" s="395" t="s">
        <v>246</v>
      </c>
      <c r="S271" s="402" t="s">
        <v>246</v>
      </c>
      <c r="W271" s="403" t="s">
        <v>246</v>
      </c>
      <c r="AU271" s="466" t="s">
        <v>246</v>
      </c>
      <c r="AV271" s="402" t="s">
        <v>246</v>
      </c>
      <c r="AX271" s="402" t="s">
        <v>246</v>
      </c>
      <c r="BB271" s="403" t="s">
        <v>246</v>
      </c>
    </row>
    <row r="272" spans="7:54" ht="16.149999999999999" customHeight="1">
      <c r="G272" s="395" t="s">
        <v>246</v>
      </c>
      <c r="S272" s="402" t="s">
        <v>246</v>
      </c>
      <c r="W272" s="403" t="s">
        <v>246</v>
      </c>
      <c r="AU272" s="466" t="s">
        <v>246</v>
      </c>
      <c r="AV272" s="402" t="s">
        <v>246</v>
      </c>
      <c r="AX272" s="402" t="s">
        <v>246</v>
      </c>
      <c r="BB272" s="403" t="s">
        <v>246</v>
      </c>
    </row>
    <row r="273" spans="7:54" ht="16.149999999999999" customHeight="1">
      <c r="G273" s="395" t="s">
        <v>246</v>
      </c>
      <c r="S273" s="402" t="s">
        <v>246</v>
      </c>
      <c r="W273" s="403" t="s">
        <v>246</v>
      </c>
      <c r="AU273" s="466" t="s">
        <v>246</v>
      </c>
      <c r="AV273" s="402" t="s">
        <v>246</v>
      </c>
      <c r="AX273" s="402" t="s">
        <v>246</v>
      </c>
      <c r="BB273" s="403" t="s">
        <v>246</v>
      </c>
    </row>
    <row r="274" spans="7:54" ht="16.149999999999999" customHeight="1">
      <c r="G274" s="395" t="s">
        <v>246</v>
      </c>
      <c r="S274" s="402" t="s">
        <v>246</v>
      </c>
      <c r="W274" s="403" t="s">
        <v>246</v>
      </c>
      <c r="AU274" s="466" t="s">
        <v>246</v>
      </c>
      <c r="AV274" s="402" t="s">
        <v>246</v>
      </c>
      <c r="AX274" s="402" t="s">
        <v>246</v>
      </c>
      <c r="BB274" s="403" t="s">
        <v>246</v>
      </c>
    </row>
    <row r="275" spans="7:54" ht="16.149999999999999" customHeight="1">
      <c r="G275" s="395" t="s">
        <v>246</v>
      </c>
      <c r="S275" s="402" t="s">
        <v>246</v>
      </c>
      <c r="W275" s="403" t="s">
        <v>246</v>
      </c>
      <c r="AU275" s="466" t="s">
        <v>246</v>
      </c>
      <c r="AV275" s="402" t="s">
        <v>246</v>
      </c>
      <c r="AX275" s="402" t="s">
        <v>246</v>
      </c>
      <c r="BB275" s="403" t="s">
        <v>246</v>
      </c>
    </row>
    <row r="276" spans="7:54" ht="16.149999999999999" customHeight="1">
      <c r="G276" s="395" t="s">
        <v>246</v>
      </c>
      <c r="S276" s="402" t="s">
        <v>246</v>
      </c>
      <c r="W276" s="403" t="s">
        <v>246</v>
      </c>
      <c r="AU276" s="466" t="s">
        <v>246</v>
      </c>
      <c r="AV276" s="402" t="s">
        <v>246</v>
      </c>
      <c r="AX276" s="402" t="s">
        <v>246</v>
      </c>
      <c r="BB276" s="403" t="s">
        <v>246</v>
      </c>
    </row>
    <row r="277" spans="7:54" ht="16.149999999999999" customHeight="1">
      <c r="G277" s="395" t="s">
        <v>246</v>
      </c>
      <c r="S277" s="402" t="s">
        <v>246</v>
      </c>
      <c r="W277" s="403" t="s">
        <v>246</v>
      </c>
      <c r="AU277" s="466" t="s">
        <v>246</v>
      </c>
      <c r="AV277" s="402" t="s">
        <v>246</v>
      </c>
      <c r="AX277" s="402" t="s">
        <v>246</v>
      </c>
      <c r="BB277" s="403" t="s">
        <v>246</v>
      </c>
    </row>
    <row r="278" spans="7:54" ht="16.149999999999999" customHeight="1">
      <c r="G278" s="395" t="s">
        <v>246</v>
      </c>
      <c r="S278" s="402" t="s">
        <v>246</v>
      </c>
      <c r="W278" s="403" t="s">
        <v>246</v>
      </c>
      <c r="AU278" s="466" t="s">
        <v>246</v>
      </c>
      <c r="AV278" s="402" t="s">
        <v>246</v>
      </c>
      <c r="AX278" s="402" t="s">
        <v>246</v>
      </c>
      <c r="BB278" s="403" t="s">
        <v>246</v>
      </c>
    </row>
    <row r="279" spans="7:54" ht="16.149999999999999" customHeight="1">
      <c r="G279" s="395" t="s">
        <v>246</v>
      </c>
      <c r="S279" s="402" t="s">
        <v>246</v>
      </c>
      <c r="W279" s="403" t="s">
        <v>246</v>
      </c>
      <c r="AU279" s="466" t="s">
        <v>246</v>
      </c>
      <c r="AV279" s="402" t="s">
        <v>246</v>
      </c>
      <c r="AX279" s="402" t="s">
        <v>246</v>
      </c>
      <c r="BB279" s="403" t="s">
        <v>246</v>
      </c>
    </row>
    <row r="280" spans="7:54" ht="16.149999999999999" customHeight="1">
      <c r="G280" s="395" t="s">
        <v>246</v>
      </c>
      <c r="S280" s="402" t="s">
        <v>246</v>
      </c>
      <c r="W280" s="403" t="s">
        <v>246</v>
      </c>
      <c r="AU280" s="466" t="s">
        <v>246</v>
      </c>
      <c r="AV280" s="402" t="s">
        <v>246</v>
      </c>
      <c r="AX280" s="402" t="s">
        <v>246</v>
      </c>
      <c r="BB280" s="403" t="s">
        <v>246</v>
      </c>
    </row>
    <row r="281" spans="7:54" ht="16.149999999999999" customHeight="1">
      <c r="G281" s="395" t="s">
        <v>246</v>
      </c>
      <c r="S281" s="402" t="s">
        <v>246</v>
      </c>
      <c r="W281" s="403" t="s">
        <v>246</v>
      </c>
      <c r="AU281" s="466" t="s">
        <v>246</v>
      </c>
      <c r="AV281" s="402" t="s">
        <v>246</v>
      </c>
      <c r="AX281" s="402" t="s">
        <v>246</v>
      </c>
      <c r="BB281" s="403" t="s">
        <v>246</v>
      </c>
    </row>
    <row r="282" spans="7:54" ht="16.149999999999999" customHeight="1">
      <c r="G282" s="395" t="s">
        <v>246</v>
      </c>
      <c r="S282" s="402" t="s">
        <v>246</v>
      </c>
      <c r="W282" s="403" t="s">
        <v>246</v>
      </c>
      <c r="AU282" s="466" t="s">
        <v>246</v>
      </c>
      <c r="AV282" s="402" t="s">
        <v>246</v>
      </c>
      <c r="AX282" s="402" t="s">
        <v>246</v>
      </c>
      <c r="BB282" s="403" t="s">
        <v>246</v>
      </c>
    </row>
    <row r="283" spans="7:54" ht="16.149999999999999" customHeight="1">
      <c r="G283" s="395" t="s">
        <v>246</v>
      </c>
      <c r="S283" s="402" t="s">
        <v>246</v>
      </c>
      <c r="W283" s="403" t="s">
        <v>246</v>
      </c>
      <c r="AU283" s="466" t="s">
        <v>246</v>
      </c>
      <c r="AV283" s="402" t="s">
        <v>246</v>
      </c>
      <c r="AX283" s="402" t="s">
        <v>246</v>
      </c>
      <c r="BB283" s="403" t="s">
        <v>246</v>
      </c>
    </row>
    <row r="284" spans="7:54" ht="16.149999999999999" customHeight="1">
      <c r="G284" s="395" t="s">
        <v>246</v>
      </c>
      <c r="S284" s="402" t="s">
        <v>246</v>
      </c>
      <c r="W284" s="403" t="s">
        <v>246</v>
      </c>
      <c r="AU284" s="466" t="s">
        <v>246</v>
      </c>
      <c r="AV284" s="402" t="s">
        <v>246</v>
      </c>
      <c r="AX284" s="402" t="s">
        <v>246</v>
      </c>
      <c r="BB284" s="403" t="s">
        <v>246</v>
      </c>
    </row>
    <row r="285" spans="7:54" ht="16.149999999999999" customHeight="1">
      <c r="G285" s="395" t="s">
        <v>246</v>
      </c>
      <c r="S285" s="402" t="s">
        <v>246</v>
      </c>
      <c r="W285" s="403" t="s">
        <v>246</v>
      </c>
      <c r="AU285" s="466" t="s">
        <v>246</v>
      </c>
      <c r="AV285" s="402" t="s">
        <v>246</v>
      </c>
      <c r="AX285" s="402" t="s">
        <v>246</v>
      </c>
      <c r="BB285" s="403" t="s">
        <v>246</v>
      </c>
    </row>
    <row r="286" spans="7:54" ht="16.149999999999999" customHeight="1">
      <c r="G286" s="395" t="s">
        <v>246</v>
      </c>
      <c r="S286" s="402" t="s">
        <v>246</v>
      </c>
      <c r="W286" s="403" t="s">
        <v>246</v>
      </c>
      <c r="AU286" s="466" t="s">
        <v>246</v>
      </c>
      <c r="AV286" s="402" t="s">
        <v>246</v>
      </c>
      <c r="AX286" s="402" t="s">
        <v>246</v>
      </c>
      <c r="BB286" s="403" t="s">
        <v>246</v>
      </c>
    </row>
    <row r="287" spans="7:54" ht="16.149999999999999" customHeight="1">
      <c r="G287" s="395" t="s">
        <v>246</v>
      </c>
      <c r="S287" s="402" t="s">
        <v>246</v>
      </c>
      <c r="W287" s="403" t="s">
        <v>246</v>
      </c>
      <c r="AU287" s="466" t="s">
        <v>246</v>
      </c>
      <c r="AV287" s="402" t="s">
        <v>246</v>
      </c>
      <c r="AX287" s="402" t="s">
        <v>246</v>
      </c>
      <c r="BB287" s="403" t="s">
        <v>246</v>
      </c>
    </row>
    <row r="288" spans="7:54" ht="16.149999999999999" customHeight="1">
      <c r="G288" s="395" t="s">
        <v>246</v>
      </c>
      <c r="S288" s="402" t="s">
        <v>246</v>
      </c>
      <c r="W288" s="403" t="s">
        <v>246</v>
      </c>
      <c r="AU288" s="466" t="s">
        <v>246</v>
      </c>
      <c r="AV288" s="402" t="s">
        <v>246</v>
      </c>
      <c r="AX288" s="402" t="s">
        <v>246</v>
      </c>
      <c r="BB288" s="403" t="s">
        <v>246</v>
      </c>
    </row>
    <row r="289" spans="7:54" ht="16.149999999999999" customHeight="1">
      <c r="G289" s="395" t="s">
        <v>246</v>
      </c>
      <c r="S289" s="402" t="s">
        <v>246</v>
      </c>
      <c r="W289" s="403" t="s">
        <v>246</v>
      </c>
      <c r="AU289" s="466" t="s">
        <v>246</v>
      </c>
      <c r="AV289" s="402" t="s">
        <v>246</v>
      </c>
      <c r="AX289" s="402" t="s">
        <v>246</v>
      </c>
      <c r="BB289" s="403" t="s">
        <v>246</v>
      </c>
    </row>
    <row r="290" spans="7:54" ht="16.149999999999999" customHeight="1">
      <c r="G290" s="395" t="s">
        <v>246</v>
      </c>
      <c r="S290" s="402" t="s">
        <v>246</v>
      </c>
      <c r="W290" s="403" t="s">
        <v>246</v>
      </c>
      <c r="AU290" s="466" t="s">
        <v>246</v>
      </c>
      <c r="AV290" s="402" t="s">
        <v>246</v>
      </c>
      <c r="AX290" s="402" t="s">
        <v>246</v>
      </c>
      <c r="BB290" s="403" t="s">
        <v>246</v>
      </c>
    </row>
    <row r="291" spans="7:54" ht="16.149999999999999" customHeight="1">
      <c r="G291" s="395" t="s">
        <v>246</v>
      </c>
      <c r="S291" s="402" t="s">
        <v>246</v>
      </c>
      <c r="W291" s="403" t="s">
        <v>246</v>
      </c>
      <c r="AU291" s="466" t="s">
        <v>246</v>
      </c>
      <c r="AV291" s="402" t="s">
        <v>246</v>
      </c>
      <c r="AX291" s="402" t="s">
        <v>246</v>
      </c>
      <c r="BB291" s="403" t="s">
        <v>246</v>
      </c>
    </row>
    <row r="292" spans="7:54" ht="16.149999999999999" customHeight="1">
      <c r="G292" s="395" t="s">
        <v>246</v>
      </c>
      <c r="S292" s="402" t="s">
        <v>246</v>
      </c>
      <c r="W292" s="403" t="s">
        <v>246</v>
      </c>
      <c r="AU292" s="466" t="s">
        <v>246</v>
      </c>
      <c r="AV292" s="402" t="s">
        <v>246</v>
      </c>
      <c r="AX292" s="402" t="s">
        <v>246</v>
      </c>
      <c r="BB292" s="403" t="s">
        <v>246</v>
      </c>
    </row>
    <row r="293" spans="7:54" ht="16.149999999999999" customHeight="1">
      <c r="G293" s="395" t="s">
        <v>246</v>
      </c>
      <c r="S293" s="402" t="s">
        <v>246</v>
      </c>
      <c r="W293" s="403" t="s">
        <v>246</v>
      </c>
      <c r="AU293" s="466" t="s">
        <v>246</v>
      </c>
      <c r="AV293" s="402" t="s">
        <v>246</v>
      </c>
      <c r="AX293" s="402" t="s">
        <v>246</v>
      </c>
      <c r="BB293" s="403" t="s">
        <v>246</v>
      </c>
    </row>
    <row r="294" spans="7:54" ht="16.149999999999999" customHeight="1">
      <c r="G294" s="395" t="s">
        <v>246</v>
      </c>
      <c r="S294" s="402" t="s">
        <v>246</v>
      </c>
      <c r="W294" s="403" t="s">
        <v>246</v>
      </c>
      <c r="AU294" s="466" t="s">
        <v>246</v>
      </c>
      <c r="AV294" s="402" t="s">
        <v>246</v>
      </c>
      <c r="AX294" s="402" t="s">
        <v>246</v>
      </c>
      <c r="BB294" s="403" t="s">
        <v>246</v>
      </c>
    </row>
    <row r="295" spans="7:54" ht="16.149999999999999" customHeight="1">
      <c r="G295" s="395" t="s">
        <v>246</v>
      </c>
      <c r="S295" s="402" t="s">
        <v>246</v>
      </c>
      <c r="W295" s="403" t="s">
        <v>246</v>
      </c>
      <c r="AU295" s="466" t="s">
        <v>246</v>
      </c>
      <c r="AV295" s="402" t="s">
        <v>246</v>
      </c>
      <c r="AX295" s="402" t="s">
        <v>246</v>
      </c>
      <c r="BB295" s="403" t="s">
        <v>246</v>
      </c>
    </row>
    <row r="296" spans="7:54" ht="16.149999999999999" customHeight="1">
      <c r="G296" s="395" t="s">
        <v>246</v>
      </c>
      <c r="S296" s="402" t="s">
        <v>246</v>
      </c>
      <c r="W296" s="403" t="s">
        <v>246</v>
      </c>
      <c r="AU296" s="466" t="s">
        <v>246</v>
      </c>
      <c r="AV296" s="402" t="s">
        <v>246</v>
      </c>
      <c r="AX296" s="402" t="s">
        <v>246</v>
      </c>
      <c r="BB296" s="403" t="s">
        <v>246</v>
      </c>
    </row>
    <row r="297" spans="7:54" ht="16.149999999999999" customHeight="1">
      <c r="G297" s="395" t="s">
        <v>246</v>
      </c>
      <c r="S297" s="402" t="s">
        <v>246</v>
      </c>
      <c r="W297" s="403" t="s">
        <v>246</v>
      </c>
      <c r="AU297" s="466" t="s">
        <v>246</v>
      </c>
      <c r="AV297" s="402" t="s">
        <v>246</v>
      </c>
      <c r="AX297" s="402" t="s">
        <v>246</v>
      </c>
      <c r="BB297" s="403" t="s">
        <v>246</v>
      </c>
    </row>
    <row r="298" spans="7:54" ht="16.149999999999999" customHeight="1">
      <c r="G298" s="395" t="s">
        <v>246</v>
      </c>
      <c r="S298" s="402" t="s">
        <v>246</v>
      </c>
      <c r="W298" s="403" t="s">
        <v>246</v>
      </c>
      <c r="AU298" s="466" t="s">
        <v>246</v>
      </c>
      <c r="AV298" s="402" t="s">
        <v>246</v>
      </c>
      <c r="AX298" s="402" t="s">
        <v>246</v>
      </c>
      <c r="BB298" s="403" t="s">
        <v>246</v>
      </c>
    </row>
    <row r="299" spans="7:54" ht="16.149999999999999" customHeight="1">
      <c r="G299" s="395" t="s">
        <v>246</v>
      </c>
      <c r="S299" s="402" t="s">
        <v>246</v>
      </c>
      <c r="W299" s="403" t="s">
        <v>246</v>
      </c>
      <c r="AU299" s="466" t="s">
        <v>246</v>
      </c>
      <c r="AV299" s="402" t="s">
        <v>246</v>
      </c>
      <c r="AX299" s="402" t="s">
        <v>246</v>
      </c>
      <c r="BB299" s="403" t="s">
        <v>246</v>
      </c>
    </row>
    <row r="300" spans="7:54" ht="16.149999999999999" customHeight="1">
      <c r="G300" s="395" t="s">
        <v>246</v>
      </c>
      <c r="S300" s="402" t="s">
        <v>246</v>
      </c>
      <c r="W300" s="403" t="s">
        <v>246</v>
      </c>
      <c r="AU300" s="466" t="s">
        <v>246</v>
      </c>
      <c r="AV300" s="402" t="s">
        <v>246</v>
      </c>
      <c r="AX300" s="402" t="s">
        <v>246</v>
      </c>
      <c r="BB300" s="403" t="s">
        <v>246</v>
      </c>
    </row>
    <row r="301" spans="7:54" ht="16.149999999999999" customHeight="1">
      <c r="G301" s="395" t="s">
        <v>246</v>
      </c>
      <c r="S301" s="402" t="s">
        <v>246</v>
      </c>
      <c r="W301" s="403" t="s">
        <v>246</v>
      </c>
      <c r="AU301" s="466" t="s">
        <v>246</v>
      </c>
      <c r="AV301" s="402" t="s">
        <v>246</v>
      </c>
      <c r="AX301" s="402" t="s">
        <v>246</v>
      </c>
      <c r="BB301" s="403" t="s">
        <v>246</v>
      </c>
    </row>
    <row r="302" spans="7:54" ht="16.149999999999999" customHeight="1">
      <c r="G302" s="395" t="s">
        <v>246</v>
      </c>
      <c r="S302" s="402" t="s">
        <v>246</v>
      </c>
      <c r="W302" s="403" t="s">
        <v>246</v>
      </c>
      <c r="AU302" s="466" t="s">
        <v>246</v>
      </c>
      <c r="AV302" s="402" t="s">
        <v>246</v>
      </c>
      <c r="AX302" s="402" t="s">
        <v>246</v>
      </c>
      <c r="BB302" s="403" t="s">
        <v>246</v>
      </c>
    </row>
    <row r="303" spans="7:54" ht="16.149999999999999" customHeight="1">
      <c r="G303" s="395" t="s">
        <v>246</v>
      </c>
      <c r="S303" s="402" t="s">
        <v>246</v>
      </c>
      <c r="W303" s="403" t="s">
        <v>246</v>
      </c>
      <c r="AU303" s="466" t="s">
        <v>246</v>
      </c>
      <c r="AV303" s="402" t="s">
        <v>246</v>
      </c>
      <c r="AX303" s="402" t="s">
        <v>246</v>
      </c>
      <c r="BB303" s="403" t="s">
        <v>246</v>
      </c>
    </row>
    <row r="304" spans="7:54" ht="16.149999999999999" customHeight="1">
      <c r="G304" s="395" t="s">
        <v>246</v>
      </c>
      <c r="S304" s="402" t="s">
        <v>246</v>
      </c>
      <c r="W304" s="403" t="s">
        <v>246</v>
      </c>
      <c r="AU304" s="466" t="s">
        <v>246</v>
      </c>
      <c r="AV304" s="402" t="s">
        <v>246</v>
      </c>
      <c r="AX304" s="402" t="s">
        <v>246</v>
      </c>
      <c r="BB304" s="403" t="s">
        <v>246</v>
      </c>
    </row>
    <row r="305" spans="7:54" ht="16.149999999999999" customHeight="1">
      <c r="G305" s="395" t="s">
        <v>246</v>
      </c>
      <c r="S305" s="402" t="s">
        <v>246</v>
      </c>
      <c r="W305" s="403" t="s">
        <v>246</v>
      </c>
      <c r="AU305" s="466" t="s">
        <v>246</v>
      </c>
      <c r="AV305" s="402" t="s">
        <v>246</v>
      </c>
      <c r="AX305" s="402" t="s">
        <v>246</v>
      </c>
      <c r="BB305" s="403" t="s">
        <v>246</v>
      </c>
    </row>
    <row r="306" spans="7:54" ht="16.149999999999999" customHeight="1">
      <c r="G306" s="395" t="s">
        <v>246</v>
      </c>
      <c r="S306" s="402" t="s">
        <v>246</v>
      </c>
      <c r="W306" s="403" t="s">
        <v>246</v>
      </c>
      <c r="AU306" s="466" t="s">
        <v>246</v>
      </c>
      <c r="AV306" s="402" t="s">
        <v>246</v>
      </c>
      <c r="AX306" s="402" t="s">
        <v>246</v>
      </c>
      <c r="BB306" s="403" t="s">
        <v>246</v>
      </c>
    </row>
    <row r="307" spans="7:54" ht="16.149999999999999" customHeight="1">
      <c r="G307" s="395" t="s">
        <v>246</v>
      </c>
      <c r="S307" s="402" t="s">
        <v>246</v>
      </c>
      <c r="W307" s="403" t="s">
        <v>246</v>
      </c>
      <c r="AU307" s="466" t="s">
        <v>246</v>
      </c>
      <c r="AV307" s="402" t="s">
        <v>246</v>
      </c>
      <c r="AX307" s="402" t="s">
        <v>246</v>
      </c>
      <c r="BB307" s="403" t="s">
        <v>246</v>
      </c>
    </row>
    <row r="308" spans="7:54" ht="16.149999999999999" customHeight="1">
      <c r="G308" s="395" t="s">
        <v>246</v>
      </c>
      <c r="S308" s="402" t="s">
        <v>246</v>
      </c>
      <c r="W308" s="403" t="s">
        <v>246</v>
      </c>
      <c r="AU308" s="466" t="s">
        <v>246</v>
      </c>
      <c r="AV308" s="402" t="s">
        <v>246</v>
      </c>
      <c r="AX308" s="402" t="s">
        <v>246</v>
      </c>
      <c r="BB308" s="403" t="s">
        <v>246</v>
      </c>
    </row>
    <row r="309" spans="7:54" ht="16.149999999999999" customHeight="1">
      <c r="G309" s="395" t="s">
        <v>246</v>
      </c>
      <c r="S309" s="402" t="s">
        <v>246</v>
      </c>
      <c r="W309" s="403" t="s">
        <v>246</v>
      </c>
      <c r="AU309" s="466" t="s">
        <v>246</v>
      </c>
      <c r="AV309" s="402" t="s">
        <v>246</v>
      </c>
      <c r="AX309" s="402" t="s">
        <v>246</v>
      </c>
      <c r="BB309" s="403" t="s">
        <v>246</v>
      </c>
    </row>
    <row r="310" spans="7:54" ht="16.149999999999999" customHeight="1">
      <c r="G310" s="395" t="s">
        <v>246</v>
      </c>
      <c r="S310" s="402" t="s">
        <v>246</v>
      </c>
      <c r="W310" s="403" t="s">
        <v>246</v>
      </c>
      <c r="AU310" s="466" t="s">
        <v>246</v>
      </c>
      <c r="AV310" s="402" t="s">
        <v>246</v>
      </c>
      <c r="AX310" s="402" t="s">
        <v>246</v>
      </c>
      <c r="BB310" s="403" t="s">
        <v>246</v>
      </c>
    </row>
    <row r="311" spans="7:54" ht="16.149999999999999" customHeight="1">
      <c r="G311" s="395" t="s">
        <v>246</v>
      </c>
      <c r="S311" s="402" t="s">
        <v>246</v>
      </c>
      <c r="W311" s="403" t="s">
        <v>246</v>
      </c>
      <c r="AU311" s="466" t="s">
        <v>246</v>
      </c>
      <c r="AV311" s="402" t="s">
        <v>246</v>
      </c>
      <c r="AX311" s="402" t="s">
        <v>246</v>
      </c>
      <c r="BB311" s="403" t="s">
        <v>246</v>
      </c>
    </row>
    <row r="312" spans="7:54" ht="16.149999999999999" customHeight="1">
      <c r="G312" s="395" t="s">
        <v>246</v>
      </c>
      <c r="S312" s="402" t="s">
        <v>246</v>
      </c>
      <c r="W312" s="403" t="s">
        <v>246</v>
      </c>
      <c r="AU312" s="466" t="s">
        <v>246</v>
      </c>
      <c r="AV312" s="402" t="s">
        <v>246</v>
      </c>
      <c r="AX312" s="402" t="s">
        <v>246</v>
      </c>
      <c r="BB312" s="403" t="s">
        <v>246</v>
      </c>
    </row>
    <row r="313" spans="7:54" ht="16.149999999999999" customHeight="1">
      <c r="G313" s="395" t="s">
        <v>246</v>
      </c>
      <c r="S313" s="402" t="s">
        <v>246</v>
      </c>
      <c r="W313" s="403" t="s">
        <v>246</v>
      </c>
      <c r="AU313" s="466" t="s">
        <v>246</v>
      </c>
      <c r="AV313" s="402" t="s">
        <v>246</v>
      </c>
      <c r="AX313" s="402" t="s">
        <v>246</v>
      </c>
      <c r="BB313" s="403" t="s">
        <v>246</v>
      </c>
    </row>
    <row r="314" spans="7:54" ht="16.149999999999999" customHeight="1">
      <c r="G314" s="395" t="s">
        <v>246</v>
      </c>
      <c r="S314" s="402" t="s">
        <v>246</v>
      </c>
      <c r="W314" s="403" t="s">
        <v>246</v>
      </c>
      <c r="AU314" s="466" t="s">
        <v>246</v>
      </c>
      <c r="AV314" s="402" t="s">
        <v>246</v>
      </c>
      <c r="AX314" s="402" t="s">
        <v>246</v>
      </c>
      <c r="BB314" s="403" t="s">
        <v>246</v>
      </c>
    </row>
    <row r="315" spans="7:54" ht="16.149999999999999" customHeight="1">
      <c r="G315" s="395" t="s">
        <v>246</v>
      </c>
      <c r="S315" s="402" t="s">
        <v>246</v>
      </c>
      <c r="W315" s="403" t="s">
        <v>246</v>
      </c>
      <c r="AU315" s="466" t="s">
        <v>246</v>
      </c>
      <c r="AV315" s="402" t="s">
        <v>246</v>
      </c>
      <c r="AX315" s="402" t="s">
        <v>246</v>
      </c>
      <c r="BB315" s="403" t="s">
        <v>246</v>
      </c>
    </row>
    <row r="316" spans="7:54" ht="16.149999999999999" customHeight="1">
      <c r="G316" s="395" t="s">
        <v>246</v>
      </c>
      <c r="S316" s="402" t="s">
        <v>246</v>
      </c>
      <c r="W316" s="403" t="s">
        <v>246</v>
      </c>
      <c r="AU316" s="466" t="s">
        <v>246</v>
      </c>
      <c r="AV316" s="402" t="s">
        <v>246</v>
      </c>
      <c r="AX316" s="402" t="s">
        <v>246</v>
      </c>
      <c r="BB316" s="403" t="s">
        <v>246</v>
      </c>
    </row>
    <row r="317" spans="7:54" ht="16.149999999999999" customHeight="1">
      <c r="G317" s="395" t="s">
        <v>246</v>
      </c>
      <c r="S317" s="402" t="s">
        <v>246</v>
      </c>
      <c r="W317" s="403" t="s">
        <v>246</v>
      </c>
      <c r="AU317" s="466" t="s">
        <v>246</v>
      </c>
      <c r="AV317" s="402" t="s">
        <v>246</v>
      </c>
      <c r="AX317" s="402" t="s">
        <v>246</v>
      </c>
      <c r="BB317" s="403" t="s">
        <v>246</v>
      </c>
    </row>
    <row r="318" spans="7:54" ht="16.149999999999999" customHeight="1">
      <c r="G318" s="395" t="s">
        <v>246</v>
      </c>
      <c r="S318" s="402" t="s">
        <v>246</v>
      </c>
      <c r="W318" s="403" t="s">
        <v>246</v>
      </c>
      <c r="AU318" s="466" t="s">
        <v>246</v>
      </c>
      <c r="AV318" s="402" t="s">
        <v>246</v>
      </c>
      <c r="AX318" s="402" t="s">
        <v>246</v>
      </c>
      <c r="BB318" s="403" t="s">
        <v>246</v>
      </c>
    </row>
    <row r="319" spans="7:54" ht="16.149999999999999" customHeight="1">
      <c r="G319" s="395" t="s">
        <v>246</v>
      </c>
      <c r="S319" s="402" t="s">
        <v>246</v>
      </c>
      <c r="W319" s="403" t="s">
        <v>246</v>
      </c>
      <c r="AU319" s="466" t="s">
        <v>246</v>
      </c>
      <c r="AV319" s="402" t="s">
        <v>246</v>
      </c>
      <c r="AX319" s="402" t="s">
        <v>246</v>
      </c>
      <c r="BB319" s="403" t="s">
        <v>246</v>
      </c>
    </row>
    <row r="320" spans="7:54" ht="16.149999999999999" customHeight="1">
      <c r="G320" s="395" t="s">
        <v>246</v>
      </c>
      <c r="S320" s="402" t="s">
        <v>246</v>
      </c>
      <c r="W320" s="403" t="s">
        <v>246</v>
      </c>
      <c r="AU320" s="466" t="s">
        <v>246</v>
      </c>
      <c r="AV320" s="402" t="s">
        <v>246</v>
      </c>
      <c r="AX320" s="402" t="s">
        <v>246</v>
      </c>
      <c r="BB320" s="403" t="s">
        <v>246</v>
      </c>
    </row>
    <row r="321" spans="7:54" ht="16.149999999999999" customHeight="1">
      <c r="G321" s="395" t="s">
        <v>246</v>
      </c>
      <c r="S321" s="402" t="s">
        <v>246</v>
      </c>
      <c r="W321" s="403" t="s">
        <v>246</v>
      </c>
      <c r="AU321" s="466" t="s">
        <v>246</v>
      </c>
      <c r="AV321" s="402" t="s">
        <v>246</v>
      </c>
      <c r="AX321" s="402" t="s">
        <v>246</v>
      </c>
      <c r="BB321" s="403" t="s">
        <v>246</v>
      </c>
    </row>
    <row r="322" spans="7:54" ht="16.149999999999999" customHeight="1">
      <c r="G322" s="395" t="s">
        <v>246</v>
      </c>
      <c r="S322" s="402" t="s">
        <v>246</v>
      </c>
      <c r="W322" s="403" t="s">
        <v>246</v>
      </c>
      <c r="AU322" s="466" t="s">
        <v>246</v>
      </c>
      <c r="AV322" s="402" t="s">
        <v>246</v>
      </c>
      <c r="AX322" s="402" t="s">
        <v>246</v>
      </c>
      <c r="BB322" s="403" t="s">
        <v>246</v>
      </c>
    </row>
    <row r="323" spans="7:54" ht="16.149999999999999" customHeight="1">
      <c r="G323" s="395" t="s">
        <v>246</v>
      </c>
      <c r="S323" s="402" t="s">
        <v>246</v>
      </c>
      <c r="W323" s="403" t="s">
        <v>246</v>
      </c>
      <c r="AU323" s="466" t="s">
        <v>246</v>
      </c>
      <c r="AV323" s="402" t="s">
        <v>246</v>
      </c>
      <c r="AX323" s="402" t="s">
        <v>246</v>
      </c>
      <c r="BB323" s="403" t="s">
        <v>246</v>
      </c>
    </row>
    <row r="324" spans="7:54" ht="16.149999999999999" customHeight="1">
      <c r="G324" s="395" t="s">
        <v>246</v>
      </c>
      <c r="S324" s="402" t="s">
        <v>246</v>
      </c>
      <c r="W324" s="403" t="s">
        <v>246</v>
      </c>
      <c r="AU324" s="466" t="s">
        <v>246</v>
      </c>
      <c r="AV324" s="402" t="s">
        <v>246</v>
      </c>
      <c r="AX324" s="402" t="s">
        <v>246</v>
      </c>
      <c r="BB324" s="403" t="s">
        <v>246</v>
      </c>
    </row>
    <row r="325" spans="7:54" ht="16.149999999999999" customHeight="1">
      <c r="G325" s="395" t="s">
        <v>246</v>
      </c>
      <c r="S325" s="402" t="s">
        <v>246</v>
      </c>
      <c r="W325" s="403" t="s">
        <v>246</v>
      </c>
      <c r="AU325" s="466" t="s">
        <v>246</v>
      </c>
      <c r="AV325" s="402" t="s">
        <v>246</v>
      </c>
      <c r="AX325" s="402" t="s">
        <v>246</v>
      </c>
      <c r="BB325" s="403" t="s">
        <v>246</v>
      </c>
    </row>
    <row r="326" spans="7:54" ht="16.149999999999999" customHeight="1">
      <c r="G326" s="395" t="s">
        <v>246</v>
      </c>
      <c r="S326" s="402" t="s">
        <v>246</v>
      </c>
      <c r="W326" s="403" t="s">
        <v>246</v>
      </c>
      <c r="AU326" s="466" t="s">
        <v>246</v>
      </c>
      <c r="AV326" s="402" t="s">
        <v>246</v>
      </c>
      <c r="AX326" s="402" t="s">
        <v>246</v>
      </c>
      <c r="BB326" s="403" t="s">
        <v>246</v>
      </c>
    </row>
    <row r="327" spans="7:54" ht="16.149999999999999" customHeight="1">
      <c r="G327" s="395" t="s">
        <v>246</v>
      </c>
      <c r="S327" s="402" t="s">
        <v>246</v>
      </c>
      <c r="W327" s="403" t="s">
        <v>246</v>
      </c>
      <c r="AU327" s="466" t="s">
        <v>246</v>
      </c>
      <c r="AV327" s="402" t="s">
        <v>246</v>
      </c>
      <c r="AX327" s="402" t="s">
        <v>246</v>
      </c>
      <c r="BB327" s="403" t="s">
        <v>246</v>
      </c>
    </row>
    <row r="328" spans="7:54" ht="16.149999999999999" customHeight="1">
      <c r="G328" s="395" t="s">
        <v>246</v>
      </c>
      <c r="S328" s="402" t="s">
        <v>246</v>
      </c>
      <c r="W328" s="403" t="s">
        <v>246</v>
      </c>
      <c r="AU328" s="466" t="s">
        <v>246</v>
      </c>
      <c r="AV328" s="402" t="s">
        <v>246</v>
      </c>
      <c r="AX328" s="402" t="s">
        <v>246</v>
      </c>
      <c r="BB328" s="403" t="s">
        <v>246</v>
      </c>
    </row>
    <row r="329" spans="7:54" ht="16.149999999999999" customHeight="1">
      <c r="G329" s="395" t="s">
        <v>246</v>
      </c>
      <c r="S329" s="402" t="s">
        <v>246</v>
      </c>
      <c r="W329" s="403" t="s">
        <v>246</v>
      </c>
      <c r="AU329" s="466" t="s">
        <v>246</v>
      </c>
      <c r="AV329" s="402" t="s">
        <v>246</v>
      </c>
      <c r="AX329" s="402" t="s">
        <v>246</v>
      </c>
      <c r="BB329" s="403" t="s">
        <v>246</v>
      </c>
    </row>
    <row r="330" spans="7:54" ht="16.149999999999999" customHeight="1">
      <c r="G330" s="395" t="s">
        <v>246</v>
      </c>
      <c r="S330" s="402" t="s">
        <v>246</v>
      </c>
      <c r="W330" s="403" t="s">
        <v>246</v>
      </c>
      <c r="AU330" s="466" t="s">
        <v>246</v>
      </c>
      <c r="AV330" s="402" t="s">
        <v>246</v>
      </c>
      <c r="AX330" s="402" t="s">
        <v>246</v>
      </c>
      <c r="BB330" s="403" t="s">
        <v>246</v>
      </c>
    </row>
    <row r="331" spans="7:54" ht="16.149999999999999" customHeight="1">
      <c r="G331" s="395" t="s">
        <v>246</v>
      </c>
      <c r="S331" s="402" t="s">
        <v>246</v>
      </c>
      <c r="W331" s="403" t="s">
        <v>246</v>
      </c>
      <c r="AU331" s="466" t="s">
        <v>246</v>
      </c>
      <c r="AV331" s="402" t="s">
        <v>246</v>
      </c>
      <c r="AX331" s="402" t="s">
        <v>246</v>
      </c>
      <c r="BB331" s="403" t="s">
        <v>246</v>
      </c>
    </row>
    <row r="332" spans="7:54" ht="16.149999999999999" customHeight="1">
      <c r="G332" s="395" t="s">
        <v>246</v>
      </c>
      <c r="S332" s="402" t="s">
        <v>246</v>
      </c>
      <c r="W332" s="403" t="s">
        <v>246</v>
      </c>
      <c r="AU332" s="466" t="s">
        <v>246</v>
      </c>
      <c r="AV332" s="402" t="s">
        <v>246</v>
      </c>
      <c r="AX332" s="402" t="s">
        <v>246</v>
      </c>
      <c r="BB332" s="403" t="s">
        <v>246</v>
      </c>
    </row>
    <row r="333" spans="7:54" ht="16.149999999999999" customHeight="1">
      <c r="G333" s="395" t="s">
        <v>246</v>
      </c>
      <c r="S333" s="402" t="s">
        <v>246</v>
      </c>
      <c r="W333" s="403" t="s">
        <v>246</v>
      </c>
      <c r="AU333" s="466" t="s">
        <v>246</v>
      </c>
      <c r="AV333" s="402" t="s">
        <v>246</v>
      </c>
      <c r="AX333" s="402" t="s">
        <v>246</v>
      </c>
      <c r="BB333" s="403" t="s">
        <v>246</v>
      </c>
    </row>
    <row r="334" spans="7:54" ht="16.149999999999999" customHeight="1">
      <c r="G334" s="395" t="s">
        <v>246</v>
      </c>
      <c r="S334" s="402" t="s">
        <v>246</v>
      </c>
      <c r="W334" s="403" t="s">
        <v>246</v>
      </c>
      <c r="AU334" s="466" t="s">
        <v>246</v>
      </c>
      <c r="AV334" s="402" t="s">
        <v>246</v>
      </c>
      <c r="AX334" s="402" t="s">
        <v>246</v>
      </c>
      <c r="BB334" s="403" t="s">
        <v>246</v>
      </c>
    </row>
    <row r="335" spans="7:54" ht="16.149999999999999" customHeight="1">
      <c r="G335" s="395" t="s">
        <v>246</v>
      </c>
      <c r="S335" s="402" t="s">
        <v>246</v>
      </c>
      <c r="W335" s="403" t="s">
        <v>246</v>
      </c>
      <c r="AU335" s="466" t="s">
        <v>246</v>
      </c>
      <c r="AV335" s="402" t="s">
        <v>246</v>
      </c>
      <c r="AX335" s="402" t="s">
        <v>246</v>
      </c>
      <c r="BB335" s="403" t="s">
        <v>246</v>
      </c>
    </row>
    <row r="336" spans="7:54" ht="16.149999999999999" customHeight="1">
      <c r="G336" s="395" t="s">
        <v>246</v>
      </c>
      <c r="S336" s="402" t="s">
        <v>246</v>
      </c>
      <c r="W336" s="403" t="s">
        <v>246</v>
      </c>
      <c r="AU336" s="466" t="s">
        <v>246</v>
      </c>
      <c r="AV336" s="402" t="s">
        <v>246</v>
      </c>
      <c r="AX336" s="402" t="s">
        <v>246</v>
      </c>
      <c r="BB336" s="403" t="s">
        <v>246</v>
      </c>
    </row>
    <row r="337" spans="7:54" ht="16.149999999999999" customHeight="1">
      <c r="G337" s="395" t="s">
        <v>246</v>
      </c>
      <c r="S337" s="402" t="s">
        <v>246</v>
      </c>
      <c r="W337" s="403" t="s">
        <v>246</v>
      </c>
      <c r="AU337" s="466" t="s">
        <v>246</v>
      </c>
      <c r="AV337" s="402" t="s">
        <v>246</v>
      </c>
      <c r="AX337" s="402" t="s">
        <v>246</v>
      </c>
      <c r="BB337" s="403" t="s">
        <v>246</v>
      </c>
    </row>
    <row r="338" spans="7:54" ht="16.149999999999999" customHeight="1">
      <c r="G338" s="395" t="s">
        <v>246</v>
      </c>
      <c r="S338" s="402" t="s">
        <v>246</v>
      </c>
      <c r="W338" s="403" t="s">
        <v>246</v>
      </c>
      <c r="AU338" s="466" t="s">
        <v>246</v>
      </c>
      <c r="AV338" s="402" t="s">
        <v>246</v>
      </c>
      <c r="AX338" s="402" t="s">
        <v>246</v>
      </c>
      <c r="BB338" s="403" t="s">
        <v>246</v>
      </c>
    </row>
    <row r="339" spans="7:54" ht="16.149999999999999" customHeight="1">
      <c r="G339" s="395" t="s">
        <v>246</v>
      </c>
      <c r="S339" s="402" t="s">
        <v>246</v>
      </c>
      <c r="W339" s="403" t="s">
        <v>246</v>
      </c>
      <c r="AU339" s="466" t="s">
        <v>246</v>
      </c>
      <c r="AV339" s="402" t="s">
        <v>246</v>
      </c>
      <c r="AX339" s="402" t="s">
        <v>246</v>
      </c>
      <c r="BB339" s="403" t="s">
        <v>246</v>
      </c>
    </row>
    <row r="340" spans="7:54" ht="16.149999999999999" customHeight="1">
      <c r="G340" s="395" t="s">
        <v>246</v>
      </c>
      <c r="S340" s="402" t="s">
        <v>246</v>
      </c>
      <c r="W340" s="403" t="s">
        <v>246</v>
      </c>
      <c r="AU340" s="466" t="s">
        <v>246</v>
      </c>
      <c r="AV340" s="402" t="s">
        <v>246</v>
      </c>
      <c r="AX340" s="402" t="s">
        <v>246</v>
      </c>
      <c r="BB340" s="403" t="s">
        <v>246</v>
      </c>
    </row>
    <row r="341" spans="7:54" ht="16.149999999999999" customHeight="1">
      <c r="G341" s="395" t="s">
        <v>246</v>
      </c>
      <c r="S341" s="402" t="s">
        <v>246</v>
      </c>
      <c r="W341" s="403" t="s">
        <v>246</v>
      </c>
      <c r="AU341" s="466" t="s">
        <v>246</v>
      </c>
      <c r="AV341" s="402" t="s">
        <v>246</v>
      </c>
      <c r="AX341" s="402" t="s">
        <v>246</v>
      </c>
      <c r="BB341" s="403" t="s">
        <v>246</v>
      </c>
    </row>
    <row r="342" spans="7:54" ht="16.149999999999999" customHeight="1">
      <c r="G342" s="395" t="s">
        <v>246</v>
      </c>
      <c r="S342" s="402" t="s">
        <v>246</v>
      </c>
      <c r="W342" s="403" t="s">
        <v>246</v>
      </c>
      <c r="AU342" s="466" t="s">
        <v>246</v>
      </c>
      <c r="AV342" s="402" t="s">
        <v>246</v>
      </c>
      <c r="AX342" s="402" t="s">
        <v>246</v>
      </c>
      <c r="BB342" s="403" t="s">
        <v>246</v>
      </c>
    </row>
    <row r="343" spans="7:54" ht="16.149999999999999" customHeight="1">
      <c r="G343" s="395" t="s">
        <v>246</v>
      </c>
      <c r="S343" s="402" t="s">
        <v>246</v>
      </c>
      <c r="W343" s="403" t="s">
        <v>246</v>
      </c>
      <c r="AU343" s="466" t="s">
        <v>246</v>
      </c>
      <c r="AV343" s="402" t="s">
        <v>246</v>
      </c>
      <c r="AX343" s="402" t="s">
        <v>246</v>
      </c>
      <c r="BB343" s="403" t="s">
        <v>246</v>
      </c>
    </row>
    <row r="344" spans="7:54" ht="16.149999999999999" customHeight="1">
      <c r="G344" s="395" t="s">
        <v>246</v>
      </c>
      <c r="S344" s="402" t="s">
        <v>246</v>
      </c>
      <c r="W344" s="403" t="s">
        <v>246</v>
      </c>
      <c r="AU344" s="466" t="s">
        <v>246</v>
      </c>
      <c r="AV344" s="402" t="s">
        <v>246</v>
      </c>
      <c r="AX344" s="402" t="s">
        <v>246</v>
      </c>
      <c r="BB344" s="403" t="s">
        <v>246</v>
      </c>
    </row>
    <row r="345" spans="7:54" ht="16.149999999999999" customHeight="1">
      <c r="G345" s="395" t="s">
        <v>246</v>
      </c>
      <c r="S345" s="402" t="s">
        <v>246</v>
      </c>
      <c r="W345" s="403" t="s">
        <v>246</v>
      </c>
      <c r="AU345" s="466" t="s">
        <v>246</v>
      </c>
      <c r="AV345" s="402" t="s">
        <v>246</v>
      </c>
      <c r="AX345" s="402" t="s">
        <v>246</v>
      </c>
      <c r="BB345" s="403" t="s">
        <v>246</v>
      </c>
    </row>
    <row r="346" spans="7:54" ht="16.149999999999999" customHeight="1">
      <c r="G346" s="395" t="s">
        <v>246</v>
      </c>
      <c r="S346" s="402" t="s">
        <v>246</v>
      </c>
      <c r="W346" s="403" t="s">
        <v>246</v>
      </c>
      <c r="AU346" s="466" t="s">
        <v>246</v>
      </c>
      <c r="AV346" s="402" t="s">
        <v>246</v>
      </c>
      <c r="AX346" s="402" t="s">
        <v>246</v>
      </c>
      <c r="BB346" s="403" t="s">
        <v>246</v>
      </c>
    </row>
    <row r="347" spans="7:54" ht="16.149999999999999" customHeight="1">
      <c r="G347" s="395" t="s">
        <v>246</v>
      </c>
      <c r="S347" s="402" t="s">
        <v>246</v>
      </c>
      <c r="W347" s="403" t="s">
        <v>246</v>
      </c>
      <c r="AU347" s="466" t="s">
        <v>246</v>
      </c>
      <c r="AV347" s="402" t="s">
        <v>246</v>
      </c>
      <c r="AX347" s="402" t="s">
        <v>246</v>
      </c>
      <c r="BB347" s="403" t="s">
        <v>246</v>
      </c>
    </row>
    <row r="348" spans="7:54" ht="16.149999999999999" customHeight="1">
      <c r="G348" s="395" t="s">
        <v>246</v>
      </c>
      <c r="S348" s="402" t="s">
        <v>246</v>
      </c>
      <c r="W348" s="403" t="s">
        <v>246</v>
      </c>
      <c r="AU348" s="466" t="s">
        <v>246</v>
      </c>
      <c r="AV348" s="402" t="s">
        <v>246</v>
      </c>
      <c r="AX348" s="402" t="s">
        <v>246</v>
      </c>
      <c r="BB348" s="403" t="s">
        <v>246</v>
      </c>
    </row>
    <row r="349" spans="7:54" ht="16.149999999999999" customHeight="1">
      <c r="G349" s="395" t="s">
        <v>246</v>
      </c>
      <c r="S349" s="402" t="s">
        <v>246</v>
      </c>
      <c r="W349" s="403" t="s">
        <v>246</v>
      </c>
      <c r="AU349" s="466" t="s">
        <v>246</v>
      </c>
      <c r="AV349" s="402" t="s">
        <v>246</v>
      </c>
      <c r="AX349" s="402" t="s">
        <v>246</v>
      </c>
      <c r="BB349" s="403" t="s">
        <v>246</v>
      </c>
    </row>
    <row r="350" spans="7:54" ht="16.149999999999999" customHeight="1">
      <c r="G350" s="395" t="s">
        <v>246</v>
      </c>
      <c r="S350" s="402" t="s">
        <v>246</v>
      </c>
      <c r="W350" s="403" t="s">
        <v>246</v>
      </c>
      <c r="AU350" s="466" t="s">
        <v>246</v>
      </c>
      <c r="AV350" s="402" t="s">
        <v>246</v>
      </c>
      <c r="AX350" s="402" t="s">
        <v>246</v>
      </c>
      <c r="BB350" s="403" t="s">
        <v>246</v>
      </c>
    </row>
    <row r="351" spans="7:54" ht="16.149999999999999" customHeight="1">
      <c r="G351" s="395" t="s">
        <v>246</v>
      </c>
      <c r="S351" s="402" t="s">
        <v>246</v>
      </c>
      <c r="W351" s="403" t="s">
        <v>246</v>
      </c>
      <c r="AU351" s="466" t="s">
        <v>246</v>
      </c>
      <c r="AV351" s="402" t="s">
        <v>246</v>
      </c>
      <c r="AX351" s="402" t="s">
        <v>246</v>
      </c>
      <c r="BB351" s="403" t="s">
        <v>246</v>
      </c>
    </row>
    <row r="352" spans="7:54" ht="16.149999999999999" customHeight="1">
      <c r="G352" s="395" t="s">
        <v>246</v>
      </c>
      <c r="S352" s="402" t="s">
        <v>246</v>
      </c>
      <c r="W352" s="403" t="s">
        <v>246</v>
      </c>
      <c r="AU352" s="466" t="s">
        <v>246</v>
      </c>
      <c r="AV352" s="402" t="s">
        <v>246</v>
      </c>
      <c r="AX352" s="402" t="s">
        <v>246</v>
      </c>
      <c r="BB352" s="403" t="s">
        <v>246</v>
      </c>
    </row>
    <row r="353" spans="7:54" ht="16.149999999999999" customHeight="1">
      <c r="G353" s="395" t="s">
        <v>246</v>
      </c>
      <c r="S353" s="402" t="s">
        <v>246</v>
      </c>
      <c r="W353" s="403" t="s">
        <v>246</v>
      </c>
      <c r="AU353" s="466" t="s">
        <v>246</v>
      </c>
      <c r="AV353" s="402" t="s">
        <v>246</v>
      </c>
      <c r="AX353" s="402" t="s">
        <v>246</v>
      </c>
      <c r="BB353" s="403" t="s">
        <v>246</v>
      </c>
    </row>
    <row r="354" spans="7:54" ht="16.149999999999999" customHeight="1">
      <c r="G354" s="395" t="s">
        <v>246</v>
      </c>
      <c r="S354" s="402" t="s">
        <v>246</v>
      </c>
      <c r="W354" s="403" t="s">
        <v>246</v>
      </c>
      <c r="AU354" s="466" t="s">
        <v>246</v>
      </c>
      <c r="AV354" s="402" t="s">
        <v>246</v>
      </c>
      <c r="AX354" s="402" t="s">
        <v>246</v>
      </c>
      <c r="BB354" s="403" t="s">
        <v>246</v>
      </c>
    </row>
    <row r="355" spans="7:54" ht="16.149999999999999" customHeight="1">
      <c r="G355" s="395" t="s">
        <v>246</v>
      </c>
      <c r="S355" s="402" t="s">
        <v>246</v>
      </c>
      <c r="W355" s="403" t="s">
        <v>246</v>
      </c>
      <c r="AU355" s="466" t="s">
        <v>246</v>
      </c>
      <c r="AV355" s="402" t="s">
        <v>246</v>
      </c>
      <c r="AX355" s="402" t="s">
        <v>246</v>
      </c>
      <c r="BB355" s="403" t="s">
        <v>246</v>
      </c>
    </row>
    <row r="356" spans="7:54" ht="16.149999999999999" customHeight="1">
      <c r="G356" s="395" t="s">
        <v>246</v>
      </c>
      <c r="S356" s="402" t="s">
        <v>246</v>
      </c>
      <c r="W356" s="403" t="s">
        <v>246</v>
      </c>
      <c r="AU356" s="466" t="s">
        <v>246</v>
      </c>
      <c r="AV356" s="402" t="s">
        <v>246</v>
      </c>
      <c r="AX356" s="402" t="s">
        <v>246</v>
      </c>
      <c r="BB356" s="403" t="s">
        <v>246</v>
      </c>
    </row>
    <row r="357" spans="7:54" ht="16.149999999999999" customHeight="1">
      <c r="G357" s="395" t="s">
        <v>246</v>
      </c>
      <c r="S357" s="402" t="s">
        <v>246</v>
      </c>
      <c r="W357" s="403" t="s">
        <v>246</v>
      </c>
      <c r="AU357" s="466" t="s">
        <v>246</v>
      </c>
      <c r="AV357" s="402" t="s">
        <v>246</v>
      </c>
      <c r="AX357" s="402" t="s">
        <v>246</v>
      </c>
      <c r="BB357" s="403" t="s">
        <v>246</v>
      </c>
    </row>
    <row r="358" spans="7:54" ht="16.149999999999999" customHeight="1">
      <c r="G358" s="395" t="s">
        <v>246</v>
      </c>
      <c r="S358" s="402" t="s">
        <v>246</v>
      </c>
      <c r="W358" s="403" t="s">
        <v>246</v>
      </c>
      <c r="AU358" s="466" t="s">
        <v>246</v>
      </c>
      <c r="AV358" s="402" t="s">
        <v>246</v>
      </c>
      <c r="AX358" s="402" t="s">
        <v>246</v>
      </c>
      <c r="BB358" s="403" t="s">
        <v>246</v>
      </c>
    </row>
    <row r="359" spans="7:54" ht="16.149999999999999" customHeight="1">
      <c r="G359" s="395" t="s">
        <v>246</v>
      </c>
      <c r="S359" s="402" t="s">
        <v>246</v>
      </c>
      <c r="W359" s="403" t="s">
        <v>246</v>
      </c>
      <c r="AU359" s="466" t="s">
        <v>246</v>
      </c>
      <c r="AV359" s="402" t="s">
        <v>246</v>
      </c>
      <c r="AX359" s="402" t="s">
        <v>246</v>
      </c>
      <c r="BB359" s="403" t="s">
        <v>246</v>
      </c>
    </row>
    <row r="360" spans="7:54" ht="16.149999999999999" customHeight="1">
      <c r="G360" s="395" t="s">
        <v>246</v>
      </c>
      <c r="S360" s="402" t="s">
        <v>246</v>
      </c>
      <c r="W360" s="403" t="s">
        <v>246</v>
      </c>
      <c r="AU360" s="466" t="s">
        <v>246</v>
      </c>
      <c r="AV360" s="402" t="s">
        <v>246</v>
      </c>
      <c r="AX360" s="402" t="s">
        <v>246</v>
      </c>
      <c r="BB360" s="403" t="s">
        <v>246</v>
      </c>
    </row>
    <row r="361" spans="7:54" ht="16.149999999999999" customHeight="1">
      <c r="G361" s="395" t="s">
        <v>246</v>
      </c>
      <c r="S361" s="402" t="s">
        <v>246</v>
      </c>
      <c r="W361" s="403" t="s">
        <v>246</v>
      </c>
      <c r="AU361" s="466" t="s">
        <v>246</v>
      </c>
      <c r="AV361" s="402" t="s">
        <v>246</v>
      </c>
      <c r="AX361" s="402" t="s">
        <v>246</v>
      </c>
      <c r="BB361" s="403" t="s">
        <v>246</v>
      </c>
    </row>
    <row r="362" spans="7:54" ht="16.149999999999999" customHeight="1">
      <c r="G362" s="395" t="s">
        <v>246</v>
      </c>
      <c r="S362" s="402" t="s">
        <v>246</v>
      </c>
      <c r="W362" s="403" t="s">
        <v>246</v>
      </c>
      <c r="AU362" s="466" t="s">
        <v>246</v>
      </c>
      <c r="AV362" s="402" t="s">
        <v>246</v>
      </c>
      <c r="AX362" s="402" t="s">
        <v>246</v>
      </c>
      <c r="BB362" s="403" t="s">
        <v>246</v>
      </c>
    </row>
    <row r="363" spans="7:54" ht="16.149999999999999" customHeight="1">
      <c r="G363" s="395" t="s">
        <v>246</v>
      </c>
      <c r="S363" s="402" t="s">
        <v>246</v>
      </c>
      <c r="W363" s="403" t="s">
        <v>246</v>
      </c>
      <c r="AU363" s="466" t="s">
        <v>246</v>
      </c>
      <c r="AV363" s="402" t="s">
        <v>246</v>
      </c>
      <c r="AX363" s="402" t="s">
        <v>246</v>
      </c>
      <c r="BB363" s="403" t="s">
        <v>246</v>
      </c>
    </row>
    <row r="364" spans="7:54" ht="16.149999999999999" customHeight="1">
      <c r="G364" s="395" t="s">
        <v>246</v>
      </c>
      <c r="S364" s="402" t="s">
        <v>246</v>
      </c>
      <c r="W364" s="403" t="s">
        <v>246</v>
      </c>
      <c r="AU364" s="466" t="s">
        <v>246</v>
      </c>
      <c r="AV364" s="402" t="s">
        <v>246</v>
      </c>
      <c r="AX364" s="402" t="s">
        <v>246</v>
      </c>
      <c r="BB364" s="403" t="s">
        <v>246</v>
      </c>
    </row>
    <row r="365" spans="7:54" ht="16.149999999999999" customHeight="1">
      <c r="G365" s="395" t="s">
        <v>246</v>
      </c>
      <c r="S365" s="402" t="s">
        <v>246</v>
      </c>
      <c r="W365" s="403" t="s">
        <v>246</v>
      </c>
      <c r="AU365" s="466" t="s">
        <v>246</v>
      </c>
      <c r="AV365" s="402" t="s">
        <v>246</v>
      </c>
      <c r="AX365" s="402" t="s">
        <v>246</v>
      </c>
      <c r="BB365" s="403" t="s">
        <v>246</v>
      </c>
    </row>
    <row r="366" spans="7:54" ht="16.149999999999999" customHeight="1">
      <c r="G366" s="395" t="s">
        <v>246</v>
      </c>
      <c r="S366" s="402" t="s">
        <v>246</v>
      </c>
      <c r="W366" s="403" t="s">
        <v>246</v>
      </c>
      <c r="AU366" s="466" t="s">
        <v>246</v>
      </c>
      <c r="AV366" s="402" t="s">
        <v>246</v>
      </c>
      <c r="AX366" s="402" t="s">
        <v>246</v>
      </c>
      <c r="BB366" s="403" t="s">
        <v>246</v>
      </c>
    </row>
    <row r="367" spans="7:54" ht="16.149999999999999" customHeight="1">
      <c r="G367" s="395" t="s">
        <v>246</v>
      </c>
      <c r="S367" s="402" t="s">
        <v>246</v>
      </c>
      <c r="W367" s="403" t="s">
        <v>246</v>
      </c>
      <c r="AU367" s="466" t="s">
        <v>246</v>
      </c>
      <c r="AV367" s="402" t="s">
        <v>246</v>
      </c>
      <c r="AX367" s="402" t="s">
        <v>246</v>
      </c>
      <c r="BB367" s="403" t="s">
        <v>246</v>
      </c>
    </row>
    <row r="368" spans="7:54" ht="16.149999999999999" customHeight="1">
      <c r="G368" s="395" t="s">
        <v>246</v>
      </c>
      <c r="S368" s="402" t="s">
        <v>246</v>
      </c>
      <c r="W368" s="403" t="s">
        <v>246</v>
      </c>
      <c r="AU368" s="466" t="s">
        <v>246</v>
      </c>
      <c r="AV368" s="402" t="s">
        <v>246</v>
      </c>
      <c r="AX368" s="402" t="s">
        <v>246</v>
      </c>
      <c r="BB368" s="403" t="s">
        <v>246</v>
      </c>
    </row>
    <row r="369" spans="7:54" ht="16.149999999999999" customHeight="1">
      <c r="G369" s="395" t="s">
        <v>246</v>
      </c>
      <c r="S369" s="402" t="s">
        <v>246</v>
      </c>
      <c r="W369" s="403" t="s">
        <v>246</v>
      </c>
      <c r="AU369" s="466" t="s">
        <v>246</v>
      </c>
      <c r="AV369" s="402" t="s">
        <v>246</v>
      </c>
      <c r="AX369" s="402" t="s">
        <v>246</v>
      </c>
      <c r="BB369" s="403" t="s">
        <v>246</v>
      </c>
    </row>
    <row r="370" spans="7:54" ht="16.149999999999999" customHeight="1">
      <c r="G370" s="395" t="s">
        <v>246</v>
      </c>
      <c r="S370" s="402" t="s">
        <v>246</v>
      </c>
      <c r="W370" s="403" t="s">
        <v>246</v>
      </c>
      <c r="AU370" s="466" t="s">
        <v>246</v>
      </c>
      <c r="AV370" s="402" t="s">
        <v>246</v>
      </c>
      <c r="AX370" s="402" t="s">
        <v>246</v>
      </c>
      <c r="BB370" s="403" t="s">
        <v>246</v>
      </c>
    </row>
    <row r="371" spans="7:54" ht="16.149999999999999" customHeight="1">
      <c r="G371" s="395" t="s">
        <v>246</v>
      </c>
      <c r="S371" s="402" t="s">
        <v>246</v>
      </c>
      <c r="W371" s="403" t="s">
        <v>246</v>
      </c>
      <c r="AU371" s="466" t="s">
        <v>246</v>
      </c>
      <c r="AV371" s="402" t="s">
        <v>246</v>
      </c>
      <c r="AX371" s="402" t="s">
        <v>246</v>
      </c>
      <c r="BB371" s="403" t="s">
        <v>246</v>
      </c>
    </row>
    <row r="372" spans="7:54" ht="16.149999999999999" customHeight="1">
      <c r="G372" s="395" t="s">
        <v>246</v>
      </c>
      <c r="S372" s="402" t="s">
        <v>246</v>
      </c>
      <c r="W372" s="403" t="s">
        <v>246</v>
      </c>
      <c r="AU372" s="466" t="s">
        <v>246</v>
      </c>
      <c r="AV372" s="402" t="s">
        <v>246</v>
      </c>
      <c r="AX372" s="402" t="s">
        <v>246</v>
      </c>
      <c r="BB372" s="403" t="s">
        <v>246</v>
      </c>
    </row>
    <row r="373" spans="7:54" ht="16.149999999999999" customHeight="1">
      <c r="G373" s="395" t="s">
        <v>246</v>
      </c>
      <c r="S373" s="402" t="s">
        <v>246</v>
      </c>
      <c r="W373" s="403" t="s">
        <v>246</v>
      </c>
      <c r="AU373" s="466" t="s">
        <v>246</v>
      </c>
      <c r="AV373" s="402" t="s">
        <v>246</v>
      </c>
      <c r="AX373" s="402" t="s">
        <v>246</v>
      </c>
      <c r="BB373" s="403" t="s">
        <v>246</v>
      </c>
    </row>
    <row r="374" spans="7:54" ht="16.149999999999999" customHeight="1">
      <c r="G374" s="395" t="s">
        <v>246</v>
      </c>
      <c r="S374" s="402" t="s">
        <v>246</v>
      </c>
      <c r="W374" s="403" t="s">
        <v>246</v>
      </c>
      <c r="AU374" s="466" t="s">
        <v>246</v>
      </c>
      <c r="AV374" s="402" t="s">
        <v>246</v>
      </c>
      <c r="AX374" s="402" t="s">
        <v>246</v>
      </c>
      <c r="BB374" s="403" t="s">
        <v>246</v>
      </c>
    </row>
    <row r="375" spans="7:54" ht="16.149999999999999" customHeight="1">
      <c r="G375" s="395" t="s">
        <v>246</v>
      </c>
      <c r="S375" s="402" t="s">
        <v>246</v>
      </c>
      <c r="W375" s="403" t="s">
        <v>246</v>
      </c>
      <c r="AU375" s="466" t="s">
        <v>246</v>
      </c>
      <c r="AV375" s="402" t="s">
        <v>246</v>
      </c>
      <c r="AX375" s="402" t="s">
        <v>246</v>
      </c>
      <c r="BB375" s="403" t="s">
        <v>246</v>
      </c>
    </row>
    <row r="376" spans="7:54" ht="16.149999999999999" customHeight="1">
      <c r="G376" s="395" t="s">
        <v>246</v>
      </c>
      <c r="S376" s="402" t="s">
        <v>246</v>
      </c>
      <c r="W376" s="403" t="s">
        <v>246</v>
      </c>
      <c r="AU376" s="466" t="s">
        <v>246</v>
      </c>
      <c r="AV376" s="402" t="s">
        <v>246</v>
      </c>
      <c r="AX376" s="402" t="s">
        <v>246</v>
      </c>
      <c r="BB376" s="403" t="s">
        <v>246</v>
      </c>
    </row>
    <row r="377" spans="7:54" ht="16.149999999999999" customHeight="1">
      <c r="G377" s="395" t="s">
        <v>246</v>
      </c>
      <c r="S377" s="402" t="s">
        <v>246</v>
      </c>
      <c r="W377" s="403" t="s">
        <v>246</v>
      </c>
      <c r="AU377" s="466" t="s">
        <v>246</v>
      </c>
      <c r="AV377" s="402" t="s">
        <v>246</v>
      </c>
      <c r="AX377" s="402" t="s">
        <v>246</v>
      </c>
      <c r="BB377" s="403" t="s">
        <v>246</v>
      </c>
    </row>
    <row r="378" spans="7:54" ht="16.149999999999999" customHeight="1">
      <c r="G378" s="395" t="s">
        <v>246</v>
      </c>
      <c r="S378" s="402" t="s">
        <v>246</v>
      </c>
      <c r="W378" s="403" t="s">
        <v>246</v>
      </c>
      <c r="AU378" s="466" t="s">
        <v>246</v>
      </c>
      <c r="AV378" s="402" t="s">
        <v>246</v>
      </c>
      <c r="AX378" s="402" t="s">
        <v>246</v>
      </c>
      <c r="BB378" s="403" t="s">
        <v>246</v>
      </c>
    </row>
    <row r="379" spans="7:54" ht="16.149999999999999" customHeight="1">
      <c r="G379" s="395" t="s">
        <v>246</v>
      </c>
      <c r="S379" s="402" t="s">
        <v>246</v>
      </c>
      <c r="W379" s="403" t="s">
        <v>246</v>
      </c>
      <c r="AU379" s="466" t="s">
        <v>246</v>
      </c>
      <c r="AV379" s="402" t="s">
        <v>246</v>
      </c>
      <c r="AX379" s="402" t="s">
        <v>246</v>
      </c>
      <c r="BB379" s="403" t="s">
        <v>246</v>
      </c>
    </row>
    <row r="380" spans="7:54" ht="16.149999999999999" customHeight="1">
      <c r="G380" s="395" t="s">
        <v>246</v>
      </c>
      <c r="S380" s="402" t="s">
        <v>246</v>
      </c>
      <c r="W380" s="403" t="s">
        <v>246</v>
      </c>
      <c r="AU380" s="466" t="s">
        <v>246</v>
      </c>
      <c r="AV380" s="402" t="s">
        <v>246</v>
      </c>
      <c r="AX380" s="402" t="s">
        <v>246</v>
      </c>
      <c r="BB380" s="403" t="s">
        <v>246</v>
      </c>
    </row>
    <row r="381" spans="7:54" ht="16.149999999999999" customHeight="1">
      <c r="G381" s="395" t="s">
        <v>246</v>
      </c>
      <c r="S381" s="402" t="s">
        <v>246</v>
      </c>
      <c r="W381" s="403" t="s">
        <v>246</v>
      </c>
      <c r="AU381" s="466" t="s">
        <v>246</v>
      </c>
      <c r="AV381" s="402" t="s">
        <v>246</v>
      </c>
      <c r="AX381" s="402" t="s">
        <v>246</v>
      </c>
      <c r="BB381" s="403" t="s">
        <v>246</v>
      </c>
    </row>
    <row r="382" spans="7:54" ht="16.149999999999999" customHeight="1">
      <c r="G382" s="395" t="s">
        <v>246</v>
      </c>
      <c r="S382" s="402" t="s">
        <v>246</v>
      </c>
      <c r="W382" s="403" t="s">
        <v>246</v>
      </c>
      <c r="AU382" s="466" t="s">
        <v>246</v>
      </c>
      <c r="AV382" s="402" t="s">
        <v>246</v>
      </c>
      <c r="AX382" s="402" t="s">
        <v>246</v>
      </c>
      <c r="BB382" s="403" t="s">
        <v>246</v>
      </c>
    </row>
    <row r="383" spans="7:54" ht="16.149999999999999" customHeight="1">
      <c r="G383" s="395" t="s">
        <v>246</v>
      </c>
      <c r="S383" s="402" t="s">
        <v>246</v>
      </c>
      <c r="W383" s="403" t="s">
        <v>246</v>
      </c>
      <c r="AU383" s="466" t="s">
        <v>246</v>
      </c>
      <c r="AV383" s="402" t="s">
        <v>246</v>
      </c>
      <c r="AX383" s="402" t="s">
        <v>246</v>
      </c>
      <c r="BB383" s="403" t="s">
        <v>246</v>
      </c>
    </row>
    <row r="384" spans="7:54" ht="16.149999999999999" customHeight="1">
      <c r="G384" s="395" t="s">
        <v>246</v>
      </c>
      <c r="S384" s="402" t="s">
        <v>246</v>
      </c>
      <c r="W384" s="403" t="s">
        <v>246</v>
      </c>
      <c r="AU384" s="466" t="s">
        <v>246</v>
      </c>
      <c r="AV384" s="402" t="s">
        <v>246</v>
      </c>
      <c r="AX384" s="402" t="s">
        <v>246</v>
      </c>
      <c r="BB384" s="403" t="s">
        <v>246</v>
      </c>
    </row>
    <row r="385" spans="7:54" ht="16.149999999999999" customHeight="1">
      <c r="G385" s="395" t="s">
        <v>246</v>
      </c>
      <c r="S385" s="402" t="s">
        <v>246</v>
      </c>
      <c r="W385" s="403" t="s">
        <v>246</v>
      </c>
      <c r="AU385" s="466" t="s">
        <v>246</v>
      </c>
      <c r="AV385" s="402" t="s">
        <v>246</v>
      </c>
      <c r="AX385" s="402" t="s">
        <v>246</v>
      </c>
      <c r="BB385" s="403" t="s">
        <v>246</v>
      </c>
    </row>
    <row r="386" spans="7:54" ht="16.149999999999999" customHeight="1">
      <c r="G386" s="395" t="s">
        <v>246</v>
      </c>
      <c r="S386" s="402" t="s">
        <v>246</v>
      </c>
      <c r="W386" s="403" t="s">
        <v>246</v>
      </c>
      <c r="AU386" s="466" t="s">
        <v>246</v>
      </c>
      <c r="AV386" s="402" t="s">
        <v>246</v>
      </c>
      <c r="AX386" s="402" t="s">
        <v>246</v>
      </c>
      <c r="BB386" s="403" t="s">
        <v>246</v>
      </c>
    </row>
    <row r="387" spans="7:54" ht="16.149999999999999" customHeight="1">
      <c r="G387" s="395" t="s">
        <v>246</v>
      </c>
      <c r="S387" s="402" t="s">
        <v>246</v>
      </c>
      <c r="W387" s="403" t="s">
        <v>246</v>
      </c>
      <c r="AU387" s="466" t="s">
        <v>246</v>
      </c>
      <c r="AV387" s="402" t="s">
        <v>246</v>
      </c>
      <c r="AX387" s="402" t="s">
        <v>246</v>
      </c>
      <c r="BB387" s="403" t="s">
        <v>246</v>
      </c>
    </row>
    <row r="388" spans="7:54" ht="16.149999999999999" customHeight="1">
      <c r="G388" s="395" t="s">
        <v>246</v>
      </c>
      <c r="S388" s="402" t="s">
        <v>246</v>
      </c>
      <c r="W388" s="403" t="s">
        <v>246</v>
      </c>
      <c r="AU388" s="466" t="s">
        <v>246</v>
      </c>
      <c r="AV388" s="402" t="s">
        <v>246</v>
      </c>
      <c r="AX388" s="402" t="s">
        <v>246</v>
      </c>
      <c r="BB388" s="403" t="s">
        <v>246</v>
      </c>
    </row>
    <row r="389" spans="7:54" ht="16.149999999999999" customHeight="1">
      <c r="G389" s="395" t="s">
        <v>246</v>
      </c>
      <c r="S389" s="402" t="s">
        <v>246</v>
      </c>
      <c r="W389" s="403" t="s">
        <v>246</v>
      </c>
      <c r="AU389" s="466" t="s">
        <v>246</v>
      </c>
      <c r="AV389" s="402" t="s">
        <v>246</v>
      </c>
      <c r="AX389" s="402" t="s">
        <v>246</v>
      </c>
      <c r="BB389" s="403" t="s">
        <v>246</v>
      </c>
    </row>
    <row r="390" spans="7:54" ht="16.149999999999999" customHeight="1">
      <c r="G390" s="395" t="s">
        <v>246</v>
      </c>
      <c r="S390" s="402" t="s">
        <v>246</v>
      </c>
      <c r="W390" s="403" t="s">
        <v>246</v>
      </c>
      <c r="AU390" s="466" t="s">
        <v>246</v>
      </c>
      <c r="AV390" s="402" t="s">
        <v>246</v>
      </c>
      <c r="AX390" s="402" t="s">
        <v>246</v>
      </c>
      <c r="BB390" s="403" t="s">
        <v>246</v>
      </c>
    </row>
    <row r="391" spans="7:54" ht="16.149999999999999" customHeight="1">
      <c r="G391" s="395" t="s">
        <v>246</v>
      </c>
      <c r="S391" s="402" t="s">
        <v>246</v>
      </c>
      <c r="W391" s="403" t="s">
        <v>246</v>
      </c>
      <c r="AU391" s="466" t="s">
        <v>246</v>
      </c>
      <c r="AV391" s="402" t="s">
        <v>246</v>
      </c>
      <c r="AX391" s="402" t="s">
        <v>246</v>
      </c>
      <c r="BB391" s="403" t="s">
        <v>246</v>
      </c>
    </row>
    <row r="392" spans="7:54" ht="16.149999999999999" customHeight="1">
      <c r="G392" s="395" t="s">
        <v>246</v>
      </c>
      <c r="S392" s="402" t="s">
        <v>246</v>
      </c>
      <c r="W392" s="403" t="s">
        <v>246</v>
      </c>
      <c r="AU392" s="466" t="s">
        <v>246</v>
      </c>
      <c r="AV392" s="402" t="s">
        <v>246</v>
      </c>
      <c r="AX392" s="402" t="s">
        <v>246</v>
      </c>
      <c r="BB392" s="403" t="s">
        <v>246</v>
      </c>
    </row>
    <row r="393" spans="7:54" ht="16.149999999999999" customHeight="1">
      <c r="G393" s="395" t="s">
        <v>246</v>
      </c>
      <c r="S393" s="402" t="s">
        <v>246</v>
      </c>
      <c r="W393" s="403" t="s">
        <v>246</v>
      </c>
      <c r="AU393" s="466" t="s">
        <v>246</v>
      </c>
      <c r="AV393" s="402" t="s">
        <v>246</v>
      </c>
      <c r="AX393" s="402" t="s">
        <v>246</v>
      </c>
      <c r="BB393" s="403" t="s">
        <v>246</v>
      </c>
    </row>
    <row r="394" spans="7:54" ht="16.149999999999999" customHeight="1">
      <c r="G394" s="395" t="s">
        <v>246</v>
      </c>
      <c r="S394" s="402" t="s">
        <v>246</v>
      </c>
      <c r="W394" s="403" t="s">
        <v>246</v>
      </c>
      <c r="AU394" s="466" t="s">
        <v>246</v>
      </c>
      <c r="AV394" s="402" t="s">
        <v>246</v>
      </c>
      <c r="AX394" s="402" t="s">
        <v>246</v>
      </c>
      <c r="BB394" s="403" t="s">
        <v>246</v>
      </c>
    </row>
    <row r="395" spans="7:54" ht="16.149999999999999" customHeight="1">
      <c r="G395" s="395" t="s">
        <v>246</v>
      </c>
      <c r="S395" s="402" t="s">
        <v>246</v>
      </c>
      <c r="W395" s="403" t="s">
        <v>246</v>
      </c>
      <c r="AU395" s="466" t="s">
        <v>246</v>
      </c>
      <c r="AV395" s="402" t="s">
        <v>246</v>
      </c>
      <c r="AX395" s="402" t="s">
        <v>246</v>
      </c>
      <c r="BB395" s="403" t="s">
        <v>246</v>
      </c>
    </row>
  </sheetData>
  <sheetProtection sheet="1" objects="1" scenarios="1" selectLockedCells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0ACBD-F6E9-4A24-98D0-E177FCF92204}">
  <sheetPr codeName="Sheet32">
    <tabColor theme="8" tint="0.79998168889431442"/>
  </sheetPr>
  <dimension ref="A1:DI395"/>
  <sheetViews>
    <sheetView showRowColHeaders="0"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tr">
        <f>IF(LEN(F:F)=0,"",VLOOKUP($F:$F,zSbu!$B:$H,2,FALSE))</f>
        <v/>
      </c>
      <c r="H1" s="472" t="str">
        <f>IF(LEN(G:G)=0,"",VLOOKUP($F:$F,zSbu!$B:$H,3,FALSE))</f>
        <v/>
      </c>
      <c r="I1" s="472" t="str">
        <f>IF(LEN(H:H)=0,"",VLOOKUP($F:$F,zSbu!$B:$H,4,FALSE))</f>
        <v/>
      </c>
      <c r="J1" s="472" t="str">
        <f>IF(LEN(I:I)=0,"",VLOOKUP($F:$F,zSbu!$B:$H,5,FALSE))</f>
        <v/>
      </c>
      <c r="K1" s="473" t="str">
        <f>IF(LEN(J:J)=0,"",VLOOKUP($F:$F,zSbu!$B:$H,6,FALSE))</f>
        <v/>
      </c>
      <c r="L1" s="472" t="str">
        <f>IF(LEN(K:K)=0,"",VLOOKUP($F:$F,zSbu!$B:$H,7,FALSE))</f>
        <v/>
      </c>
      <c r="M1" s="472" t="e">
        <f>AX1/Q1</f>
        <v>#DIV/0!</v>
      </c>
      <c r="N1" s="472" t="e">
        <f>IF(M1&lt;0,"L",IF(M1&lt;N$3,"M","P"))</f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327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5.6" customHeight="1">
      <c r="B18" s="397"/>
      <c r="F18" s="137" t="s">
        <v>59</v>
      </c>
      <c r="G18" s="395" t="s">
        <v>60</v>
      </c>
      <c r="H18" s="396">
        <v>32213</v>
      </c>
      <c r="I18" s="467" t="s">
        <v>61</v>
      </c>
      <c r="J18" s="467" t="s">
        <v>62</v>
      </c>
      <c r="K18" s="468" t="s">
        <v>63</v>
      </c>
      <c r="L18" s="396" t="s">
        <v>64</v>
      </c>
      <c r="M18" s="399">
        <v>0.17367960081626985</v>
      </c>
      <c r="N18" s="400" t="s">
        <v>52</v>
      </c>
      <c r="O18" s="504">
        <v>2017</v>
      </c>
      <c r="P18" s="401">
        <v>1</v>
      </c>
      <c r="Q18" s="141">
        <v>6747.77</v>
      </c>
      <c r="R18" s="141">
        <v>73.98</v>
      </c>
      <c r="S18" s="402">
        <v>6673.7900000000009</v>
      </c>
      <c r="T18" s="141">
        <v>2753.73</v>
      </c>
      <c r="W18" s="403">
        <v>3920.0600000000009</v>
      </c>
      <c r="X18" s="142">
        <v>76.739999999999995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132</v>
      </c>
      <c r="AX18" s="402">
        <v>1171.9500000000012</v>
      </c>
      <c r="AY18" s="141">
        <v>0</v>
      </c>
      <c r="AZ18" s="141">
        <v>0</v>
      </c>
      <c r="BA18" s="142">
        <v>241.74821</v>
      </c>
      <c r="BB18" s="402">
        <v>930.20179000000121</v>
      </c>
      <c r="BC18" s="157"/>
    </row>
    <row r="19" spans="1:113" ht="16.149999999999999" customHeight="1">
      <c r="B19" s="397"/>
      <c r="F19" s="137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0.12529291343829474</v>
      </c>
      <c r="N19" s="400" t="s">
        <v>52</v>
      </c>
      <c r="O19" s="504">
        <v>2017</v>
      </c>
      <c r="P19" s="401">
        <v>1</v>
      </c>
      <c r="Q19" s="141">
        <v>5402.62</v>
      </c>
      <c r="R19" s="141">
        <v>100.85</v>
      </c>
      <c r="S19" s="402">
        <v>5301.7699999999995</v>
      </c>
      <c r="T19" s="141">
        <v>2200.91</v>
      </c>
      <c r="W19" s="403">
        <v>3100.8599999999997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106</v>
      </c>
      <c r="AX19" s="402">
        <v>676.90999999999985</v>
      </c>
      <c r="AY19" s="141">
        <v>0</v>
      </c>
      <c r="AZ19" s="141">
        <v>0</v>
      </c>
      <c r="BA19" s="142">
        <v>333.19881999999996</v>
      </c>
      <c r="BB19" s="403">
        <v>343.7111799999999</v>
      </c>
    </row>
    <row r="20" spans="1:113" ht="16.149999999999999" customHeight="1">
      <c r="B20" s="397"/>
      <c r="F20" s="137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0.1637055678477633</v>
      </c>
      <c r="N20" s="400" t="s">
        <v>52</v>
      </c>
      <c r="O20" s="504">
        <v>2017</v>
      </c>
      <c r="P20" s="401">
        <v>1</v>
      </c>
      <c r="Q20" s="141">
        <v>6381.64</v>
      </c>
      <c r="R20" s="141">
        <v>69.89</v>
      </c>
      <c r="S20" s="402">
        <v>6311.75</v>
      </c>
      <c r="T20" s="141">
        <v>2535.92</v>
      </c>
      <c r="W20" s="403">
        <v>3775.83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125</v>
      </c>
      <c r="AX20" s="402">
        <v>1044.7100000000003</v>
      </c>
      <c r="AY20" s="141">
        <v>0</v>
      </c>
      <c r="AZ20" s="141">
        <v>0</v>
      </c>
      <c r="BA20" s="142">
        <v>71.528349999999989</v>
      </c>
      <c r="BB20" s="403">
        <v>973.18165000000022</v>
      </c>
    </row>
    <row r="21" spans="1:113" ht="16.149999999999999" customHeight="1">
      <c r="B21" s="397"/>
      <c r="F21" s="137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5.7656911359886709E-2</v>
      </c>
      <c r="N21" s="400" t="s">
        <v>52</v>
      </c>
      <c r="O21" s="504">
        <v>2017</v>
      </c>
      <c r="P21" s="401">
        <v>1</v>
      </c>
      <c r="Q21" s="141">
        <v>4297.49</v>
      </c>
      <c r="R21" s="141">
        <v>77.09</v>
      </c>
      <c r="S21" s="402">
        <v>4220.3999999999996</v>
      </c>
      <c r="T21" s="141">
        <v>1756.23</v>
      </c>
      <c r="W21" s="403">
        <v>2464.1699999999996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84</v>
      </c>
      <c r="AX21" s="402">
        <v>247.77999999999952</v>
      </c>
      <c r="AY21" s="141">
        <v>0</v>
      </c>
      <c r="AZ21" s="141">
        <v>0</v>
      </c>
      <c r="BA21" s="142">
        <v>294.85140499999994</v>
      </c>
      <c r="BB21" s="403">
        <v>-47.071405000000425</v>
      </c>
    </row>
    <row r="22" spans="1:113" ht="16.149999999999999" customHeight="1">
      <c r="B22" s="397"/>
      <c r="F22" s="137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0.11957105380237193</v>
      </c>
      <c r="N22" s="400" t="s">
        <v>52</v>
      </c>
      <c r="O22" s="504">
        <v>2017</v>
      </c>
      <c r="P22" s="401">
        <v>1</v>
      </c>
      <c r="Q22" s="141">
        <v>3910.98</v>
      </c>
      <c r="R22" s="141">
        <v>107.47</v>
      </c>
      <c r="S22" s="402">
        <v>3803.51</v>
      </c>
      <c r="T22" s="141">
        <v>1520.86</v>
      </c>
      <c r="W22" s="403">
        <v>2282.6500000000005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77</v>
      </c>
      <c r="AX22" s="402">
        <v>467.64000000000055</v>
      </c>
      <c r="AY22" s="141">
        <v>0</v>
      </c>
      <c r="AZ22" s="141">
        <v>0</v>
      </c>
      <c r="BA22" s="142">
        <v>103.15347</v>
      </c>
      <c r="BB22" s="403">
        <v>364.48653000000058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0.18240795077822899</v>
      </c>
      <c r="N23" s="400" t="s">
        <v>52</v>
      </c>
      <c r="O23" s="504">
        <v>2017</v>
      </c>
      <c r="P23" s="401">
        <v>1</v>
      </c>
      <c r="Q23" s="141">
        <v>7139.93</v>
      </c>
      <c r="R23" s="141">
        <v>203.2</v>
      </c>
      <c r="S23" s="402">
        <v>6936.7300000000005</v>
      </c>
      <c r="T23" s="141">
        <v>2860.54</v>
      </c>
      <c r="W23" s="403">
        <v>4076.1900000000005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140</v>
      </c>
      <c r="AX23" s="402">
        <v>1302.3800000000006</v>
      </c>
      <c r="AY23" s="141">
        <v>0</v>
      </c>
      <c r="AZ23" s="141">
        <v>0</v>
      </c>
      <c r="BA23" s="142">
        <v>118.40828500000001</v>
      </c>
      <c r="BB23" s="403">
        <v>1183.9717150000006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0.16049035259256367</v>
      </c>
      <c r="N24" s="400" t="s">
        <v>52</v>
      </c>
      <c r="O24" s="504">
        <v>2017</v>
      </c>
      <c r="P24" s="401">
        <v>1</v>
      </c>
      <c r="Q24" s="141">
        <v>6182.49</v>
      </c>
      <c r="R24" s="141">
        <v>112.31</v>
      </c>
      <c r="S24" s="402">
        <v>6070.1799999999994</v>
      </c>
      <c r="T24" s="141">
        <v>2527.04</v>
      </c>
      <c r="W24" s="403">
        <v>3543.1399999999994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133</v>
      </c>
      <c r="AX24" s="402">
        <v>992.22999999999888</v>
      </c>
      <c r="AY24" s="141">
        <v>0</v>
      </c>
      <c r="AZ24" s="141">
        <v>0</v>
      </c>
      <c r="BA24" s="142">
        <v>112.517715</v>
      </c>
      <c r="BB24" s="403">
        <v>879.71228499999893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0.12300214368524282</v>
      </c>
      <c r="N25" s="400" t="s">
        <v>52</v>
      </c>
      <c r="O25" s="504">
        <v>2017</v>
      </c>
      <c r="P25" s="401">
        <v>1</v>
      </c>
      <c r="Q25" s="141">
        <v>10971.76</v>
      </c>
      <c r="R25" s="141">
        <v>177.9</v>
      </c>
      <c r="S25" s="402">
        <v>10793.86</v>
      </c>
      <c r="T25" s="141">
        <v>4365.46</v>
      </c>
      <c r="W25" s="403">
        <v>6428.4000000000005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215</v>
      </c>
      <c r="AX25" s="402">
        <v>1349.5499999999997</v>
      </c>
      <c r="AY25" s="141">
        <v>0</v>
      </c>
      <c r="AZ25" s="141">
        <v>0</v>
      </c>
      <c r="BA25" s="142">
        <v>256.45506499999999</v>
      </c>
      <c r="BB25" s="403">
        <v>1093.0949349999996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0.15582440211541149</v>
      </c>
      <c r="N26" s="400" t="s">
        <v>52</v>
      </c>
      <c r="O26" s="504">
        <v>2017</v>
      </c>
      <c r="P26" s="401">
        <v>1</v>
      </c>
      <c r="Q26" s="141">
        <v>10683.5</v>
      </c>
      <c r="R26" s="141">
        <v>172.12</v>
      </c>
      <c r="S26" s="402">
        <v>10511.38</v>
      </c>
      <c r="T26" s="141">
        <v>4269.47</v>
      </c>
      <c r="W26" s="403">
        <v>6241.9099999999989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209</v>
      </c>
      <c r="AX26" s="402">
        <v>1664.7499999999986</v>
      </c>
      <c r="AY26" s="141">
        <v>0</v>
      </c>
      <c r="AZ26" s="141">
        <v>0</v>
      </c>
      <c r="BA26" s="142">
        <v>145.277895</v>
      </c>
      <c r="BB26" s="403">
        <v>1519.4721049999987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0.17510097144868186</v>
      </c>
      <c r="N27" s="400" t="s">
        <v>52</v>
      </c>
      <c r="O27" s="504">
        <v>2017</v>
      </c>
      <c r="P27" s="401">
        <v>1</v>
      </c>
      <c r="Q27" s="141">
        <v>5370.33</v>
      </c>
      <c r="R27" s="141">
        <v>91.71</v>
      </c>
      <c r="S27" s="402">
        <v>5278.62</v>
      </c>
      <c r="T27" s="141">
        <v>2152.09</v>
      </c>
      <c r="W27" s="403">
        <v>3126.5299999999997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105</v>
      </c>
      <c r="AX27" s="402">
        <v>940.34999999999968</v>
      </c>
      <c r="AY27" s="141">
        <v>0</v>
      </c>
      <c r="AZ27" s="141">
        <v>0</v>
      </c>
      <c r="BA27" s="142">
        <v>222.62832</v>
      </c>
      <c r="BB27" s="403">
        <v>717.72167999999965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0.1622509383504725</v>
      </c>
      <c r="N28" s="400" t="s">
        <v>52</v>
      </c>
      <c r="O28" s="504">
        <v>2017</v>
      </c>
      <c r="P28" s="401">
        <v>1</v>
      </c>
      <c r="Q28" s="141">
        <v>2539.0300000000002</v>
      </c>
      <c r="R28" s="141">
        <v>71.150000000000006</v>
      </c>
      <c r="S28" s="402">
        <v>2467.88</v>
      </c>
      <c r="T28" s="141">
        <v>1278.6199999999999</v>
      </c>
      <c r="W28" s="403">
        <v>1189.2600000000002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</v>
      </c>
      <c r="AX28" s="402">
        <v>411.96000000000021</v>
      </c>
      <c r="AY28" s="141">
        <v>0</v>
      </c>
      <c r="AZ28" s="141">
        <v>0</v>
      </c>
      <c r="BA28" s="142">
        <v>51.606090000000002</v>
      </c>
      <c r="BB28" s="403">
        <v>360.35391000000021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0.10012187945285683</v>
      </c>
      <c r="N29" s="400" t="s">
        <v>52</v>
      </c>
      <c r="O29" s="504">
        <v>2017</v>
      </c>
      <c r="P29" s="401">
        <v>1</v>
      </c>
      <c r="Q29" s="141">
        <v>6695.14</v>
      </c>
      <c r="R29" s="141">
        <v>115.3</v>
      </c>
      <c r="S29" s="402">
        <v>6579.84</v>
      </c>
      <c r="T29" s="141">
        <v>2777.47</v>
      </c>
      <c r="W29" s="403">
        <v>3802.3700000000003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131</v>
      </c>
      <c r="AX29" s="402">
        <v>670.32999999999993</v>
      </c>
      <c r="AY29" s="141">
        <v>0</v>
      </c>
      <c r="AZ29" s="141">
        <v>0</v>
      </c>
      <c r="BA29" s="142">
        <v>154.52472</v>
      </c>
      <c r="BB29" s="403">
        <v>515.80527999999993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5.4910835351655571E-2</v>
      </c>
      <c r="N30" s="400" t="s">
        <v>52</v>
      </c>
      <c r="O30" s="504">
        <v>2017</v>
      </c>
      <c r="P30" s="401">
        <v>1</v>
      </c>
      <c r="Q30" s="141">
        <v>4277.4799999999996</v>
      </c>
      <c r="R30" s="141">
        <v>33.69</v>
      </c>
      <c r="S30" s="402">
        <v>4243.79</v>
      </c>
      <c r="T30" s="141">
        <v>1732.84</v>
      </c>
      <c r="W30" s="403">
        <v>2510.9499999999998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84</v>
      </c>
      <c r="AX30" s="402">
        <v>234.87999999999965</v>
      </c>
      <c r="AY30" s="141">
        <v>0</v>
      </c>
      <c r="AZ30" s="141">
        <v>0</v>
      </c>
      <c r="BA30" s="142">
        <v>66.518429999999995</v>
      </c>
      <c r="BB30" s="403">
        <v>168.36156999999966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3.2402453543924556E-3</v>
      </c>
      <c r="N31" s="400" t="s">
        <v>51</v>
      </c>
      <c r="O31" s="504">
        <v>2017</v>
      </c>
      <c r="P31" s="401">
        <v>1</v>
      </c>
      <c r="Q31" s="141">
        <v>4644.71</v>
      </c>
      <c r="R31" s="141">
        <v>35.159999999999997</v>
      </c>
      <c r="S31" s="402">
        <v>4609.55</v>
      </c>
      <c r="T31" s="141">
        <v>1902.33</v>
      </c>
      <c r="W31" s="403">
        <v>2707.2200000000003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91</v>
      </c>
      <c r="AX31" s="402">
        <v>15.050000000000182</v>
      </c>
      <c r="AY31" s="141">
        <v>0</v>
      </c>
      <c r="AZ31" s="141">
        <v>0</v>
      </c>
      <c r="BA31" s="142">
        <v>63.915619999999983</v>
      </c>
      <c r="BB31" s="403">
        <v>-48.865619999999801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-4.4340068533617064E-2</v>
      </c>
      <c r="N32" s="400" t="s">
        <v>56</v>
      </c>
      <c r="O32" s="504">
        <v>2017</v>
      </c>
      <c r="P32" s="401">
        <v>1</v>
      </c>
      <c r="Q32" s="141">
        <v>2031.12</v>
      </c>
      <c r="R32" s="141">
        <v>25.93</v>
      </c>
      <c r="S32" s="402">
        <v>2005.1899999999998</v>
      </c>
      <c r="T32" s="141">
        <v>878.39</v>
      </c>
      <c r="W32" s="403">
        <v>1126.7999999999997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</v>
      </c>
      <c r="AX32" s="402">
        <v>-90.060000000000286</v>
      </c>
      <c r="AY32" s="141">
        <v>0</v>
      </c>
      <c r="AZ32" s="141">
        <v>0</v>
      </c>
      <c r="BA32" s="142">
        <v>56.351815000000002</v>
      </c>
      <c r="BB32" s="403">
        <v>-146.41181500000027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-4.1124622082167446E-2</v>
      </c>
      <c r="N33" s="400" t="s">
        <v>56</v>
      </c>
      <c r="O33" s="504">
        <v>2017</v>
      </c>
      <c r="P33" s="401">
        <v>1</v>
      </c>
      <c r="Q33" s="141">
        <v>3909.58</v>
      </c>
      <c r="R33" s="141">
        <v>94.26</v>
      </c>
      <c r="S33" s="402">
        <v>3815.3199999999997</v>
      </c>
      <c r="T33" s="141">
        <v>1565.06</v>
      </c>
      <c r="W33" s="403">
        <v>2250.2599999999998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77</v>
      </c>
      <c r="AX33" s="402">
        <v>-160.7800000000002</v>
      </c>
      <c r="AY33" s="141">
        <v>0</v>
      </c>
      <c r="AZ33" s="141">
        <v>0</v>
      </c>
      <c r="BA33" s="142">
        <v>152.43073000000001</v>
      </c>
      <c r="BB33" s="403">
        <v>-313.21073000000024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0.19900430073075454</v>
      </c>
      <c r="N34" s="400" t="s">
        <v>52</v>
      </c>
      <c r="O34" s="504">
        <v>2017</v>
      </c>
      <c r="P34" s="401">
        <v>1</v>
      </c>
      <c r="Q34" s="141">
        <v>7303.41</v>
      </c>
      <c r="R34" s="141">
        <v>101.48</v>
      </c>
      <c r="S34" s="402">
        <v>7201.93</v>
      </c>
      <c r="T34" s="141">
        <v>2915.11</v>
      </c>
      <c r="W34" s="403">
        <v>4286.82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143</v>
      </c>
      <c r="AX34" s="402">
        <v>1453.4099999999999</v>
      </c>
      <c r="AY34" s="141">
        <v>0</v>
      </c>
      <c r="AZ34" s="141">
        <v>0</v>
      </c>
      <c r="BA34" s="142">
        <v>134.749235</v>
      </c>
      <c r="BB34" s="403">
        <v>1318.6607649999999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8.8121127637476593E-2</v>
      </c>
      <c r="N35" s="400" t="s">
        <v>52</v>
      </c>
      <c r="O35" s="504">
        <v>2017</v>
      </c>
      <c r="P35" s="401">
        <v>1</v>
      </c>
      <c r="Q35" s="141">
        <v>3629.89</v>
      </c>
      <c r="R35" s="141">
        <v>78.69</v>
      </c>
      <c r="S35" s="402">
        <v>3551.2</v>
      </c>
      <c r="T35" s="141">
        <v>1423.56</v>
      </c>
      <c r="W35" s="403">
        <v>2127.64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62</v>
      </c>
      <c r="AX35" s="402">
        <v>319.86999999999989</v>
      </c>
      <c r="AY35" s="141">
        <v>0</v>
      </c>
      <c r="AZ35" s="141">
        <v>0</v>
      </c>
      <c r="BA35" s="142">
        <v>77.546124999999989</v>
      </c>
      <c r="BB35" s="403">
        <v>242.3238749999999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8.0325117483456457E-2</v>
      </c>
      <c r="N36" s="400" t="s">
        <v>52</v>
      </c>
      <c r="O36" s="504">
        <v>2017</v>
      </c>
      <c r="P36" s="401">
        <v>1</v>
      </c>
      <c r="Q36" s="141">
        <v>4170.8</v>
      </c>
      <c r="R36" s="141">
        <v>23.59</v>
      </c>
      <c r="S36" s="402">
        <v>4147.21</v>
      </c>
      <c r="T36" s="141">
        <v>2211.21</v>
      </c>
      <c r="W36" s="403">
        <v>1936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82</v>
      </c>
      <c r="AX36" s="402">
        <v>335.02000000000021</v>
      </c>
      <c r="AY36" s="141">
        <v>0</v>
      </c>
      <c r="AZ36" s="141">
        <v>0</v>
      </c>
      <c r="BA36" s="142">
        <v>45.686164999999995</v>
      </c>
      <c r="BB36" s="403">
        <v>289.33383500000019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7.0286365022099076E-2</v>
      </c>
      <c r="N37" s="400" t="s">
        <v>52</v>
      </c>
      <c r="O37" s="504">
        <v>2017</v>
      </c>
      <c r="P37" s="401">
        <v>1</v>
      </c>
      <c r="Q37" s="141">
        <v>7314.79</v>
      </c>
      <c r="R37" s="141">
        <v>115.95</v>
      </c>
      <c r="S37" s="402">
        <v>7198.84</v>
      </c>
      <c r="T37" s="141">
        <v>2928.59</v>
      </c>
      <c r="W37" s="403">
        <v>4270.25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143</v>
      </c>
      <c r="AX37" s="402">
        <v>514.13000000000011</v>
      </c>
      <c r="AY37" s="141">
        <v>0</v>
      </c>
      <c r="AZ37" s="141">
        <v>0</v>
      </c>
      <c r="BA37" s="142">
        <v>265.72145999999998</v>
      </c>
      <c r="BB37" s="403">
        <v>248.40854000000013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2.7981843158334869E-2</v>
      </c>
      <c r="N38" s="400" t="s">
        <v>51</v>
      </c>
      <c r="O38" s="504">
        <v>2017</v>
      </c>
      <c r="P38" s="401">
        <v>1</v>
      </c>
      <c r="Q38" s="141">
        <v>1004.58</v>
      </c>
      <c r="R38" s="141">
        <v>28.35</v>
      </c>
      <c r="S38" s="402">
        <v>976.23</v>
      </c>
      <c r="T38" s="141">
        <v>581.78</v>
      </c>
      <c r="W38" s="403">
        <v>394.45000000000005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</v>
      </c>
      <c r="AX38" s="402">
        <v>28.110000000000042</v>
      </c>
      <c r="AY38" s="141">
        <v>0</v>
      </c>
      <c r="AZ38" s="141">
        <v>0</v>
      </c>
      <c r="BA38" s="142">
        <v>24.589704999999999</v>
      </c>
      <c r="BB38" s="403">
        <v>3.5202950000000435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0.10737379775036689</v>
      </c>
      <c r="N39" s="400" t="s">
        <v>52</v>
      </c>
      <c r="O39" s="504">
        <v>2017</v>
      </c>
      <c r="P39" s="401">
        <v>1</v>
      </c>
      <c r="Q39" s="141">
        <v>1288.21</v>
      </c>
      <c r="R39" s="141">
        <v>17.04</v>
      </c>
      <c r="S39" s="402">
        <v>1271.17</v>
      </c>
      <c r="T39" s="141">
        <v>727.78</v>
      </c>
      <c r="W39" s="403">
        <v>543.3900000000001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</v>
      </c>
      <c r="AX39" s="402">
        <v>138.32000000000014</v>
      </c>
      <c r="AY39" s="141">
        <v>0</v>
      </c>
      <c r="AZ39" s="141">
        <v>0</v>
      </c>
      <c r="BA39" s="142">
        <v>28.88532</v>
      </c>
      <c r="BB39" s="403">
        <v>109.43468000000013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0.16193933254544432</v>
      </c>
      <c r="N40" s="400" t="s">
        <v>52</v>
      </c>
      <c r="O40" s="504">
        <v>2017</v>
      </c>
      <c r="P40" s="401">
        <v>1</v>
      </c>
      <c r="Q40" s="141">
        <v>6396.84</v>
      </c>
      <c r="R40" s="141">
        <v>70.17</v>
      </c>
      <c r="S40" s="402">
        <v>6326.67</v>
      </c>
      <c r="T40" s="141">
        <v>2537.48</v>
      </c>
      <c r="W40" s="403">
        <v>3789.19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110</v>
      </c>
      <c r="AX40" s="402">
        <v>1035.9000000000001</v>
      </c>
      <c r="AY40" s="141">
        <v>0</v>
      </c>
      <c r="AZ40" s="141">
        <v>0</v>
      </c>
      <c r="BA40" s="142">
        <v>187.74479500000001</v>
      </c>
      <c r="BB40" s="403">
        <v>848.15520500000002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9.1891778104064431E-2</v>
      </c>
      <c r="N41" s="400" t="s">
        <v>52</v>
      </c>
      <c r="O41" s="504">
        <v>2017</v>
      </c>
      <c r="P41" s="401">
        <v>1</v>
      </c>
      <c r="Q41" s="141">
        <v>1900.17</v>
      </c>
      <c r="R41" s="141">
        <v>36.94</v>
      </c>
      <c r="S41" s="402">
        <v>1863.23</v>
      </c>
      <c r="T41" s="141">
        <v>1065.05</v>
      </c>
      <c r="W41" s="403">
        <v>798.18000000000006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</v>
      </c>
      <c r="AX41" s="402">
        <v>174.61000000000013</v>
      </c>
      <c r="AY41" s="141">
        <v>0</v>
      </c>
      <c r="AZ41" s="141">
        <v>0</v>
      </c>
      <c r="BA41" s="142">
        <v>31.644690000000001</v>
      </c>
      <c r="BB41" s="403">
        <v>142.96531000000013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0.11423162834955512</v>
      </c>
      <c r="N42" s="400" t="s">
        <v>52</v>
      </c>
      <c r="O42" s="504">
        <v>2017</v>
      </c>
      <c r="P42" s="401">
        <v>1</v>
      </c>
      <c r="Q42" s="141">
        <v>4960.3599999999997</v>
      </c>
      <c r="R42" s="141">
        <v>76.55</v>
      </c>
      <c r="S42" s="402">
        <v>4883.8099999999995</v>
      </c>
      <c r="T42" s="141">
        <v>2439.4</v>
      </c>
      <c r="W42" s="403">
        <v>2444.4099999999994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85</v>
      </c>
      <c r="AX42" s="402">
        <v>566.6299999999992</v>
      </c>
      <c r="AY42" s="141">
        <v>0</v>
      </c>
      <c r="AZ42" s="141">
        <v>0</v>
      </c>
      <c r="BA42" s="142">
        <v>184.66251999999997</v>
      </c>
      <c r="BB42" s="403">
        <v>381.96747999999923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8.848007810116533E-2</v>
      </c>
      <c r="N43" s="400" t="s">
        <v>52</v>
      </c>
      <c r="O43" s="504">
        <v>2017</v>
      </c>
      <c r="P43" s="401">
        <v>1</v>
      </c>
      <c r="Q43" s="141">
        <v>3277.8</v>
      </c>
      <c r="R43" s="141">
        <v>121.28</v>
      </c>
      <c r="S43" s="402">
        <v>3156.52</v>
      </c>
      <c r="T43" s="141">
        <v>1361.72</v>
      </c>
      <c r="W43" s="403">
        <v>1794.8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56</v>
      </c>
      <c r="AX43" s="402">
        <v>290.01999999999975</v>
      </c>
      <c r="AY43" s="141">
        <v>0</v>
      </c>
      <c r="AZ43" s="141">
        <v>0</v>
      </c>
      <c r="BA43" s="142">
        <v>148.05683500000001</v>
      </c>
      <c r="BB43" s="403">
        <v>141.96316499999975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0.1126477866373386</v>
      </c>
      <c r="N44" s="400" t="s">
        <v>52</v>
      </c>
      <c r="O44" s="504">
        <v>2017</v>
      </c>
      <c r="P44" s="401">
        <v>1</v>
      </c>
      <c r="Q44" s="141">
        <v>2182.1999999999998</v>
      </c>
      <c r="R44" s="141">
        <v>51.43</v>
      </c>
      <c r="S44" s="402">
        <v>2130.77</v>
      </c>
      <c r="T44" s="141">
        <v>775.16</v>
      </c>
      <c r="W44" s="403">
        <v>1355.6100000000001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37</v>
      </c>
      <c r="AX44" s="402">
        <v>245.82000000000028</v>
      </c>
      <c r="AY44" s="141">
        <v>0</v>
      </c>
      <c r="AZ44" s="141">
        <v>0</v>
      </c>
      <c r="BA44" s="142">
        <v>123.52583999999999</v>
      </c>
      <c r="BB44" s="403">
        <v>122.29416000000029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0.18272876669521862</v>
      </c>
      <c r="N45" s="400" t="s">
        <v>52</v>
      </c>
      <c r="O45" s="504">
        <v>2017</v>
      </c>
      <c r="P45" s="401">
        <v>1</v>
      </c>
      <c r="Q45" s="141">
        <v>3584.11</v>
      </c>
      <c r="R45" s="141">
        <v>50.04</v>
      </c>
      <c r="S45" s="402">
        <v>3534.07</v>
      </c>
      <c r="T45" s="141">
        <v>1304.75</v>
      </c>
      <c r="W45" s="403">
        <v>2229.3200000000002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61</v>
      </c>
      <c r="AX45" s="402">
        <v>654.92000000000007</v>
      </c>
      <c r="AY45" s="141">
        <v>0</v>
      </c>
      <c r="AZ45" s="141">
        <v>0</v>
      </c>
      <c r="BA45" s="142">
        <v>120.41421</v>
      </c>
      <c r="BB45" s="403">
        <v>534.50579000000005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0.17845959138925316</v>
      </c>
      <c r="N46" s="400" t="s">
        <v>52</v>
      </c>
      <c r="O46" s="504">
        <v>2017</v>
      </c>
      <c r="P46" s="401">
        <v>1</v>
      </c>
      <c r="Q46" s="141">
        <v>7680.17</v>
      </c>
      <c r="R46" s="141">
        <v>106.47</v>
      </c>
      <c r="S46" s="402">
        <v>7573.7</v>
      </c>
      <c r="T46" s="141">
        <v>3071.35</v>
      </c>
      <c r="W46" s="403">
        <v>4502.3500000000004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132</v>
      </c>
      <c r="AX46" s="402">
        <v>1370.6000000000004</v>
      </c>
      <c r="AY46" s="141">
        <v>0</v>
      </c>
      <c r="AZ46" s="141">
        <v>0</v>
      </c>
      <c r="BA46" s="142">
        <v>260.427775</v>
      </c>
      <c r="BB46" s="403">
        <v>1110.1722250000003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2.5858386508207171E-2</v>
      </c>
      <c r="N47" s="400" t="s">
        <v>51</v>
      </c>
      <c r="O47" s="504">
        <v>2017</v>
      </c>
      <c r="P47" s="401">
        <v>1</v>
      </c>
      <c r="Q47" s="141">
        <v>3019.91</v>
      </c>
      <c r="R47" s="141">
        <v>111.7</v>
      </c>
      <c r="S47" s="402">
        <v>2908.21</v>
      </c>
      <c r="T47" s="141">
        <v>1146.4000000000001</v>
      </c>
      <c r="W47" s="403">
        <v>1761.81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59</v>
      </c>
      <c r="AX47" s="402">
        <v>78.089999999999918</v>
      </c>
      <c r="AY47" s="141">
        <v>0</v>
      </c>
      <c r="AZ47" s="141">
        <v>0</v>
      </c>
      <c r="BA47" s="142">
        <v>205.31865500000001</v>
      </c>
      <c r="BB47" s="403">
        <v>-127.22865500000009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2.7827419936348484E-2</v>
      </c>
      <c r="N48" s="400" t="s">
        <v>51</v>
      </c>
      <c r="O48" s="504">
        <v>2017</v>
      </c>
      <c r="P48" s="401">
        <v>1</v>
      </c>
      <c r="Q48" s="141">
        <v>7710.74</v>
      </c>
      <c r="R48" s="141">
        <v>100.4</v>
      </c>
      <c r="S48" s="402">
        <v>7610.34</v>
      </c>
      <c r="T48" s="141">
        <v>3113.24</v>
      </c>
      <c r="W48" s="403">
        <v>4497.1000000000004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132</v>
      </c>
      <c r="AX48" s="402">
        <v>214.56999999999971</v>
      </c>
      <c r="AY48" s="141">
        <v>0</v>
      </c>
      <c r="AZ48" s="141">
        <v>0</v>
      </c>
      <c r="BA48" s="142">
        <v>459.76779500000004</v>
      </c>
      <c r="BB48" s="403">
        <v>-245.19779500000033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-0.11120722060767253</v>
      </c>
      <c r="N49" s="400" t="s">
        <v>56</v>
      </c>
      <c r="O49" s="504">
        <v>2017</v>
      </c>
      <c r="P49" s="401">
        <v>1</v>
      </c>
      <c r="Q49" s="141">
        <v>2474.0300000000002</v>
      </c>
      <c r="R49" s="141">
        <v>40.28</v>
      </c>
      <c r="S49" s="402">
        <v>2433.75</v>
      </c>
      <c r="T49" s="141">
        <v>1055.6199999999999</v>
      </c>
      <c r="W49" s="403">
        <v>1378.13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42</v>
      </c>
      <c r="AX49" s="402">
        <v>-275.13000000000011</v>
      </c>
      <c r="AY49" s="141">
        <v>0</v>
      </c>
      <c r="AZ49" s="141">
        <v>0</v>
      </c>
      <c r="BA49" s="142">
        <v>96.705154999999991</v>
      </c>
      <c r="BB49" s="403">
        <v>-371.8351550000001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5.9960280956352002E-2</v>
      </c>
      <c r="N50" s="400" t="s">
        <v>52</v>
      </c>
      <c r="O50" s="504">
        <v>2017</v>
      </c>
      <c r="P50" s="401">
        <v>1</v>
      </c>
      <c r="Q50" s="141">
        <v>5815.85</v>
      </c>
      <c r="R50" s="141">
        <v>66.39</v>
      </c>
      <c r="S50" s="402">
        <v>5749.46</v>
      </c>
      <c r="T50" s="141">
        <v>2292.9899999999998</v>
      </c>
      <c r="W50" s="403">
        <v>3456.4700000000003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100</v>
      </c>
      <c r="AX50" s="402">
        <v>348.7199999999998</v>
      </c>
      <c r="AY50" s="141">
        <v>0</v>
      </c>
      <c r="AZ50" s="141">
        <v>0</v>
      </c>
      <c r="BA50" s="142">
        <v>260.85831499999995</v>
      </c>
      <c r="BB50" s="403">
        <v>87.861684999999852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6.386470833886379E-2</v>
      </c>
      <c r="N51" s="400" t="s">
        <v>52</v>
      </c>
      <c r="O51" s="504">
        <v>2017</v>
      </c>
      <c r="P51" s="401">
        <v>1</v>
      </c>
      <c r="Q51" s="141">
        <v>3089.03</v>
      </c>
      <c r="R51" s="141">
        <v>56.56</v>
      </c>
      <c r="S51" s="402">
        <v>3032.4700000000003</v>
      </c>
      <c r="T51" s="141">
        <v>1228.31</v>
      </c>
      <c r="W51" s="403">
        <v>1804.1600000000003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53</v>
      </c>
      <c r="AX51" s="402">
        <v>197.28000000000043</v>
      </c>
      <c r="AY51" s="141">
        <v>0</v>
      </c>
      <c r="AZ51" s="141">
        <v>0</v>
      </c>
      <c r="BA51" s="142">
        <v>266.31834500000002</v>
      </c>
      <c r="BB51" s="403">
        <v>-69.038344999999595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0.12337026539551664</v>
      </c>
      <c r="N52" s="400" t="s">
        <v>52</v>
      </c>
      <c r="O52" s="504">
        <v>2017</v>
      </c>
      <c r="P52" s="401">
        <v>1</v>
      </c>
      <c r="Q52" s="141">
        <v>3104.8</v>
      </c>
      <c r="R52" s="141">
        <v>71.98</v>
      </c>
      <c r="S52" s="402">
        <v>3032.82</v>
      </c>
      <c r="T52" s="141">
        <v>1246.76</v>
      </c>
      <c r="W52" s="403">
        <v>1786.0600000000002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53</v>
      </c>
      <c r="AX52" s="402">
        <v>383.04000000000008</v>
      </c>
      <c r="AY52" s="141">
        <v>0</v>
      </c>
      <c r="AZ52" s="141">
        <v>0</v>
      </c>
      <c r="BA52" s="142">
        <v>273.11892</v>
      </c>
      <c r="BB52" s="403">
        <v>109.92108000000007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3.6670074666170789E-2</v>
      </c>
      <c r="N53" s="400" t="s">
        <v>51</v>
      </c>
      <c r="O53" s="504">
        <v>2017</v>
      </c>
      <c r="P53" s="401">
        <v>1</v>
      </c>
      <c r="Q53" s="141">
        <v>1613.85</v>
      </c>
      <c r="R53" s="141">
        <v>53.13</v>
      </c>
      <c r="S53" s="402">
        <v>1560.7199999999998</v>
      </c>
      <c r="T53" s="141">
        <v>627.77</v>
      </c>
      <c r="W53" s="403">
        <v>932.94999999999982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</v>
      </c>
      <c r="AX53" s="402">
        <v>59.179999999999723</v>
      </c>
      <c r="AY53" s="141">
        <v>0</v>
      </c>
      <c r="AZ53" s="141">
        <v>0</v>
      </c>
      <c r="BA53" s="142">
        <v>202.27552</v>
      </c>
      <c r="BB53" s="403">
        <v>-143.09552000000028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0.15723869969295101</v>
      </c>
      <c r="N54" s="400" t="s">
        <v>52</v>
      </c>
      <c r="O54" s="504">
        <v>2017</v>
      </c>
      <c r="P54" s="401">
        <v>1</v>
      </c>
      <c r="Q54" s="141">
        <v>6073.95</v>
      </c>
      <c r="R54" s="141">
        <v>133.58000000000001</v>
      </c>
      <c r="S54" s="402">
        <v>5940.37</v>
      </c>
      <c r="T54" s="141">
        <v>2500.96</v>
      </c>
      <c r="W54" s="403">
        <v>3439.41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104</v>
      </c>
      <c r="AX54" s="402">
        <v>955.05999999999972</v>
      </c>
      <c r="AY54" s="141">
        <v>0</v>
      </c>
      <c r="AZ54" s="141">
        <v>0</v>
      </c>
      <c r="BA54" s="142">
        <v>270.38890499999997</v>
      </c>
      <c r="BB54" s="403">
        <v>684.6710949999997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8.9825368990209029E-2</v>
      </c>
      <c r="N55" s="400" t="s">
        <v>52</v>
      </c>
      <c r="O55" s="504">
        <v>2017</v>
      </c>
      <c r="P55" s="401">
        <v>1</v>
      </c>
      <c r="Q55" s="141">
        <v>2737.2</v>
      </c>
      <c r="R55" s="141">
        <v>42.68</v>
      </c>
      <c r="S55" s="402">
        <v>2694.52</v>
      </c>
      <c r="T55" s="141">
        <v>1091.94</v>
      </c>
      <c r="W55" s="403">
        <v>1602.58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</v>
      </c>
      <c r="AX55" s="402">
        <v>245.87000000000012</v>
      </c>
      <c r="AY55" s="141">
        <v>0</v>
      </c>
      <c r="AZ55" s="141">
        <v>0</v>
      </c>
      <c r="BA55" s="142">
        <v>81.176359999999988</v>
      </c>
      <c r="BB55" s="403">
        <v>164.69364000000013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3.3384806313176779E-2</v>
      </c>
      <c r="N56" s="400" t="s">
        <v>51</v>
      </c>
      <c r="O56" s="504">
        <v>2017</v>
      </c>
      <c r="P56" s="401">
        <v>1</v>
      </c>
      <c r="Q56" s="141">
        <v>2111.14</v>
      </c>
      <c r="R56" s="141">
        <v>48.16</v>
      </c>
      <c r="S56" s="402">
        <v>2062.98</v>
      </c>
      <c r="T56" s="141">
        <v>1095.77</v>
      </c>
      <c r="W56" s="403">
        <v>967.21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</v>
      </c>
      <c r="AX56" s="402">
        <v>70.480000000000018</v>
      </c>
      <c r="AY56" s="141">
        <v>0</v>
      </c>
      <c r="AZ56" s="141">
        <v>0</v>
      </c>
      <c r="BA56" s="142">
        <v>41.429690000000001</v>
      </c>
      <c r="BB56" s="403">
        <v>29.050310000000017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0.13119299268010554</v>
      </c>
      <c r="N57" s="400" t="s">
        <v>52</v>
      </c>
      <c r="O57" s="504">
        <v>2017</v>
      </c>
      <c r="P57" s="401">
        <v>1</v>
      </c>
      <c r="Q57" s="141">
        <v>2265.06</v>
      </c>
      <c r="R57" s="141">
        <v>32.33</v>
      </c>
      <c r="S57" s="402">
        <v>2232.73</v>
      </c>
      <c r="T57" s="141">
        <v>879.09</v>
      </c>
      <c r="W57" s="403">
        <v>1353.6399999999999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44</v>
      </c>
      <c r="AX57" s="402">
        <v>297.15999999999985</v>
      </c>
      <c r="AY57" s="141">
        <v>0</v>
      </c>
      <c r="AZ57" s="141">
        <v>0</v>
      </c>
      <c r="BA57" s="142">
        <v>190.993415</v>
      </c>
      <c r="BB57" s="403">
        <v>106.16658499999986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0.13514487968043287</v>
      </c>
      <c r="N58" s="400" t="s">
        <v>52</v>
      </c>
      <c r="O58" s="504">
        <v>2017</v>
      </c>
      <c r="P58" s="401">
        <v>1</v>
      </c>
      <c r="Q58" s="141">
        <v>2801.29</v>
      </c>
      <c r="R58" s="141">
        <v>43.75</v>
      </c>
      <c r="S58" s="402">
        <v>2757.54</v>
      </c>
      <c r="T58" s="141">
        <v>1121.74</v>
      </c>
      <c r="W58" s="403">
        <v>1635.8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48</v>
      </c>
      <c r="AX58" s="402">
        <v>378.57999999999981</v>
      </c>
      <c r="AY58" s="141">
        <v>0</v>
      </c>
      <c r="AZ58" s="141">
        <v>0</v>
      </c>
      <c r="BA58" s="142">
        <v>377.58357999999998</v>
      </c>
      <c r="BB58" s="403">
        <v>0.99641999999983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6.9837847826421579E-2</v>
      </c>
      <c r="N59" s="400" t="s">
        <v>52</v>
      </c>
      <c r="O59" s="504">
        <v>2017</v>
      </c>
      <c r="P59" s="401">
        <v>1</v>
      </c>
      <c r="Q59" s="141">
        <v>3246.95</v>
      </c>
      <c r="R59" s="141">
        <v>101.59</v>
      </c>
      <c r="S59" s="402">
        <v>3145.3599999999997</v>
      </c>
      <c r="T59" s="141">
        <v>1256.77</v>
      </c>
      <c r="W59" s="403">
        <v>1888.5899999999997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</v>
      </c>
      <c r="AX59" s="402">
        <v>226.75999999999954</v>
      </c>
      <c r="AY59" s="141">
        <v>0</v>
      </c>
      <c r="AZ59" s="141">
        <v>0</v>
      </c>
      <c r="BA59" s="142">
        <v>276.97421000000003</v>
      </c>
      <c r="BB59" s="403">
        <v>-50.214210000000492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0.1352121279138957</v>
      </c>
      <c r="N60" s="400" t="s">
        <v>52</v>
      </c>
      <c r="O60" s="504">
        <v>2017</v>
      </c>
      <c r="P60" s="401">
        <v>1</v>
      </c>
      <c r="Q60" s="141">
        <v>5697.27</v>
      </c>
      <c r="R60" s="141">
        <v>54.48</v>
      </c>
      <c r="S60" s="402">
        <v>5642.7900000000009</v>
      </c>
      <c r="T60" s="141">
        <v>2454.09</v>
      </c>
      <c r="W60" s="403">
        <v>3188.7000000000007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98</v>
      </c>
      <c r="AX60" s="402">
        <v>770.3400000000006</v>
      </c>
      <c r="AY60" s="141">
        <v>0</v>
      </c>
      <c r="AZ60" s="141">
        <v>0</v>
      </c>
      <c r="BA60" s="142">
        <v>280.55552000000006</v>
      </c>
      <c r="BB60" s="403">
        <v>489.78448000000054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0.10907311000151636</v>
      </c>
      <c r="N61" s="400" t="s">
        <v>52</v>
      </c>
      <c r="O61" s="504">
        <v>2017</v>
      </c>
      <c r="P61" s="401">
        <v>1</v>
      </c>
      <c r="Q61" s="141">
        <v>3759.13</v>
      </c>
      <c r="R61" s="141">
        <v>42.75</v>
      </c>
      <c r="S61" s="402">
        <v>3716.38</v>
      </c>
      <c r="T61" s="141">
        <v>1493.9</v>
      </c>
      <c r="W61" s="403">
        <v>2222.48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64</v>
      </c>
      <c r="AX61" s="402">
        <v>410.02000000000021</v>
      </c>
      <c r="AY61" s="141">
        <v>0</v>
      </c>
      <c r="AZ61" s="141">
        <v>0</v>
      </c>
      <c r="BA61" s="142">
        <v>311.14343000000002</v>
      </c>
      <c r="BB61" s="403">
        <v>98.876570000000186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4.1688644292913945E-3</v>
      </c>
      <c r="N62" s="400" t="s">
        <v>51</v>
      </c>
      <c r="O62" s="504">
        <v>2017</v>
      </c>
      <c r="P62" s="401">
        <v>1</v>
      </c>
      <c r="Q62" s="141">
        <v>1573.57</v>
      </c>
      <c r="R62" s="141">
        <v>61.08</v>
      </c>
      <c r="S62" s="402">
        <v>1512.49</v>
      </c>
      <c r="T62" s="141">
        <v>640.44000000000005</v>
      </c>
      <c r="W62" s="403">
        <v>872.05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</v>
      </c>
      <c r="AX62" s="402">
        <v>6.5600000000000591</v>
      </c>
      <c r="AY62" s="141">
        <v>0</v>
      </c>
      <c r="AZ62" s="141">
        <v>0</v>
      </c>
      <c r="BA62" s="142">
        <v>185.67037499999998</v>
      </c>
      <c r="BB62" s="403">
        <v>-179.11037499999992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7.4541096115325403E-2</v>
      </c>
      <c r="N63" s="400" t="s">
        <v>52</v>
      </c>
      <c r="O63" s="504">
        <v>2017</v>
      </c>
      <c r="P63" s="401">
        <v>1</v>
      </c>
      <c r="Q63" s="141">
        <v>913.59</v>
      </c>
      <c r="R63" s="141">
        <v>23.77</v>
      </c>
      <c r="S63" s="402">
        <v>889.82</v>
      </c>
      <c r="T63" s="141">
        <v>513.30999999999995</v>
      </c>
      <c r="W63" s="403">
        <v>376.5100000000001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16</v>
      </c>
      <c r="AX63" s="402">
        <v>68.100000000000136</v>
      </c>
      <c r="AY63" s="141">
        <v>0</v>
      </c>
      <c r="AZ63" s="141">
        <v>0</v>
      </c>
      <c r="BA63" s="142">
        <v>24.550564999999999</v>
      </c>
      <c r="BB63" s="403">
        <v>43.549435000000138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-0.20934157124726302</v>
      </c>
      <c r="N64" s="400" t="s">
        <v>56</v>
      </c>
      <c r="O64" s="504">
        <v>2017</v>
      </c>
      <c r="P64" s="401">
        <v>1</v>
      </c>
      <c r="Q64" s="141">
        <v>717.01</v>
      </c>
      <c r="R64" s="141">
        <v>29.94</v>
      </c>
      <c r="S64" s="402">
        <v>687.06999999999994</v>
      </c>
      <c r="T64" s="141">
        <v>401.24</v>
      </c>
      <c r="W64" s="403">
        <v>285.82999999999993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</v>
      </c>
      <c r="AX64" s="402">
        <v>-150.10000000000005</v>
      </c>
      <c r="AY64" s="141">
        <v>0</v>
      </c>
      <c r="AZ64" s="141">
        <v>0</v>
      </c>
      <c r="BA64" s="142">
        <v>24.599489999999999</v>
      </c>
      <c r="BB64" s="403">
        <v>-174.69949000000005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1.6984669238520017E-2</v>
      </c>
      <c r="N65" s="400" t="s">
        <v>51</v>
      </c>
      <c r="O65" s="504">
        <v>2017</v>
      </c>
      <c r="P65" s="401">
        <v>1</v>
      </c>
      <c r="Q65" s="141">
        <v>2491.0700000000002</v>
      </c>
      <c r="R65" s="141">
        <v>16.829999999999998</v>
      </c>
      <c r="S65" s="402">
        <v>2474.2400000000002</v>
      </c>
      <c r="T65" s="141">
        <v>997.71</v>
      </c>
      <c r="W65" s="403">
        <v>1476.5300000000002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</v>
      </c>
      <c r="AX65" s="402">
        <v>42.310000000000059</v>
      </c>
      <c r="AY65" s="141">
        <v>0</v>
      </c>
      <c r="AZ65" s="141">
        <v>0</v>
      </c>
      <c r="BA65" s="142">
        <v>293.00204000000002</v>
      </c>
      <c r="BB65" s="403">
        <v>-250.69203999999996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0.14830450849963048</v>
      </c>
      <c r="N66" s="400" t="s">
        <v>52</v>
      </c>
      <c r="O66" s="504">
        <v>2017</v>
      </c>
      <c r="P66" s="401">
        <v>1</v>
      </c>
      <c r="Q66" s="141">
        <v>1691.25</v>
      </c>
      <c r="R66" s="141">
        <v>24.58</v>
      </c>
      <c r="S66" s="402">
        <v>1666.67</v>
      </c>
      <c r="T66" s="141">
        <v>953.34</v>
      </c>
      <c r="W66" s="403">
        <v>713.33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</v>
      </c>
      <c r="AX66" s="402">
        <v>250.82000000000005</v>
      </c>
      <c r="AY66" s="141">
        <v>0</v>
      </c>
      <c r="AZ66" s="141">
        <v>0</v>
      </c>
      <c r="BA66" s="142">
        <v>71.264154999999988</v>
      </c>
      <c r="BB66" s="403">
        <v>179.55584500000006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0.10296567244345026</v>
      </c>
      <c r="N67" s="400" t="s">
        <v>52</v>
      </c>
      <c r="O67" s="504">
        <v>2017</v>
      </c>
      <c r="P67" s="401">
        <v>1</v>
      </c>
      <c r="Q67" s="141">
        <v>2941.66</v>
      </c>
      <c r="R67" s="141">
        <v>68.8</v>
      </c>
      <c r="S67" s="402">
        <v>2872.8599999999997</v>
      </c>
      <c r="T67" s="141">
        <v>1208.94</v>
      </c>
      <c r="W67" s="403">
        <v>1663.9199999999996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50</v>
      </c>
      <c r="AX67" s="402">
        <v>302.88999999999987</v>
      </c>
      <c r="AY67" s="141">
        <v>0</v>
      </c>
      <c r="AZ67" s="141">
        <v>0</v>
      </c>
      <c r="BA67" s="142">
        <v>262.98165999999998</v>
      </c>
      <c r="BB67" s="403">
        <v>39.908339999999896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0.13984937809140063</v>
      </c>
      <c r="N68" s="400" t="s">
        <v>52</v>
      </c>
      <c r="O68" s="504">
        <v>2017</v>
      </c>
      <c r="P68" s="401">
        <v>1</v>
      </c>
      <c r="Q68" s="141">
        <v>4340.67</v>
      </c>
      <c r="R68" s="141">
        <v>60.2</v>
      </c>
      <c r="S68" s="402">
        <v>4280.47</v>
      </c>
      <c r="T68" s="141">
        <v>1778.21</v>
      </c>
      <c r="W68" s="403">
        <v>2502.2600000000002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74</v>
      </c>
      <c r="AX68" s="402">
        <v>607.04</v>
      </c>
      <c r="AY68" s="141">
        <v>0</v>
      </c>
      <c r="AZ68" s="141">
        <v>0</v>
      </c>
      <c r="BA68" s="142">
        <v>296.93561</v>
      </c>
      <c r="BB68" s="403">
        <v>310.10438999999997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0.15389287329585855</v>
      </c>
      <c r="N69" s="400" t="s">
        <v>52</v>
      </c>
      <c r="O69" s="504">
        <v>2017</v>
      </c>
      <c r="P69" s="401">
        <v>1</v>
      </c>
      <c r="Q69" s="141">
        <v>2321.5500000000002</v>
      </c>
      <c r="R69" s="141">
        <v>25.39</v>
      </c>
      <c r="S69" s="402">
        <v>2296.1600000000003</v>
      </c>
      <c r="T69" s="141">
        <v>921.92</v>
      </c>
      <c r="W69" s="403">
        <v>1374.2400000000002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</v>
      </c>
      <c r="AX69" s="402">
        <v>357.27000000000044</v>
      </c>
      <c r="AY69" s="141">
        <v>0</v>
      </c>
      <c r="AZ69" s="141">
        <v>0</v>
      </c>
      <c r="BA69" s="142">
        <v>273.89193500000005</v>
      </c>
      <c r="BB69" s="403">
        <v>83.37806500000039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0.11227964184514776</v>
      </c>
      <c r="N70" s="400" t="s">
        <v>52</v>
      </c>
      <c r="O70" s="504">
        <v>2017</v>
      </c>
      <c r="P70" s="401">
        <v>1</v>
      </c>
      <c r="Q70" s="141">
        <v>3045.61</v>
      </c>
      <c r="R70" s="141">
        <v>63.43</v>
      </c>
      <c r="S70" s="402">
        <v>2982.1800000000003</v>
      </c>
      <c r="T70" s="141">
        <v>1223.83</v>
      </c>
      <c r="W70" s="403">
        <v>1758.3500000000004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52</v>
      </c>
      <c r="AX70" s="402">
        <v>341.96000000000049</v>
      </c>
      <c r="AY70" s="141">
        <v>0</v>
      </c>
      <c r="AZ70" s="141">
        <v>0</v>
      </c>
      <c r="BA70" s="142">
        <v>238.63658000000001</v>
      </c>
      <c r="BB70" s="403">
        <v>103.32342000000048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0.15295430076143779</v>
      </c>
      <c r="N71" s="400" t="s">
        <v>52</v>
      </c>
      <c r="O71" s="504">
        <v>2017</v>
      </c>
      <c r="P71" s="401">
        <v>1</v>
      </c>
      <c r="Q71" s="141">
        <v>3854.55</v>
      </c>
      <c r="R71" s="141">
        <v>40.07</v>
      </c>
      <c r="S71" s="402">
        <v>3814.48</v>
      </c>
      <c r="T71" s="141">
        <v>1834.05</v>
      </c>
      <c r="W71" s="403">
        <v>1980.43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66</v>
      </c>
      <c r="AX71" s="402">
        <v>589.57000000000005</v>
      </c>
      <c r="AY71" s="141">
        <v>0</v>
      </c>
      <c r="AZ71" s="141">
        <v>0</v>
      </c>
      <c r="BA71" s="142">
        <v>186.71736999999999</v>
      </c>
      <c r="BB71" s="403">
        <v>402.85263000000009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0.23214776349049365</v>
      </c>
      <c r="N72" s="400" t="s">
        <v>52</v>
      </c>
      <c r="O72" s="504">
        <v>2017</v>
      </c>
      <c r="P72" s="401">
        <v>1</v>
      </c>
      <c r="Q72" s="141">
        <v>8735.0400000000009</v>
      </c>
      <c r="R72" s="141">
        <v>24.15</v>
      </c>
      <c r="S72" s="402">
        <v>8710.8900000000012</v>
      </c>
      <c r="T72" s="141">
        <v>2803.63</v>
      </c>
      <c r="W72" s="403">
        <v>5907.2600000000011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171</v>
      </c>
      <c r="AX72" s="402">
        <v>2027.820000000002</v>
      </c>
      <c r="AY72" s="141">
        <v>0</v>
      </c>
      <c r="AZ72" s="141">
        <v>0</v>
      </c>
      <c r="BA72" s="142">
        <v>646.69064999999989</v>
      </c>
      <c r="BB72" s="403">
        <v>1381.129350000002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-7.5609110169491539E-2</v>
      </c>
      <c r="N73" s="400" t="s">
        <v>56</v>
      </c>
      <c r="O73" s="504">
        <v>2017</v>
      </c>
      <c r="P73" s="401">
        <v>1</v>
      </c>
      <c r="Q73" s="141">
        <v>981.76</v>
      </c>
      <c r="R73" s="141">
        <v>17.420000000000002</v>
      </c>
      <c r="S73" s="402">
        <v>964.34</v>
      </c>
      <c r="T73" s="141">
        <v>589.41</v>
      </c>
      <c r="W73" s="403">
        <v>374.93000000000006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</v>
      </c>
      <c r="AX73" s="402">
        <v>-74.230000000000018</v>
      </c>
      <c r="AY73" s="141">
        <v>0</v>
      </c>
      <c r="AZ73" s="141">
        <v>0</v>
      </c>
      <c r="BA73" s="142">
        <v>91.51910500000001</v>
      </c>
      <c r="BB73" s="403">
        <v>-165.74910500000004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4.9518540327807774E-2</v>
      </c>
      <c r="N74" s="400" t="s">
        <v>51</v>
      </c>
      <c r="O74" s="504">
        <v>2017</v>
      </c>
      <c r="P74" s="401">
        <v>1</v>
      </c>
      <c r="Q74" s="141">
        <v>2360.5300000000002</v>
      </c>
      <c r="R74" s="141">
        <v>45.11</v>
      </c>
      <c r="S74" s="402">
        <v>2315.42</v>
      </c>
      <c r="T74" s="141">
        <v>906.28</v>
      </c>
      <c r="W74" s="403">
        <v>1409.14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40</v>
      </c>
      <c r="AX74" s="402">
        <v>116.8900000000001</v>
      </c>
      <c r="AY74" s="141">
        <v>0</v>
      </c>
      <c r="AZ74" s="141">
        <v>0</v>
      </c>
      <c r="BA74" s="142">
        <v>281.86670999999996</v>
      </c>
      <c r="BB74" s="403">
        <v>-164.97670999999985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8.5929531081514438E-2</v>
      </c>
      <c r="N75" s="400" t="s">
        <v>52</v>
      </c>
      <c r="O75" s="504">
        <v>2017</v>
      </c>
      <c r="P75" s="401">
        <v>1</v>
      </c>
      <c r="Q75" s="141">
        <v>2058.7800000000002</v>
      </c>
      <c r="R75" s="141">
        <v>22.33</v>
      </c>
      <c r="S75" s="402">
        <v>2036.4500000000003</v>
      </c>
      <c r="T75" s="141">
        <v>811.74</v>
      </c>
      <c r="W75" s="403">
        <v>1224.7100000000003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35</v>
      </c>
      <c r="AX75" s="402">
        <v>176.91000000000031</v>
      </c>
      <c r="AY75" s="141">
        <v>0</v>
      </c>
      <c r="AZ75" s="141">
        <v>0</v>
      </c>
      <c r="BA75" s="142">
        <v>273.10913500000004</v>
      </c>
      <c r="BB75" s="403">
        <v>-96.199134999999728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0.16685875568786226</v>
      </c>
      <c r="N76" s="400" t="s">
        <v>52</v>
      </c>
      <c r="O76" s="504">
        <v>2017</v>
      </c>
      <c r="P76" s="401">
        <v>1</v>
      </c>
      <c r="Q76" s="141">
        <v>5179.8900000000003</v>
      </c>
      <c r="R76" s="141">
        <v>53.48</v>
      </c>
      <c r="S76" s="402">
        <v>5126.4100000000008</v>
      </c>
      <c r="T76" s="141">
        <v>1961</v>
      </c>
      <c r="W76" s="403">
        <v>3165.4100000000008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89</v>
      </c>
      <c r="AX76" s="402">
        <v>864.31000000000085</v>
      </c>
      <c r="AY76" s="141">
        <v>0</v>
      </c>
      <c r="AZ76" s="141">
        <v>0</v>
      </c>
      <c r="BA76" s="142">
        <v>393.03409499999998</v>
      </c>
      <c r="BB76" s="403">
        <v>471.27590500000088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-6.1109093229407087E-2</v>
      </c>
      <c r="N77" s="400" t="s">
        <v>56</v>
      </c>
      <c r="O77" s="504">
        <v>2017</v>
      </c>
      <c r="P77" s="401">
        <v>1</v>
      </c>
      <c r="Q77" s="141">
        <v>2037.34</v>
      </c>
      <c r="R77" s="141">
        <v>30.38</v>
      </c>
      <c r="S77" s="402">
        <v>2006.9599999999998</v>
      </c>
      <c r="T77" s="141">
        <v>1039.55</v>
      </c>
      <c r="W77" s="403">
        <v>967.40999999999985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</v>
      </c>
      <c r="AX77" s="402">
        <v>-124.50000000000023</v>
      </c>
      <c r="AY77" s="141">
        <v>0</v>
      </c>
      <c r="AZ77" s="141">
        <v>0</v>
      </c>
      <c r="BA77" s="142">
        <v>176.03215</v>
      </c>
      <c r="BB77" s="403">
        <v>-300.53215000000023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0.10574480631407077</v>
      </c>
      <c r="N78" s="400" t="s">
        <v>52</v>
      </c>
      <c r="O78" s="504">
        <v>2017</v>
      </c>
      <c r="P78" s="401">
        <v>1</v>
      </c>
      <c r="Q78" s="141">
        <v>3527.36</v>
      </c>
      <c r="R78" s="141">
        <v>48.91</v>
      </c>
      <c r="S78" s="402">
        <v>3478.4500000000003</v>
      </c>
      <c r="T78" s="141">
        <v>1346.31</v>
      </c>
      <c r="W78" s="403">
        <v>2132.1400000000003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60</v>
      </c>
      <c r="AX78" s="402">
        <v>373.00000000000068</v>
      </c>
      <c r="AY78" s="141">
        <v>0</v>
      </c>
      <c r="AZ78" s="141">
        <v>0</v>
      </c>
      <c r="BA78" s="142">
        <v>352.75903499999998</v>
      </c>
      <c r="BB78" s="403">
        <v>20.240965000000699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8.1650799384527878E-2</v>
      </c>
      <c r="N79" s="400" t="s">
        <v>52</v>
      </c>
      <c r="O79" s="504">
        <v>2017</v>
      </c>
      <c r="P79" s="401">
        <v>1</v>
      </c>
      <c r="Q79" s="141">
        <v>2879.09</v>
      </c>
      <c r="R79" s="141">
        <v>28.29</v>
      </c>
      <c r="S79" s="402">
        <v>2850.8</v>
      </c>
      <c r="T79" s="141">
        <v>1417.8</v>
      </c>
      <c r="W79" s="403">
        <v>1433.0000000000002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49</v>
      </c>
      <c r="AX79" s="402">
        <v>235.08000000000038</v>
      </c>
      <c r="AY79" s="141">
        <v>0</v>
      </c>
      <c r="AZ79" s="141">
        <v>0</v>
      </c>
      <c r="BA79" s="142">
        <v>201.37530000000001</v>
      </c>
      <c r="BB79" s="403">
        <v>33.704700000000372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1.4103591421544093E-2</v>
      </c>
      <c r="N80" s="400" t="s">
        <v>51</v>
      </c>
      <c r="O80" s="504">
        <v>2017</v>
      </c>
      <c r="P80" s="401">
        <v>1</v>
      </c>
      <c r="Q80" s="141">
        <v>3594.12</v>
      </c>
      <c r="R80" s="141">
        <v>26.1</v>
      </c>
      <c r="S80" s="402">
        <v>3568.02</v>
      </c>
      <c r="T80" s="141">
        <v>1844.27</v>
      </c>
      <c r="W80" s="403">
        <v>1723.75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70</v>
      </c>
      <c r="AX80" s="402">
        <v>50.690000000000055</v>
      </c>
      <c r="AY80" s="141">
        <v>0</v>
      </c>
      <c r="AZ80" s="141">
        <v>0</v>
      </c>
      <c r="BA80" s="142">
        <v>281.22089999999997</v>
      </c>
      <c r="BB80" s="403">
        <v>-230.53089999999992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6.8227595929200122E-2</v>
      </c>
      <c r="N81" s="400" t="s">
        <v>52</v>
      </c>
      <c r="O81" s="504">
        <v>2017</v>
      </c>
      <c r="P81" s="401">
        <v>1</v>
      </c>
      <c r="Q81" s="141">
        <v>4532.7700000000004</v>
      </c>
      <c r="R81" s="141">
        <v>51.12</v>
      </c>
      <c r="S81" s="402">
        <v>4481.6500000000005</v>
      </c>
      <c r="T81" s="141">
        <v>2257.17</v>
      </c>
      <c r="W81" s="403">
        <v>2224.4800000000005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89</v>
      </c>
      <c r="AX81" s="402">
        <v>309.26000000000045</v>
      </c>
      <c r="AY81" s="141">
        <v>0</v>
      </c>
      <c r="AZ81" s="141">
        <v>0</v>
      </c>
      <c r="BA81" s="142">
        <v>267.73716999999999</v>
      </c>
      <c r="BB81" s="403">
        <v>41.522830000000454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0.12882746292096331</v>
      </c>
      <c r="N82" s="400" t="s">
        <v>52</v>
      </c>
      <c r="O82" s="504">
        <v>2017</v>
      </c>
      <c r="P82" s="401">
        <v>1</v>
      </c>
      <c r="Q82" s="141">
        <v>4788.42</v>
      </c>
      <c r="R82" s="141">
        <v>62.64</v>
      </c>
      <c r="S82" s="402">
        <v>4725.78</v>
      </c>
      <c r="T82" s="141">
        <v>1930.6</v>
      </c>
      <c r="W82" s="403">
        <v>2795.18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82</v>
      </c>
      <c r="AX82" s="402">
        <v>616.8799999999992</v>
      </c>
      <c r="AY82" s="141">
        <v>0</v>
      </c>
      <c r="AZ82" s="141">
        <v>0</v>
      </c>
      <c r="BA82" s="142">
        <v>296.55399499999999</v>
      </c>
      <c r="BB82" s="403">
        <v>320.32600499999921</v>
      </c>
    </row>
    <row r="83" spans="2:54" ht="16.149999999999999" customHeight="1">
      <c r="F83" s="137" t="s">
        <v>59</v>
      </c>
      <c r="G83" s="395" t="s">
        <v>60</v>
      </c>
      <c r="H83" s="396">
        <v>32213</v>
      </c>
      <c r="I83" s="397" t="s">
        <v>61</v>
      </c>
      <c r="J83" s="397" t="s">
        <v>62</v>
      </c>
      <c r="K83" s="398" t="s">
        <v>63</v>
      </c>
      <c r="L83" s="395" t="s">
        <v>64</v>
      </c>
      <c r="M83" s="399">
        <v>0.18304307600852587</v>
      </c>
      <c r="N83" s="400" t="s">
        <v>52</v>
      </c>
      <c r="O83" s="504">
        <v>2017</v>
      </c>
      <c r="P83" s="401">
        <v>2</v>
      </c>
      <c r="Q83" s="141">
        <v>6923.2120199999999</v>
      </c>
      <c r="R83" s="141">
        <v>73.795050000000003</v>
      </c>
      <c r="S83" s="402">
        <v>6849.4169700000002</v>
      </c>
      <c r="T83" s="141">
        <v>2825.3269799999998</v>
      </c>
      <c r="W83" s="403">
        <v>4024.0899900000004</v>
      </c>
      <c r="X83" s="142">
        <v>75.090089999999989</v>
      </c>
      <c r="Y83" s="141">
        <v>821.6721</v>
      </c>
      <c r="Z83" s="142">
        <v>54.265343999999999</v>
      </c>
      <c r="AA83" s="141">
        <v>0</v>
      </c>
      <c r="AB83" s="141">
        <v>206.51087999999999</v>
      </c>
      <c r="AC83" s="142">
        <v>22.831392000000001</v>
      </c>
      <c r="AD83" s="141">
        <v>307.63545599999998</v>
      </c>
      <c r="AE83" s="141">
        <v>709.82985600000006</v>
      </c>
      <c r="AF83" s="141">
        <v>209.190528</v>
      </c>
      <c r="AG83" s="141">
        <v>299.191104</v>
      </c>
      <c r="AH83" s="141">
        <v>0</v>
      </c>
      <c r="AI83" s="141">
        <v>132.58819200000002</v>
      </c>
      <c r="AJ83" s="141">
        <v>48.668736000000003</v>
      </c>
      <c r="AK83" s="141">
        <v>48.718176000000007</v>
      </c>
      <c r="AL83" s="141">
        <v>84.19632</v>
      </c>
      <c r="AM83" s="380">
        <v>7.9499519999999997</v>
      </c>
      <c r="AN83" s="141">
        <v>4.2518400000000005</v>
      </c>
      <c r="AO83" s="141">
        <v>8.058720000000001</v>
      </c>
      <c r="AP83" s="141">
        <v>17.936831999999999</v>
      </c>
      <c r="AQ83" s="141">
        <v>3.3718080000000001</v>
      </c>
      <c r="AR83" s="141">
        <v>9.027744000000002</v>
      </c>
      <c r="AS83" s="141">
        <v>0</v>
      </c>
      <c r="AT83" s="142">
        <v>3.5102399999999996</v>
      </c>
      <c r="AU83" s="466">
        <v>54.107135999999997</v>
      </c>
      <c r="AV83" s="402">
        <v>1894.1255040000003</v>
      </c>
      <c r="AW83" s="141">
        <v>141.03319999999999</v>
      </c>
      <c r="AX83" s="402">
        <v>1267.246024</v>
      </c>
      <c r="AY83" s="141">
        <v>0</v>
      </c>
      <c r="AZ83" s="141">
        <v>0</v>
      </c>
      <c r="BA83" s="142">
        <v>218.27751000000001</v>
      </c>
      <c r="BB83" s="403">
        <v>1048.9685140000001</v>
      </c>
    </row>
    <row r="84" spans="2:54" ht="16.149999999999999" customHeight="1">
      <c r="B84" s="397"/>
      <c r="F84" s="137" t="s">
        <v>65</v>
      </c>
      <c r="G84" s="395" t="s">
        <v>66</v>
      </c>
      <c r="H84" s="396">
        <v>32982</v>
      </c>
      <c r="I84" s="397" t="s">
        <v>61</v>
      </c>
      <c r="J84" s="397" t="s">
        <v>67</v>
      </c>
      <c r="K84" s="398" t="s">
        <v>63</v>
      </c>
      <c r="L84" s="395" t="s">
        <v>68</v>
      </c>
      <c r="M84" s="399">
        <v>0.1364746903933397</v>
      </c>
      <c r="N84" s="400" t="s">
        <v>52</v>
      </c>
      <c r="O84" s="504">
        <v>2017</v>
      </c>
      <c r="P84" s="401">
        <v>2</v>
      </c>
      <c r="Q84" s="141">
        <v>5543.0881199999994</v>
      </c>
      <c r="R84" s="141">
        <v>100.59787499999999</v>
      </c>
      <c r="S84" s="402">
        <v>5442.490244999999</v>
      </c>
      <c r="T84" s="141">
        <v>2258.1336599999995</v>
      </c>
      <c r="W84" s="403">
        <v>3184.3565849999995</v>
      </c>
      <c r="X84" s="142">
        <v>66.772840000000002</v>
      </c>
      <c r="Y84" s="141">
        <v>652.75145999999995</v>
      </c>
      <c r="Z84" s="142">
        <v>27.478752</v>
      </c>
      <c r="AA84" s="141">
        <v>0</v>
      </c>
      <c r="AB84" s="141">
        <v>81.200255999999996</v>
      </c>
      <c r="AC84" s="142">
        <v>39.878303999999993</v>
      </c>
      <c r="AD84" s="141">
        <v>183.244416</v>
      </c>
      <c r="AE84" s="141">
        <v>552.72931200000005</v>
      </c>
      <c r="AF84" s="141">
        <v>303.077088</v>
      </c>
      <c r="AG84" s="141">
        <v>242.21644800000001</v>
      </c>
      <c r="AH84" s="141">
        <v>0</v>
      </c>
      <c r="AI84" s="141">
        <v>118.38902400000001</v>
      </c>
      <c r="AJ84" s="141">
        <v>77.482368000000008</v>
      </c>
      <c r="AK84" s="141">
        <v>54.403776000000008</v>
      </c>
      <c r="AL84" s="141">
        <v>93.985439999999997</v>
      </c>
      <c r="AM84" s="380">
        <v>2.6005439999999997</v>
      </c>
      <c r="AN84" s="141">
        <v>3.7376639999999997</v>
      </c>
      <c r="AO84" s="141">
        <v>0.83059199999999989</v>
      </c>
      <c r="AP84" s="141">
        <v>20.181408000000001</v>
      </c>
      <c r="AQ84" s="141">
        <v>0.77126399999999995</v>
      </c>
      <c r="AR84" s="141">
        <v>8.2564799999999998</v>
      </c>
      <c r="AS84" s="141">
        <v>0</v>
      </c>
      <c r="AT84" s="142">
        <v>27.122783999999999</v>
      </c>
      <c r="AU84" s="466">
        <v>63.500736000000003</v>
      </c>
      <c r="AV84" s="402">
        <v>1689.0286080000001</v>
      </c>
      <c r="AW84" s="141">
        <v>112.91225</v>
      </c>
      <c r="AX84" s="402">
        <v>756.49123499999939</v>
      </c>
      <c r="AY84" s="141">
        <v>0</v>
      </c>
      <c r="AZ84" s="141">
        <v>0</v>
      </c>
      <c r="BA84" s="142">
        <v>300.84942000000001</v>
      </c>
      <c r="BB84" s="403">
        <v>455.64181499999938</v>
      </c>
    </row>
    <row r="85" spans="2:54" ht="16.149999999999999" customHeight="1">
      <c r="B85" s="397"/>
      <c r="F85" s="137" t="s">
        <v>69</v>
      </c>
      <c r="G85" s="395" t="s">
        <v>70</v>
      </c>
      <c r="H85" s="396">
        <v>32989</v>
      </c>
      <c r="I85" s="397" t="s">
        <v>55</v>
      </c>
      <c r="J85" s="397" t="s">
        <v>71</v>
      </c>
      <c r="K85" s="398" t="s">
        <v>63</v>
      </c>
      <c r="L85" s="395" t="s">
        <v>72</v>
      </c>
      <c r="M85" s="399">
        <v>0.17384203429323747</v>
      </c>
      <c r="N85" s="400" t="s">
        <v>52</v>
      </c>
      <c r="O85" s="504">
        <v>2017</v>
      </c>
      <c r="P85" s="401">
        <v>2</v>
      </c>
      <c r="Q85" s="141">
        <v>6547.5626400000001</v>
      </c>
      <c r="R85" s="141">
        <v>69.715275000000005</v>
      </c>
      <c r="S85" s="402">
        <v>6477.8473650000005</v>
      </c>
      <c r="T85" s="141">
        <v>2601.85392</v>
      </c>
      <c r="W85" s="403">
        <v>3875.9934450000005</v>
      </c>
      <c r="X85" s="142">
        <v>69.219089999999994</v>
      </c>
      <c r="Y85" s="141">
        <v>777.1026599999999</v>
      </c>
      <c r="Z85" s="142">
        <v>58.012895999999998</v>
      </c>
      <c r="AA85" s="141">
        <v>0</v>
      </c>
      <c r="AB85" s="141">
        <v>78.876576</v>
      </c>
      <c r="AC85" s="142">
        <v>21.783264000000003</v>
      </c>
      <c r="AD85" s="141">
        <v>230.89468799999997</v>
      </c>
      <c r="AE85" s="141">
        <v>764.45116800000005</v>
      </c>
      <c r="AF85" s="141">
        <v>183.18508800000001</v>
      </c>
      <c r="AG85" s="141">
        <v>207.806208</v>
      </c>
      <c r="AH85" s="141">
        <v>0</v>
      </c>
      <c r="AI85" s="141">
        <v>150.03062399999999</v>
      </c>
      <c r="AJ85" s="141">
        <v>68.543615999999986</v>
      </c>
      <c r="AK85" s="141">
        <v>48.718176000000007</v>
      </c>
      <c r="AL85" s="141">
        <v>84.146879999999996</v>
      </c>
      <c r="AM85" s="380">
        <v>6.8622720000000008</v>
      </c>
      <c r="AN85" s="141">
        <v>7.7719680000000002</v>
      </c>
      <c r="AO85" s="141">
        <v>14.545248000000001</v>
      </c>
      <c r="AP85" s="141">
        <v>16.176767999999999</v>
      </c>
      <c r="AQ85" s="141">
        <v>9.3144960000000001</v>
      </c>
      <c r="AR85" s="141">
        <v>6.13056</v>
      </c>
      <c r="AS85" s="141">
        <v>0</v>
      </c>
      <c r="AT85" s="142">
        <v>2.1259200000000003</v>
      </c>
      <c r="AU85" s="466">
        <v>62.927232000000004</v>
      </c>
      <c r="AV85" s="402">
        <v>1800.7036800000001</v>
      </c>
      <c r="AW85" s="141">
        <v>133.37335000000002</v>
      </c>
      <c r="AX85" s="402">
        <v>1138.2416090000004</v>
      </c>
      <c r="AY85" s="141">
        <v>0</v>
      </c>
      <c r="AZ85" s="141">
        <v>0</v>
      </c>
      <c r="BA85" s="142">
        <v>64.583849999999998</v>
      </c>
      <c r="BB85" s="403">
        <v>1073.6577590000004</v>
      </c>
    </row>
    <row r="86" spans="2:54" ht="16.149999999999999" customHeight="1">
      <c r="B86" s="397"/>
      <c r="F86" s="137" t="s">
        <v>73</v>
      </c>
      <c r="G86" s="395" t="s">
        <v>74</v>
      </c>
      <c r="H86" s="396">
        <v>36981</v>
      </c>
      <c r="I86" s="397" t="s">
        <v>61</v>
      </c>
      <c r="J86" s="397" t="s">
        <v>67</v>
      </c>
      <c r="K86" s="398" t="s">
        <v>63</v>
      </c>
      <c r="L86" s="395" t="s">
        <v>68</v>
      </c>
      <c r="M86" s="399">
        <v>7.1152463414690684E-2</v>
      </c>
      <c r="N86" s="400" t="s">
        <v>52</v>
      </c>
      <c r="O86" s="504">
        <v>2017</v>
      </c>
      <c r="P86" s="401">
        <v>2</v>
      </c>
      <c r="Q86" s="141">
        <v>4409.2247399999997</v>
      </c>
      <c r="R86" s="141">
        <v>76.897275000000008</v>
      </c>
      <c r="S86" s="402">
        <v>4332.3274649999994</v>
      </c>
      <c r="T86" s="141">
        <v>1801.8919800000001</v>
      </c>
      <c r="W86" s="403">
        <v>2530.4354849999991</v>
      </c>
      <c r="X86" s="142">
        <v>43.416044999999997</v>
      </c>
      <c r="Y86" s="141">
        <v>519.62795999999992</v>
      </c>
      <c r="Z86" s="142">
        <v>31.236191999999999</v>
      </c>
      <c r="AA86" s="141">
        <v>0</v>
      </c>
      <c r="AB86" s="141">
        <v>-13.319136</v>
      </c>
      <c r="AC86" s="142">
        <v>42.567839999999997</v>
      </c>
      <c r="AD86" s="141">
        <v>178.14220799999998</v>
      </c>
      <c r="AE86" s="141">
        <v>415.25644799999992</v>
      </c>
      <c r="AF86" s="141">
        <v>487.88380799999999</v>
      </c>
      <c r="AG86" s="141">
        <v>159.28579200000001</v>
      </c>
      <c r="AH86" s="141">
        <v>0</v>
      </c>
      <c r="AI86" s="141">
        <v>109.697472</v>
      </c>
      <c r="AJ86" s="141">
        <v>67.386719999999997</v>
      </c>
      <c r="AK86" s="141">
        <v>27.201888000000004</v>
      </c>
      <c r="AL86" s="141">
        <v>75.771743999999998</v>
      </c>
      <c r="AM86" s="380">
        <v>2.9466239999999999</v>
      </c>
      <c r="AN86" s="141">
        <v>2.9268479999999997</v>
      </c>
      <c r="AO86" s="141">
        <v>0.32630400000000004</v>
      </c>
      <c r="AP86" s="141">
        <v>18.302688</v>
      </c>
      <c r="AQ86" s="141">
        <v>4.8945600000000002</v>
      </c>
      <c r="AR86" s="141">
        <v>8.1971519999999991</v>
      </c>
      <c r="AS86" s="141">
        <v>0</v>
      </c>
      <c r="AT86" s="142">
        <v>3.6387840000000002</v>
      </c>
      <c r="AU86" s="466">
        <v>41.232960000000006</v>
      </c>
      <c r="AV86" s="402">
        <v>1561.85904</v>
      </c>
      <c r="AW86" s="141">
        <v>89.817750000000018</v>
      </c>
      <c r="AX86" s="402">
        <v>313.72720199999901</v>
      </c>
      <c r="AY86" s="141">
        <v>0</v>
      </c>
      <c r="AZ86" s="141">
        <v>0</v>
      </c>
      <c r="BA86" s="142">
        <v>266.225055</v>
      </c>
      <c r="BB86" s="403">
        <v>47.502146999999013</v>
      </c>
    </row>
    <row r="87" spans="2:54" ht="16.149999999999999" customHeight="1">
      <c r="B87" s="397"/>
      <c r="F87" s="137" t="s">
        <v>75</v>
      </c>
      <c r="G87" s="395" t="s">
        <v>76</v>
      </c>
      <c r="H87" s="396">
        <v>38015</v>
      </c>
      <c r="I87" s="397" t="s">
        <v>61</v>
      </c>
      <c r="J87" s="397" t="s">
        <v>62</v>
      </c>
      <c r="K87" s="398" t="s">
        <v>63</v>
      </c>
      <c r="L87" s="395" t="s">
        <v>77</v>
      </c>
      <c r="M87" s="399">
        <v>0.13168432470478442</v>
      </c>
      <c r="N87" s="400" t="s">
        <v>52</v>
      </c>
      <c r="O87" s="504">
        <v>2017</v>
      </c>
      <c r="P87" s="401">
        <v>2</v>
      </c>
      <c r="Q87" s="141">
        <v>4012.6654799999997</v>
      </c>
      <c r="R87" s="141">
        <v>107.201325</v>
      </c>
      <c r="S87" s="402">
        <v>3905.4641549999997</v>
      </c>
      <c r="T87" s="141">
        <v>1560.40236</v>
      </c>
      <c r="W87" s="403">
        <v>2345.0617949999996</v>
      </c>
      <c r="X87" s="142">
        <v>57.604294999999993</v>
      </c>
      <c r="Y87" s="141">
        <v>468.28691999999995</v>
      </c>
      <c r="Z87" s="142">
        <v>29.515680000000003</v>
      </c>
      <c r="AA87" s="141">
        <v>0</v>
      </c>
      <c r="AB87" s="141">
        <v>-14.3376</v>
      </c>
      <c r="AC87" s="142">
        <v>22.554527999999998</v>
      </c>
      <c r="AD87" s="141">
        <v>149.57577600000002</v>
      </c>
      <c r="AE87" s="141">
        <v>400.088256</v>
      </c>
      <c r="AF87" s="141">
        <v>294.02956799999998</v>
      </c>
      <c r="AG87" s="141">
        <v>142.317984</v>
      </c>
      <c r="AH87" s="141">
        <v>0</v>
      </c>
      <c r="AI87" s="141">
        <v>79.370975999999999</v>
      </c>
      <c r="AJ87" s="141">
        <v>29.476127999999999</v>
      </c>
      <c r="AK87" s="141">
        <v>1.196448</v>
      </c>
      <c r="AL87" s="141">
        <v>54.186239999999991</v>
      </c>
      <c r="AM87" s="380">
        <v>5.468064</v>
      </c>
      <c r="AN87" s="141">
        <v>4.6572480000000001</v>
      </c>
      <c r="AO87" s="141">
        <v>3.5003520000000004</v>
      </c>
      <c r="AP87" s="141">
        <v>10.708703999999999</v>
      </c>
      <c r="AQ87" s="141">
        <v>0</v>
      </c>
      <c r="AR87" s="141">
        <v>8.8794240000000002</v>
      </c>
      <c r="AS87" s="141">
        <v>0</v>
      </c>
      <c r="AT87" s="142">
        <v>4.2716159999999999</v>
      </c>
      <c r="AU87" s="466">
        <v>37.485408</v>
      </c>
      <c r="AV87" s="402">
        <v>1187.726784</v>
      </c>
      <c r="AW87" s="141">
        <v>81.739900000000006</v>
      </c>
      <c r="AX87" s="402">
        <v>528.40514399999961</v>
      </c>
      <c r="AY87" s="141">
        <v>0</v>
      </c>
      <c r="AZ87" s="141">
        <v>0</v>
      </c>
      <c r="BA87" s="142">
        <v>93.138570000000001</v>
      </c>
      <c r="BB87" s="403">
        <v>435.26657399999959</v>
      </c>
    </row>
    <row r="88" spans="2:54" ht="16.149999999999999" customHeight="1">
      <c r="B88" s="397"/>
      <c r="F88" s="137" t="s">
        <v>78</v>
      </c>
      <c r="G88" s="395" t="s">
        <v>79</v>
      </c>
      <c r="H88" s="396">
        <v>38453</v>
      </c>
      <c r="I88" s="397" t="s">
        <v>61</v>
      </c>
      <c r="J88" s="397" t="s">
        <v>62</v>
      </c>
      <c r="K88" s="398" t="s">
        <v>63</v>
      </c>
      <c r="L88" s="395" t="s">
        <v>80</v>
      </c>
      <c r="M88" s="399">
        <v>0.19172642824273048</v>
      </c>
      <c r="N88" s="400" t="s">
        <v>52</v>
      </c>
      <c r="O88" s="504">
        <v>2017</v>
      </c>
      <c r="P88" s="401">
        <v>2</v>
      </c>
      <c r="Q88" s="141">
        <v>7325.5681800000002</v>
      </c>
      <c r="R88" s="141">
        <v>202.69199999999998</v>
      </c>
      <c r="S88" s="402">
        <v>7122.8761800000002</v>
      </c>
      <c r="T88" s="141">
        <v>2934.9140400000001</v>
      </c>
      <c r="W88" s="403">
        <v>4187.9621399999996</v>
      </c>
      <c r="X88" s="142">
        <v>99.356890000000007</v>
      </c>
      <c r="Y88" s="141">
        <v>854.05265999999995</v>
      </c>
      <c r="Z88" s="142">
        <v>43.714848000000003</v>
      </c>
      <c r="AA88" s="141">
        <v>0</v>
      </c>
      <c r="AB88" s="141">
        <v>131.777376</v>
      </c>
      <c r="AC88" s="142">
        <v>23.385120000000001</v>
      </c>
      <c r="AD88" s="141">
        <v>244.60934399999999</v>
      </c>
      <c r="AE88" s="141">
        <v>706.14163199999996</v>
      </c>
      <c r="AF88" s="141">
        <v>226.524192</v>
      </c>
      <c r="AG88" s="141">
        <v>243.966624</v>
      </c>
      <c r="AH88" s="141">
        <v>0</v>
      </c>
      <c r="AI88" s="141">
        <v>151.22707199999999</v>
      </c>
      <c r="AJ88" s="141">
        <v>78.481056000000009</v>
      </c>
      <c r="AK88" s="141">
        <v>53.059007999999992</v>
      </c>
      <c r="AL88" s="141">
        <v>25.155072000000001</v>
      </c>
      <c r="AM88" s="380">
        <v>9.156288</v>
      </c>
      <c r="AN88" s="141">
        <v>10.204416</v>
      </c>
      <c r="AO88" s="141">
        <v>8.6421119999999991</v>
      </c>
      <c r="AP88" s="141">
        <v>25.174848000000001</v>
      </c>
      <c r="AQ88" s="141">
        <v>0</v>
      </c>
      <c r="AR88" s="141">
        <v>2.551104</v>
      </c>
      <c r="AS88" s="141">
        <v>0</v>
      </c>
      <c r="AT88" s="142">
        <v>7.3764479999999999</v>
      </c>
      <c r="AU88" s="466">
        <v>63.105215999999999</v>
      </c>
      <c r="AV88" s="402">
        <v>1792.2692159999997</v>
      </c>
      <c r="AW88" s="141">
        <v>149.226</v>
      </c>
      <c r="AX88" s="402">
        <v>1404.5050219999998</v>
      </c>
      <c r="AY88" s="141">
        <v>0</v>
      </c>
      <c r="AZ88" s="141">
        <v>0</v>
      </c>
      <c r="BA88" s="142">
        <v>106.91233500000001</v>
      </c>
      <c r="BB88" s="403">
        <v>1297.5926869999998</v>
      </c>
    </row>
    <row r="89" spans="2:54" ht="16.149999999999999" customHeight="1">
      <c r="B89" s="397"/>
      <c r="F89" s="137" t="s">
        <v>81</v>
      </c>
      <c r="G89" s="395" t="s">
        <v>82</v>
      </c>
      <c r="H89" s="396">
        <v>38453</v>
      </c>
      <c r="I89" s="397" t="s">
        <v>61</v>
      </c>
      <c r="J89" s="397" t="s">
        <v>62</v>
      </c>
      <c r="K89" s="398" t="s">
        <v>63</v>
      </c>
      <c r="L89" s="395" t="s">
        <v>83</v>
      </c>
      <c r="M89" s="399">
        <v>0.17010997483596188</v>
      </c>
      <c r="N89" s="400" t="s">
        <v>52</v>
      </c>
      <c r="O89" s="504">
        <v>2017</v>
      </c>
      <c r="P89" s="401">
        <v>2</v>
      </c>
      <c r="Q89" s="141">
        <v>6343.2347399999999</v>
      </c>
      <c r="R89" s="141">
        <v>112.02922500000001</v>
      </c>
      <c r="S89" s="402">
        <v>6231.2055149999997</v>
      </c>
      <c r="T89" s="141">
        <v>2592.7430400000003</v>
      </c>
      <c r="W89" s="403">
        <v>3638.4624749999994</v>
      </c>
      <c r="X89" s="142">
        <v>73.906104999999997</v>
      </c>
      <c r="Y89" s="141">
        <v>747.3589199999999</v>
      </c>
      <c r="Z89" s="142">
        <v>41.727359999999997</v>
      </c>
      <c r="AA89" s="141">
        <v>0</v>
      </c>
      <c r="AB89" s="141">
        <v>10.748256</v>
      </c>
      <c r="AC89" s="142">
        <v>52.960127999999997</v>
      </c>
      <c r="AD89" s="141">
        <v>205.23532799999998</v>
      </c>
      <c r="AE89" s="141">
        <v>624.80294400000002</v>
      </c>
      <c r="AF89" s="141">
        <v>123.6</v>
      </c>
      <c r="AG89" s="141">
        <v>223.63689599999998</v>
      </c>
      <c r="AH89" s="141">
        <v>0</v>
      </c>
      <c r="AI89" s="141">
        <v>121.57296000000001</v>
      </c>
      <c r="AJ89" s="141">
        <v>99.28540799999999</v>
      </c>
      <c r="AK89" s="141">
        <v>52.129536000000002</v>
      </c>
      <c r="AL89" s="141">
        <v>93.342720000000014</v>
      </c>
      <c r="AM89" s="380">
        <v>9.5616959999999995</v>
      </c>
      <c r="AN89" s="141">
        <v>8.0191679999999987</v>
      </c>
      <c r="AO89" s="141">
        <v>4.6176960000000005</v>
      </c>
      <c r="AP89" s="141">
        <v>19.172832</v>
      </c>
      <c r="AQ89" s="141">
        <v>0</v>
      </c>
      <c r="AR89" s="141">
        <v>8.1674879999999987</v>
      </c>
      <c r="AS89" s="141">
        <v>0</v>
      </c>
      <c r="AT89" s="142">
        <v>24.72</v>
      </c>
      <c r="AU89" s="466">
        <v>74.258880000000005</v>
      </c>
      <c r="AV89" s="402">
        <v>1617.8646720000002</v>
      </c>
      <c r="AW89" s="141">
        <v>142.26629999999997</v>
      </c>
      <c r="AX89" s="402">
        <v>1079.0475019999992</v>
      </c>
      <c r="AY89" s="141">
        <v>0</v>
      </c>
      <c r="AZ89" s="141">
        <v>0</v>
      </c>
      <c r="BA89" s="142">
        <v>101.59366499999999</v>
      </c>
      <c r="BB89" s="403">
        <v>977.45383699999923</v>
      </c>
    </row>
    <row r="90" spans="2:54" ht="16.149999999999999" customHeight="1">
      <c r="F90" s="137" t="s">
        <v>84</v>
      </c>
      <c r="G90" s="395" t="s">
        <v>85</v>
      </c>
      <c r="H90" s="396">
        <v>38453</v>
      </c>
      <c r="I90" s="397" t="s">
        <v>61</v>
      </c>
      <c r="J90" s="397" t="s">
        <v>62</v>
      </c>
      <c r="K90" s="398" t="s">
        <v>63</v>
      </c>
      <c r="L90" s="395" t="s">
        <v>83</v>
      </c>
      <c r="M90" s="399">
        <v>0.13459358309223574</v>
      </c>
      <c r="N90" s="400" t="s">
        <v>52</v>
      </c>
      <c r="O90" s="504">
        <v>2017</v>
      </c>
      <c r="P90" s="401">
        <v>2</v>
      </c>
      <c r="Q90" s="141">
        <v>11257.02576</v>
      </c>
      <c r="R90" s="141">
        <v>177.45525000000001</v>
      </c>
      <c r="S90" s="402">
        <v>11079.57051</v>
      </c>
      <c r="T90" s="141">
        <v>4478.9619600000005</v>
      </c>
      <c r="W90" s="403">
        <v>6600.608549999999</v>
      </c>
      <c r="X90" s="142">
        <v>131.88222999999999</v>
      </c>
      <c r="Y90" s="141">
        <v>1328.93676</v>
      </c>
      <c r="Z90" s="142">
        <v>74.674176000000003</v>
      </c>
      <c r="AA90" s="141">
        <v>0</v>
      </c>
      <c r="AB90" s="141">
        <v>-103.11206399999999</v>
      </c>
      <c r="AC90" s="142">
        <v>92.838431999999997</v>
      </c>
      <c r="AD90" s="141">
        <v>332.66198399999996</v>
      </c>
      <c r="AE90" s="141">
        <v>1028.0158080000001</v>
      </c>
      <c r="AF90" s="141">
        <v>815.46335999999997</v>
      </c>
      <c r="AG90" s="141">
        <v>400.79030399999994</v>
      </c>
      <c r="AH90" s="141">
        <v>0</v>
      </c>
      <c r="AI90" s="141">
        <v>230.706816</v>
      </c>
      <c r="AJ90" s="141">
        <v>113.138496</v>
      </c>
      <c r="AK90" s="141">
        <v>52.129536000000002</v>
      </c>
      <c r="AL90" s="141">
        <v>137.71017600000002</v>
      </c>
      <c r="AM90" s="380">
        <v>16.137215999999999</v>
      </c>
      <c r="AN90" s="141">
        <v>4.0738559999999993</v>
      </c>
      <c r="AO90" s="141">
        <v>2.8081919999999996</v>
      </c>
      <c r="AP90" s="141">
        <v>33.194015999999998</v>
      </c>
      <c r="AQ90" s="141">
        <v>4.8945600000000002</v>
      </c>
      <c r="AR90" s="141">
        <v>9.9275519999999986</v>
      </c>
      <c r="AS90" s="141">
        <v>0</v>
      </c>
      <c r="AT90" s="142">
        <v>128.75164800000002</v>
      </c>
      <c r="AU90" s="466">
        <v>199.78704000000002</v>
      </c>
      <c r="AV90" s="402">
        <v>3310.4035200000003</v>
      </c>
      <c r="AW90" s="141">
        <v>229.31480000000002</v>
      </c>
      <c r="AX90" s="402">
        <v>1515.123431999998</v>
      </c>
      <c r="AY90" s="141">
        <v>0</v>
      </c>
      <c r="AZ90" s="141">
        <v>0</v>
      </c>
      <c r="BA90" s="142">
        <v>231.55651499999999</v>
      </c>
      <c r="BB90" s="403">
        <v>1283.5669169999981</v>
      </c>
    </row>
    <row r="91" spans="2:54" ht="16.149999999999999" customHeight="1">
      <c r="B91" s="397"/>
      <c r="F91" s="137" t="s">
        <v>86</v>
      </c>
      <c r="G91" s="395" t="s">
        <v>87</v>
      </c>
      <c r="H91" s="396">
        <v>38861</v>
      </c>
      <c r="I91" s="397" t="s">
        <v>55</v>
      </c>
      <c r="J91" s="397" t="s">
        <v>71</v>
      </c>
      <c r="K91" s="398" t="s">
        <v>63</v>
      </c>
      <c r="L91" s="395" t="s">
        <v>88</v>
      </c>
      <c r="M91" s="399">
        <v>0.16611359403485235</v>
      </c>
      <c r="N91" s="400" t="s">
        <v>52</v>
      </c>
      <c r="O91" s="504">
        <v>2017</v>
      </c>
      <c r="P91" s="401">
        <v>2</v>
      </c>
      <c r="Q91" s="141">
        <v>10961.271000000001</v>
      </c>
      <c r="R91" s="141">
        <v>171.68969999999999</v>
      </c>
      <c r="S91" s="402">
        <v>10789.5813</v>
      </c>
      <c r="T91" s="141">
        <v>4380.4762200000005</v>
      </c>
      <c r="W91" s="403">
        <v>6409.1050799999994</v>
      </c>
      <c r="X91" s="142">
        <v>109.79748499999999</v>
      </c>
      <c r="Y91" s="141">
        <v>1294.16562</v>
      </c>
      <c r="Z91" s="142">
        <v>57.577824</v>
      </c>
      <c r="AA91" s="141">
        <v>0</v>
      </c>
      <c r="AB91" s="141">
        <v>269.27990399999999</v>
      </c>
      <c r="AC91" s="142">
        <v>-25.41216</v>
      </c>
      <c r="AD91" s="141">
        <v>315.26899199999997</v>
      </c>
      <c r="AE91" s="141">
        <v>1102.334016</v>
      </c>
      <c r="AF91" s="141">
        <v>637.68700799999999</v>
      </c>
      <c r="AG91" s="141">
        <v>366.64704</v>
      </c>
      <c r="AH91" s="141">
        <v>0</v>
      </c>
      <c r="AI91" s="141">
        <v>242.72073599999999</v>
      </c>
      <c r="AJ91" s="141">
        <v>126.596064</v>
      </c>
      <c r="AK91" s="141">
        <v>48.718176000000007</v>
      </c>
      <c r="AL91" s="141">
        <v>136.12809599999997</v>
      </c>
      <c r="AM91" s="380">
        <v>5.8141439999999998</v>
      </c>
      <c r="AN91" s="141">
        <v>11.994144000000002</v>
      </c>
      <c r="AO91" s="141">
        <v>3.2234879999999997</v>
      </c>
      <c r="AP91" s="141">
        <v>24.680447999999998</v>
      </c>
      <c r="AQ91" s="141">
        <v>1.5425279999999999</v>
      </c>
      <c r="AR91" s="141">
        <v>12.567648</v>
      </c>
      <c r="AS91" s="141">
        <v>0</v>
      </c>
      <c r="AT91" s="142">
        <v>111.408096</v>
      </c>
      <c r="AU91" s="466">
        <v>171.23049599999999</v>
      </c>
      <c r="AV91" s="402">
        <v>3147.3306239999997</v>
      </c>
      <c r="AW91" s="141">
        <v>223.28514999999999</v>
      </c>
      <c r="AX91" s="402">
        <v>1820.8161210000001</v>
      </c>
      <c r="AY91" s="141">
        <v>0</v>
      </c>
      <c r="AZ91" s="141">
        <v>0</v>
      </c>
      <c r="BA91" s="142">
        <v>131.17324499999998</v>
      </c>
      <c r="BB91" s="403">
        <v>1689.6428760000001</v>
      </c>
    </row>
    <row r="92" spans="2:54" ht="16.149999999999999" customHeight="1">
      <c r="B92" s="397"/>
      <c r="F92" s="137" t="s">
        <v>89</v>
      </c>
      <c r="G92" s="395" t="s">
        <v>90</v>
      </c>
      <c r="H92" s="396">
        <v>39056</v>
      </c>
      <c r="I92" s="397" t="s">
        <v>61</v>
      </c>
      <c r="J92" s="397" t="s">
        <v>91</v>
      </c>
      <c r="K92" s="398" t="s">
        <v>63</v>
      </c>
      <c r="L92" s="395" t="s">
        <v>92</v>
      </c>
      <c r="M92" s="399">
        <v>0.18464704702008833</v>
      </c>
      <c r="N92" s="400" t="s">
        <v>52</v>
      </c>
      <c r="O92" s="504">
        <v>2017</v>
      </c>
      <c r="P92" s="401">
        <v>2</v>
      </c>
      <c r="Q92" s="141">
        <v>5509.9585799999995</v>
      </c>
      <c r="R92" s="141">
        <v>91.480724999999993</v>
      </c>
      <c r="S92" s="402">
        <v>5418.4778549999992</v>
      </c>
      <c r="T92" s="141">
        <v>2208.0443400000004</v>
      </c>
      <c r="W92" s="403">
        <v>3210.4335149999988</v>
      </c>
      <c r="X92" s="142">
        <v>60.980119999999992</v>
      </c>
      <c r="Y92" s="141">
        <v>649.89917999999989</v>
      </c>
      <c r="Z92" s="142">
        <v>44.011488</v>
      </c>
      <c r="AA92" s="141">
        <v>0</v>
      </c>
      <c r="AB92" s="141">
        <v>86.154143999999988</v>
      </c>
      <c r="AC92" s="142">
        <v>31.038431999999997</v>
      </c>
      <c r="AD92" s="141">
        <v>143.18812800000001</v>
      </c>
      <c r="AE92" s="141">
        <v>505.66243200000002</v>
      </c>
      <c r="AF92" s="141">
        <v>200.25177600000001</v>
      </c>
      <c r="AG92" s="141">
        <v>205.97692799999999</v>
      </c>
      <c r="AH92" s="141">
        <v>0</v>
      </c>
      <c r="AI92" s="141">
        <v>103.16150399999999</v>
      </c>
      <c r="AJ92" s="141">
        <v>117.59798400000001</v>
      </c>
      <c r="AK92" s="141">
        <v>26.766815999999999</v>
      </c>
      <c r="AL92" s="141">
        <v>105.84115200000001</v>
      </c>
      <c r="AM92" s="380">
        <v>5.4977279999999995</v>
      </c>
      <c r="AN92" s="141">
        <v>3.579456</v>
      </c>
      <c r="AO92" s="141">
        <v>4.3309439999999997</v>
      </c>
      <c r="AP92" s="141">
        <v>9.6605760000000007</v>
      </c>
      <c r="AQ92" s="141">
        <v>0</v>
      </c>
      <c r="AR92" s="141">
        <v>6.5854079999999993</v>
      </c>
      <c r="AS92" s="141">
        <v>0</v>
      </c>
      <c r="AT92" s="142">
        <v>4.9934399999999997</v>
      </c>
      <c r="AU92" s="466">
        <v>34.647551999999997</v>
      </c>
      <c r="AV92" s="402">
        <v>1443.094272</v>
      </c>
      <c r="AW92" s="141">
        <v>112.24345</v>
      </c>
      <c r="AX92" s="402">
        <v>1017.397580999999</v>
      </c>
      <c r="AY92" s="141">
        <v>0</v>
      </c>
      <c r="AZ92" s="141">
        <v>0</v>
      </c>
      <c r="BA92" s="142">
        <v>201.01392000000001</v>
      </c>
      <c r="BB92" s="403">
        <v>816.38366099999905</v>
      </c>
    </row>
    <row r="93" spans="2:54" ht="16.149999999999999" customHeight="1">
      <c r="B93" s="397"/>
      <c r="F93" s="137" t="s">
        <v>93</v>
      </c>
      <c r="G93" s="395" t="s">
        <v>94</v>
      </c>
      <c r="H93" s="396">
        <v>39781</v>
      </c>
      <c r="I93" s="397" t="s">
        <v>55</v>
      </c>
      <c r="J93" s="397" t="s">
        <v>71</v>
      </c>
      <c r="K93" s="398" t="s">
        <v>95</v>
      </c>
      <c r="L93" s="395" t="s">
        <v>96</v>
      </c>
      <c r="M93" s="399">
        <v>9.541696515481779E-2</v>
      </c>
      <c r="N93" s="400" t="s">
        <v>52</v>
      </c>
      <c r="O93" s="504">
        <v>2017</v>
      </c>
      <c r="P93" s="401">
        <v>2</v>
      </c>
      <c r="Q93" s="141">
        <v>2605.0447800000002</v>
      </c>
      <c r="R93" s="141">
        <v>70.972125000000005</v>
      </c>
      <c r="S93" s="402">
        <v>2534.0726549999999</v>
      </c>
      <c r="T93" s="141">
        <v>1506.80412</v>
      </c>
      <c r="W93" s="403">
        <v>1027.2685349999999</v>
      </c>
      <c r="X93" s="142">
        <v>81.763459999999995</v>
      </c>
      <c r="Y93" s="141">
        <v>202.56318000000002</v>
      </c>
      <c r="Z93" s="142">
        <v>36.991008000000001</v>
      </c>
      <c r="AA93" s="141">
        <v>0</v>
      </c>
      <c r="AB93" s="141">
        <v>27.795167999999997</v>
      </c>
      <c r="AC93" s="142">
        <v>8.1971519999999991</v>
      </c>
      <c r="AD93" s="141">
        <v>83.850239999999985</v>
      </c>
      <c r="AE93" s="141">
        <v>96.328896</v>
      </c>
      <c r="AF93" s="141">
        <v>117.76608</v>
      </c>
      <c r="AG93" s="141">
        <v>34.677216000000001</v>
      </c>
      <c r="AH93" s="141">
        <v>0</v>
      </c>
      <c r="AI93" s="141">
        <v>11.964479999999998</v>
      </c>
      <c r="AJ93" s="141">
        <v>7.7126400000000004</v>
      </c>
      <c r="AK93" s="141">
        <v>29.070719999999998</v>
      </c>
      <c r="AL93" s="141">
        <v>40.145280000000007</v>
      </c>
      <c r="AM93" s="380">
        <v>3.3421439999999998</v>
      </c>
      <c r="AN93" s="141">
        <v>1.621632</v>
      </c>
      <c r="AO93" s="141">
        <v>0</v>
      </c>
      <c r="AP93" s="141">
        <v>4.5979200000000002</v>
      </c>
      <c r="AQ93" s="141">
        <v>0</v>
      </c>
      <c r="AR93" s="141">
        <v>2.8279679999999998</v>
      </c>
      <c r="AS93" s="141">
        <v>0</v>
      </c>
      <c r="AT93" s="142">
        <v>6.4074239999999998</v>
      </c>
      <c r="AU93" s="466">
        <v>18.797087999999999</v>
      </c>
      <c r="AV93" s="402">
        <v>440.31263999999993</v>
      </c>
      <c r="AW93" s="141">
        <v>53.065100000000001</v>
      </c>
      <c r="AX93" s="402">
        <v>248.56546699999998</v>
      </c>
      <c r="AY93" s="141">
        <v>0</v>
      </c>
      <c r="AZ93" s="141">
        <v>0</v>
      </c>
      <c r="BA93" s="142">
        <v>46.595790000000001</v>
      </c>
      <c r="BB93" s="403">
        <v>201.96967699999999</v>
      </c>
    </row>
    <row r="94" spans="2:54" ht="16.149999999999999" customHeight="1">
      <c r="B94" s="397"/>
      <c r="F94" s="137" t="s">
        <v>97</v>
      </c>
      <c r="G94" s="395" t="s">
        <v>98</v>
      </c>
      <c r="H94" s="396">
        <v>40002</v>
      </c>
      <c r="I94" s="397" t="s">
        <v>61</v>
      </c>
      <c r="J94" s="397" t="s">
        <v>67</v>
      </c>
      <c r="K94" s="398" t="s">
        <v>63</v>
      </c>
      <c r="L94" s="395" t="s">
        <v>68</v>
      </c>
      <c r="M94" s="399">
        <v>0.11191851502816265</v>
      </c>
      <c r="N94" s="400" t="s">
        <v>52</v>
      </c>
      <c r="O94" s="504">
        <v>2017</v>
      </c>
      <c r="P94" s="401">
        <v>2</v>
      </c>
      <c r="Q94" s="141">
        <v>6869.2136399999999</v>
      </c>
      <c r="R94" s="141">
        <v>115.01174999999999</v>
      </c>
      <c r="S94" s="402">
        <v>6754.2018900000003</v>
      </c>
      <c r="T94" s="141">
        <v>2849.6842200000001</v>
      </c>
      <c r="W94" s="403">
        <v>3904.5176700000002</v>
      </c>
      <c r="X94" s="142">
        <v>95.071059999999989</v>
      </c>
      <c r="Y94" s="141">
        <v>810.10908000000006</v>
      </c>
      <c r="Z94" s="142">
        <v>46.612031999999999</v>
      </c>
      <c r="AA94" s="141">
        <v>0</v>
      </c>
      <c r="AB94" s="141">
        <v>-20.893343999999999</v>
      </c>
      <c r="AC94" s="142">
        <v>41.114303999999997</v>
      </c>
      <c r="AD94" s="141">
        <v>229.69824</v>
      </c>
      <c r="AE94" s="141">
        <v>627.46281600000009</v>
      </c>
      <c r="AF94" s="141">
        <v>294.79094399999997</v>
      </c>
      <c r="AG94" s="141">
        <v>356.21519999999998</v>
      </c>
      <c r="AH94" s="141">
        <v>0</v>
      </c>
      <c r="AI94" s="141">
        <v>179.882496</v>
      </c>
      <c r="AJ94" s="141">
        <v>137.34432000000001</v>
      </c>
      <c r="AK94" s="141">
        <v>54.403776000000008</v>
      </c>
      <c r="AL94" s="141">
        <v>115.857696</v>
      </c>
      <c r="AM94" s="380">
        <v>4.4891520000000007</v>
      </c>
      <c r="AN94" s="141">
        <v>14.614464</v>
      </c>
      <c r="AO94" s="141">
        <v>4.2716159999999999</v>
      </c>
      <c r="AP94" s="141">
        <v>28.507103999999998</v>
      </c>
      <c r="AQ94" s="141">
        <v>0</v>
      </c>
      <c r="AR94" s="141">
        <v>11.924928000000001</v>
      </c>
      <c r="AS94" s="141">
        <v>0</v>
      </c>
      <c r="AT94" s="142">
        <v>4.7660160000000005</v>
      </c>
      <c r="AU94" s="466">
        <v>68.573280000000011</v>
      </c>
      <c r="AV94" s="402">
        <v>2064.2287680000004</v>
      </c>
      <c r="AW94" s="141">
        <v>139.9255</v>
      </c>
      <c r="AX94" s="402">
        <v>768.79218999999989</v>
      </c>
      <c r="AY94" s="141">
        <v>0</v>
      </c>
      <c r="AZ94" s="141">
        <v>0</v>
      </c>
      <c r="BA94" s="142">
        <v>139.52231999999998</v>
      </c>
      <c r="BB94" s="403">
        <v>629.26986999999986</v>
      </c>
    </row>
    <row r="95" spans="2:54" ht="16.149999999999999" customHeight="1">
      <c r="B95" s="397"/>
      <c r="F95" s="137" t="s">
        <v>99</v>
      </c>
      <c r="G95" s="395" t="s">
        <v>100</v>
      </c>
      <c r="H95" s="396">
        <v>40308</v>
      </c>
      <c r="I95" s="397" t="s">
        <v>55</v>
      </c>
      <c r="J95" s="397" t="s">
        <v>71</v>
      </c>
      <c r="K95" s="398" t="s">
        <v>63</v>
      </c>
      <c r="L95" s="395" t="s">
        <v>77</v>
      </c>
      <c r="M95" s="399">
        <v>6.8775198495931708E-2</v>
      </c>
      <c r="N95" s="400" t="s">
        <v>52</v>
      </c>
      <c r="O95" s="504">
        <v>2017</v>
      </c>
      <c r="P95" s="401">
        <v>2</v>
      </c>
      <c r="Q95" s="141">
        <v>4388.6944799999992</v>
      </c>
      <c r="R95" s="141">
        <v>33.605774999999994</v>
      </c>
      <c r="S95" s="402">
        <v>4355.0887049999992</v>
      </c>
      <c r="T95" s="141">
        <v>1777.89384</v>
      </c>
      <c r="W95" s="403">
        <v>2577.1948649999995</v>
      </c>
      <c r="X95" s="142">
        <v>47.643164999999996</v>
      </c>
      <c r="Y95" s="141">
        <v>522.5007599999999</v>
      </c>
      <c r="Z95" s="142">
        <v>24.027839999999998</v>
      </c>
      <c r="AA95" s="141">
        <v>0</v>
      </c>
      <c r="AB95" s="141">
        <v>-12.152351999999999</v>
      </c>
      <c r="AC95" s="142">
        <v>22.811616000000001</v>
      </c>
      <c r="AD95" s="141">
        <v>189.562848</v>
      </c>
      <c r="AE95" s="141">
        <v>511.99075199999999</v>
      </c>
      <c r="AF95" s="141">
        <v>270.42691200000002</v>
      </c>
      <c r="AG95" s="141">
        <v>292.94188800000001</v>
      </c>
      <c r="AH95" s="141">
        <v>0</v>
      </c>
      <c r="AI95" s="141">
        <v>117.558432</v>
      </c>
      <c r="AJ95" s="141">
        <v>50.774880000000003</v>
      </c>
      <c r="AK95" s="141">
        <v>0</v>
      </c>
      <c r="AL95" s="141">
        <v>102.063936</v>
      </c>
      <c r="AM95" s="380">
        <v>5.2010879999999995</v>
      </c>
      <c r="AN95" s="141">
        <v>0.978912</v>
      </c>
      <c r="AO95" s="141">
        <v>4.0244160000000004</v>
      </c>
      <c r="AP95" s="141">
        <v>12.468768000000001</v>
      </c>
      <c r="AQ95" s="141">
        <v>0</v>
      </c>
      <c r="AR95" s="141">
        <v>9.2947199999999999</v>
      </c>
      <c r="AS95" s="141">
        <v>0</v>
      </c>
      <c r="AT95" s="142">
        <v>35.161728000000004</v>
      </c>
      <c r="AU95" s="466">
        <v>67.129632000000001</v>
      </c>
      <c r="AV95" s="402">
        <v>1602.4492799999998</v>
      </c>
      <c r="AW95" s="141">
        <v>89.399749999999997</v>
      </c>
      <c r="AX95" s="402">
        <v>301.83333399999975</v>
      </c>
      <c r="AY95" s="141">
        <v>0</v>
      </c>
      <c r="AZ95" s="141">
        <v>0</v>
      </c>
      <c r="BA95" s="142">
        <v>60.060330000000008</v>
      </c>
      <c r="BB95" s="403">
        <v>241.77300399999973</v>
      </c>
    </row>
    <row r="96" spans="2:54" ht="16.149999999999999" customHeight="1">
      <c r="B96" s="397"/>
      <c r="F96" s="137" t="s">
        <v>101</v>
      </c>
      <c r="G96" s="395" t="s">
        <v>102</v>
      </c>
      <c r="H96" s="396">
        <v>40328</v>
      </c>
      <c r="I96" s="397" t="s">
        <v>55</v>
      </c>
      <c r="J96" s="397" t="s">
        <v>103</v>
      </c>
      <c r="K96" s="398" t="s">
        <v>63</v>
      </c>
      <c r="L96" s="395" t="s">
        <v>77</v>
      </c>
      <c r="M96" s="399">
        <v>1.8779844548718703E-2</v>
      </c>
      <c r="N96" s="400" t="s">
        <v>51</v>
      </c>
      <c r="O96" s="504">
        <v>2017</v>
      </c>
      <c r="P96" s="401">
        <v>2</v>
      </c>
      <c r="Q96" s="141">
        <v>4765.4724600000009</v>
      </c>
      <c r="R96" s="141">
        <v>35.072099999999999</v>
      </c>
      <c r="S96" s="402">
        <v>4730.4003600000005</v>
      </c>
      <c r="T96" s="141">
        <v>1951.7905800000003</v>
      </c>
      <c r="W96" s="403">
        <v>2778.6097800000002</v>
      </c>
      <c r="X96" s="142">
        <v>54.071909999999995</v>
      </c>
      <c r="Y96" s="141">
        <v>567.53190000000006</v>
      </c>
      <c r="Z96" s="142">
        <v>23.513663999999999</v>
      </c>
      <c r="AA96" s="141">
        <v>0</v>
      </c>
      <c r="AB96" s="141">
        <v>-67.119743999999997</v>
      </c>
      <c r="AC96" s="142">
        <v>25.847232000000002</v>
      </c>
      <c r="AD96" s="141">
        <v>258.35366399999992</v>
      </c>
      <c r="AE96" s="141">
        <v>538.24339199999997</v>
      </c>
      <c r="AF96" s="141">
        <v>397.62614399999995</v>
      </c>
      <c r="AG96" s="141">
        <v>290.83574399999998</v>
      </c>
      <c r="AH96" s="141">
        <v>0</v>
      </c>
      <c r="AI96" s="141">
        <v>119.061408</v>
      </c>
      <c r="AJ96" s="141">
        <v>61.394592000000003</v>
      </c>
      <c r="AK96" s="141">
        <v>24.354143999999998</v>
      </c>
      <c r="AL96" s="141">
        <v>116.539968</v>
      </c>
      <c r="AM96" s="380">
        <v>6.7139519999999999</v>
      </c>
      <c r="AN96" s="141">
        <v>3.0059520000000002</v>
      </c>
      <c r="AO96" s="141">
        <v>3.619008</v>
      </c>
      <c r="AP96" s="141">
        <v>13.289471999999998</v>
      </c>
      <c r="AQ96" s="141">
        <v>0</v>
      </c>
      <c r="AR96" s="141">
        <v>5.9130240000000001</v>
      </c>
      <c r="AS96" s="141">
        <v>0</v>
      </c>
      <c r="AT96" s="142">
        <v>66.704447999999999</v>
      </c>
      <c r="AU96" s="466">
        <v>99.245856000000003</v>
      </c>
      <c r="AV96" s="402">
        <v>1905.654912</v>
      </c>
      <c r="AW96" s="141">
        <v>97.070049999999995</v>
      </c>
      <c r="AX96" s="402">
        <v>89.49483200000013</v>
      </c>
      <c r="AY96" s="141">
        <v>0</v>
      </c>
      <c r="AZ96" s="141">
        <v>0</v>
      </c>
      <c r="BA96" s="142">
        <v>57.710219999999993</v>
      </c>
      <c r="BB96" s="403">
        <v>31.784612000000138</v>
      </c>
    </row>
    <row r="97" spans="2:54" ht="16.149999999999999" customHeight="1">
      <c r="F97" s="137" t="s">
        <v>104</v>
      </c>
      <c r="G97" s="395" t="s">
        <v>105</v>
      </c>
      <c r="H97" s="396">
        <v>40338</v>
      </c>
      <c r="I97" s="397" t="s">
        <v>55</v>
      </c>
      <c r="J97" s="397" t="s">
        <v>103</v>
      </c>
      <c r="K97" s="398" t="s">
        <v>106</v>
      </c>
      <c r="L97" s="395" t="s">
        <v>77</v>
      </c>
      <c r="M97" s="399">
        <v>2.2699203416285271E-2</v>
      </c>
      <c r="N97" s="400" t="s">
        <v>51</v>
      </c>
      <c r="O97" s="504">
        <v>2017</v>
      </c>
      <c r="P97" s="401">
        <v>2</v>
      </c>
      <c r="Q97" s="141">
        <v>2083.9291200000002</v>
      </c>
      <c r="R97" s="141">
        <v>25.865175000000001</v>
      </c>
      <c r="S97" s="402">
        <v>2058.0639450000003</v>
      </c>
      <c r="T97" s="141">
        <v>798.62814000000003</v>
      </c>
      <c r="W97" s="403">
        <v>1259.4358050000003</v>
      </c>
      <c r="X97" s="142">
        <v>31.840389999999996</v>
      </c>
      <c r="Y97" s="141">
        <v>174.87144000000001</v>
      </c>
      <c r="Z97" s="142">
        <v>26.578943999999996</v>
      </c>
      <c r="AA97" s="141">
        <v>0</v>
      </c>
      <c r="AB97" s="141">
        <v>-6.8227200000000003</v>
      </c>
      <c r="AC97" s="142">
        <v>10.787808</v>
      </c>
      <c r="AD97" s="141">
        <v>87.518687999999997</v>
      </c>
      <c r="AE97" s="141">
        <v>319.71859199999994</v>
      </c>
      <c r="AF97" s="141">
        <v>238.03382399999998</v>
      </c>
      <c r="AG97" s="141">
        <v>77.096735999999993</v>
      </c>
      <c r="AH97" s="141">
        <v>0</v>
      </c>
      <c r="AI97" s="141">
        <v>109.77657599999999</v>
      </c>
      <c r="AJ97" s="141">
        <v>22.574303999999998</v>
      </c>
      <c r="AK97" s="141">
        <v>11.479968</v>
      </c>
      <c r="AL97" s="141">
        <v>57.00432</v>
      </c>
      <c r="AM97" s="380">
        <v>2.5708800000000003</v>
      </c>
      <c r="AN97" s="141">
        <v>0.92947199999999996</v>
      </c>
      <c r="AO97" s="141">
        <v>0</v>
      </c>
      <c r="AP97" s="141">
        <v>8.2564799999999998</v>
      </c>
      <c r="AQ97" s="141">
        <v>0</v>
      </c>
      <c r="AR97" s="141">
        <v>4.3309439999999997</v>
      </c>
      <c r="AS97" s="141">
        <v>0</v>
      </c>
      <c r="AT97" s="142">
        <v>1.067904</v>
      </c>
      <c r="AU97" s="466">
        <v>17.155679999999997</v>
      </c>
      <c r="AV97" s="402">
        <v>940.3586879999998</v>
      </c>
      <c r="AW97" s="141">
        <v>42.447900000000004</v>
      </c>
      <c r="AX97" s="402">
        <v>47.303531000000362</v>
      </c>
      <c r="AY97" s="141">
        <v>0</v>
      </c>
      <c r="AZ97" s="141">
        <v>0</v>
      </c>
      <c r="BA97" s="142">
        <v>50.880765000000004</v>
      </c>
      <c r="BB97" s="403">
        <v>-3.5772339999996419</v>
      </c>
    </row>
    <row r="98" spans="2:54" ht="16.149999999999999" customHeight="1">
      <c r="B98" s="397"/>
      <c r="F98" s="137" t="s">
        <v>107</v>
      </c>
      <c r="G98" s="395" t="s">
        <v>213</v>
      </c>
      <c r="H98" s="396">
        <v>40978</v>
      </c>
      <c r="I98" s="397" t="s">
        <v>61</v>
      </c>
      <c r="J98" s="397" t="s">
        <v>108</v>
      </c>
      <c r="K98" s="398" t="s">
        <v>63</v>
      </c>
      <c r="L98" s="395" t="s">
        <v>77</v>
      </c>
      <c r="M98" s="399">
        <v>-2.3617462406310616E-2</v>
      </c>
      <c r="N98" s="400" t="s">
        <v>56</v>
      </c>
      <c r="O98" s="504">
        <v>2017</v>
      </c>
      <c r="P98" s="401">
        <v>2</v>
      </c>
      <c r="Q98" s="141">
        <v>4011.2290800000001</v>
      </c>
      <c r="R98" s="141">
        <v>94.024350000000013</v>
      </c>
      <c r="S98" s="402">
        <v>3917.2047299999999</v>
      </c>
      <c r="T98" s="141">
        <v>1605.7515600000002</v>
      </c>
      <c r="W98" s="403">
        <v>2311.4531699999998</v>
      </c>
      <c r="X98" s="142">
        <v>42.819159999999997</v>
      </c>
      <c r="Y98" s="141">
        <v>469.74383999999998</v>
      </c>
      <c r="Z98" s="142">
        <v>25.876896000000002</v>
      </c>
      <c r="AA98" s="141">
        <v>0</v>
      </c>
      <c r="AB98" s="141">
        <v>-5.5867200000000006</v>
      </c>
      <c r="AC98" s="142">
        <v>25.164959999999997</v>
      </c>
      <c r="AD98" s="141">
        <v>170.795424</v>
      </c>
      <c r="AE98" s="141">
        <v>496.61491199999995</v>
      </c>
      <c r="AF98" s="141">
        <v>644.59871999999996</v>
      </c>
      <c r="AG98" s="141">
        <v>140.765568</v>
      </c>
      <c r="AH98" s="141">
        <v>0</v>
      </c>
      <c r="AI98" s="141">
        <v>142.69372800000002</v>
      </c>
      <c r="AJ98" s="141">
        <v>29.713440000000002</v>
      </c>
      <c r="AK98" s="141">
        <v>9.007968</v>
      </c>
      <c r="AL98" s="141">
        <v>127.911168</v>
      </c>
      <c r="AM98" s="380">
        <v>5.468064</v>
      </c>
      <c r="AN98" s="141">
        <v>1.0975680000000001</v>
      </c>
      <c r="AO98" s="141">
        <v>6.1701119999999996</v>
      </c>
      <c r="AP98" s="141">
        <v>17.165568</v>
      </c>
      <c r="AQ98" s="141">
        <v>0</v>
      </c>
      <c r="AR98" s="141">
        <v>10.698816000000001</v>
      </c>
      <c r="AS98" s="141">
        <v>0</v>
      </c>
      <c r="AT98" s="142">
        <v>2.9169600000000004</v>
      </c>
      <c r="AU98" s="466">
        <v>43.517088000000001</v>
      </c>
      <c r="AV98" s="402">
        <v>1805.6180159999999</v>
      </c>
      <c r="AW98" s="141">
        <v>81.708549999999988</v>
      </c>
      <c r="AX98" s="402">
        <v>-94.735051999999925</v>
      </c>
      <c r="AY98" s="141">
        <v>0</v>
      </c>
      <c r="AZ98" s="141">
        <v>0</v>
      </c>
      <c r="BA98" s="142">
        <v>137.63163</v>
      </c>
      <c r="BB98" s="403">
        <v>-232.36668199999991</v>
      </c>
    </row>
    <row r="99" spans="2:54" ht="16.149999999999999" customHeight="1">
      <c r="B99" s="397"/>
      <c r="F99" s="137" t="s">
        <v>109</v>
      </c>
      <c r="G99" s="395" t="s">
        <v>110</v>
      </c>
      <c r="H99" s="396">
        <v>41018</v>
      </c>
      <c r="I99" s="397" t="s">
        <v>61</v>
      </c>
      <c r="J99" s="397" t="s">
        <v>67</v>
      </c>
      <c r="K99" s="398" t="s">
        <v>63</v>
      </c>
      <c r="L99" s="395" t="s">
        <v>111</v>
      </c>
      <c r="M99" s="399">
        <v>0.20777574999259399</v>
      </c>
      <c r="N99" s="400" t="s">
        <v>52</v>
      </c>
      <c r="O99" s="504">
        <v>2017</v>
      </c>
      <c r="P99" s="401">
        <v>2</v>
      </c>
      <c r="Q99" s="141">
        <v>7493.2986600000004</v>
      </c>
      <c r="R99" s="141">
        <v>101.22629999999999</v>
      </c>
      <c r="S99" s="402">
        <v>7392.0723600000001</v>
      </c>
      <c r="T99" s="141">
        <v>2990.9028600000001</v>
      </c>
      <c r="W99" s="403">
        <v>4401.1695</v>
      </c>
      <c r="X99" s="142">
        <v>78.485484999999997</v>
      </c>
      <c r="Y99" s="141">
        <v>886.69997999999998</v>
      </c>
      <c r="Z99" s="142">
        <v>40.056287999999995</v>
      </c>
      <c r="AA99" s="141">
        <v>0</v>
      </c>
      <c r="AB99" s="141">
        <v>-28.764192000000001</v>
      </c>
      <c r="AC99" s="142">
        <v>35.230944000000001</v>
      </c>
      <c r="AD99" s="141">
        <v>218.01062400000001</v>
      </c>
      <c r="AE99" s="141">
        <v>594.75331200000005</v>
      </c>
      <c r="AF99" s="141">
        <v>121.039008</v>
      </c>
      <c r="AG99" s="141">
        <v>322.170816</v>
      </c>
      <c r="AH99" s="141">
        <v>0</v>
      </c>
      <c r="AI99" s="141">
        <v>165.564672</v>
      </c>
      <c r="AJ99" s="141">
        <v>69.482975999999994</v>
      </c>
      <c r="AK99" s="141">
        <v>28.97184</v>
      </c>
      <c r="AL99" s="141">
        <v>120.68303999999999</v>
      </c>
      <c r="AM99" s="380">
        <v>3.1443840000000001</v>
      </c>
      <c r="AN99" s="141">
        <v>1.7501760000000002</v>
      </c>
      <c r="AO99" s="141">
        <v>1.2063359999999999</v>
      </c>
      <c r="AP99" s="141">
        <v>26.203199999999999</v>
      </c>
      <c r="AQ99" s="141">
        <v>4.8945600000000002</v>
      </c>
      <c r="AR99" s="141">
        <v>7.9104000000000001</v>
      </c>
      <c r="AS99" s="141">
        <v>0</v>
      </c>
      <c r="AT99" s="142">
        <v>7.0402560000000003</v>
      </c>
      <c r="AU99" s="466">
        <v>52.149312000000002</v>
      </c>
      <c r="AV99" s="402">
        <v>1692.8255999999999</v>
      </c>
      <c r="AW99" s="141">
        <v>152.64314999999999</v>
      </c>
      <c r="AX99" s="402">
        <v>1556.9257489999995</v>
      </c>
      <c r="AY99" s="141">
        <v>0</v>
      </c>
      <c r="AZ99" s="141">
        <v>0</v>
      </c>
      <c r="BA99" s="142">
        <v>121.666785</v>
      </c>
      <c r="BB99" s="403">
        <v>1435.2589639999997</v>
      </c>
    </row>
    <row r="100" spans="2:54" ht="16.149999999999999" customHeight="1">
      <c r="B100" s="397"/>
      <c r="F100" s="137" t="s">
        <v>112</v>
      </c>
      <c r="G100" s="395" t="s">
        <v>113</v>
      </c>
      <c r="H100" s="396">
        <v>41324</v>
      </c>
      <c r="I100" s="397" t="s">
        <v>55</v>
      </c>
      <c r="J100" s="397" t="s">
        <v>103</v>
      </c>
      <c r="K100" s="398" t="s">
        <v>63</v>
      </c>
      <c r="L100" s="395" t="s">
        <v>114</v>
      </c>
      <c r="M100" s="399">
        <v>0.10127863921168674</v>
      </c>
      <c r="N100" s="400" t="s">
        <v>52</v>
      </c>
      <c r="O100" s="504">
        <v>2017</v>
      </c>
      <c r="P100" s="401">
        <v>2</v>
      </c>
      <c r="Q100" s="141">
        <v>3724.2671399999999</v>
      </c>
      <c r="R100" s="141">
        <v>78.493274999999997</v>
      </c>
      <c r="S100" s="402">
        <v>3645.7738650000001</v>
      </c>
      <c r="T100" s="141">
        <v>1460.5725599999998</v>
      </c>
      <c r="W100" s="403">
        <v>2185.2013050000005</v>
      </c>
      <c r="X100" s="142">
        <v>41.380764999999997</v>
      </c>
      <c r="Y100" s="141">
        <v>437.21963999999997</v>
      </c>
      <c r="Z100" s="142">
        <v>22.613855999999998</v>
      </c>
      <c r="AA100" s="141">
        <v>0</v>
      </c>
      <c r="AB100" s="141">
        <v>-12.666528</v>
      </c>
      <c r="AC100" s="142">
        <v>29.950751999999998</v>
      </c>
      <c r="AD100" s="141">
        <v>155.4888</v>
      </c>
      <c r="AE100" s="141">
        <v>436.52553599999999</v>
      </c>
      <c r="AF100" s="141">
        <v>313.47926399999994</v>
      </c>
      <c r="AG100" s="141">
        <v>102.16281599999999</v>
      </c>
      <c r="AH100" s="141">
        <v>0</v>
      </c>
      <c r="AI100" s="141">
        <v>68.177760000000006</v>
      </c>
      <c r="AJ100" s="141">
        <v>57.211967999999999</v>
      </c>
      <c r="AK100" s="141">
        <v>0</v>
      </c>
      <c r="AL100" s="141">
        <v>94.361183999999994</v>
      </c>
      <c r="AM100" s="380">
        <v>2.8180800000000001</v>
      </c>
      <c r="AN100" s="141">
        <v>1.5425279999999999</v>
      </c>
      <c r="AO100" s="141">
        <v>1.9776</v>
      </c>
      <c r="AP100" s="141">
        <v>9.2452799999999993</v>
      </c>
      <c r="AQ100" s="141">
        <v>5.9822399999999991</v>
      </c>
      <c r="AR100" s="141">
        <v>4.9538880000000001</v>
      </c>
      <c r="AS100" s="141">
        <v>0</v>
      </c>
      <c r="AT100" s="142">
        <v>3.7772160000000001</v>
      </c>
      <c r="AU100" s="466">
        <v>30.296831999999998</v>
      </c>
      <c r="AV100" s="402">
        <v>1257.70416</v>
      </c>
      <c r="AW100" s="141">
        <v>66.378400000000013</v>
      </c>
      <c r="AX100" s="402">
        <v>377.18870800000042</v>
      </c>
      <c r="AY100" s="141">
        <v>0</v>
      </c>
      <c r="AZ100" s="141">
        <v>0</v>
      </c>
      <c r="BA100" s="142">
        <v>70.017375000000001</v>
      </c>
      <c r="BB100" s="403">
        <v>307.1713330000004</v>
      </c>
    </row>
    <row r="101" spans="2:54" ht="16.149999999999999" customHeight="1">
      <c r="B101" s="397"/>
      <c r="F101" s="137" t="s">
        <v>115</v>
      </c>
      <c r="G101" s="395" t="s">
        <v>214</v>
      </c>
      <c r="H101" s="396">
        <v>41408</v>
      </c>
      <c r="I101" s="397" t="s">
        <v>55</v>
      </c>
      <c r="J101" s="397" t="s">
        <v>116</v>
      </c>
      <c r="K101" s="398" t="s">
        <v>117</v>
      </c>
      <c r="L101" s="395" t="s">
        <v>114</v>
      </c>
      <c r="M101" s="399">
        <v>9.05726819579772E-2</v>
      </c>
      <c r="N101" s="400" t="s">
        <v>52</v>
      </c>
      <c r="O101" s="504">
        <v>2017</v>
      </c>
      <c r="P101" s="401">
        <v>2</v>
      </c>
      <c r="Q101" s="141">
        <v>4279.2408000000005</v>
      </c>
      <c r="R101" s="141">
        <v>23.531025</v>
      </c>
      <c r="S101" s="402">
        <v>4255.7097750000003</v>
      </c>
      <c r="T101" s="141">
        <v>2268.7014600000002</v>
      </c>
      <c r="W101" s="403">
        <v>1987.008315</v>
      </c>
      <c r="X101" s="142">
        <v>48.876075</v>
      </c>
      <c r="Y101" s="141">
        <v>297.84780000000006</v>
      </c>
      <c r="Z101" s="142">
        <v>35.418816</v>
      </c>
      <c r="AA101" s="141">
        <v>0</v>
      </c>
      <c r="AB101" s="141">
        <v>190.02758399999999</v>
      </c>
      <c r="AC101" s="142">
        <v>4.4298240000000009</v>
      </c>
      <c r="AD101" s="141">
        <v>86.52</v>
      </c>
      <c r="AE101" s="141">
        <v>432.16492799999997</v>
      </c>
      <c r="AF101" s="141">
        <v>422.87020800000005</v>
      </c>
      <c r="AG101" s="141">
        <v>102.864864</v>
      </c>
      <c r="AH101" s="141">
        <v>0</v>
      </c>
      <c r="AI101" s="141">
        <v>113.652672</v>
      </c>
      <c r="AJ101" s="141">
        <v>53.869823999999994</v>
      </c>
      <c r="AK101" s="141">
        <v>0</v>
      </c>
      <c r="AL101" s="141">
        <v>81.160703999999996</v>
      </c>
      <c r="AM101" s="380">
        <v>2.4917760000000002</v>
      </c>
      <c r="AN101" s="141">
        <v>5.3296319999999993</v>
      </c>
      <c r="AO101" s="141">
        <v>0</v>
      </c>
      <c r="AP101" s="141">
        <v>12.271008</v>
      </c>
      <c r="AQ101" s="141">
        <v>0</v>
      </c>
      <c r="AR101" s="141">
        <v>6.4766399999999997</v>
      </c>
      <c r="AS101" s="141">
        <v>0</v>
      </c>
      <c r="AT101" s="142">
        <v>4.8945600000000002</v>
      </c>
      <c r="AU101" s="466">
        <v>31.463616000000002</v>
      </c>
      <c r="AV101" s="402">
        <v>1324.566816</v>
      </c>
      <c r="AW101" s="141">
        <v>87.173900000000003</v>
      </c>
      <c r="AX101" s="402">
        <v>387.58231599999999</v>
      </c>
      <c r="AY101" s="141">
        <v>0</v>
      </c>
      <c r="AZ101" s="141">
        <v>0</v>
      </c>
      <c r="BA101" s="142">
        <v>41.250615000000003</v>
      </c>
      <c r="BB101" s="403">
        <v>346.33170100000001</v>
      </c>
    </row>
    <row r="102" spans="2:54" ht="16.149999999999999" customHeight="1">
      <c r="B102" s="397"/>
      <c r="F102" s="137" t="s">
        <v>118</v>
      </c>
      <c r="G102" s="395" t="s">
        <v>119</v>
      </c>
      <c r="H102" s="396">
        <v>41426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8.364809256235009E-2</v>
      </c>
      <c r="N102" s="400" t="s">
        <v>52</v>
      </c>
      <c r="O102" s="504">
        <v>2017</v>
      </c>
      <c r="P102" s="401">
        <v>2</v>
      </c>
      <c r="Q102" s="141">
        <v>7504.9745400000002</v>
      </c>
      <c r="R102" s="141">
        <v>115.66012499999999</v>
      </c>
      <c r="S102" s="402">
        <v>7389.3144149999998</v>
      </c>
      <c r="T102" s="141">
        <v>3004.7333400000002</v>
      </c>
      <c r="W102" s="403">
        <v>4384.5810750000001</v>
      </c>
      <c r="X102" s="142">
        <v>82.448409999999996</v>
      </c>
      <c r="Y102" s="141">
        <v>886.32036000000005</v>
      </c>
      <c r="Z102" s="142">
        <v>54.206016000000005</v>
      </c>
      <c r="AA102" s="141">
        <v>0</v>
      </c>
      <c r="AB102" s="141">
        <v>-184.233216</v>
      </c>
      <c r="AC102" s="142">
        <v>36.743807999999994</v>
      </c>
      <c r="AD102" s="141">
        <v>337.31923199999994</v>
      </c>
      <c r="AE102" s="141">
        <v>704.60899200000006</v>
      </c>
      <c r="AF102" s="141">
        <v>625.33689600000002</v>
      </c>
      <c r="AG102" s="141">
        <v>250.92777599999999</v>
      </c>
      <c r="AH102" s="141">
        <v>0</v>
      </c>
      <c r="AI102" s="141">
        <v>140.023968</v>
      </c>
      <c r="AJ102" s="141">
        <v>103.18127999999999</v>
      </c>
      <c r="AK102" s="141">
        <v>0</v>
      </c>
      <c r="AL102" s="141">
        <v>115.52150399999999</v>
      </c>
      <c r="AM102" s="380">
        <v>3.579456</v>
      </c>
      <c r="AN102" s="141">
        <v>8.1773760000000006</v>
      </c>
      <c r="AO102" s="141">
        <v>0.50428799999999996</v>
      </c>
      <c r="AP102" s="141">
        <v>30.534143999999998</v>
      </c>
      <c r="AQ102" s="141">
        <v>4.8945600000000002</v>
      </c>
      <c r="AR102" s="141">
        <v>10.758144</v>
      </c>
      <c r="AS102" s="141">
        <v>0</v>
      </c>
      <c r="AT102" s="142">
        <v>98.08896</v>
      </c>
      <c r="AU102" s="466">
        <v>156.53692799999999</v>
      </c>
      <c r="AV102" s="402">
        <v>2433.4565759999996</v>
      </c>
      <c r="AW102" s="141">
        <v>152.88350000000003</v>
      </c>
      <c r="AX102" s="402">
        <v>627.77680500000076</v>
      </c>
      <c r="AY102" s="141">
        <v>0</v>
      </c>
      <c r="AZ102" s="141">
        <v>0</v>
      </c>
      <c r="BA102" s="142">
        <v>239.92326</v>
      </c>
      <c r="BB102" s="403">
        <v>387.85354500000074</v>
      </c>
    </row>
    <row r="103" spans="2:54" ht="16.149999999999999" customHeight="1">
      <c r="B103" s="397"/>
      <c r="F103" s="137" t="s">
        <v>120</v>
      </c>
      <c r="G103" s="395" t="s">
        <v>121</v>
      </c>
      <c r="H103" s="396">
        <v>41470</v>
      </c>
      <c r="I103" s="397" t="s">
        <v>55</v>
      </c>
      <c r="J103" s="397" t="s">
        <v>103</v>
      </c>
      <c r="K103" s="398" t="s">
        <v>95</v>
      </c>
      <c r="L103" s="395" t="s">
        <v>114</v>
      </c>
      <c r="M103" s="399">
        <v>3.7902853275080077E-2</v>
      </c>
      <c r="N103" s="400" t="s">
        <v>51</v>
      </c>
      <c r="O103" s="504">
        <v>2017</v>
      </c>
      <c r="P103" s="401">
        <v>2</v>
      </c>
      <c r="Q103" s="141">
        <v>1030.6990800000001</v>
      </c>
      <c r="R103" s="141">
        <v>28.279125000000001</v>
      </c>
      <c r="S103" s="402">
        <v>1002.4199550000001</v>
      </c>
      <c r="T103" s="141">
        <v>596.90628000000004</v>
      </c>
      <c r="W103" s="403">
        <v>405.51367500000003</v>
      </c>
      <c r="X103" s="142">
        <v>24.374434999999998</v>
      </c>
      <c r="Y103" s="141">
        <v>80.130600000000001</v>
      </c>
      <c r="Z103" s="142">
        <v>5.8438080000000001</v>
      </c>
      <c r="AA103" s="141">
        <v>0</v>
      </c>
      <c r="AB103" s="141">
        <v>-0.118656</v>
      </c>
      <c r="AC103" s="142">
        <v>6.1404480000000001</v>
      </c>
      <c r="AD103" s="141">
        <v>54.532319999999999</v>
      </c>
      <c r="AE103" s="141">
        <v>33.283007999999995</v>
      </c>
      <c r="AF103" s="141">
        <v>92.7</v>
      </c>
      <c r="AG103" s="141">
        <v>9.3243839999999985</v>
      </c>
      <c r="AH103" s="141">
        <v>0</v>
      </c>
      <c r="AI103" s="141">
        <v>2.3434559999999998</v>
      </c>
      <c r="AJ103" s="141">
        <v>8.9585280000000012</v>
      </c>
      <c r="AK103" s="141">
        <v>0</v>
      </c>
      <c r="AL103" s="141">
        <v>20.042975999999999</v>
      </c>
      <c r="AM103" s="380">
        <v>1.957824</v>
      </c>
      <c r="AN103" s="141">
        <v>1.4634239999999998</v>
      </c>
      <c r="AO103" s="141">
        <v>0</v>
      </c>
      <c r="AP103" s="141">
        <v>3.3816960000000003</v>
      </c>
      <c r="AQ103" s="141">
        <v>0</v>
      </c>
      <c r="AR103" s="141">
        <v>1.849056</v>
      </c>
      <c r="AS103" s="141">
        <v>0</v>
      </c>
      <c r="AT103" s="142">
        <v>13.912416</v>
      </c>
      <c r="AU103" s="466">
        <v>22.564416000000001</v>
      </c>
      <c r="AV103" s="402">
        <v>243.74908800000003</v>
      </c>
      <c r="AW103" s="141">
        <v>18.371099999999998</v>
      </c>
      <c r="AX103" s="402">
        <v>39.066436000000024</v>
      </c>
      <c r="AY103" s="141">
        <v>0</v>
      </c>
      <c r="AZ103" s="141">
        <v>0</v>
      </c>
      <c r="BA103" s="142">
        <v>22.202354999999997</v>
      </c>
      <c r="BB103" s="403">
        <v>16.864081000000027</v>
      </c>
    </row>
    <row r="104" spans="2:54" ht="16.149999999999999" customHeight="1">
      <c r="F104" s="137" t="s">
        <v>122</v>
      </c>
      <c r="G104" s="395" t="s">
        <v>123</v>
      </c>
      <c r="H104" s="396">
        <v>41655</v>
      </c>
      <c r="I104" s="397" t="s">
        <v>61</v>
      </c>
      <c r="J104" s="397" t="s">
        <v>62</v>
      </c>
      <c r="K104" s="398" t="s">
        <v>95</v>
      </c>
      <c r="L104" s="395" t="s">
        <v>80</v>
      </c>
      <c r="M104" s="399">
        <v>0.11412222602489067</v>
      </c>
      <c r="N104" s="400" t="s">
        <v>52</v>
      </c>
      <c r="O104" s="504">
        <v>2017</v>
      </c>
      <c r="P104" s="401">
        <v>2</v>
      </c>
      <c r="Q104" s="141">
        <v>1321.70346</v>
      </c>
      <c r="R104" s="141">
        <v>16.997399999999999</v>
      </c>
      <c r="S104" s="402">
        <v>1304.70606</v>
      </c>
      <c r="T104" s="141">
        <v>746.70227999999997</v>
      </c>
      <c r="W104" s="403">
        <v>558.00378000000001</v>
      </c>
      <c r="X104" s="142">
        <v>27.857894999999996</v>
      </c>
      <c r="Y104" s="141">
        <v>130.42511999999999</v>
      </c>
      <c r="Z104" s="142">
        <v>1.7996159999999999</v>
      </c>
      <c r="AA104" s="141">
        <v>0</v>
      </c>
      <c r="AB104" s="141">
        <v>-7.9103999999999994E-2</v>
      </c>
      <c r="AC104" s="142">
        <v>0</v>
      </c>
      <c r="AD104" s="141">
        <v>84.700607999999988</v>
      </c>
      <c r="AE104" s="141">
        <v>41.727359999999997</v>
      </c>
      <c r="AF104" s="141">
        <v>30.049631999999999</v>
      </c>
      <c r="AG104" s="141">
        <v>17.412768</v>
      </c>
      <c r="AH104" s="141">
        <v>0</v>
      </c>
      <c r="AI104" s="141">
        <v>2.8675199999999998</v>
      </c>
      <c r="AJ104" s="141">
        <v>5.8536959999999993</v>
      </c>
      <c r="AK104" s="141">
        <v>0</v>
      </c>
      <c r="AL104" s="141">
        <v>27.587519999999998</v>
      </c>
      <c r="AM104" s="380">
        <v>2.659872</v>
      </c>
      <c r="AN104" s="141">
        <v>0.66249599999999997</v>
      </c>
      <c r="AO104" s="141">
        <v>0</v>
      </c>
      <c r="AP104" s="141">
        <v>5.1219839999999994</v>
      </c>
      <c r="AQ104" s="141">
        <v>0</v>
      </c>
      <c r="AR104" s="141">
        <v>0.93935999999999986</v>
      </c>
      <c r="AS104" s="141">
        <v>0</v>
      </c>
      <c r="AT104" s="142">
        <v>0.50428799999999996</v>
      </c>
      <c r="AU104" s="466">
        <v>9.8879999999999999</v>
      </c>
      <c r="AV104" s="402">
        <v>220.08710399999998</v>
      </c>
      <c r="AW104" s="141">
        <v>26.919200000000004</v>
      </c>
      <c r="AX104" s="402">
        <v>150.83574100000004</v>
      </c>
      <c r="AY104" s="141">
        <v>0</v>
      </c>
      <c r="AZ104" s="141">
        <v>0</v>
      </c>
      <c r="BA104" s="142">
        <v>26.080919999999999</v>
      </c>
      <c r="BB104" s="403">
        <v>124.75482100000005</v>
      </c>
    </row>
    <row r="105" spans="2:54" ht="16.149999999999999" customHeight="1">
      <c r="F105" s="137" t="s">
        <v>124</v>
      </c>
      <c r="G105" s="395" t="s">
        <v>125</v>
      </c>
      <c r="H105" s="396">
        <v>41699</v>
      </c>
      <c r="I105" s="397" t="s">
        <v>55</v>
      </c>
      <c r="J105" s="397" t="s">
        <v>126</v>
      </c>
      <c r="K105" s="398" t="s">
        <v>63</v>
      </c>
      <c r="L105" s="395" t="s">
        <v>114</v>
      </c>
      <c r="M105" s="399">
        <v>0.17244844838289008</v>
      </c>
      <c r="N105" s="400" t="s">
        <v>52</v>
      </c>
      <c r="O105" s="504">
        <v>2017</v>
      </c>
      <c r="P105" s="401">
        <v>2</v>
      </c>
      <c r="Q105" s="141">
        <v>6563.1578400000008</v>
      </c>
      <c r="R105" s="141">
        <v>69.994574999999998</v>
      </c>
      <c r="S105" s="402">
        <v>6493.163265000001</v>
      </c>
      <c r="T105" s="141">
        <v>2603.4544800000003</v>
      </c>
      <c r="W105" s="403">
        <v>3889.7087850000007</v>
      </c>
      <c r="X105" s="142">
        <v>95.217835000000008</v>
      </c>
      <c r="Y105" s="141">
        <v>778.93920000000014</v>
      </c>
      <c r="Z105" s="142">
        <v>26.124096000000002</v>
      </c>
      <c r="AA105" s="141">
        <v>0</v>
      </c>
      <c r="AB105" s="141">
        <v>-9.225503999999999</v>
      </c>
      <c r="AC105" s="142">
        <v>24.215711999999996</v>
      </c>
      <c r="AD105" s="141">
        <v>163.458528</v>
      </c>
      <c r="AE105" s="141">
        <v>465.82368000000002</v>
      </c>
      <c r="AF105" s="141">
        <v>486.42038400000001</v>
      </c>
      <c r="AG105" s="141">
        <v>193.90368000000001</v>
      </c>
      <c r="AH105" s="141">
        <v>0</v>
      </c>
      <c r="AI105" s="141">
        <v>244.52035199999997</v>
      </c>
      <c r="AJ105" s="141">
        <v>40.006847999999998</v>
      </c>
      <c r="AK105" s="141">
        <v>16.671167999999998</v>
      </c>
      <c r="AL105" s="141">
        <v>51.635135999999996</v>
      </c>
      <c r="AM105" s="380">
        <v>5.8635839999999995</v>
      </c>
      <c r="AN105" s="141">
        <v>9.7693440000000002</v>
      </c>
      <c r="AO105" s="141">
        <v>0.26697599999999999</v>
      </c>
      <c r="AP105" s="141">
        <v>61.888992000000002</v>
      </c>
      <c r="AQ105" s="141">
        <v>0</v>
      </c>
      <c r="AR105" s="141">
        <v>6.8424959999999997</v>
      </c>
      <c r="AS105" s="141">
        <v>0</v>
      </c>
      <c r="AT105" s="142">
        <v>8.563008</v>
      </c>
      <c r="AU105" s="466">
        <v>93.194399999999987</v>
      </c>
      <c r="AV105" s="402">
        <v>1755.6341760000003</v>
      </c>
      <c r="AW105" s="141">
        <v>116.9773</v>
      </c>
      <c r="AX105" s="402">
        <v>1131.8063860000004</v>
      </c>
      <c r="AY105" s="141">
        <v>0</v>
      </c>
      <c r="AZ105" s="141">
        <v>0</v>
      </c>
      <c r="BA105" s="142">
        <v>169.517145</v>
      </c>
      <c r="BB105" s="403">
        <v>962.2892410000004</v>
      </c>
    </row>
    <row r="106" spans="2:54" ht="16.149999999999999" customHeight="1">
      <c r="F106" s="137" t="s">
        <v>127</v>
      </c>
      <c r="G106" s="395" t="s">
        <v>128</v>
      </c>
      <c r="H106" s="396">
        <v>41699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0.1007199309683189</v>
      </c>
      <c r="N106" s="400" t="s">
        <v>52</v>
      </c>
      <c r="O106" s="504">
        <v>2017</v>
      </c>
      <c r="P106" s="401">
        <v>2</v>
      </c>
      <c r="Q106" s="141">
        <v>1949.5744200000001</v>
      </c>
      <c r="R106" s="141">
        <v>36.847649999999994</v>
      </c>
      <c r="S106" s="402">
        <v>1912.7267700000002</v>
      </c>
      <c r="T106" s="141">
        <v>1092.7412999999999</v>
      </c>
      <c r="W106" s="403">
        <v>819.9854700000003</v>
      </c>
      <c r="X106" s="142">
        <v>59.130754999999994</v>
      </c>
      <c r="Y106" s="141">
        <v>152.93556000000001</v>
      </c>
      <c r="Z106" s="142">
        <v>9.9176640000000003</v>
      </c>
      <c r="AA106" s="141">
        <v>0</v>
      </c>
      <c r="AB106" s="141">
        <v>-0.31641599999999998</v>
      </c>
      <c r="AC106" s="142">
        <v>7.4258879999999996</v>
      </c>
      <c r="AD106" s="141">
        <v>68.642495999999994</v>
      </c>
      <c r="AE106" s="141">
        <v>58.606176000000005</v>
      </c>
      <c r="AF106" s="141">
        <v>131.37196800000001</v>
      </c>
      <c r="AG106" s="141">
        <v>12.913728000000001</v>
      </c>
      <c r="AH106" s="141">
        <v>0</v>
      </c>
      <c r="AI106" s="141">
        <v>8.7212160000000001</v>
      </c>
      <c r="AJ106" s="141">
        <v>4.7561279999999995</v>
      </c>
      <c r="AK106" s="141">
        <v>0</v>
      </c>
      <c r="AL106" s="141">
        <v>34.776096000000003</v>
      </c>
      <c r="AM106" s="380">
        <v>2.1555840000000002</v>
      </c>
      <c r="AN106" s="141">
        <v>7.5840959999999997</v>
      </c>
      <c r="AO106" s="141">
        <v>0</v>
      </c>
      <c r="AP106" s="141">
        <v>37.327199999999998</v>
      </c>
      <c r="AQ106" s="141">
        <v>0</v>
      </c>
      <c r="AR106" s="141">
        <v>3.1344959999999999</v>
      </c>
      <c r="AS106" s="141">
        <v>0</v>
      </c>
      <c r="AT106" s="142">
        <v>4.0145279999999994</v>
      </c>
      <c r="AU106" s="466">
        <v>54.215903999999995</v>
      </c>
      <c r="AV106" s="402">
        <v>374.00371199999995</v>
      </c>
      <c r="AW106" s="141">
        <v>34.746250000000003</v>
      </c>
      <c r="AX106" s="402">
        <v>196.36100100000036</v>
      </c>
      <c r="AY106" s="141">
        <v>0</v>
      </c>
      <c r="AZ106" s="141">
        <v>0</v>
      </c>
      <c r="BA106" s="142">
        <v>28.572390000000002</v>
      </c>
      <c r="BB106" s="403">
        <v>167.78861100000034</v>
      </c>
    </row>
    <row r="107" spans="2:54" ht="16.149999999999999" customHeight="1">
      <c r="F107" s="137" t="s">
        <v>129</v>
      </c>
      <c r="G107" s="395" t="s">
        <v>130</v>
      </c>
      <c r="H107" s="396">
        <v>41725</v>
      </c>
      <c r="I107" s="397" t="s">
        <v>55</v>
      </c>
      <c r="J107" s="397" t="s">
        <v>116</v>
      </c>
      <c r="K107" s="398" t="s">
        <v>117</v>
      </c>
      <c r="L107" s="395" t="s">
        <v>114</v>
      </c>
      <c r="M107" s="399">
        <v>0.12470551994300479</v>
      </c>
      <c r="N107" s="400" t="s">
        <v>52</v>
      </c>
      <c r="O107" s="504">
        <v>2017</v>
      </c>
      <c r="P107" s="401">
        <v>2</v>
      </c>
      <c r="Q107" s="141">
        <v>5089.3293599999997</v>
      </c>
      <c r="R107" s="141">
        <v>76.358624999999989</v>
      </c>
      <c r="S107" s="402">
        <v>5012.9707349999999</v>
      </c>
      <c r="T107" s="141">
        <v>2502.8244</v>
      </c>
      <c r="W107" s="403">
        <v>2510.1463349999999</v>
      </c>
      <c r="X107" s="142">
        <v>62.320664999999998</v>
      </c>
      <c r="Y107" s="141">
        <v>350.75862000000001</v>
      </c>
      <c r="Z107" s="142">
        <v>6.1898879999999998</v>
      </c>
      <c r="AA107" s="141">
        <v>0</v>
      </c>
      <c r="AB107" s="141">
        <v>-0.44496000000000002</v>
      </c>
      <c r="AC107" s="142">
        <v>24.611232000000001</v>
      </c>
      <c r="AD107" s="141">
        <v>115.1952</v>
      </c>
      <c r="AE107" s="141">
        <v>515.20435199999997</v>
      </c>
      <c r="AF107" s="141">
        <v>371.58115200000003</v>
      </c>
      <c r="AG107" s="141">
        <v>77.284608000000006</v>
      </c>
      <c r="AH107" s="141">
        <v>0</v>
      </c>
      <c r="AI107" s="141">
        <v>111.65529600000001</v>
      </c>
      <c r="AJ107" s="141">
        <v>50.844096</v>
      </c>
      <c r="AK107" s="141">
        <v>0.83059199999999989</v>
      </c>
      <c r="AL107" s="141">
        <v>104.53593599999999</v>
      </c>
      <c r="AM107" s="380">
        <v>3.06528</v>
      </c>
      <c r="AN107" s="141">
        <v>9.2749439999999996</v>
      </c>
      <c r="AO107" s="141">
        <v>0</v>
      </c>
      <c r="AP107" s="141">
        <v>13.675104000000001</v>
      </c>
      <c r="AQ107" s="141">
        <v>9.7891200000000005</v>
      </c>
      <c r="AR107" s="141">
        <v>5.3790719999999999</v>
      </c>
      <c r="AS107" s="141">
        <v>0</v>
      </c>
      <c r="AT107" s="142">
        <v>1.344768</v>
      </c>
      <c r="AU107" s="466">
        <v>42.528288000000003</v>
      </c>
      <c r="AV107" s="402">
        <v>1389.6595199999999</v>
      </c>
      <c r="AW107" s="141">
        <v>90.716450000000009</v>
      </c>
      <c r="AX107" s="402">
        <v>634.66746399999977</v>
      </c>
      <c r="AY107" s="141">
        <v>0</v>
      </c>
      <c r="AZ107" s="141">
        <v>0</v>
      </c>
      <c r="BA107" s="142">
        <v>166.73411999999999</v>
      </c>
      <c r="BB107" s="403">
        <v>467.93334399999981</v>
      </c>
    </row>
    <row r="108" spans="2:54" ht="16.149999999999999" customHeight="1">
      <c r="F108" s="137" t="s">
        <v>131</v>
      </c>
      <c r="G108" s="395" t="s">
        <v>132</v>
      </c>
      <c r="H108" s="396">
        <v>41726</v>
      </c>
      <c r="I108" s="397" t="s">
        <v>55</v>
      </c>
      <c r="J108" s="397" t="s">
        <v>103</v>
      </c>
      <c r="K108" s="398" t="s">
        <v>106</v>
      </c>
      <c r="L108" s="395" t="s">
        <v>114</v>
      </c>
      <c r="M108" s="399">
        <v>0.1016406826025682</v>
      </c>
      <c r="N108" s="400" t="s">
        <v>52</v>
      </c>
      <c r="O108" s="504">
        <v>2017</v>
      </c>
      <c r="P108" s="401">
        <v>2</v>
      </c>
      <c r="Q108" s="141">
        <v>3363.0228000000002</v>
      </c>
      <c r="R108" s="141">
        <v>120.9768</v>
      </c>
      <c r="S108" s="402">
        <v>3242.0460000000003</v>
      </c>
      <c r="T108" s="141">
        <v>1397.12472</v>
      </c>
      <c r="W108" s="403">
        <v>1844.9212800000003</v>
      </c>
      <c r="X108" s="142">
        <v>52.124695000000003</v>
      </c>
      <c r="Y108" s="141">
        <v>307.66662000000002</v>
      </c>
      <c r="Z108" s="142">
        <v>8.0389440000000008</v>
      </c>
      <c r="AA108" s="141">
        <v>0</v>
      </c>
      <c r="AB108" s="141">
        <v>-7.089696</v>
      </c>
      <c r="AC108" s="142">
        <v>48.391871999999999</v>
      </c>
      <c r="AD108" s="141">
        <v>120.73247999999998</v>
      </c>
      <c r="AE108" s="141">
        <v>358.05436800000001</v>
      </c>
      <c r="AF108" s="141">
        <v>299.57673600000004</v>
      </c>
      <c r="AG108" s="141">
        <v>106.127904</v>
      </c>
      <c r="AH108" s="141">
        <v>0</v>
      </c>
      <c r="AI108" s="141">
        <v>139.01539199999999</v>
      </c>
      <c r="AJ108" s="141">
        <v>42.716160000000002</v>
      </c>
      <c r="AK108" s="141">
        <v>0</v>
      </c>
      <c r="AL108" s="141">
        <v>30.435264</v>
      </c>
      <c r="AM108" s="380">
        <v>2.4126719999999997</v>
      </c>
      <c r="AN108" s="141">
        <v>1.493088</v>
      </c>
      <c r="AO108" s="141">
        <v>0</v>
      </c>
      <c r="AP108" s="141">
        <v>5.4186240000000003</v>
      </c>
      <c r="AQ108" s="141">
        <v>0</v>
      </c>
      <c r="AR108" s="141">
        <v>7.5445440000000001</v>
      </c>
      <c r="AS108" s="141">
        <v>0</v>
      </c>
      <c r="AT108" s="142">
        <v>3.1048320000000005</v>
      </c>
      <c r="AU108" s="466">
        <v>19.973760000000002</v>
      </c>
      <c r="AV108" s="402">
        <v>1116.6320639999999</v>
      </c>
      <c r="AW108" s="141">
        <v>59.941200000000002</v>
      </c>
      <c r="AX108" s="402">
        <v>341.81993300000022</v>
      </c>
      <c r="AY108" s="141">
        <v>0</v>
      </c>
      <c r="AZ108" s="141">
        <v>0</v>
      </c>
      <c r="BA108" s="142">
        <v>133.68238499999998</v>
      </c>
      <c r="BB108" s="403">
        <v>208.13754800000024</v>
      </c>
    </row>
    <row r="109" spans="2:54" ht="16.149999999999999" customHeight="1">
      <c r="F109" s="137" t="s">
        <v>133</v>
      </c>
      <c r="G109" s="395" t="s">
        <v>134</v>
      </c>
      <c r="H109" s="396">
        <v>41726</v>
      </c>
      <c r="I109" s="397" t="s">
        <v>55</v>
      </c>
      <c r="J109" s="397" t="s">
        <v>103</v>
      </c>
      <c r="K109" s="398" t="s">
        <v>135</v>
      </c>
      <c r="L109" s="395" t="s">
        <v>114</v>
      </c>
      <c r="M109" s="399">
        <v>0.12740089762231827</v>
      </c>
      <c r="N109" s="400" t="s">
        <v>52</v>
      </c>
      <c r="O109" s="504">
        <v>2017</v>
      </c>
      <c r="P109" s="401">
        <v>2</v>
      </c>
      <c r="Q109" s="141">
        <v>2238.9371999999998</v>
      </c>
      <c r="R109" s="141">
        <v>51.301424999999995</v>
      </c>
      <c r="S109" s="402">
        <v>2187.6357749999997</v>
      </c>
      <c r="T109" s="141">
        <v>795.3141599999999</v>
      </c>
      <c r="W109" s="403">
        <v>1392.3216149999998</v>
      </c>
      <c r="X109" s="142">
        <v>32.486200000000004</v>
      </c>
      <c r="Y109" s="141">
        <v>185.82912000000002</v>
      </c>
      <c r="Z109" s="142">
        <v>40.728671999999996</v>
      </c>
      <c r="AA109" s="141">
        <v>0</v>
      </c>
      <c r="AB109" s="141">
        <v>-2.1555840000000002</v>
      </c>
      <c r="AC109" s="142">
        <v>17.719296000000003</v>
      </c>
      <c r="AD109" s="141">
        <v>106.22678400000001</v>
      </c>
      <c r="AE109" s="141">
        <v>235.06742399999999</v>
      </c>
      <c r="AF109" s="141">
        <v>213.73900799999998</v>
      </c>
      <c r="AG109" s="141">
        <v>81.427679999999995</v>
      </c>
      <c r="AH109" s="141">
        <v>0</v>
      </c>
      <c r="AI109" s="141">
        <v>93.599807999999996</v>
      </c>
      <c r="AJ109" s="141">
        <v>44.367455999999997</v>
      </c>
      <c r="AK109" s="141">
        <v>0</v>
      </c>
      <c r="AL109" s="141">
        <v>23.266463999999999</v>
      </c>
      <c r="AM109" s="380">
        <v>2.5313279999999998</v>
      </c>
      <c r="AN109" s="141">
        <v>7.3270080000000002</v>
      </c>
      <c r="AO109" s="141">
        <v>1.5227520000000001</v>
      </c>
      <c r="AP109" s="141">
        <v>6.7040639999999998</v>
      </c>
      <c r="AQ109" s="141">
        <v>0</v>
      </c>
      <c r="AR109" s="141">
        <v>5.1615359999999999</v>
      </c>
      <c r="AS109" s="141">
        <v>0</v>
      </c>
      <c r="AT109" s="142">
        <v>2.7488639999999998</v>
      </c>
      <c r="AU109" s="466">
        <v>25.995552</v>
      </c>
      <c r="AV109" s="402">
        <v>823.69017599999995</v>
      </c>
      <c r="AW109" s="141">
        <v>39.908549999999998</v>
      </c>
      <c r="AX109" s="402">
        <v>285.2426089999999</v>
      </c>
      <c r="AY109" s="141">
        <v>0</v>
      </c>
      <c r="AZ109" s="141">
        <v>0</v>
      </c>
      <c r="BA109" s="142">
        <v>111.53303999999999</v>
      </c>
      <c r="BB109" s="403">
        <v>173.70956899999993</v>
      </c>
    </row>
    <row r="110" spans="2:54" ht="16.149999999999999" customHeight="1">
      <c r="F110" s="137" t="s">
        <v>136</v>
      </c>
      <c r="G110" s="395" t="s">
        <v>137</v>
      </c>
      <c r="H110" s="396">
        <v>41738</v>
      </c>
      <c r="I110" s="397" t="s">
        <v>55</v>
      </c>
      <c r="J110" s="397" t="s">
        <v>116</v>
      </c>
      <c r="K110" s="398" t="s">
        <v>135</v>
      </c>
      <c r="L110" s="395" t="s">
        <v>114</v>
      </c>
      <c r="M110" s="399">
        <v>0.19483689467485629</v>
      </c>
      <c r="N110" s="400" t="s">
        <v>52</v>
      </c>
      <c r="O110" s="504">
        <v>2017</v>
      </c>
      <c r="P110" s="401">
        <v>2</v>
      </c>
      <c r="Q110" s="141">
        <v>3677.2968600000004</v>
      </c>
      <c r="R110" s="141">
        <v>49.914899999999996</v>
      </c>
      <c r="S110" s="402">
        <v>3627.3819600000002</v>
      </c>
      <c r="T110" s="141">
        <v>1338.6735000000001</v>
      </c>
      <c r="W110" s="403">
        <v>2288.7084599999998</v>
      </c>
      <c r="X110" s="142">
        <v>88.524895000000001</v>
      </c>
      <c r="Y110" s="141">
        <v>308.21039999999999</v>
      </c>
      <c r="Z110" s="142">
        <v>19.746335999999999</v>
      </c>
      <c r="AA110" s="141">
        <v>0</v>
      </c>
      <c r="AB110" s="141">
        <v>-1.4831999999999999</v>
      </c>
      <c r="AC110" s="142">
        <v>15.929567999999998</v>
      </c>
      <c r="AD110" s="141">
        <v>111.23011199999999</v>
      </c>
      <c r="AE110" s="141">
        <v>331.77206399999994</v>
      </c>
      <c r="AF110" s="141">
        <v>290.00515200000001</v>
      </c>
      <c r="AG110" s="141">
        <v>89.802815999999979</v>
      </c>
      <c r="AH110" s="141">
        <v>0</v>
      </c>
      <c r="AI110" s="141">
        <v>104.298624</v>
      </c>
      <c r="AJ110" s="141">
        <v>40.352927999999999</v>
      </c>
      <c r="AK110" s="141">
        <v>1.1074560000000002</v>
      </c>
      <c r="AL110" s="141">
        <v>83.039424000000011</v>
      </c>
      <c r="AM110" s="380">
        <v>3.0158399999999999</v>
      </c>
      <c r="AN110" s="141">
        <v>5.5768319999999996</v>
      </c>
      <c r="AO110" s="141">
        <v>0.32630400000000004</v>
      </c>
      <c r="AP110" s="141">
        <v>7.8906239999999999</v>
      </c>
      <c r="AQ110" s="141">
        <v>0</v>
      </c>
      <c r="AR110" s="141">
        <v>5.0923200000000008</v>
      </c>
      <c r="AS110" s="141">
        <v>0</v>
      </c>
      <c r="AT110" s="142">
        <v>31.147199999999998</v>
      </c>
      <c r="AU110" s="466">
        <v>53.049120000000002</v>
      </c>
      <c r="AV110" s="402">
        <v>1104.6576959999998</v>
      </c>
      <c r="AW110" s="141">
        <v>65.542400000000001</v>
      </c>
      <c r="AX110" s="402">
        <v>716.47310099999982</v>
      </c>
      <c r="AY110" s="141">
        <v>0</v>
      </c>
      <c r="AZ110" s="141">
        <v>0</v>
      </c>
      <c r="BA110" s="142">
        <v>108.72351</v>
      </c>
      <c r="BB110" s="403">
        <v>607.74959099999978</v>
      </c>
    </row>
    <row r="111" spans="2:54" ht="16.149999999999999" customHeight="1">
      <c r="F111" s="137" t="s">
        <v>138</v>
      </c>
      <c r="G111" s="395" t="s">
        <v>139</v>
      </c>
      <c r="H111" s="396">
        <v>41739</v>
      </c>
      <c r="I111" s="397" t="s">
        <v>55</v>
      </c>
      <c r="J111" s="397" t="s">
        <v>116</v>
      </c>
      <c r="K111" s="398" t="s">
        <v>63</v>
      </c>
      <c r="L111" s="395" t="s">
        <v>114</v>
      </c>
      <c r="M111" s="399">
        <v>0.18820147644301274</v>
      </c>
      <c r="N111" s="400" t="s">
        <v>52</v>
      </c>
      <c r="O111" s="504">
        <v>2017</v>
      </c>
      <c r="P111" s="401">
        <v>2</v>
      </c>
      <c r="Q111" s="141">
        <v>7879.8544199999997</v>
      </c>
      <c r="R111" s="141">
        <v>106.20382500000001</v>
      </c>
      <c r="S111" s="402">
        <v>7773.6505950000001</v>
      </c>
      <c r="T111" s="141">
        <v>3151.2050999999997</v>
      </c>
      <c r="W111" s="403">
        <v>4622.4454949999999</v>
      </c>
      <c r="X111" s="142">
        <v>91.616955000000004</v>
      </c>
      <c r="Y111" s="141">
        <v>932.46983999999998</v>
      </c>
      <c r="Z111" s="142">
        <v>37.940255999999998</v>
      </c>
      <c r="AA111" s="141">
        <v>0</v>
      </c>
      <c r="AB111" s="141">
        <v>-17.966496000000003</v>
      </c>
      <c r="AC111" s="142">
        <v>41.549376000000002</v>
      </c>
      <c r="AD111" s="141">
        <v>198.56092800000002</v>
      </c>
      <c r="AE111" s="141">
        <v>636.71798399999989</v>
      </c>
      <c r="AF111" s="141">
        <v>531.30201599999998</v>
      </c>
      <c r="AG111" s="141">
        <v>123.17481599999999</v>
      </c>
      <c r="AH111" s="141">
        <v>0</v>
      </c>
      <c r="AI111" s="141">
        <v>136.68182400000001</v>
      </c>
      <c r="AJ111" s="141">
        <v>105.61372799999999</v>
      </c>
      <c r="AK111" s="141">
        <v>17.234783999999998</v>
      </c>
      <c r="AL111" s="141">
        <v>162.95424000000003</v>
      </c>
      <c r="AM111" s="380">
        <v>2.76864</v>
      </c>
      <c r="AN111" s="141">
        <v>7.9895040000000002</v>
      </c>
      <c r="AO111" s="141">
        <v>1.8589439999999999</v>
      </c>
      <c r="AP111" s="141">
        <v>19.261824000000001</v>
      </c>
      <c r="AQ111" s="141">
        <v>0</v>
      </c>
      <c r="AR111" s="141">
        <v>9.0870719999999992</v>
      </c>
      <c r="AS111" s="141">
        <v>0</v>
      </c>
      <c r="AT111" s="142">
        <v>7.3467839999999995</v>
      </c>
      <c r="AU111" s="466">
        <v>48.312767999999998</v>
      </c>
      <c r="AV111" s="402">
        <v>1960.5530879999999</v>
      </c>
      <c r="AW111" s="141">
        <v>140.44800000000001</v>
      </c>
      <c r="AX111" s="402">
        <v>1483.0002359999999</v>
      </c>
      <c r="AY111" s="141">
        <v>0</v>
      </c>
      <c r="AZ111" s="141">
        <v>0</v>
      </c>
      <c r="BA111" s="142">
        <v>235.14352499999998</v>
      </c>
      <c r="BB111" s="403">
        <v>1247.8567109999999</v>
      </c>
    </row>
    <row r="112" spans="2:54" ht="16.149999999999999" customHeight="1">
      <c r="F112" s="137" t="s">
        <v>140</v>
      </c>
      <c r="G112" s="395" t="s">
        <v>141</v>
      </c>
      <c r="H112" s="396">
        <v>41752</v>
      </c>
      <c r="I112" s="397" t="s">
        <v>61</v>
      </c>
      <c r="J112" s="397" t="s">
        <v>108</v>
      </c>
      <c r="K112" s="398" t="s">
        <v>106</v>
      </c>
      <c r="L112" s="395" t="s">
        <v>77</v>
      </c>
      <c r="M112" s="399">
        <v>4.2377542227337223E-2</v>
      </c>
      <c r="N112" s="400" t="s">
        <v>51</v>
      </c>
      <c r="O112" s="504">
        <v>2017</v>
      </c>
      <c r="P112" s="401">
        <v>2</v>
      </c>
      <c r="Q112" s="141">
        <v>3098.4276599999998</v>
      </c>
      <c r="R112" s="141">
        <v>111.42075</v>
      </c>
      <c r="S112" s="402">
        <v>2987.0069100000001</v>
      </c>
      <c r="T112" s="141">
        <v>1176.2064000000003</v>
      </c>
      <c r="W112" s="403">
        <v>1810.8005099999998</v>
      </c>
      <c r="X112" s="142">
        <v>40.089145000000002</v>
      </c>
      <c r="Y112" s="141">
        <v>283.46328</v>
      </c>
      <c r="Z112" s="142">
        <v>8.5333440000000014</v>
      </c>
      <c r="AA112" s="141">
        <v>0</v>
      </c>
      <c r="AB112" s="141">
        <v>-2.2149120000000004</v>
      </c>
      <c r="AC112" s="142">
        <v>17.462208</v>
      </c>
      <c r="AD112" s="141">
        <v>113.66256000000001</v>
      </c>
      <c r="AE112" s="141">
        <v>406.49568000000005</v>
      </c>
      <c r="AF112" s="141">
        <v>407.37571200000002</v>
      </c>
      <c r="AG112" s="141">
        <v>99.621600000000001</v>
      </c>
      <c r="AH112" s="141">
        <v>0</v>
      </c>
      <c r="AI112" s="141">
        <v>130.37327999999999</v>
      </c>
      <c r="AJ112" s="141">
        <v>30.059519999999996</v>
      </c>
      <c r="AK112" s="141">
        <v>0</v>
      </c>
      <c r="AL112" s="141">
        <v>90.267552000000009</v>
      </c>
      <c r="AM112" s="380">
        <v>2.76864</v>
      </c>
      <c r="AN112" s="141">
        <v>2.0863679999999998</v>
      </c>
      <c r="AO112" s="141">
        <v>0.5438400000000001</v>
      </c>
      <c r="AP112" s="141">
        <v>6.7831679999999999</v>
      </c>
      <c r="AQ112" s="141">
        <v>0</v>
      </c>
      <c r="AR112" s="141">
        <v>5.0824319999999998</v>
      </c>
      <c r="AS112" s="141">
        <v>0</v>
      </c>
      <c r="AT112" s="142">
        <v>4.4199359999999999</v>
      </c>
      <c r="AU112" s="466">
        <v>21.684384000000001</v>
      </c>
      <c r="AV112" s="402">
        <v>1299.5402880000001</v>
      </c>
      <c r="AW112" s="141">
        <v>63.118000000000002</v>
      </c>
      <c r="AX112" s="402">
        <v>131.30374899999964</v>
      </c>
      <c r="AY112" s="141">
        <v>0</v>
      </c>
      <c r="AZ112" s="141">
        <v>0</v>
      </c>
      <c r="BA112" s="142">
        <v>185.38480500000003</v>
      </c>
      <c r="BB112" s="403">
        <v>-54.081056000000387</v>
      </c>
    </row>
    <row r="113" spans="6:54" ht="16.149999999999999" customHeight="1">
      <c r="F113" s="137" t="s">
        <v>142</v>
      </c>
      <c r="G113" s="395" t="s">
        <v>143</v>
      </c>
      <c r="H113" s="396">
        <v>42013</v>
      </c>
      <c r="I113" s="397" t="s">
        <v>55</v>
      </c>
      <c r="J113" s="397" t="s">
        <v>71</v>
      </c>
      <c r="K113" s="398" t="s">
        <v>63</v>
      </c>
      <c r="L113" s="395" t="s">
        <v>114</v>
      </c>
      <c r="M113" s="399">
        <v>4.2825448862165466E-2</v>
      </c>
      <c r="N113" s="400" t="s">
        <v>51</v>
      </c>
      <c r="O113" s="504">
        <v>2017</v>
      </c>
      <c r="P113" s="401">
        <v>2</v>
      </c>
      <c r="Q113" s="141">
        <v>7911.2192400000004</v>
      </c>
      <c r="R113" s="141">
        <v>100.14900000000002</v>
      </c>
      <c r="S113" s="402">
        <v>7811.07024</v>
      </c>
      <c r="T113" s="141">
        <v>3194.18424</v>
      </c>
      <c r="W113" s="403">
        <v>4616.8860000000004</v>
      </c>
      <c r="X113" s="142">
        <v>89.718665000000001</v>
      </c>
      <c r="Y113" s="141">
        <v>936.98424000000011</v>
      </c>
      <c r="Z113" s="142">
        <v>48.846719999999998</v>
      </c>
      <c r="AA113" s="141">
        <v>0</v>
      </c>
      <c r="AB113" s="141">
        <v>-12.1128</v>
      </c>
      <c r="AC113" s="142">
        <v>35.310048000000002</v>
      </c>
      <c r="AD113" s="141">
        <v>296.19504000000001</v>
      </c>
      <c r="AE113" s="141">
        <v>794.69856000000004</v>
      </c>
      <c r="AF113" s="141">
        <v>1417.583232</v>
      </c>
      <c r="AG113" s="141">
        <v>167.71036800000002</v>
      </c>
      <c r="AH113" s="141">
        <v>0</v>
      </c>
      <c r="AI113" s="141">
        <v>198.13574399999999</v>
      </c>
      <c r="AJ113" s="141">
        <v>56.75712</v>
      </c>
      <c r="AK113" s="141">
        <v>0</v>
      </c>
      <c r="AL113" s="141">
        <v>114.27561599999999</v>
      </c>
      <c r="AM113" s="380">
        <v>2.9861759999999999</v>
      </c>
      <c r="AN113" s="141">
        <v>1.957824</v>
      </c>
      <c r="AO113" s="141">
        <v>2.699424</v>
      </c>
      <c r="AP113" s="141">
        <v>10.253855999999999</v>
      </c>
      <c r="AQ113" s="141">
        <v>0</v>
      </c>
      <c r="AR113" s="141">
        <v>11.3712</v>
      </c>
      <c r="AS113" s="141">
        <v>0</v>
      </c>
      <c r="AT113" s="142">
        <v>10.095648000000001</v>
      </c>
      <c r="AU113" s="466">
        <v>39.364127999999994</v>
      </c>
      <c r="AV113" s="402">
        <v>3084.7198080000007</v>
      </c>
      <c r="AW113" s="141">
        <v>141.01229999999998</v>
      </c>
      <c r="AX113" s="402">
        <v>338.80151499999954</v>
      </c>
      <c r="AY113" s="141">
        <v>0</v>
      </c>
      <c r="AZ113" s="141">
        <v>0</v>
      </c>
      <c r="BA113" s="142">
        <v>415.13014499999997</v>
      </c>
      <c r="BB113" s="403">
        <v>-76.32863000000043</v>
      </c>
    </row>
    <row r="114" spans="6:54" ht="16.149999999999999" customHeight="1">
      <c r="F114" s="137" t="s">
        <v>144</v>
      </c>
      <c r="G114" s="395" t="s">
        <v>215</v>
      </c>
      <c r="H114" s="396">
        <v>42013</v>
      </c>
      <c r="I114" s="397" t="s">
        <v>55</v>
      </c>
      <c r="J114" s="397" t="s">
        <v>71</v>
      </c>
      <c r="K114" s="398" t="s">
        <v>63</v>
      </c>
      <c r="L114" s="395" t="s">
        <v>114</v>
      </c>
      <c r="M114" s="399">
        <v>-9.2145588096238948E-2</v>
      </c>
      <c r="N114" s="400" t="s">
        <v>56</v>
      </c>
      <c r="O114" s="504">
        <v>2017</v>
      </c>
      <c r="P114" s="401">
        <v>2</v>
      </c>
      <c r="Q114" s="141">
        <v>2538.3547800000006</v>
      </c>
      <c r="R114" s="141">
        <v>40.179300000000005</v>
      </c>
      <c r="S114" s="402">
        <v>2498.1754800000008</v>
      </c>
      <c r="T114" s="141">
        <v>1083.06612</v>
      </c>
      <c r="W114" s="403">
        <v>1415.1093600000008</v>
      </c>
      <c r="X114" s="142">
        <v>30.313929999999999</v>
      </c>
      <c r="Y114" s="141">
        <v>299.64330000000007</v>
      </c>
      <c r="Z114" s="142">
        <v>13.200480000000001</v>
      </c>
      <c r="AA114" s="141">
        <v>0</v>
      </c>
      <c r="AB114" s="141">
        <v>-5.2801920000000004</v>
      </c>
      <c r="AC114" s="142">
        <v>12.923616000000001</v>
      </c>
      <c r="AD114" s="141">
        <v>103.487808</v>
      </c>
      <c r="AE114" s="141">
        <v>334.01664</v>
      </c>
      <c r="AF114" s="141">
        <v>556.239552</v>
      </c>
      <c r="AG114" s="141">
        <v>88.181184000000002</v>
      </c>
      <c r="AH114" s="141">
        <v>0</v>
      </c>
      <c r="AI114" s="141">
        <v>87.568128000000002</v>
      </c>
      <c r="AJ114" s="141">
        <v>25.431935999999997</v>
      </c>
      <c r="AK114" s="141">
        <v>0</v>
      </c>
      <c r="AL114" s="141">
        <v>42.261312000000004</v>
      </c>
      <c r="AM114" s="380">
        <v>6.0514559999999999</v>
      </c>
      <c r="AN114" s="141">
        <v>10.234080000000001</v>
      </c>
      <c r="AO114" s="141">
        <v>0.484512</v>
      </c>
      <c r="AP114" s="141">
        <v>5.9426879999999995</v>
      </c>
      <c r="AQ114" s="141">
        <v>0</v>
      </c>
      <c r="AR114" s="141">
        <v>4.2221759999999993</v>
      </c>
      <c r="AS114" s="141">
        <v>0</v>
      </c>
      <c r="AT114" s="142">
        <v>4.1232959999999999</v>
      </c>
      <c r="AU114" s="466">
        <v>31.058207999999997</v>
      </c>
      <c r="AV114" s="402">
        <v>1268.244768</v>
      </c>
      <c r="AW114" s="141">
        <v>45.2485</v>
      </c>
      <c r="AX114" s="402">
        <v>-233.89819399999928</v>
      </c>
      <c r="AY114" s="141">
        <v>0</v>
      </c>
      <c r="AZ114" s="141">
        <v>0</v>
      </c>
      <c r="BA114" s="142">
        <v>87.316305</v>
      </c>
      <c r="BB114" s="403">
        <v>-321.21449899999925</v>
      </c>
    </row>
    <row r="115" spans="6:54" ht="16.149999999999999" customHeight="1">
      <c r="F115" s="137" t="s">
        <v>145</v>
      </c>
      <c r="G115" s="395" t="s">
        <v>146</v>
      </c>
      <c r="H115" s="396">
        <v>42013</v>
      </c>
      <c r="I115" s="397" t="s">
        <v>55</v>
      </c>
      <c r="J115" s="397" t="s">
        <v>71</v>
      </c>
      <c r="K115" s="398" t="s">
        <v>63</v>
      </c>
      <c r="L115" s="395" t="s">
        <v>114</v>
      </c>
      <c r="M115" s="399">
        <v>7.4202559078445071E-2</v>
      </c>
      <c r="N115" s="400" t="s">
        <v>52</v>
      </c>
      <c r="O115" s="504">
        <v>2017</v>
      </c>
      <c r="P115" s="401">
        <v>2</v>
      </c>
      <c r="Q115" s="141">
        <v>5967.0621000000001</v>
      </c>
      <c r="R115" s="141">
        <v>66.224024999999997</v>
      </c>
      <c r="S115" s="402">
        <v>5900.8380749999997</v>
      </c>
      <c r="T115" s="141">
        <v>2352.6077399999995</v>
      </c>
      <c r="W115" s="403">
        <v>3548.2303350000002</v>
      </c>
      <c r="X115" s="142">
        <v>59.815705000000001</v>
      </c>
      <c r="Y115" s="141">
        <v>707.86817999999982</v>
      </c>
      <c r="Z115" s="142">
        <v>39.888192000000004</v>
      </c>
      <c r="AA115" s="141">
        <v>0</v>
      </c>
      <c r="AB115" s="141">
        <v>-14.050848000000002</v>
      </c>
      <c r="AC115" s="142">
        <v>22.287551999999998</v>
      </c>
      <c r="AD115" s="141">
        <v>201.53721599999997</v>
      </c>
      <c r="AE115" s="141">
        <v>599.20291199999997</v>
      </c>
      <c r="AF115" s="141">
        <v>889.26739200000009</v>
      </c>
      <c r="AG115" s="141">
        <v>169.48032000000001</v>
      </c>
      <c r="AH115" s="141">
        <v>0</v>
      </c>
      <c r="AI115" s="141">
        <v>130.60070400000001</v>
      </c>
      <c r="AJ115" s="141">
        <v>28.882847999999999</v>
      </c>
      <c r="AK115" s="141">
        <v>10.738367999999999</v>
      </c>
      <c r="AL115" s="141">
        <v>123.28358399999999</v>
      </c>
      <c r="AM115" s="380">
        <v>3.3322560000000001</v>
      </c>
      <c r="AN115" s="141">
        <v>8.5135679999999994</v>
      </c>
      <c r="AO115" s="141">
        <v>1.5623040000000001</v>
      </c>
      <c r="AP115" s="141">
        <v>13.081824000000001</v>
      </c>
      <c r="AQ115" s="141">
        <v>2.6005439999999997</v>
      </c>
      <c r="AR115" s="141">
        <v>9.4727040000000002</v>
      </c>
      <c r="AS115" s="141">
        <v>0</v>
      </c>
      <c r="AT115" s="142">
        <v>8.207040000000001</v>
      </c>
      <c r="AU115" s="466">
        <v>46.770240000000001</v>
      </c>
      <c r="AV115" s="402">
        <v>2199.7635839999998</v>
      </c>
      <c r="AW115" s="141">
        <v>106.36010000000002</v>
      </c>
      <c r="AX115" s="402">
        <v>442.77127800000051</v>
      </c>
      <c r="AY115" s="141">
        <v>0</v>
      </c>
      <c r="AZ115" s="141">
        <v>0</v>
      </c>
      <c r="BA115" s="142">
        <v>235.53226499999997</v>
      </c>
      <c r="BB115" s="403">
        <v>207.23901300000054</v>
      </c>
    </row>
    <row r="116" spans="6:54" ht="16.149999999999999" customHeight="1">
      <c r="F116" s="137" t="s">
        <v>147</v>
      </c>
      <c r="G116" s="395" t="s">
        <v>148</v>
      </c>
      <c r="H116" s="396">
        <v>42061</v>
      </c>
      <c r="I116" s="397" t="s">
        <v>61</v>
      </c>
      <c r="J116" s="397" t="s">
        <v>91</v>
      </c>
      <c r="K116" s="398" t="s">
        <v>63</v>
      </c>
      <c r="L116" s="395" t="s">
        <v>114</v>
      </c>
      <c r="M116" s="399">
        <v>7.7802618874428867E-2</v>
      </c>
      <c r="N116" s="400" t="s">
        <v>52</v>
      </c>
      <c r="O116" s="504">
        <v>2017</v>
      </c>
      <c r="P116" s="401">
        <v>2</v>
      </c>
      <c r="Q116" s="141">
        <v>3169.3447800000004</v>
      </c>
      <c r="R116" s="141">
        <v>56.418600000000005</v>
      </c>
      <c r="S116" s="402">
        <v>3112.9261800000004</v>
      </c>
      <c r="T116" s="141">
        <v>1260.2460599999997</v>
      </c>
      <c r="W116" s="403">
        <v>1852.6801200000007</v>
      </c>
      <c r="X116" s="142">
        <v>38.905159999999995</v>
      </c>
      <c r="Y116" s="141">
        <v>373.3614</v>
      </c>
      <c r="Z116" s="142">
        <v>21.437183999999998</v>
      </c>
      <c r="AA116" s="141">
        <v>0</v>
      </c>
      <c r="AB116" s="141">
        <v>-5.4087360000000002</v>
      </c>
      <c r="AC116" s="142">
        <v>18.569664000000003</v>
      </c>
      <c r="AD116" s="141">
        <v>120.247968</v>
      </c>
      <c r="AE116" s="141">
        <v>285.57532800000001</v>
      </c>
      <c r="AF116" s="141">
        <v>424.57094399999994</v>
      </c>
      <c r="AG116" s="141">
        <v>98.08896</v>
      </c>
      <c r="AH116" s="141">
        <v>0</v>
      </c>
      <c r="AI116" s="141">
        <v>108.43180799999999</v>
      </c>
      <c r="AJ116" s="141">
        <v>36.911904</v>
      </c>
      <c r="AK116" s="141">
        <v>0</v>
      </c>
      <c r="AL116" s="141">
        <v>28.783967999999998</v>
      </c>
      <c r="AM116" s="380">
        <v>0.79104000000000008</v>
      </c>
      <c r="AN116" s="141">
        <v>7.3566720000000005</v>
      </c>
      <c r="AO116" s="141">
        <v>0.2472</v>
      </c>
      <c r="AP116" s="141">
        <v>10.866912000000001</v>
      </c>
      <c r="AQ116" s="141">
        <v>0</v>
      </c>
      <c r="AR116" s="141">
        <v>5.0132159999999999</v>
      </c>
      <c r="AS116" s="141">
        <v>0</v>
      </c>
      <c r="AT116" s="142">
        <v>2.1753600000000004</v>
      </c>
      <c r="AU116" s="466">
        <v>26.450400000000002</v>
      </c>
      <c r="AV116" s="402">
        <v>1129.0612799999999</v>
      </c>
      <c r="AW116" s="141">
        <v>56.492700000000006</v>
      </c>
      <c r="AX116" s="402">
        <v>246.58332400000063</v>
      </c>
      <c r="AY116" s="141">
        <v>0</v>
      </c>
      <c r="AZ116" s="141">
        <v>0</v>
      </c>
      <c r="BA116" s="142">
        <v>240.46219500000004</v>
      </c>
      <c r="BB116" s="403">
        <v>6.1211290000005931</v>
      </c>
    </row>
    <row r="117" spans="6:54" ht="16.149999999999999" customHeight="1">
      <c r="F117" s="137" t="s">
        <v>149</v>
      </c>
      <c r="G117" s="395" t="s">
        <v>150</v>
      </c>
      <c r="H117" s="396">
        <v>42064</v>
      </c>
      <c r="I117" s="397" t="s">
        <v>61</v>
      </c>
      <c r="J117" s="397" t="s">
        <v>151</v>
      </c>
      <c r="K117" s="398" t="s">
        <v>63</v>
      </c>
      <c r="L117" s="395" t="s">
        <v>114</v>
      </c>
      <c r="M117" s="399">
        <v>0.13489612104102922</v>
      </c>
      <c r="N117" s="400" t="s">
        <v>52</v>
      </c>
      <c r="O117" s="504">
        <v>2017</v>
      </c>
      <c r="P117" s="401">
        <v>2</v>
      </c>
      <c r="Q117" s="141">
        <v>3185.5248000000001</v>
      </c>
      <c r="R117" s="141">
        <v>71.800049999999999</v>
      </c>
      <c r="S117" s="402">
        <v>3113.7247500000003</v>
      </c>
      <c r="T117" s="141">
        <v>1279.1757599999999</v>
      </c>
      <c r="W117" s="403">
        <v>1834.5489900000005</v>
      </c>
      <c r="X117" s="142">
        <v>36.018585000000002</v>
      </c>
      <c r="Y117" s="141">
        <v>373.40244000000001</v>
      </c>
      <c r="Z117" s="142">
        <v>18.0456</v>
      </c>
      <c r="AA117" s="141">
        <v>0</v>
      </c>
      <c r="AB117" s="141">
        <v>-6.4469759999999994</v>
      </c>
      <c r="AC117" s="142">
        <v>30.217728000000001</v>
      </c>
      <c r="AD117" s="141">
        <v>126.872928</v>
      </c>
      <c r="AE117" s="141">
        <v>351.00422400000002</v>
      </c>
      <c r="AF117" s="141">
        <v>152.43340799999999</v>
      </c>
      <c r="AG117" s="141">
        <v>138.09580799999998</v>
      </c>
      <c r="AH117" s="141">
        <v>0</v>
      </c>
      <c r="AI117" s="141">
        <v>91.22668800000001</v>
      </c>
      <c r="AJ117" s="141">
        <v>20.764799999999997</v>
      </c>
      <c r="AK117" s="141">
        <v>0</v>
      </c>
      <c r="AL117" s="141">
        <v>40.521023999999997</v>
      </c>
      <c r="AM117" s="380">
        <v>2.8477440000000001</v>
      </c>
      <c r="AN117" s="141">
        <v>8.6618879999999994</v>
      </c>
      <c r="AO117" s="141">
        <v>0.75148800000000004</v>
      </c>
      <c r="AP117" s="141">
        <v>6.4370880000000001</v>
      </c>
      <c r="AQ117" s="141">
        <v>0</v>
      </c>
      <c r="AR117" s="141">
        <v>2.6400960000000002</v>
      </c>
      <c r="AS117" s="141">
        <v>0</v>
      </c>
      <c r="AT117" s="142">
        <v>2.1061439999999996</v>
      </c>
      <c r="AU117" s="466">
        <v>23.444448000000001</v>
      </c>
      <c r="AV117" s="402">
        <v>944.36332799999991</v>
      </c>
      <c r="AW117" s="141">
        <v>56.774850000000001</v>
      </c>
      <c r="AX117" s="402">
        <v>429.71493900000041</v>
      </c>
      <c r="AY117" s="141">
        <v>0</v>
      </c>
      <c r="AZ117" s="141">
        <v>0</v>
      </c>
      <c r="BA117" s="142">
        <v>246.60252</v>
      </c>
      <c r="BB117" s="403">
        <v>183.11241900000041</v>
      </c>
    </row>
    <row r="118" spans="6:54" ht="16.149999999999999" customHeight="1">
      <c r="F118" s="137" t="s">
        <v>152</v>
      </c>
      <c r="G118" s="395" t="s">
        <v>153</v>
      </c>
      <c r="H118" s="396">
        <v>42122</v>
      </c>
      <c r="I118" s="397" t="s">
        <v>61</v>
      </c>
      <c r="J118" s="397" t="s">
        <v>151</v>
      </c>
      <c r="K118" s="398" t="s">
        <v>135</v>
      </c>
      <c r="L118" s="395" t="s">
        <v>114</v>
      </c>
      <c r="M118" s="399">
        <v>5.3285297027720689E-2</v>
      </c>
      <c r="N118" s="400" t="s">
        <v>52</v>
      </c>
      <c r="O118" s="504">
        <v>2017</v>
      </c>
      <c r="P118" s="401">
        <v>2</v>
      </c>
      <c r="Q118" s="141">
        <v>1655.8100999999999</v>
      </c>
      <c r="R118" s="141">
        <v>52.997174999999999</v>
      </c>
      <c r="S118" s="402">
        <v>1602.812925</v>
      </c>
      <c r="T118" s="141">
        <v>644.09202000000005</v>
      </c>
      <c r="W118" s="403">
        <v>958.7209049999999</v>
      </c>
      <c r="X118" s="142">
        <v>23.992819999999998</v>
      </c>
      <c r="Y118" s="141">
        <v>136.10916</v>
      </c>
      <c r="Z118" s="142">
        <v>21.704159999999998</v>
      </c>
      <c r="AA118" s="141">
        <v>0</v>
      </c>
      <c r="AB118" s="141">
        <v>-0.50428799999999996</v>
      </c>
      <c r="AC118" s="142">
        <v>24.542016</v>
      </c>
      <c r="AD118" s="141">
        <v>91.80019200000001</v>
      </c>
      <c r="AE118" s="141">
        <v>226.39564799999999</v>
      </c>
      <c r="AF118" s="141">
        <v>129.11750400000003</v>
      </c>
      <c r="AG118" s="141">
        <v>91.701312000000001</v>
      </c>
      <c r="AH118" s="141">
        <v>0</v>
      </c>
      <c r="AI118" s="141">
        <v>75.237791999999999</v>
      </c>
      <c r="AJ118" s="141">
        <v>23.246688000000002</v>
      </c>
      <c r="AK118" s="141">
        <v>0</v>
      </c>
      <c r="AL118" s="141">
        <v>23.474111999999998</v>
      </c>
      <c r="AM118" s="380">
        <v>0.84047999999999989</v>
      </c>
      <c r="AN118" s="141">
        <v>2.6796479999999998</v>
      </c>
      <c r="AO118" s="141">
        <v>1.7996159999999999</v>
      </c>
      <c r="AP118" s="141">
        <v>11.994144000000002</v>
      </c>
      <c r="AQ118" s="141">
        <v>0</v>
      </c>
      <c r="AR118" s="141">
        <v>4.4298240000000009</v>
      </c>
      <c r="AS118" s="141">
        <v>0</v>
      </c>
      <c r="AT118" s="142">
        <v>0.49440000000000001</v>
      </c>
      <c r="AU118" s="466">
        <v>22.238112000000001</v>
      </c>
      <c r="AV118" s="402">
        <v>683.21136000000001</v>
      </c>
      <c r="AW118" s="141">
        <v>29.510799999999996</v>
      </c>
      <c r="AX118" s="402">
        <v>88.230332999999888</v>
      </c>
      <c r="AY118" s="141">
        <v>0</v>
      </c>
      <c r="AZ118" s="141">
        <v>0</v>
      </c>
      <c r="BA118" s="142">
        <v>182.63712000000001</v>
      </c>
      <c r="BB118" s="403">
        <v>-94.406787000000122</v>
      </c>
    </row>
    <row r="119" spans="6:54" ht="16.149999999999999" customHeight="1">
      <c r="F119" s="137" t="s">
        <v>154</v>
      </c>
      <c r="G119" s="395" t="s">
        <v>155</v>
      </c>
      <c r="H119" s="396">
        <v>42127</v>
      </c>
      <c r="I119" s="397" t="s">
        <v>61</v>
      </c>
      <c r="J119" s="397" t="s">
        <v>108</v>
      </c>
      <c r="K119" s="398" t="s">
        <v>63</v>
      </c>
      <c r="L119" s="395" t="s">
        <v>114</v>
      </c>
      <c r="M119" s="399">
        <v>0.16722794048729533</v>
      </c>
      <c r="N119" s="400" t="s">
        <v>52</v>
      </c>
      <c r="O119" s="504">
        <v>2017</v>
      </c>
      <c r="P119" s="401">
        <v>2</v>
      </c>
      <c r="Q119" s="141">
        <v>6231.8726999999999</v>
      </c>
      <c r="R119" s="141">
        <v>133.24605</v>
      </c>
      <c r="S119" s="402">
        <v>6098.6266500000002</v>
      </c>
      <c r="T119" s="141">
        <v>2565.9849599999998</v>
      </c>
      <c r="W119" s="403">
        <v>3532.6416900000004</v>
      </c>
      <c r="X119" s="142">
        <v>74.356214999999992</v>
      </c>
      <c r="Y119" s="141">
        <v>731.38409999999999</v>
      </c>
      <c r="Z119" s="142">
        <v>33.105024</v>
      </c>
      <c r="AA119" s="141">
        <v>0</v>
      </c>
      <c r="AB119" s="141">
        <v>-16.473407999999999</v>
      </c>
      <c r="AC119" s="142">
        <v>52.534944000000003</v>
      </c>
      <c r="AD119" s="141">
        <v>170.86464000000001</v>
      </c>
      <c r="AE119" s="141">
        <v>548.08195199999989</v>
      </c>
      <c r="AF119" s="141">
        <v>326.16556800000001</v>
      </c>
      <c r="AG119" s="141">
        <v>210.73305599999998</v>
      </c>
      <c r="AH119" s="141">
        <v>0</v>
      </c>
      <c r="AI119" s="141">
        <v>160.82832000000002</v>
      </c>
      <c r="AJ119" s="141">
        <v>41.697696000000001</v>
      </c>
      <c r="AK119" s="141">
        <v>0</v>
      </c>
      <c r="AL119" s="141">
        <v>69.552192000000005</v>
      </c>
      <c r="AM119" s="380">
        <v>4.1628480000000003</v>
      </c>
      <c r="AN119" s="141">
        <v>9.156288</v>
      </c>
      <c r="AO119" s="141">
        <v>1.473312</v>
      </c>
      <c r="AP119" s="141">
        <v>21.002111999999997</v>
      </c>
      <c r="AQ119" s="141">
        <v>3.3718080000000001</v>
      </c>
      <c r="AR119" s="141">
        <v>4.6967999999999996</v>
      </c>
      <c r="AS119" s="141">
        <v>0</v>
      </c>
      <c r="AT119" s="142">
        <v>4.8550080000000007</v>
      </c>
      <c r="AU119" s="466">
        <v>48.718176</v>
      </c>
      <c r="AV119" s="402">
        <v>1576.6416000000002</v>
      </c>
      <c r="AW119" s="141">
        <v>111.07305000000001</v>
      </c>
      <c r="AX119" s="402">
        <v>1042.1432370000005</v>
      </c>
      <c r="AY119" s="141">
        <v>0</v>
      </c>
      <c r="AZ119" s="141">
        <v>0</v>
      </c>
      <c r="BA119" s="142">
        <v>244.13755499999999</v>
      </c>
      <c r="BB119" s="403">
        <v>798.00568200000043</v>
      </c>
    </row>
    <row r="120" spans="6:54" ht="16.149999999999999" customHeight="1">
      <c r="F120" s="137" t="s">
        <v>156</v>
      </c>
      <c r="G120" s="395" t="s">
        <v>157</v>
      </c>
      <c r="H120" s="396">
        <v>42347</v>
      </c>
      <c r="I120" s="397" t="s">
        <v>55</v>
      </c>
      <c r="J120" s="397" t="s">
        <v>126</v>
      </c>
      <c r="K120" s="398" t="s">
        <v>63</v>
      </c>
      <c r="L120" s="395" t="s">
        <v>114</v>
      </c>
      <c r="M120" s="399">
        <v>0.10285631629652983</v>
      </c>
      <c r="N120" s="400" t="s">
        <v>52</v>
      </c>
      <c r="O120" s="504">
        <v>2017</v>
      </c>
      <c r="P120" s="401">
        <v>2</v>
      </c>
      <c r="Q120" s="141">
        <v>2808.3671999999997</v>
      </c>
      <c r="R120" s="141">
        <v>42.573299999999996</v>
      </c>
      <c r="S120" s="402">
        <v>2765.7938999999997</v>
      </c>
      <c r="T120" s="141">
        <v>1120.33044</v>
      </c>
      <c r="W120" s="403">
        <v>1645.4634599999997</v>
      </c>
      <c r="X120" s="142">
        <v>49.384894999999993</v>
      </c>
      <c r="Y120" s="141">
        <v>331.74683999999996</v>
      </c>
      <c r="Z120" s="142">
        <v>11.242656</v>
      </c>
      <c r="AA120" s="141">
        <v>0</v>
      </c>
      <c r="AB120" s="141">
        <v>-7.5643199999999995</v>
      </c>
      <c r="AC120" s="142">
        <v>28.556543999999999</v>
      </c>
      <c r="AD120" s="141">
        <v>135.60403199999999</v>
      </c>
      <c r="AE120" s="141">
        <v>227.483328</v>
      </c>
      <c r="AF120" s="141">
        <v>108.45158400000001</v>
      </c>
      <c r="AG120" s="141">
        <v>156.210624</v>
      </c>
      <c r="AH120" s="141">
        <v>0</v>
      </c>
      <c r="AI120" s="141">
        <v>135.99955199999999</v>
      </c>
      <c r="AJ120" s="141">
        <v>38.414880000000004</v>
      </c>
      <c r="AK120" s="141">
        <v>0</v>
      </c>
      <c r="AL120" s="141">
        <v>42.132767999999999</v>
      </c>
      <c r="AM120" s="380">
        <v>3.4113600000000002</v>
      </c>
      <c r="AN120" s="141">
        <v>15.563711999999999</v>
      </c>
      <c r="AO120" s="141">
        <v>0.168096</v>
      </c>
      <c r="AP120" s="141">
        <v>54.374112000000004</v>
      </c>
      <c r="AQ120" s="141">
        <v>0</v>
      </c>
      <c r="AR120" s="141">
        <v>13.210367999999999</v>
      </c>
      <c r="AS120" s="141">
        <v>0</v>
      </c>
      <c r="AT120" s="142">
        <v>4.1430720000000001</v>
      </c>
      <c r="AU120" s="466">
        <v>90.870720000000006</v>
      </c>
      <c r="AV120" s="402">
        <v>935.16748799999993</v>
      </c>
      <c r="AW120" s="141">
        <v>50.055500000000002</v>
      </c>
      <c r="AX120" s="402">
        <v>288.8583049999998</v>
      </c>
      <c r="AY120" s="141">
        <v>0</v>
      </c>
      <c r="AZ120" s="141">
        <v>0</v>
      </c>
      <c r="BA120" s="142">
        <v>73.295159999999981</v>
      </c>
      <c r="BB120" s="403">
        <v>215.56314499999982</v>
      </c>
    </row>
    <row r="121" spans="6:54" ht="16.149999999999999" customHeight="1">
      <c r="F121" s="137" t="s">
        <v>158</v>
      </c>
      <c r="G121" s="395" t="s">
        <v>159</v>
      </c>
      <c r="H121" s="396">
        <v>42361</v>
      </c>
      <c r="I121" s="397" t="s">
        <v>61</v>
      </c>
      <c r="J121" s="397" t="s">
        <v>62</v>
      </c>
      <c r="K121" s="398" t="s">
        <v>117</v>
      </c>
      <c r="L121" s="395" t="s">
        <v>114</v>
      </c>
      <c r="M121" s="399">
        <v>4.5709586411753572E-2</v>
      </c>
      <c r="N121" s="400" t="s">
        <v>51</v>
      </c>
      <c r="O121" s="504">
        <v>2017</v>
      </c>
      <c r="P121" s="401">
        <v>2</v>
      </c>
      <c r="Q121" s="141">
        <v>2166.0296399999997</v>
      </c>
      <c r="R121" s="141">
        <v>48.039599999999993</v>
      </c>
      <c r="S121" s="402">
        <v>2117.9900399999997</v>
      </c>
      <c r="T121" s="141">
        <v>1124.2600200000002</v>
      </c>
      <c r="W121" s="403">
        <v>993.73001999999951</v>
      </c>
      <c r="X121" s="142">
        <v>32.535125000000001</v>
      </c>
      <c r="Y121" s="141">
        <v>148.16465999999997</v>
      </c>
      <c r="Z121" s="142">
        <v>10.679040000000001</v>
      </c>
      <c r="AA121" s="141">
        <v>0</v>
      </c>
      <c r="AB121" s="141">
        <v>-6.9216000000000014E-2</v>
      </c>
      <c r="AC121" s="142">
        <v>23.395008000000001</v>
      </c>
      <c r="AD121" s="141">
        <v>56.598911999999999</v>
      </c>
      <c r="AE121" s="141">
        <v>272.60227200000003</v>
      </c>
      <c r="AF121" s="141">
        <v>101.06524799999998</v>
      </c>
      <c r="AG121" s="141">
        <v>56.450592</v>
      </c>
      <c r="AH121" s="141">
        <v>0</v>
      </c>
      <c r="AI121" s="141">
        <v>71.490239999999986</v>
      </c>
      <c r="AJ121" s="141">
        <v>71.055167999999995</v>
      </c>
      <c r="AK121" s="141">
        <v>0</v>
      </c>
      <c r="AL121" s="141">
        <v>33.095135999999997</v>
      </c>
      <c r="AM121" s="380">
        <v>1.789728</v>
      </c>
      <c r="AN121" s="141">
        <v>7.5148799999999989</v>
      </c>
      <c r="AO121" s="141">
        <v>0</v>
      </c>
      <c r="AP121" s="141">
        <v>11.212992</v>
      </c>
      <c r="AQ121" s="141">
        <v>0</v>
      </c>
      <c r="AR121" s="141">
        <v>3.9947520000000001</v>
      </c>
      <c r="AS121" s="141">
        <v>0</v>
      </c>
      <c r="AT121" s="142">
        <v>1.196448</v>
      </c>
      <c r="AU121" s="466">
        <v>25.7088</v>
      </c>
      <c r="AV121" s="402">
        <v>688.06636800000001</v>
      </c>
      <c r="AW121" s="141">
        <v>38.6023</v>
      </c>
      <c r="AX121" s="402">
        <v>99.008318999999474</v>
      </c>
      <c r="AY121" s="141">
        <v>0</v>
      </c>
      <c r="AZ121" s="141">
        <v>0</v>
      </c>
      <c r="BA121" s="142">
        <v>37.407389999999999</v>
      </c>
      <c r="BB121" s="403">
        <v>61.600928999999475</v>
      </c>
    </row>
    <row r="122" spans="6:54" ht="16.149999999999999" customHeight="1">
      <c r="F122" s="137" t="s">
        <v>160</v>
      </c>
      <c r="G122" s="395" t="s">
        <v>161</v>
      </c>
      <c r="H122" s="396">
        <v>42407</v>
      </c>
      <c r="I122" s="397" t="s">
        <v>61</v>
      </c>
      <c r="J122" s="397" t="s">
        <v>67</v>
      </c>
      <c r="K122" s="398" t="s">
        <v>135</v>
      </c>
      <c r="L122" s="395" t="s">
        <v>77</v>
      </c>
      <c r="M122" s="399">
        <v>0.14403986630427001</v>
      </c>
      <c r="N122" s="400" t="s">
        <v>52</v>
      </c>
      <c r="O122" s="504">
        <v>2017</v>
      </c>
      <c r="P122" s="401">
        <v>2</v>
      </c>
      <c r="Q122" s="141">
        <v>2323.95156</v>
      </c>
      <c r="R122" s="141">
        <v>32.249175000000001</v>
      </c>
      <c r="S122" s="402">
        <v>2291.702385</v>
      </c>
      <c r="T122" s="141">
        <v>901.94633999999996</v>
      </c>
      <c r="W122" s="403">
        <v>1389.7560450000001</v>
      </c>
      <c r="X122" s="142">
        <v>49.795864999999999</v>
      </c>
      <c r="Y122" s="141">
        <v>194.71428</v>
      </c>
      <c r="Z122" s="142">
        <v>39.413567999999998</v>
      </c>
      <c r="AA122" s="141">
        <v>0</v>
      </c>
      <c r="AB122" s="141">
        <v>57.261407999999996</v>
      </c>
      <c r="AC122" s="142">
        <v>14.476032</v>
      </c>
      <c r="AD122" s="141">
        <v>86.866079999999997</v>
      </c>
      <c r="AE122" s="141">
        <v>239.348928</v>
      </c>
      <c r="AF122" s="141">
        <v>131.07532799999998</v>
      </c>
      <c r="AG122" s="141">
        <v>168.98592000000002</v>
      </c>
      <c r="AH122" s="141">
        <v>0</v>
      </c>
      <c r="AI122" s="141">
        <v>73.329408000000001</v>
      </c>
      <c r="AJ122" s="141">
        <v>29.26848</v>
      </c>
      <c r="AK122" s="141">
        <v>1.769952</v>
      </c>
      <c r="AL122" s="141">
        <v>51.229728000000001</v>
      </c>
      <c r="AM122" s="380">
        <v>0.18787200000000001</v>
      </c>
      <c r="AN122" s="141">
        <v>2.2346879999999998</v>
      </c>
      <c r="AO122" s="141">
        <v>0.15820799999999999</v>
      </c>
      <c r="AP122" s="141">
        <v>5.4581759999999999</v>
      </c>
      <c r="AQ122" s="141">
        <v>0</v>
      </c>
      <c r="AR122" s="141">
        <v>4.3309439999999997</v>
      </c>
      <c r="AS122" s="141">
        <v>0</v>
      </c>
      <c r="AT122" s="142">
        <v>1.2458880000000001</v>
      </c>
      <c r="AU122" s="466">
        <v>13.615776</v>
      </c>
      <c r="AV122" s="402">
        <v>795.48960000000011</v>
      </c>
      <c r="AW122" s="141">
        <v>47.338500000000003</v>
      </c>
      <c r="AX122" s="402">
        <v>334.74167199999971</v>
      </c>
      <c r="AY122" s="141">
        <v>0</v>
      </c>
      <c r="AZ122" s="141">
        <v>0</v>
      </c>
      <c r="BA122" s="142">
        <v>172.45036500000001</v>
      </c>
      <c r="BB122" s="403">
        <v>162.2913069999997</v>
      </c>
    </row>
    <row r="123" spans="6:54" ht="16.149999999999999" customHeight="1">
      <c r="F123" s="137" t="s">
        <v>162</v>
      </c>
      <c r="G123" s="395" t="s">
        <v>163</v>
      </c>
      <c r="H123" s="396">
        <v>42408</v>
      </c>
      <c r="I123" s="397" t="s">
        <v>55</v>
      </c>
      <c r="J123" s="397" t="s">
        <v>116</v>
      </c>
      <c r="K123" s="398" t="s">
        <v>63</v>
      </c>
      <c r="L123" s="395" t="s">
        <v>114</v>
      </c>
      <c r="M123" s="399">
        <v>0.14637778165930884</v>
      </c>
      <c r="N123" s="400" t="s">
        <v>52</v>
      </c>
      <c r="O123" s="504">
        <v>2017</v>
      </c>
      <c r="P123" s="401">
        <v>2</v>
      </c>
      <c r="Q123" s="141">
        <v>2874.12354</v>
      </c>
      <c r="R123" s="141">
        <v>43.640625</v>
      </c>
      <c r="S123" s="402">
        <v>2830.482915</v>
      </c>
      <c r="T123" s="141">
        <v>1150.90524</v>
      </c>
      <c r="W123" s="403">
        <v>1679.577675</v>
      </c>
      <c r="X123" s="142">
        <v>32.515554999999999</v>
      </c>
      <c r="Y123" s="141">
        <v>339.5034</v>
      </c>
      <c r="Z123" s="142">
        <v>17.333663999999999</v>
      </c>
      <c r="AA123" s="141">
        <v>0</v>
      </c>
      <c r="AB123" s="141">
        <v>-6.6546240000000001</v>
      </c>
      <c r="AC123" s="142">
        <v>15.385728</v>
      </c>
      <c r="AD123" s="141">
        <v>105.99936000000001</v>
      </c>
      <c r="AE123" s="141">
        <v>271.04985600000003</v>
      </c>
      <c r="AF123" s="141">
        <v>144.46368000000001</v>
      </c>
      <c r="AG123" s="141">
        <v>129.621792</v>
      </c>
      <c r="AH123" s="141">
        <v>0</v>
      </c>
      <c r="AI123" s="141">
        <v>67.436160000000001</v>
      </c>
      <c r="AJ123" s="141">
        <v>32.165664</v>
      </c>
      <c r="AK123" s="141">
        <v>1.9776</v>
      </c>
      <c r="AL123" s="141">
        <v>36.575712000000003</v>
      </c>
      <c r="AM123" s="380">
        <v>4.1628480000000003</v>
      </c>
      <c r="AN123" s="141">
        <v>3.8167679999999997</v>
      </c>
      <c r="AO123" s="141">
        <v>2.9268479999999997</v>
      </c>
      <c r="AP123" s="141">
        <v>10.135200000000001</v>
      </c>
      <c r="AQ123" s="141">
        <v>0</v>
      </c>
      <c r="AR123" s="141">
        <v>12.033695999999999</v>
      </c>
      <c r="AS123" s="141">
        <v>0</v>
      </c>
      <c r="AT123" s="142">
        <v>4.6572480000000001</v>
      </c>
      <c r="AU123" s="466">
        <v>37.732608000000006</v>
      </c>
      <c r="AV123" s="402">
        <v>827.02243200000009</v>
      </c>
      <c r="AW123" s="141">
        <v>51.22590000000001</v>
      </c>
      <c r="AX123" s="402">
        <v>420.70782799999984</v>
      </c>
      <c r="AY123" s="141">
        <v>0</v>
      </c>
      <c r="AZ123" s="141">
        <v>0</v>
      </c>
      <c r="BA123" s="142">
        <v>340.92498000000001</v>
      </c>
      <c r="BB123" s="403">
        <v>79.782847999999831</v>
      </c>
    </row>
    <row r="124" spans="6:54" ht="16.149999999999999" customHeight="1">
      <c r="F124" s="137" t="s">
        <v>164</v>
      </c>
      <c r="G124" s="395" t="s">
        <v>165</v>
      </c>
      <c r="H124" s="396">
        <v>42416</v>
      </c>
      <c r="I124" s="397" t="s">
        <v>61</v>
      </c>
      <c r="J124" s="397" t="s">
        <v>67</v>
      </c>
      <c r="K124" s="398" t="s">
        <v>106</v>
      </c>
      <c r="L124" s="395" t="s">
        <v>77</v>
      </c>
      <c r="M124" s="399">
        <v>8.4725604988961478E-2</v>
      </c>
      <c r="N124" s="400" t="s">
        <v>52</v>
      </c>
      <c r="O124" s="504">
        <v>2017</v>
      </c>
      <c r="P124" s="401">
        <v>2</v>
      </c>
      <c r="Q124" s="141">
        <v>3331.3706999999999</v>
      </c>
      <c r="R124" s="141">
        <v>101.33602500000001</v>
      </c>
      <c r="S124" s="402">
        <v>3230.0346749999999</v>
      </c>
      <c r="T124" s="141">
        <v>1289.4460199999999</v>
      </c>
      <c r="W124" s="403">
        <v>1940.588655</v>
      </c>
      <c r="X124" s="142">
        <v>54.727505000000001</v>
      </c>
      <c r="Y124" s="141">
        <v>306.57906000000003</v>
      </c>
      <c r="Z124" s="142">
        <v>8.1081599999999998</v>
      </c>
      <c r="AA124" s="141">
        <v>0</v>
      </c>
      <c r="AB124" s="141">
        <v>-7.5742079999999996</v>
      </c>
      <c r="AC124" s="142">
        <v>18.816864000000002</v>
      </c>
      <c r="AD124" s="141">
        <v>81.417792000000006</v>
      </c>
      <c r="AE124" s="141">
        <v>426.36067199999997</v>
      </c>
      <c r="AF124" s="141">
        <v>177.964224</v>
      </c>
      <c r="AG124" s="141">
        <v>222.86563200000001</v>
      </c>
      <c r="AH124" s="141">
        <v>0</v>
      </c>
      <c r="AI124" s="141">
        <v>175.887744</v>
      </c>
      <c r="AJ124" s="141">
        <v>52.673376000000005</v>
      </c>
      <c r="AK124" s="141">
        <v>4.4100479999999997</v>
      </c>
      <c r="AL124" s="141">
        <v>57.429504000000001</v>
      </c>
      <c r="AM124" s="380">
        <v>2.9960639999999996</v>
      </c>
      <c r="AN124" s="141">
        <v>12.073248000000001</v>
      </c>
      <c r="AO124" s="141">
        <v>0.40540799999999999</v>
      </c>
      <c r="AP124" s="141">
        <v>7.9598400000000007</v>
      </c>
      <c r="AQ124" s="141">
        <v>0</v>
      </c>
      <c r="AR124" s="141">
        <v>5.2900799999999997</v>
      </c>
      <c r="AS124" s="141">
        <v>0</v>
      </c>
      <c r="AT124" s="142">
        <v>4.5682559999999999</v>
      </c>
      <c r="AU124" s="466">
        <v>33.292895999999999</v>
      </c>
      <c r="AV124" s="402">
        <v>1232.3018879999997</v>
      </c>
      <c r="AW124" s="141">
        <v>67.862300000000005</v>
      </c>
      <c r="AX124" s="402">
        <v>282.25239800000008</v>
      </c>
      <c r="AY124" s="141">
        <v>0</v>
      </c>
      <c r="AZ124" s="141">
        <v>0</v>
      </c>
      <c r="BA124" s="142">
        <v>250.08350999999999</v>
      </c>
      <c r="BB124" s="403">
        <v>32.168888000000095</v>
      </c>
    </row>
    <row r="125" spans="6:54" ht="16.149999999999999" customHeight="1">
      <c r="F125" s="137" t="s">
        <v>166</v>
      </c>
      <c r="G125" s="395" t="s">
        <v>167</v>
      </c>
      <c r="H125" s="396">
        <v>42417</v>
      </c>
      <c r="I125" s="397" t="s">
        <v>55</v>
      </c>
      <c r="J125" s="397" t="s">
        <v>168</v>
      </c>
      <c r="K125" s="398" t="s">
        <v>63</v>
      </c>
      <c r="L125" s="395" t="s">
        <v>114</v>
      </c>
      <c r="M125" s="399">
        <v>0.1454146266305702</v>
      </c>
      <c r="N125" s="400" t="s">
        <v>52</v>
      </c>
      <c r="O125" s="504">
        <v>2017</v>
      </c>
      <c r="P125" s="401">
        <v>2</v>
      </c>
      <c r="Q125" s="141">
        <v>5845.3990200000007</v>
      </c>
      <c r="R125" s="141">
        <v>54.343799999999995</v>
      </c>
      <c r="S125" s="402">
        <v>5791.0552200000011</v>
      </c>
      <c r="T125" s="141">
        <v>2517.8963400000002</v>
      </c>
      <c r="W125" s="403">
        <v>3273.1588800000009</v>
      </c>
      <c r="X125" s="142">
        <v>56.557299999999998</v>
      </c>
      <c r="Y125" s="141">
        <v>694.73538000000008</v>
      </c>
      <c r="Z125" s="142">
        <v>22.959935999999999</v>
      </c>
      <c r="AA125" s="141">
        <v>0</v>
      </c>
      <c r="AB125" s="141">
        <v>-5.3988480000000001</v>
      </c>
      <c r="AC125" s="142">
        <v>12.824736000000001</v>
      </c>
      <c r="AD125" s="141">
        <v>108.42192</v>
      </c>
      <c r="AE125" s="141">
        <v>437.59343999999999</v>
      </c>
      <c r="AF125" s="141">
        <v>364.23436800000002</v>
      </c>
      <c r="AG125" s="141">
        <v>132.95404800000003</v>
      </c>
      <c r="AH125" s="141">
        <v>0</v>
      </c>
      <c r="AI125" s="141">
        <v>268.64707200000004</v>
      </c>
      <c r="AJ125" s="141">
        <v>48.856607999999994</v>
      </c>
      <c r="AK125" s="141">
        <v>0</v>
      </c>
      <c r="AL125" s="141">
        <v>50.359583999999998</v>
      </c>
      <c r="AM125" s="380">
        <v>4.2221759999999993</v>
      </c>
      <c r="AN125" s="141">
        <v>13.665215999999999</v>
      </c>
      <c r="AO125" s="141">
        <v>0.99868800000000002</v>
      </c>
      <c r="AP125" s="141">
        <v>44.100479999999997</v>
      </c>
      <c r="AQ125" s="141">
        <v>0</v>
      </c>
      <c r="AR125" s="141">
        <v>4.9538880000000001</v>
      </c>
      <c r="AS125" s="141">
        <v>0</v>
      </c>
      <c r="AT125" s="142">
        <v>73.131647999999998</v>
      </c>
      <c r="AU125" s="466">
        <v>141.07209599999999</v>
      </c>
      <c r="AV125" s="402">
        <v>1552.1391360000002</v>
      </c>
      <c r="AW125" s="141">
        <v>104.18650000000001</v>
      </c>
      <c r="AX125" s="402">
        <v>850.00651600000106</v>
      </c>
      <c r="AY125" s="141">
        <v>0</v>
      </c>
      <c r="AZ125" s="141">
        <v>0</v>
      </c>
      <c r="BA125" s="142">
        <v>253.31712000000002</v>
      </c>
      <c r="BB125" s="403">
        <v>596.68939600000101</v>
      </c>
    </row>
    <row r="126" spans="6:54" ht="16.149999999999999" customHeight="1">
      <c r="F126" s="137" t="s">
        <v>169</v>
      </c>
      <c r="G126" s="395" t="s">
        <v>170</v>
      </c>
      <c r="H126" s="396">
        <v>42419</v>
      </c>
      <c r="I126" s="397" t="s">
        <v>55</v>
      </c>
      <c r="J126" s="397" t="s">
        <v>168</v>
      </c>
      <c r="K126" s="398" t="s">
        <v>63</v>
      </c>
      <c r="L126" s="395" t="s">
        <v>114</v>
      </c>
      <c r="M126" s="399">
        <v>0.1213843782722963</v>
      </c>
      <c r="N126" s="400" t="s">
        <v>52</v>
      </c>
      <c r="O126" s="504">
        <v>2017</v>
      </c>
      <c r="P126" s="401">
        <v>2</v>
      </c>
      <c r="Q126" s="141">
        <v>3856.8673800000001</v>
      </c>
      <c r="R126" s="141">
        <v>42.643124999999998</v>
      </c>
      <c r="S126" s="402">
        <v>3814.2242550000001</v>
      </c>
      <c r="T126" s="141">
        <v>1532.7414000000001</v>
      </c>
      <c r="W126" s="403">
        <v>2281.4828550000002</v>
      </c>
      <c r="X126" s="142">
        <v>84.327130000000011</v>
      </c>
      <c r="Y126" s="141">
        <v>457.55495999999994</v>
      </c>
      <c r="Z126" s="142">
        <v>22.969823999999999</v>
      </c>
      <c r="AA126" s="141">
        <v>0</v>
      </c>
      <c r="AB126" s="141">
        <v>-5.4383999999999997</v>
      </c>
      <c r="AC126" s="142">
        <v>14.940767999999998</v>
      </c>
      <c r="AD126" s="141">
        <v>81.487008000000003</v>
      </c>
      <c r="AE126" s="141">
        <v>376.66358400000001</v>
      </c>
      <c r="AF126" s="141">
        <v>303.14630399999999</v>
      </c>
      <c r="AG126" s="141">
        <v>119.27894399999998</v>
      </c>
      <c r="AH126" s="141">
        <v>0</v>
      </c>
      <c r="AI126" s="141">
        <v>95.696064000000007</v>
      </c>
      <c r="AJ126" s="141">
        <v>43.180895999999997</v>
      </c>
      <c r="AK126" s="141">
        <v>0</v>
      </c>
      <c r="AL126" s="141">
        <v>70.788191999999995</v>
      </c>
      <c r="AM126" s="380">
        <v>5.2604160000000002</v>
      </c>
      <c r="AN126" s="141">
        <v>9.9176640000000003</v>
      </c>
      <c r="AO126" s="141">
        <v>0.52406400000000009</v>
      </c>
      <c r="AP126" s="141">
        <v>28.487327999999998</v>
      </c>
      <c r="AQ126" s="141">
        <v>0</v>
      </c>
      <c r="AR126" s="141">
        <v>3.1048320000000005</v>
      </c>
      <c r="AS126" s="141">
        <v>0</v>
      </c>
      <c r="AT126" s="142">
        <v>51.694464000000004</v>
      </c>
      <c r="AU126" s="466">
        <v>98.988767999999993</v>
      </c>
      <c r="AV126" s="402">
        <v>1189.2297599999999</v>
      </c>
      <c r="AW126" s="141">
        <v>68.740099999999998</v>
      </c>
      <c r="AX126" s="402">
        <v>468.16344900000036</v>
      </c>
      <c r="AY126" s="141">
        <v>0</v>
      </c>
      <c r="AZ126" s="141">
        <v>0</v>
      </c>
      <c r="BA126" s="142">
        <v>280.93533000000002</v>
      </c>
      <c r="BB126" s="403">
        <v>187.22811900000033</v>
      </c>
    </row>
    <row r="127" spans="6:54" ht="16.149999999999999" customHeight="1">
      <c r="F127" s="137" t="s">
        <v>171</v>
      </c>
      <c r="G127" s="395" t="s">
        <v>216</v>
      </c>
      <c r="H127" s="396">
        <v>42435</v>
      </c>
      <c r="I127" s="397" t="s">
        <v>61</v>
      </c>
      <c r="J127" s="397" t="s">
        <v>151</v>
      </c>
      <c r="K127" s="398" t="s">
        <v>106</v>
      </c>
      <c r="L127" s="395" t="s">
        <v>114</v>
      </c>
      <c r="M127" s="399">
        <v>2.0738421979615593E-2</v>
      </c>
      <c r="N127" s="400" t="s">
        <v>51</v>
      </c>
      <c r="O127" s="504">
        <v>2017</v>
      </c>
      <c r="P127" s="401">
        <v>2</v>
      </c>
      <c r="Q127" s="141">
        <v>1614.4828199999999</v>
      </c>
      <c r="R127" s="141">
        <v>60.927299999999995</v>
      </c>
      <c r="S127" s="402">
        <v>1553.5555199999999</v>
      </c>
      <c r="T127" s="141">
        <v>657.09144000000015</v>
      </c>
      <c r="W127" s="403">
        <v>896.46407999999974</v>
      </c>
      <c r="X127" s="142">
        <v>22.91647</v>
      </c>
      <c r="Y127" s="141">
        <v>147.42594</v>
      </c>
      <c r="Z127" s="142">
        <v>4.5188160000000002</v>
      </c>
      <c r="AA127" s="141">
        <v>0</v>
      </c>
      <c r="AB127" s="141">
        <v>-0.5735039999999999</v>
      </c>
      <c r="AC127" s="142">
        <v>24.878207999999997</v>
      </c>
      <c r="AD127" s="141">
        <v>75.277343999999999</v>
      </c>
      <c r="AE127" s="141">
        <v>228.69955199999998</v>
      </c>
      <c r="AF127" s="141">
        <v>139.78665600000002</v>
      </c>
      <c r="AG127" s="141">
        <v>92.195712</v>
      </c>
      <c r="AH127" s="141">
        <v>0</v>
      </c>
      <c r="AI127" s="141">
        <v>92.868095999999994</v>
      </c>
      <c r="AJ127" s="141">
        <v>18.915744</v>
      </c>
      <c r="AK127" s="141">
        <v>0</v>
      </c>
      <c r="AL127" s="141">
        <v>22.129344</v>
      </c>
      <c r="AM127" s="380">
        <v>3.5399039999999999</v>
      </c>
      <c r="AN127" s="141">
        <v>0.55372800000000011</v>
      </c>
      <c r="AO127" s="141">
        <v>0</v>
      </c>
      <c r="AP127" s="141">
        <v>2.2742399999999998</v>
      </c>
      <c r="AQ127" s="141">
        <v>0</v>
      </c>
      <c r="AR127" s="141">
        <v>2.9663999999999997</v>
      </c>
      <c r="AS127" s="141">
        <v>0</v>
      </c>
      <c r="AT127" s="142">
        <v>4.4397120000000001</v>
      </c>
      <c r="AU127" s="466">
        <v>13.773984</v>
      </c>
      <c r="AV127" s="402">
        <v>683.646432</v>
      </c>
      <c r="AW127" s="141">
        <v>28.779299999999999</v>
      </c>
      <c r="AX127" s="402">
        <v>33.481825999999764</v>
      </c>
      <c r="AY127" s="141">
        <v>0</v>
      </c>
      <c r="AZ127" s="141">
        <v>0</v>
      </c>
      <c r="BA127" s="142">
        <v>167.644125</v>
      </c>
      <c r="BB127" s="403">
        <v>-134.16229900000025</v>
      </c>
    </row>
    <row r="128" spans="6:54" ht="16.149999999999999" customHeight="1">
      <c r="F128" s="137" t="s">
        <v>172</v>
      </c>
      <c r="G128" s="395" t="s">
        <v>173</v>
      </c>
      <c r="H128" s="396">
        <v>42530</v>
      </c>
      <c r="I128" s="397" t="s">
        <v>61</v>
      </c>
      <c r="J128" s="397" t="s">
        <v>62</v>
      </c>
      <c r="K128" s="398" t="s">
        <v>95</v>
      </c>
      <c r="L128" s="395" t="s">
        <v>114</v>
      </c>
      <c r="M128" s="399">
        <v>8.3268818019233096E-2</v>
      </c>
      <c r="N128" s="400" t="s">
        <v>52</v>
      </c>
      <c r="O128" s="504">
        <v>2017</v>
      </c>
      <c r="P128" s="401">
        <v>2</v>
      </c>
      <c r="Q128" s="141">
        <v>937.34334000000001</v>
      </c>
      <c r="R128" s="141">
        <v>23.710574999999999</v>
      </c>
      <c r="S128" s="402">
        <v>913.63276500000006</v>
      </c>
      <c r="T128" s="141">
        <v>526.65605999999991</v>
      </c>
      <c r="W128" s="403">
        <v>386.97670500000015</v>
      </c>
      <c r="X128" s="142">
        <v>21.791194999999998</v>
      </c>
      <c r="Y128" s="141">
        <v>91.293480000000002</v>
      </c>
      <c r="Z128" s="142">
        <v>9.0574080000000006</v>
      </c>
      <c r="AA128" s="141">
        <v>0</v>
      </c>
      <c r="AB128" s="141">
        <v>-0.177984</v>
      </c>
      <c r="AC128" s="142">
        <v>3.8662080000000003</v>
      </c>
      <c r="AD128" s="141">
        <v>38.563200000000002</v>
      </c>
      <c r="AE128" s="141">
        <v>39.601439999999997</v>
      </c>
      <c r="AF128" s="141">
        <v>43.11168</v>
      </c>
      <c r="AG128" s="141">
        <v>9.7001279999999994</v>
      </c>
      <c r="AH128" s="141">
        <v>0</v>
      </c>
      <c r="AI128" s="141">
        <v>2.7587519999999999</v>
      </c>
      <c r="AJ128" s="141">
        <v>4.7561279999999995</v>
      </c>
      <c r="AK128" s="141">
        <v>0</v>
      </c>
      <c r="AL128" s="141">
        <v>16.611840000000001</v>
      </c>
      <c r="AM128" s="380">
        <v>3.253152</v>
      </c>
      <c r="AN128" s="141">
        <v>0.484512</v>
      </c>
      <c r="AO128" s="141">
        <v>0</v>
      </c>
      <c r="AP128" s="141">
        <v>14.139840000000001</v>
      </c>
      <c r="AQ128" s="141">
        <v>0</v>
      </c>
      <c r="AR128" s="141">
        <v>1.1865599999999998</v>
      </c>
      <c r="AS128" s="141">
        <v>0</v>
      </c>
      <c r="AT128" s="142">
        <v>-0.40540799999999999</v>
      </c>
      <c r="AU128" s="466">
        <v>18.658656000000001</v>
      </c>
      <c r="AV128" s="402">
        <v>173.76182399999999</v>
      </c>
      <c r="AW128" s="141">
        <v>16.70955</v>
      </c>
      <c r="AX128" s="402">
        <v>78.051472000000132</v>
      </c>
      <c r="AY128" s="141">
        <v>0</v>
      </c>
      <c r="AZ128" s="141">
        <v>0</v>
      </c>
      <c r="BA128" s="142">
        <v>22.167014999999999</v>
      </c>
      <c r="BB128" s="403">
        <v>55.884457000000133</v>
      </c>
    </row>
    <row r="129" spans="6:54" ht="16.149999999999999" customHeight="1">
      <c r="F129" s="137" t="s">
        <v>174</v>
      </c>
      <c r="G129" s="395" t="s">
        <v>217</v>
      </c>
      <c r="H129" s="396">
        <v>42530</v>
      </c>
      <c r="I129" s="397" t="s">
        <v>61</v>
      </c>
      <c r="J129" s="397" t="s">
        <v>151</v>
      </c>
      <c r="K129" s="398" t="s">
        <v>95</v>
      </c>
      <c r="L129" s="395" t="s">
        <v>114</v>
      </c>
      <c r="M129" s="399">
        <v>-0.19105732781953258</v>
      </c>
      <c r="N129" s="400" t="s">
        <v>56</v>
      </c>
      <c r="O129" s="504">
        <v>2017</v>
      </c>
      <c r="P129" s="401">
        <v>2</v>
      </c>
      <c r="Q129" s="141">
        <v>735.65225999999996</v>
      </c>
      <c r="R129" s="141">
        <v>29.86515</v>
      </c>
      <c r="S129" s="402">
        <v>705.78710999999998</v>
      </c>
      <c r="T129" s="141">
        <v>411.67223999999999</v>
      </c>
      <c r="W129" s="403">
        <v>294.11487</v>
      </c>
      <c r="X129" s="142">
        <v>17.681495000000002</v>
      </c>
      <c r="Y129" s="141">
        <v>70.496459999999971</v>
      </c>
      <c r="Z129" s="142">
        <v>14.48592</v>
      </c>
      <c r="AA129" s="141">
        <v>0</v>
      </c>
      <c r="AB129" s="141">
        <v>-0.15820799999999999</v>
      </c>
      <c r="AC129" s="142">
        <v>4.5089279999999992</v>
      </c>
      <c r="AD129" s="141">
        <v>63.609504000000001</v>
      </c>
      <c r="AE129" s="141">
        <v>32.29420799999999</v>
      </c>
      <c r="AF129" s="141">
        <v>63.184320000000007</v>
      </c>
      <c r="AG129" s="141">
        <v>10.738367999999999</v>
      </c>
      <c r="AH129" s="141">
        <v>0</v>
      </c>
      <c r="AI129" s="141">
        <v>1.1173439999999999</v>
      </c>
      <c r="AJ129" s="141">
        <v>5.0132159999999999</v>
      </c>
      <c r="AK129" s="141">
        <v>0</v>
      </c>
      <c r="AL129" s="141">
        <v>131.93558400000001</v>
      </c>
      <c r="AM129" s="380">
        <v>0.98880000000000001</v>
      </c>
      <c r="AN129" s="141">
        <v>6.0217920000000005</v>
      </c>
      <c r="AO129" s="141">
        <v>0</v>
      </c>
      <c r="AP129" s="141">
        <v>6.2689919999999999</v>
      </c>
      <c r="AQ129" s="141">
        <v>0</v>
      </c>
      <c r="AR129" s="141">
        <v>1.0481280000000002</v>
      </c>
      <c r="AS129" s="141">
        <v>0</v>
      </c>
      <c r="AT129" s="142">
        <v>1.0184639999999998</v>
      </c>
      <c r="AU129" s="466">
        <v>15.346176</v>
      </c>
      <c r="AV129" s="402">
        <v>323.23872000000006</v>
      </c>
      <c r="AW129" s="141">
        <v>13.114750000000001</v>
      </c>
      <c r="AX129" s="402">
        <v>-140.55175500000001</v>
      </c>
      <c r="AY129" s="141">
        <v>0</v>
      </c>
      <c r="AZ129" s="141">
        <v>0</v>
      </c>
      <c r="BA129" s="142">
        <v>22.211190000000002</v>
      </c>
      <c r="BB129" s="403">
        <v>-162.762945</v>
      </c>
    </row>
    <row r="130" spans="6:54" ht="16.149999999999999" customHeight="1">
      <c r="F130" s="137" t="s">
        <v>175</v>
      </c>
      <c r="G130" s="395" t="s">
        <v>176</v>
      </c>
      <c r="H130" s="396">
        <v>42557</v>
      </c>
      <c r="I130" s="397" t="s">
        <v>55</v>
      </c>
      <c r="J130" s="397" t="s">
        <v>126</v>
      </c>
      <c r="K130" s="398" t="s">
        <v>63</v>
      </c>
      <c r="L130" s="395" t="s">
        <v>114</v>
      </c>
      <c r="M130" s="399">
        <v>3.2770195489164454E-2</v>
      </c>
      <c r="N130" s="400" t="s">
        <v>51</v>
      </c>
      <c r="O130" s="504">
        <v>2017</v>
      </c>
      <c r="P130" s="401">
        <v>2</v>
      </c>
      <c r="Q130" s="141">
        <v>2555.8378200000002</v>
      </c>
      <c r="R130" s="141">
        <v>16.787924999999998</v>
      </c>
      <c r="S130" s="402">
        <v>2539.0498950000001</v>
      </c>
      <c r="T130" s="141">
        <v>1023.6504600000001</v>
      </c>
      <c r="W130" s="403">
        <v>1515.399435</v>
      </c>
      <c r="X130" s="142">
        <v>56.126759999999997</v>
      </c>
      <c r="Y130" s="141">
        <v>304.62966</v>
      </c>
      <c r="Z130" s="142">
        <v>17.185343999999997</v>
      </c>
      <c r="AA130" s="141">
        <v>0</v>
      </c>
      <c r="AB130" s="141">
        <v>-6.0514559999999999</v>
      </c>
      <c r="AC130" s="142">
        <v>8.8497599999999981</v>
      </c>
      <c r="AD130" s="141">
        <v>102.66710399999999</v>
      </c>
      <c r="AE130" s="141">
        <v>238.27113600000001</v>
      </c>
      <c r="AF130" s="141">
        <v>152.12688</v>
      </c>
      <c r="AG130" s="141">
        <v>254.33913600000005</v>
      </c>
      <c r="AH130" s="141">
        <v>0</v>
      </c>
      <c r="AI130" s="141">
        <v>83.454719999999995</v>
      </c>
      <c r="AJ130" s="141">
        <v>42.419519999999999</v>
      </c>
      <c r="AK130" s="141">
        <v>0</v>
      </c>
      <c r="AL130" s="141">
        <v>62.88768000000001</v>
      </c>
      <c r="AM130" s="380">
        <v>3.7871039999999998</v>
      </c>
      <c r="AN130" s="141">
        <v>8.7409920000000003</v>
      </c>
      <c r="AO130" s="141">
        <v>1.621632</v>
      </c>
      <c r="AP130" s="141">
        <v>31.770144000000002</v>
      </c>
      <c r="AQ130" s="141">
        <v>0</v>
      </c>
      <c r="AR130" s="141">
        <v>5.8635839999999995</v>
      </c>
      <c r="AS130" s="141">
        <v>0</v>
      </c>
      <c r="AT130" s="142">
        <v>22.999488000000003</v>
      </c>
      <c r="AU130" s="466">
        <v>74.782944000000001</v>
      </c>
      <c r="AV130" s="402">
        <v>1010.9491200000001</v>
      </c>
      <c r="AW130" s="141">
        <v>45.551550000000006</v>
      </c>
      <c r="AX130" s="402">
        <v>83.755304999999922</v>
      </c>
      <c r="AY130" s="141">
        <v>0</v>
      </c>
      <c r="AZ130" s="141">
        <v>0</v>
      </c>
      <c r="BA130" s="142">
        <v>264.55523999999997</v>
      </c>
      <c r="BB130" s="403">
        <v>-180.79993500000006</v>
      </c>
    </row>
    <row r="131" spans="6:54" ht="16.149999999999999" customHeight="1">
      <c r="F131" s="137" t="s">
        <v>177</v>
      </c>
      <c r="G131" s="395" t="s">
        <v>178</v>
      </c>
      <c r="H131" s="396">
        <v>42615</v>
      </c>
      <c r="I131" s="397" t="s">
        <v>61</v>
      </c>
      <c r="J131" s="397" t="s">
        <v>151</v>
      </c>
      <c r="K131" s="398" t="s">
        <v>95</v>
      </c>
      <c r="L131" s="395" t="s">
        <v>114</v>
      </c>
      <c r="M131" s="399">
        <v>0.15399933092153884</v>
      </c>
      <c r="N131" s="400" t="s">
        <v>52</v>
      </c>
      <c r="O131" s="504">
        <v>2017</v>
      </c>
      <c r="P131" s="401">
        <v>2</v>
      </c>
      <c r="Q131" s="141">
        <v>1735.2225000000001</v>
      </c>
      <c r="R131" s="141">
        <v>24.518550000000001</v>
      </c>
      <c r="S131" s="402">
        <v>1710.7039500000001</v>
      </c>
      <c r="T131" s="141">
        <v>978.12684000000013</v>
      </c>
      <c r="W131" s="403">
        <v>732.57710999999995</v>
      </c>
      <c r="X131" s="142">
        <v>41.116570000000003</v>
      </c>
      <c r="Y131" s="141">
        <v>171.00342000000001</v>
      </c>
      <c r="Z131" s="142">
        <v>12.686304</v>
      </c>
      <c r="AA131" s="141">
        <v>0</v>
      </c>
      <c r="AB131" s="141">
        <v>-1.3348800000000001</v>
      </c>
      <c r="AC131" s="142">
        <v>4.4298240000000009</v>
      </c>
      <c r="AD131" s="141">
        <v>49.736639999999994</v>
      </c>
      <c r="AE131" s="141">
        <v>39.294912000000004</v>
      </c>
      <c r="AF131" s="141">
        <v>58.932480000000005</v>
      </c>
      <c r="AG131" s="141">
        <v>13.091711999999999</v>
      </c>
      <c r="AH131" s="141">
        <v>0</v>
      </c>
      <c r="AI131" s="141">
        <v>5.0923200000000008</v>
      </c>
      <c r="AJ131" s="141">
        <v>3.2136</v>
      </c>
      <c r="AK131" s="141">
        <v>0</v>
      </c>
      <c r="AL131" s="141">
        <v>21.595392</v>
      </c>
      <c r="AM131" s="380">
        <v>2.7983040000000003</v>
      </c>
      <c r="AN131" s="141">
        <v>6.9809279999999996</v>
      </c>
      <c r="AO131" s="141">
        <v>0</v>
      </c>
      <c r="AP131" s="141">
        <v>8.1081599999999998</v>
      </c>
      <c r="AQ131" s="141">
        <v>1.769952</v>
      </c>
      <c r="AR131" s="141">
        <v>1.82928</v>
      </c>
      <c r="AS131" s="141">
        <v>0</v>
      </c>
      <c r="AT131" s="142">
        <v>0.26697599999999999</v>
      </c>
      <c r="AU131" s="466">
        <v>21.753599999999999</v>
      </c>
      <c r="AV131" s="402">
        <v>212.71065600000003</v>
      </c>
      <c r="AW131" s="141">
        <v>30.932000000000002</v>
      </c>
      <c r="AX131" s="402">
        <v>267.22310399999992</v>
      </c>
      <c r="AY131" s="141">
        <v>0</v>
      </c>
      <c r="AZ131" s="141">
        <v>0</v>
      </c>
      <c r="BA131" s="142">
        <v>64.345304999999996</v>
      </c>
      <c r="BB131" s="403">
        <v>202.87779899999992</v>
      </c>
    </row>
    <row r="132" spans="6:54" ht="16.149999999999999" customHeight="1">
      <c r="F132" s="137" t="s">
        <v>179</v>
      </c>
      <c r="G132" s="395" t="s">
        <v>180</v>
      </c>
      <c r="H132" s="396">
        <v>42690</v>
      </c>
      <c r="I132" s="397" t="s">
        <v>55</v>
      </c>
      <c r="J132" s="397" t="s">
        <v>168</v>
      </c>
      <c r="K132" s="398" t="s">
        <v>106</v>
      </c>
      <c r="L132" s="395" t="s">
        <v>114</v>
      </c>
      <c r="M132" s="399">
        <v>0.11568707430034537</v>
      </c>
      <c r="N132" s="400" t="s">
        <v>52</v>
      </c>
      <c r="O132" s="504">
        <v>2017</v>
      </c>
      <c r="P132" s="401">
        <v>2</v>
      </c>
      <c r="Q132" s="141">
        <v>3018.1431599999996</v>
      </c>
      <c r="R132" s="141">
        <v>68.627999999999986</v>
      </c>
      <c r="S132" s="402">
        <v>2949.5151599999995</v>
      </c>
      <c r="T132" s="141">
        <v>1240.3724400000001</v>
      </c>
      <c r="W132" s="403">
        <v>1709.1427199999994</v>
      </c>
      <c r="X132" s="142">
        <v>29.746399999999998</v>
      </c>
      <c r="Y132" s="141">
        <v>280.01591999999999</v>
      </c>
      <c r="Z132" s="142">
        <v>3.5497919999999996</v>
      </c>
      <c r="AA132" s="141">
        <v>0</v>
      </c>
      <c r="AB132" s="141">
        <v>-0.69216</v>
      </c>
      <c r="AC132" s="142">
        <v>24.195936</v>
      </c>
      <c r="AD132" s="141">
        <v>108.21427200000001</v>
      </c>
      <c r="AE132" s="141">
        <v>325.23609599999997</v>
      </c>
      <c r="AF132" s="141">
        <v>203.62358399999999</v>
      </c>
      <c r="AG132" s="141">
        <v>154.27257600000002</v>
      </c>
      <c r="AH132" s="141">
        <v>0</v>
      </c>
      <c r="AI132" s="141">
        <v>135.82156800000001</v>
      </c>
      <c r="AJ132" s="141">
        <v>24.52224</v>
      </c>
      <c r="AK132" s="141">
        <v>0</v>
      </c>
      <c r="AL132" s="141">
        <v>34.400351999999998</v>
      </c>
      <c r="AM132" s="380">
        <v>3.1938240000000002</v>
      </c>
      <c r="AN132" s="141">
        <v>6.793056</v>
      </c>
      <c r="AO132" s="141">
        <v>0</v>
      </c>
      <c r="AP132" s="141">
        <v>10.036320000000002</v>
      </c>
      <c r="AQ132" s="141">
        <v>0</v>
      </c>
      <c r="AR132" s="141">
        <v>4.1925120000000007</v>
      </c>
      <c r="AS132" s="141">
        <v>0</v>
      </c>
      <c r="AT132" s="142">
        <v>6.0712320000000002</v>
      </c>
      <c r="AU132" s="466">
        <v>30.286944000000005</v>
      </c>
      <c r="AV132" s="402">
        <v>1016.3776320000002</v>
      </c>
      <c r="AW132" s="141">
        <v>53.796599999999998</v>
      </c>
      <c r="AX132" s="402">
        <v>349.16015199999913</v>
      </c>
      <c r="AY132" s="141">
        <v>0</v>
      </c>
      <c r="AZ132" s="141">
        <v>0</v>
      </c>
      <c r="BA132" s="142">
        <v>237.44945999999999</v>
      </c>
      <c r="BB132" s="403">
        <v>111.71069199999914</v>
      </c>
    </row>
    <row r="133" spans="6:54" ht="16.149999999999999" customHeight="1">
      <c r="F133" s="137" t="s">
        <v>181</v>
      </c>
      <c r="G133" s="395" t="s">
        <v>182</v>
      </c>
      <c r="H133" s="396">
        <v>42690</v>
      </c>
      <c r="I133" s="397" t="s">
        <v>55</v>
      </c>
      <c r="J133" s="397" t="s">
        <v>168</v>
      </c>
      <c r="K133" s="398" t="s">
        <v>63</v>
      </c>
      <c r="L133" s="395" t="s">
        <v>114</v>
      </c>
      <c r="M133" s="399">
        <v>0.15060202458571578</v>
      </c>
      <c r="N133" s="400" t="s">
        <v>52</v>
      </c>
      <c r="O133" s="504">
        <v>2017</v>
      </c>
      <c r="P133" s="401">
        <v>2</v>
      </c>
      <c r="Q133" s="141">
        <v>4453.5274199999994</v>
      </c>
      <c r="R133" s="141">
        <v>60.049500000000002</v>
      </c>
      <c r="S133" s="402">
        <v>4393.4779199999994</v>
      </c>
      <c r="T133" s="141">
        <v>1824.44346</v>
      </c>
      <c r="W133" s="403">
        <v>2569.0344599999994</v>
      </c>
      <c r="X133" s="142">
        <v>93.525030000000001</v>
      </c>
      <c r="Y133" s="141">
        <v>527.01515999999992</v>
      </c>
      <c r="Z133" s="142">
        <v>21.961248000000001</v>
      </c>
      <c r="AA133" s="141">
        <v>0</v>
      </c>
      <c r="AB133" s="141">
        <v>-5.2109759999999996</v>
      </c>
      <c r="AC133" s="142">
        <v>20.903231999999999</v>
      </c>
      <c r="AD133" s="141">
        <v>136.71148799999997</v>
      </c>
      <c r="AE133" s="141">
        <v>391.86144000000002</v>
      </c>
      <c r="AF133" s="141">
        <v>282.53971200000001</v>
      </c>
      <c r="AG133" s="141">
        <v>140.37993600000001</v>
      </c>
      <c r="AH133" s="141">
        <v>0</v>
      </c>
      <c r="AI133" s="141">
        <v>72.835008000000002</v>
      </c>
      <c r="AJ133" s="141">
        <v>28.853183999999999</v>
      </c>
      <c r="AK133" s="141">
        <v>0</v>
      </c>
      <c r="AL133" s="141">
        <v>55.906752000000004</v>
      </c>
      <c r="AM133" s="380">
        <v>2.8971839999999998</v>
      </c>
      <c r="AN133" s="141">
        <v>7.8411839999999993</v>
      </c>
      <c r="AO133" s="141">
        <v>9.2749439999999996</v>
      </c>
      <c r="AP133" s="141">
        <v>48.243552000000001</v>
      </c>
      <c r="AQ133" s="141">
        <v>0</v>
      </c>
      <c r="AR133" s="141">
        <v>5.3988480000000001</v>
      </c>
      <c r="AS133" s="141">
        <v>0</v>
      </c>
      <c r="AT133" s="142">
        <v>9.3935999999999993</v>
      </c>
      <c r="AU133" s="466">
        <v>83.049312000000015</v>
      </c>
      <c r="AV133" s="402">
        <v>1192.1368320000004</v>
      </c>
      <c r="AW133" s="141">
        <v>79.378199999999993</v>
      </c>
      <c r="AX133" s="402">
        <v>670.7102459999993</v>
      </c>
      <c r="AY133" s="141">
        <v>0</v>
      </c>
      <c r="AZ133" s="141">
        <v>0</v>
      </c>
      <c r="BA133" s="142">
        <v>268.10690999999997</v>
      </c>
      <c r="BB133" s="403">
        <v>402.60333599999933</v>
      </c>
    </row>
    <row r="134" spans="6:54" ht="16.149999999999999" customHeight="1">
      <c r="F134" s="137" t="s">
        <v>183</v>
      </c>
      <c r="G134" s="395" t="s">
        <v>184</v>
      </c>
      <c r="H134" s="396">
        <v>42718</v>
      </c>
      <c r="I134" s="397" t="s">
        <v>61</v>
      </c>
      <c r="J134" s="397" t="s">
        <v>151</v>
      </c>
      <c r="K134" s="398" t="s">
        <v>135</v>
      </c>
      <c r="L134" s="395" t="s">
        <v>114</v>
      </c>
      <c r="M134" s="399">
        <v>0.16605043733175001</v>
      </c>
      <c r="N134" s="400" t="s">
        <v>52</v>
      </c>
      <c r="O134" s="504">
        <v>2017</v>
      </c>
      <c r="P134" s="401">
        <v>2</v>
      </c>
      <c r="Q134" s="141">
        <v>2381.9103</v>
      </c>
      <c r="R134" s="141">
        <v>25.326525</v>
      </c>
      <c r="S134" s="402">
        <v>2356.5837750000001</v>
      </c>
      <c r="T134" s="141">
        <v>945.88992000000007</v>
      </c>
      <c r="W134" s="403">
        <v>1410.693855</v>
      </c>
      <c r="X134" s="142">
        <v>54.150190000000002</v>
      </c>
      <c r="Y134" s="141">
        <v>200.24441999999996</v>
      </c>
      <c r="Z134" s="142">
        <v>43.368768000000003</v>
      </c>
      <c r="AA134" s="141">
        <v>0</v>
      </c>
      <c r="AB134" s="141">
        <v>45.712223999999999</v>
      </c>
      <c r="AC134" s="142">
        <v>9.1167360000000013</v>
      </c>
      <c r="AD134" s="141">
        <v>91.355231999999987</v>
      </c>
      <c r="AE134" s="141">
        <v>201.9624</v>
      </c>
      <c r="AF134" s="141">
        <v>173.41574399999999</v>
      </c>
      <c r="AG134" s="141">
        <v>69.789503999999994</v>
      </c>
      <c r="AH134" s="141">
        <v>0</v>
      </c>
      <c r="AI134" s="141">
        <v>71.806656000000004</v>
      </c>
      <c r="AJ134" s="141">
        <v>58.487519999999996</v>
      </c>
      <c r="AK134" s="141">
        <v>0</v>
      </c>
      <c r="AL134" s="141">
        <v>32.511744000000007</v>
      </c>
      <c r="AM134" s="380">
        <v>4.4594879999999995</v>
      </c>
      <c r="AN134" s="141">
        <v>6.1107839999999998</v>
      </c>
      <c r="AO134" s="141">
        <v>1.4535359999999999</v>
      </c>
      <c r="AP134" s="141">
        <v>7.1885759999999994</v>
      </c>
      <c r="AQ134" s="141">
        <v>0</v>
      </c>
      <c r="AR134" s="141">
        <v>4.1826240000000006</v>
      </c>
      <c r="AS134" s="141">
        <v>0</v>
      </c>
      <c r="AT134" s="142">
        <v>7.0600319999999996</v>
      </c>
      <c r="AU134" s="466">
        <v>30.45504</v>
      </c>
      <c r="AV134" s="402">
        <v>729.78384000000005</v>
      </c>
      <c r="AW134" s="141">
        <v>42.458350000000003</v>
      </c>
      <c r="AX134" s="402">
        <v>395.51724699999988</v>
      </c>
      <c r="AY134" s="141">
        <v>0</v>
      </c>
      <c r="AZ134" s="141">
        <v>0</v>
      </c>
      <c r="BA134" s="142">
        <v>247.30048500000004</v>
      </c>
      <c r="BB134" s="403">
        <v>148.21676199999985</v>
      </c>
    </row>
    <row r="135" spans="6:54" ht="16.149999999999999" customHeight="1">
      <c r="F135" s="137" t="s">
        <v>185</v>
      </c>
      <c r="G135" s="395" t="s">
        <v>186</v>
      </c>
      <c r="H135" s="396">
        <v>42754</v>
      </c>
      <c r="I135" s="397" t="s">
        <v>61</v>
      </c>
      <c r="J135" s="397" t="s">
        <v>151</v>
      </c>
      <c r="K135" s="398" t="s">
        <v>106</v>
      </c>
      <c r="L135" s="395" t="s">
        <v>114</v>
      </c>
      <c r="M135" s="399">
        <v>0.12514555398828525</v>
      </c>
      <c r="N135" s="400" t="s">
        <v>52</v>
      </c>
      <c r="O135" s="504">
        <v>2017</v>
      </c>
      <c r="P135" s="401">
        <v>2</v>
      </c>
      <c r="Q135" s="141">
        <v>3124.7958600000002</v>
      </c>
      <c r="R135" s="141">
        <v>63.271425000000001</v>
      </c>
      <c r="S135" s="402">
        <v>3061.5244350000003</v>
      </c>
      <c r="T135" s="141">
        <v>1255.64958</v>
      </c>
      <c r="W135" s="403">
        <v>1805.8748550000003</v>
      </c>
      <c r="X135" s="142">
        <v>49.962210000000006</v>
      </c>
      <c r="Y135" s="141">
        <v>290.67606000000001</v>
      </c>
      <c r="Z135" s="142">
        <v>10.026432</v>
      </c>
      <c r="AA135" s="141">
        <v>0</v>
      </c>
      <c r="AB135" s="141">
        <v>-5.8240319999999999</v>
      </c>
      <c r="AC135" s="142">
        <v>24.542016</v>
      </c>
      <c r="AD135" s="141">
        <v>101.31244799999999</v>
      </c>
      <c r="AE135" s="141">
        <v>355.91855999999996</v>
      </c>
      <c r="AF135" s="141">
        <v>212.57222399999998</v>
      </c>
      <c r="AG135" s="141">
        <v>105.445632</v>
      </c>
      <c r="AH135" s="141">
        <v>0</v>
      </c>
      <c r="AI135" s="141">
        <v>126.72460799999999</v>
      </c>
      <c r="AJ135" s="141">
        <v>31.908576</v>
      </c>
      <c r="AK135" s="141">
        <v>0</v>
      </c>
      <c r="AL135" s="141">
        <v>39.403680000000001</v>
      </c>
      <c r="AM135" s="380">
        <v>4.6671360000000002</v>
      </c>
      <c r="AN135" s="141">
        <v>6.7535040000000004</v>
      </c>
      <c r="AO135" s="141">
        <v>0</v>
      </c>
      <c r="AP135" s="141">
        <v>8.8497599999999981</v>
      </c>
      <c r="AQ135" s="141">
        <v>0</v>
      </c>
      <c r="AR135" s="141">
        <v>3.2927039999999996</v>
      </c>
      <c r="AS135" s="141">
        <v>0</v>
      </c>
      <c r="AT135" s="142">
        <v>30.326496000000002</v>
      </c>
      <c r="AU135" s="466">
        <v>53.889600000000002</v>
      </c>
      <c r="AV135" s="402">
        <v>1027.175328</v>
      </c>
      <c r="AW135" s="141">
        <v>55.698500000000003</v>
      </c>
      <c r="AX135" s="402">
        <v>391.05430900000027</v>
      </c>
      <c r="AY135" s="141">
        <v>0</v>
      </c>
      <c r="AZ135" s="141">
        <v>0</v>
      </c>
      <c r="BA135" s="142">
        <v>215.46797999999998</v>
      </c>
      <c r="BB135" s="403">
        <v>175.58632900000029</v>
      </c>
    </row>
    <row r="136" spans="6:54" ht="16.149999999999999" customHeight="1">
      <c r="F136" s="137" t="s">
        <v>187</v>
      </c>
      <c r="G136" s="395" t="s">
        <v>188</v>
      </c>
      <c r="H136" s="396">
        <v>42781</v>
      </c>
      <c r="I136" s="397" t="s">
        <v>61</v>
      </c>
      <c r="J136" s="397" t="s">
        <v>151</v>
      </c>
      <c r="K136" s="398" t="s">
        <v>117</v>
      </c>
      <c r="L136" s="395" t="s">
        <v>114</v>
      </c>
      <c r="M136" s="399">
        <v>0.16263913008506736</v>
      </c>
      <c r="N136" s="400" t="s">
        <v>52</v>
      </c>
      <c r="O136" s="504">
        <v>2017</v>
      </c>
      <c r="P136" s="401">
        <v>2</v>
      </c>
      <c r="Q136" s="141">
        <v>3954.7683000000006</v>
      </c>
      <c r="R136" s="141">
        <v>39.969825</v>
      </c>
      <c r="S136" s="402">
        <v>3914.7984750000005</v>
      </c>
      <c r="T136" s="141">
        <v>1881.7353000000001</v>
      </c>
      <c r="W136" s="403">
        <v>2033.0631750000005</v>
      </c>
      <c r="X136" s="142">
        <v>54.766644999999997</v>
      </c>
      <c r="Y136" s="141">
        <v>273.95226000000002</v>
      </c>
      <c r="Z136" s="142">
        <v>0.177984</v>
      </c>
      <c r="AA136" s="141">
        <v>0</v>
      </c>
      <c r="AB136" s="141">
        <v>-1.53264</v>
      </c>
      <c r="AC136" s="142">
        <v>13.289471999999998</v>
      </c>
      <c r="AD136" s="141">
        <v>90.366432000000003</v>
      </c>
      <c r="AE136" s="141">
        <v>309.52406399999995</v>
      </c>
      <c r="AF136" s="141">
        <v>240.63436800000002</v>
      </c>
      <c r="AG136" s="141">
        <v>87.953760000000003</v>
      </c>
      <c r="AH136" s="141">
        <v>0</v>
      </c>
      <c r="AI136" s="141">
        <v>103.85366400000001</v>
      </c>
      <c r="AJ136" s="141">
        <v>86.361791999999994</v>
      </c>
      <c r="AK136" s="141">
        <v>0</v>
      </c>
      <c r="AL136" s="141">
        <v>45.465024</v>
      </c>
      <c r="AM136" s="380">
        <v>2.3137919999999998</v>
      </c>
      <c r="AN136" s="141">
        <v>10.342848000000002</v>
      </c>
      <c r="AO136" s="141">
        <v>0</v>
      </c>
      <c r="AP136" s="141">
        <v>10.006655999999998</v>
      </c>
      <c r="AQ136" s="141">
        <v>0</v>
      </c>
      <c r="AR136" s="141">
        <v>3.3718080000000001</v>
      </c>
      <c r="AS136" s="141">
        <v>0</v>
      </c>
      <c r="AT136" s="142">
        <v>12.043584000000001</v>
      </c>
      <c r="AU136" s="466">
        <v>38.078688</v>
      </c>
      <c r="AV136" s="402">
        <v>1002.2377919999999</v>
      </c>
      <c r="AW136" s="141">
        <v>70.485250000000008</v>
      </c>
      <c r="AX136" s="402">
        <v>643.20007600000076</v>
      </c>
      <c r="AY136" s="141">
        <v>0</v>
      </c>
      <c r="AZ136" s="141">
        <v>0</v>
      </c>
      <c r="BA136" s="142">
        <v>168.58947000000001</v>
      </c>
      <c r="BB136" s="403">
        <v>474.61060600000076</v>
      </c>
    </row>
    <row r="137" spans="6:54" ht="16.149999999999999" customHeight="1">
      <c r="F137" s="137" t="s">
        <v>189</v>
      </c>
      <c r="G137" s="395" t="s">
        <v>190</v>
      </c>
      <c r="H137" s="396">
        <v>42896</v>
      </c>
      <c r="I137" s="397" t="s">
        <v>55</v>
      </c>
      <c r="J137" s="397" t="s">
        <v>168</v>
      </c>
      <c r="K137" s="398" t="s">
        <v>63</v>
      </c>
      <c r="L137" s="395" t="s">
        <v>191</v>
      </c>
      <c r="M137" s="399">
        <v>0.24276976958870813</v>
      </c>
      <c r="N137" s="400" t="s">
        <v>52</v>
      </c>
      <c r="O137" s="504">
        <v>2017</v>
      </c>
      <c r="P137" s="401">
        <v>2</v>
      </c>
      <c r="Q137" s="141">
        <v>8962.1510400000006</v>
      </c>
      <c r="R137" s="141">
        <v>24.089624999999998</v>
      </c>
      <c r="S137" s="402">
        <v>8938.0614150000001</v>
      </c>
      <c r="T137" s="141">
        <v>2876.5243799999998</v>
      </c>
      <c r="W137" s="403">
        <v>6061.5370350000003</v>
      </c>
      <c r="X137" s="142">
        <v>242.70713999999998</v>
      </c>
      <c r="Y137" s="141">
        <v>1072.4880599999999</v>
      </c>
      <c r="Z137" s="142">
        <v>56.648351999999996</v>
      </c>
      <c r="AA137" s="141">
        <v>0</v>
      </c>
      <c r="AB137" s="141">
        <v>-25.876896000000002</v>
      </c>
      <c r="AC137" s="142">
        <v>6.6150720000000005</v>
      </c>
      <c r="AD137" s="141">
        <v>228.94675199999998</v>
      </c>
      <c r="AE137" s="141">
        <v>540.42863999999997</v>
      </c>
      <c r="AF137" s="141">
        <v>430.66195200000004</v>
      </c>
      <c r="AG137" s="141">
        <v>338.545344</v>
      </c>
      <c r="AH137" s="141">
        <v>0</v>
      </c>
      <c r="AI137" s="141">
        <v>290.84563199999997</v>
      </c>
      <c r="AJ137" s="141">
        <v>32.18544</v>
      </c>
      <c r="AK137" s="141">
        <v>39.018048</v>
      </c>
      <c r="AL137" s="141">
        <v>140.86444800000001</v>
      </c>
      <c r="AM137" s="380">
        <v>25.431935999999997</v>
      </c>
      <c r="AN137" s="141">
        <v>15.593375999999997</v>
      </c>
      <c r="AO137" s="141">
        <v>33.391776</v>
      </c>
      <c r="AP137" s="141">
        <v>112.466112</v>
      </c>
      <c r="AQ137" s="141">
        <v>0</v>
      </c>
      <c r="AR137" s="141">
        <v>19.47936</v>
      </c>
      <c r="AS137" s="141">
        <v>0</v>
      </c>
      <c r="AT137" s="142">
        <v>64.272000000000006</v>
      </c>
      <c r="AU137" s="466">
        <v>270.63455999999996</v>
      </c>
      <c r="AV137" s="402">
        <v>2312.1308159999999</v>
      </c>
      <c r="AW137" s="141">
        <v>182.5615</v>
      </c>
      <c r="AX137" s="402">
        <v>2175.7393430000011</v>
      </c>
      <c r="AY137" s="141">
        <v>0</v>
      </c>
      <c r="AZ137" s="141">
        <v>0</v>
      </c>
      <c r="BA137" s="142">
        <v>583.90514999999994</v>
      </c>
      <c r="BB137" s="403">
        <v>1591.8341930000011</v>
      </c>
    </row>
    <row r="138" spans="6:54" ht="16.149999999999999" customHeight="1">
      <c r="F138" s="137" t="s">
        <v>192</v>
      </c>
      <c r="G138" s="395" t="s">
        <v>218</v>
      </c>
      <c r="H138" s="396">
        <v>42925</v>
      </c>
      <c r="I138" s="397" t="s">
        <v>55</v>
      </c>
      <c r="J138" s="397" t="s">
        <v>116</v>
      </c>
      <c r="K138" s="398" t="s">
        <v>95</v>
      </c>
      <c r="L138" s="395" t="s">
        <v>114</v>
      </c>
      <c r="M138" s="399">
        <v>-6.3188512661987564E-2</v>
      </c>
      <c r="N138" s="400" t="s">
        <v>56</v>
      </c>
      <c r="O138" s="504">
        <v>2017</v>
      </c>
      <c r="P138" s="401">
        <v>2</v>
      </c>
      <c r="Q138" s="141">
        <v>1007.28576</v>
      </c>
      <c r="R138" s="141">
        <v>17.376450000000002</v>
      </c>
      <c r="S138" s="402">
        <v>989.90931</v>
      </c>
      <c r="T138" s="141">
        <v>604.73465999999985</v>
      </c>
      <c r="W138" s="403">
        <v>385.17465000000016</v>
      </c>
      <c r="X138" s="142">
        <v>3.4736749999999996</v>
      </c>
      <c r="Y138" s="141">
        <v>98.937180000000012</v>
      </c>
      <c r="Z138" s="142">
        <v>14.693567999999999</v>
      </c>
      <c r="AA138" s="141">
        <v>0</v>
      </c>
      <c r="AB138" s="141">
        <v>-0.28675199999999995</v>
      </c>
      <c r="AC138" s="142">
        <v>2.6005439999999997</v>
      </c>
      <c r="AD138" s="141">
        <v>52.050432000000001</v>
      </c>
      <c r="AE138" s="141">
        <v>85.125792000000004</v>
      </c>
      <c r="AF138" s="141">
        <v>81.338688000000005</v>
      </c>
      <c r="AG138" s="141">
        <v>19.5288</v>
      </c>
      <c r="AH138" s="141">
        <v>0</v>
      </c>
      <c r="AI138" s="141">
        <v>5.2900799999999997</v>
      </c>
      <c r="AJ138" s="141">
        <v>5.6658239999999997</v>
      </c>
      <c r="AK138" s="141">
        <v>0</v>
      </c>
      <c r="AL138" s="141">
        <v>12.023808000000001</v>
      </c>
      <c r="AM138" s="380">
        <v>4.4792640000000006</v>
      </c>
      <c r="AN138" s="141">
        <v>1.641408</v>
      </c>
      <c r="AO138" s="141">
        <v>0</v>
      </c>
      <c r="AP138" s="141">
        <v>41.608703999999996</v>
      </c>
      <c r="AQ138" s="141">
        <v>0</v>
      </c>
      <c r="AR138" s="141">
        <v>6.9908160000000006</v>
      </c>
      <c r="AS138" s="141">
        <v>0</v>
      </c>
      <c r="AT138" s="142">
        <v>0.33619199999999999</v>
      </c>
      <c r="AU138" s="466">
        <v>55.056383999999994</v>
      </c>
      <c r="AV138" s="402">
        <v>316.0798079999999</v>
      </c>
      <c r="AW138" s="141">
        <v>17.953099999999999</v>
      </c>
      <c r="AX138" s="402">
        <v>-63.648888999999762</v>
      </c>
      <c r="AY138" s="141">
        <v>0</v>
      </c>
      <c r="AZ138" s="141">
        <v>0</v>
      </c>
      <c r="BA138" s="142">
        <v>82.633755000000008</v>
      </c>
      <c r="BB138" s="403">
        <v>-146.28264399999978</v>
      </c>
    </row>
    <row r="139" spans="6:54" ht="16.149999999999999" customHeight="1">
      <c r="F139" s="137" t="s">
        <v>193</v>
      </c>
      <c r="G139" s="395" t="s">
        <v>219</v>
      </c>
      <c r="H139" s="396">
        <v>43011</v>
      </c>
      <c r="I139" s="397" t="s">
        <v>55</v>
      </c>
      <c r="J139" s="397" t="s">
        <v>126</v>
      </c>
      <c r="K139" s="398" t="s">
        <v>106</v>
      </c>
      <c r="L139" s="395" t="s">
        <v>114</v>
      </c>
      <c r="M139" s="399">
        <v>6.5225895968501243E-2</v>
      </c>
      <c r="N139" s="400" t="s">
        <v>52</v>
      </c>
      <c r="O139" s="504">
        <v>2017</v>
      </c>
      <c r="P139" s="401">
        <v>2</v>
      </c>
      <c r="Q139" s="141">
        <v>2421.9037800000001</v>
      </c>
      <c r="R139" s="141">
        <v>44.997225</v>
      </c>
      <c r="S139" s="402">
        <v>2376.906555</v>
      </c>
      <c r="T139" s="141">
        <v>929.84327999999994</v>
      </c>
      <c r="W139" s="403">
        <v>1447.063275</v>
      </c>
      <c r="X139" s="142">
        <v>45.999284999999993</v>
      </c>
      <c r="Y139" s="141">
        <v>225.68921999999998</v>
      </c>
      <c r="Z139" s="142">
        <v>28.685088</v>
      </c>
      <c r="AA139" s="141">
        <v>0</v>
      </c>
      <c r="AB139" s="141">
        <v>-0.76137600000000005</v>
      </c>
      <c r="AC139" s="142">
        <v>15.810911999999998</v>
      </c>
      <c r="AD139" s="141">
        <v>131.28297600000002</v>
      </c>
      <c r="AE139" s="141">
        <v>298.09353600000003</v>
      </c>
      <c r="AF139" s="141">
        <v>177.97411199999999</v>
      </c>
      <c r="AG139" s="141">
        <v>122.95728</v>
      </c>
      <c r="AH139" s="141">
        <v>0</v>
      </c>
      <c r="AI139" s="141">
        <v>142.50585599999999</v>
      </c>
      <c r="AJ139" s="141">
        <v>28.843295999999999</v>
      </c>
      <c r="AK139" s="141">
        <v>0</v>
      </c>
      <c r="AL139" s="141">
        <v>18.371903999999997</v>
      </c>
      <c r="AM139" s="380">
        <v>4.3210559999999996</v>
      </c>
      <c r="AN139" s="141">
        <v>11.410751999999999</v>
      </c>
      <c r="AO139" s="141">
        <v>0</v>
      </c>
      <c r="AP139" s="141">
        <v>19.548575999999997</v>
      </c>
      <c r="AQ139" s="141">
        <v>0</v>
      </c>
      <c r="AR139" s="141">
        <v>2.6302080000000001</v>
      </c>
      <c r="AS139" s="141">
        <v>0</v>
      </c>
      <c r="AT139" s="142">
        <v>2.659872</v>
      </c>
      <c r="AU139" s="466">
        <v>40.570464000000001</v>
      </c>
      <c r="AV139" s="402">
        <v>960.599424</v>
      </c>
      <c r="AW139" s="141">
        <v>43.168950000000002</v>
      </c>
      <c r="AX139" s="402">
        <v>157.97084399999994</v>
      </c>
      <c r="AY139" s="141">
        <v>0</v>
      </c>
      <c r="AZ139" s="141">
        <v>0</v>
      </c>
      <c r="BA139" s="142">
        <v>254.50101000000001</v>
      </c>
      <c r="BB139" s="403">
        <v>-96.530166000000065</v>
      </c>
    </row>
    <row r="140" spans="6:54" ht="16.149999999999999" customHeight="1">
      <c r="F140" s="137" t="s">
        <v>194</v>
      </c>
      <c r="G140" s="395" t="s">
        <v>195</v>
      </c>
      <c r="H140" s="396">
        <v>43011</v>
      </c>
      <c r="I140" s="397" t="s">
        <v>55</v>
      </c>
      <c r="J140" s="397" t="s">
        <v>126</v>
      </c>
      <c r="K140" s="398" t="s">
        <v>135</v>
      </c>
      <c r="L140" s="395" t="s">
        <v>114</v>
      </c>
      <c r="M140" s="399">
        <v>0.10048950241297164</v>
      </c>
      <c r="N140" s="400" t="s">
        <v>52</v>
      </c>
      <c r="O140" s="504">
        <v>2017</v>
      </c>
      <c r="P140" s="401">
        <v>2</v>
      </c>
      <c r="Q140" s="141">
        <v>2112.3082800000002</v>
      </c>
      <c r="R140" s="141">
        <v>22.274175</v>
      </c>
      <c r="S140" s="402">
        <v>2090.0341050000002</v>
      </c>
      <c r="T140" s="141">
        <v>832.84523999999999</v>
      </c>
      <c r="W140" s="403">
        <v>1257.1888650000001</v>
      </c>
      <c r="X140" s="142">
        <v>59.209034999999993</v>
      </c>
      <c r="Y140" s="141">
        <v>177.60060000000001</v>
      </c>
      <c r="Z140" s="142">
        <v>3.253152</v>
      </c>
      <c r="AA140" s="141">
        <v>0</v>
      </c>
      <c r="AB140" s="141">
        <v>-1.2458880000000001</v>
      </c>
      <c r="AC140" s="142">
        <v>8.4344640000000002</v>
      </c>
      <c r="AD140" s="141">
        <v>112.15958400000001</v>
      </c>
      <c r="AE140" s="141">
        <v>227.433888</v>
      </c>
      <c r="AF140" s="141">
        <v>164.259456</v>
      </c>
      <c r="AG140" s="141">
        <v>98.850335999999999</v>
      </c>
      <c r="AH140" s="141">
        <v>0</v>
      </c>
      <c r="AI140" s="141">
        <v>83.593152000000018</v>
      </c>
      <c r="AJ140" s="141">
        <v>28.477440000000001</v>
      </c>
      <c r="AK140" s="141">
        <v>0</v>
      </c>
      <c r="AL140" s="141">
        <v>19.261824000000001</v>
      </c>
      <c r="AM140" s="380">
        <v>1.938048</v>
      </c>
      <c r="AN140" s="141">
        <v>8.4047999999999998</v>
      </c>
      <c r="AO140" s="141">
        <v>0</v>
      </c>
      <c r="AP140" s="141">
        <v>21.170208000000002</v>
      </c>
      <c r="AQ140" s="141">
        <v>0</v>
      </c>
      <c r="AR140" s="141">
        <v>3.9354239999999998</v>
      </c>
      <c r="AS140" s="141">
        <v>0</v>
      </c>
      <c r="AT140" s="142">
        <v>4.9143359999999996</v>
      </c>
      <c r="AU140" s="466">
        <v>40.362816000000002</v>
      </c>
      <c r="AV140" s="402">
        <v>774.39849600000002</v>
      </c>
      <c r="AW140" s="141">
        <v>37.651350000000001</v>
      </c>
      <c r="AX140" s="402">
        <v>212.26480799999999</v>
      </c>
      <c r="AY140" s="141">
        <v>0</v>
      </c>
      <c r="AZ140" s="141">
        <v>0</v>
      </c>
      <c r="BA140" s="142">
        <v>246.59368499999999</v>
      </c>
      <c r="BB140" s="403">
        <v>-34.328877000000006</v>
      </c>
    </row>
    <row r="141" spans="6:54" ht="16.149999999999999" customHeight="1">
      <c r="F141" s="137" t="s">
        <v>196</v>
      </c>
      <c r="G141" s="395" t="s">
        <v>197</v>
      </c>
      <c r="H141" s="396">
        <v>43011</v>
      </c>
      <c r="I141" s="397" t="s">
        <v>55</v>
      </c>
      <c r="J141" s="397" t="s">
        <v>126</v>
      </c>
      <c r="K141" s="398" t="s">
        <v>63</v>
      </c>
      <c r="L141" s="395" t="s">
        <v>114</v>
      </c>
      <c r="M141" s="399">
        <v>0.17790389849134552</v>
      </c>
      <c r="N141" s="400" t="s">
        <v>52</v>
      </c>
      <c r="O141" s="504">
        <v>2017</v>
      </c>
      <c r="P141" s="401">
        <v>2</v>
      </c>
      <c r="Q141" s="141">
        <v>5314.5671400000001</v>
      </c>
      <c r="R141" s="141">
        <v>53.346299999999992</v>
      </c>
      <c r="S141" s="402">
        <v>5261.22084</v>
      </c>
      <c r="T141" s="141">
        <v>2011.9860000000001</v>
      </c>
      <c r="W141" s="403">
        <v>3249.2348400000001</v>
      </c>
      <c r="X141" s="142">
        <v>112.615565</v>
      </c>
      <c r="Y141" s="141">
        <v>631.16441999999984</v>
      </c>
      <c r="Z141" s="142">
        <v>27.419423999999999</v>
      </c>
      <c r="AA141" s="141">
        <v>0</v>
      </c>
      <c r="AB141" s="141">
        <v>-4.1529600000000002</v>
      </c>
      <c r="AC141" s="142">
        <v>20.843903999999998</v>
      </c>
      <c r="AD141" s="141">
        <v>196.31635199999999</v>
      </c>
      <c r="AE141" s="141">
        <v>521.11737600000004</v>
      </c>
      <c r="AF141" s="141">
        <v>287.20684799999998</v>
      </c>
      <c r="AG141" s="141">
        <v>169.82640000000001</v>
      </c>
      <c r="AH141" s="141">
        <v>0</v>
      </c>
      <c r="AI141" s="141">
        <v>133.16169599999998</v>
      </c>
      <c r="AJ141" s="141">
        <v>33.292895999999999</v>
      </c>
      <c r="AK141" s="141">
        <v>1.6315199999999999</v>
      </c>
      <c r="AL141" s="141">
        <v>31.572384</v>
      </c>
      <c r="AM141" s="380">
        <v>4.3704960000000002</v>
      </c>
      <c r="AN141" s="141">
        <v>11.143775999999999</v>
      </c>
      <c r="AO141" s="141">
        <v>0.44496000000000002</v>
      </c>
      <c r="AP141" s="141">
        <v>47.501952000000003</v>
      </c>
      <c r="AQ141" s="141">
        <v>0</v>
      </c>
      <c r="AR141" s="141">
        <v>9.3935999999999993</v>
      </c>
      <c r="AS141" s="141">
        <v>0</v>
      </c>
      <c r="AT141" s="142">
        <v>7.534656</v>
      </c>
      <c r="AU141" s="466">
        <v>80.389439999999993</v>
      </c>
      <c r="AV141" s="402">
        <v>1454.5149119999996</v>
      </c>
      <c r="AW141" s="141">
        <v>94.729250000000022</v>
      </c>
      <c r="AX141" s="402">
        <v>945.48221300000057</v>
      </c>
      <c r="AY141" s="141">
        <v>0</v>
      </c>
      <c r="AZ141" s="141">
        <v>0</v>
      </c>
      <c r="BA141" s="142">
        <v>354.87544500000001</v>
      </c>
      <c r="BB141" s="403">
        <v>590.60676800000056</v>
      </c>
    </row>
    <row r="142" spans="6:54" ht="16.149999999999999" customHeight="1">
      <c r="F142" s="137" t="s">
        <v>198</v>
      </c>
      <c r="G142" s="395" t="s">
        <v>220</v>
      </c>
      <c r="H142" s="396">
        <v>43013</v>
      </c>
      <c r="I142" s="397" t="s">
        <v>61</v>
      </c>
      <c r="J142" s="397" t="s">
        <v>67</v>
      </c>
      <c r="K142" s="398" t="s">
        <v>117</v>
      </c>
      <c r="L142" s="395" t="s">
        <v>77</v>
      </c>
      <c r="M142" s="399">
        <v>-4.5040215645630911E-2</v>
      </c>
      <c r="N142" s="400" t="s">
        <v>56</v>
      </c>
      <c r="O142" s="504">
        <v>2017</v>
      </c>
      <c r="P142" s="401">
        <v>2</v>
      </c>
      <c r="Q142" s="141">
        <v>2090.3108400000001</v>
      </c>
      <c r="R142" s="141">
        <v>30.30405</v>
      </c>
      <c r="S142" s="402">
        <v>2060.0067899999999</v>
      </c>
      <c r="T142" s="141">
        <v>1066.5782999999999</v>
      </c>
      <c r="W142" s="403">
        <v>993.42849000000001</v>
      </c>
      <c r="X142" s="142">
        <v>34.394275</v>
      </c>
      <c r="Y142" s="141">
        <v>144.14274000000003</v>
      </c>
      <c r="Z142" s="142">
        <v>14.940767999999998</v>
      </c>
      <c r="AA142" s="141">
        <v>0</v>
      </c>
      <c r="AB142" s="141">
        <v>-0.58339200000000002</v>
      </c>
      <c r="AC142" s="142">
        <v>9.2551679999999994</v>
      </c>
      <c r="AD142" s="141">
        <v>86.895744000000008</v>
      </c>
      <c r="AE142" s="141">
        <v>272.70115200000004</v>
      </c>
      <c r="AF142" s="141">
        <v>166.83033599999999</v>
      </c>
      <c r="AG142" s="141">
        <v>145.98643199999998</v>
      </c>
      <c r="AH142" s="141">
        <v>0</v>
      </c>
      <c r="AI142" s="141">
        <v>102.518784</v>
      </c>
      <c r="AJ142" s="141">
        <v>16.26576</v>
      </c>
      <c r="AK142" s="141">
        <v>0</v>
      </c>
      <c r="AL142" s="141">
        <v>21.120768000000002</v>
      </c>
      <c r="AM142" s="380">
        <v>1.7600640000000001</v>
      </c>
      <c r="AN142" s="141">
        <v>1.5029760000000001</v>
      </c>
      <c r="AO142" s="141">
        <v>0</v>
      </c>
      <c r="AP142" s="141">
        <v>6.941376</v>
      </c>
      <c r="AQ142" s="141">
        <v>1.938048</v>
      </c>
      <c r="AR142" s="141">
        <v>1.1766719999999999</v>
      </c>
      <c r="AS142" s="141">
        <v>0</v>
      </c>
      <c r="AT142" s="142">
        <v>34.548671999999996</v>
      </c>
      <c r="AU142" s="466">
        <v>47.867807999999997</v>
      </c>
      <c r="AV142" s="402">
        <v>860.18678399999988</v>
      </c>
      <c r="AW142" s="141">
        <v>42.583750000000002</v>
      </c>
      <c r="AX142" s="402">
        <v>-94.148050999999896</v>
      </c>
      <c r="AY142" s="141">
        <v>0</v>
      </c>
      <c r="AZ142" s="141">
        <v>0</v>
      </c>
      <c r="BA142" s="142">
        <v>158.94165000000001</v>
      </c>
      <c r="BB142" s="403">
        <v>-253.08970099999991</v>
      </c>
    </row>
    <row r="143" spans="6:54" ht="16.149999999999999" customHeight="1">
      <c r="F143" s="137" t="s">
        <v>199</v>
      </c>
      <c r="G143" s="395" t="s">
        <v>200</v>
      </c>
      <c r="H143" s="396">
        <v>43031</v>
      </c>
      <c r="I143" s="397" t="s">
        <v>61</v>
      </c>
      <c r="J143" s="397" t="s">
        <v>91</v>
      </c>
      <c r="K143" s="398" t="s">
        <v>63</v>
      </c>
      <c r="L143" s="395" t="s">
        <v>114</v>
      </c>
      <c r="M143" s="399">
        <v>0.11873221339299596</v>
      </c>
      <c r="N143" s="400" t="s">
        <v>52</v>
      </c>
      <c r="O143" s="504">
        <v>2017</v>
      </c>
      <c r="P143" s="401">
        <v>2</v>
      </c>
      <c r="Q143" s="141">
        <v>3619.0713600000004</v>
      </c>
      <c r="R143" s="141">
        <v>48.787724999999995</v>
      </c>
      <c r="S143" s="402">
        <v>3570.2836350000002</v>
      </c>
      <c r="T143" s="141">
        <v>1381.3140600000002</v>
      </c>
      <c r="W143" s="403">
        <v>2188.9695750000001</v>
      </c>
      <c r="X143" s="142">
        <v>83.211640000000017</v>
      </c>
      <c r="Y143" s="141">
        <v>428.2626600000001</v>
      </c>
      <c r="Z143" s="142">
        <v>19.034400000000002</v>
      </c>
      <c r="AA143" s="141">
        <v>0</v>
      </c>
      <c r="AB143" s="141">
        <v>-3.2234879999999997</v>
      </c>
      <c r="AC143" s="142">
        <v>20.527488000000002</v>
      </c>
      <c r="AD143" s="141">
        <v>234.24671999999998</v>
      </c>
      <c r="AE143" s="141">
        <v>309.55372799999998</v>
      </c>
      <c r="AF143" s="141">
        <v>243.97651199999999</v>
      </c>
      <c r="AG143" s="141">
        <v>182.00841599999998</v>
      </c>
      <c r="AH143" s="141">
        <v>0</v>
      </c>
      <c r="AI143" s="141">
        <v>87.617567999999991</v>
      </c>
      <c r="AJ143" s="141">
        <v>11.212992</v>
      </c>
      <c r="AK143" s="141">
        <v>0</v>
      </c>
      <c r="AL143" s="141">
        <v>66.595679999999987</v>
      </c>
      <c r="AM143" s="380">
        <v>4.4693759999999996</v>
      </c>
      <c r="AN143" s="141">
        <v>7.4852160000000003</v>
      </c>
      <c r="AO143" s="141">
        <v>6.1206719999999999</v>
      </c>
      <c r="AP143" s="141">
        <v>20.685696000000004</v>
      </c>
      <c r="AQ143" s="141">
        <v>0.34608</v>
      </c>
      <c r="AR143" s="141">
        <v>3.470688</v>
      </c>
      <c r="AS143" s="141">
        <v>0</v>
      </c>
      <c r="AT143" s="142">
        <v>3.767328</v>
      </c>
      <c r="AU143" s="466">
        <v>46.345056000000007</v>
      </c>
      <c r="AV143" s="402">
        <v>1181.5566719999999</v>
      </c>
      <c r="AW143" s="141">
        <v>64.507850000000005</v>
      </c>
      <c r="AX143" s="402">
        <v>429.70035300000012</v>
      </c>
      <c r="AY143" s="141">
        <v>0</v>
      </c>
      <c r="AZ143" s="141">
        <v>0</v>
      </c>
      <c r="BA143" s="142">
        <v>318.51058499999999</v>
      </c>
      <c r="BB143" s="403">
        <v>111.18976800000013</v>
      </c>
    </row>
    <row r="144" spans="6:54" ht="16.149999999999999" customHeight="1">
      <c r="F144" s="137" t="s">
        <v>201</v>
      </c>
      <c r="G144" s="395" t="s">
        <v>202</v>
      </c>
      <c r="H144" s="396">
        <v>43031</v>
      </c>
      <c r="I144" s="397" t="s">
        <v>61</v>
      </c>
      <c r="J144" s="397" t="s">
        <v>91</v>
      </c>
      <c r="K144" s="398" t="s">
        <v>117</v>
      </c>
      <c r="L144" s="395" t="s">
        <v>114</v>
      </c>
      <c r="M144" s="399">
        <v>9.3259140245587485E-2</v>
      </c>
      <c r="N144" s="400" t="s">
        <v>52</v>
      </c>
      <c r="O144" s="504">
        <v>2017</v>
      </c>
      <c r="P144" s="401">
        <v>2</v>
      </c>
      <c r="Q144" s="141">
        <v>2953.94634</v>
      </c>
      <c r="R144" s="141">
        <v>28.219275</v>
      </c>
      <c r="S144" s="402">
        <v>2925.727065</v>
      </c>
      <c r="T144" s="141">
        <v>1454.6628000000001</v>
      </c>
      <c r="W144" s="403">
        <v>1471.064265</v>
      </c>
      <c r="X144" s="142">
        <v>51.400605000000006</v>
      </c>
      <c r="Y144" s="141">
        <v>204.74855999999997</v>
      </c>
      <c r="Z144" s="142">
        <v>0.14831999999999998</v>
      </c>
      <c r="AA144" s="141">
        <v>0</v>
      </c>
      <c r="AB144" s="141">
        <v>-0.35596800000000001</v>
      </c>
      <c r="AC144" s="142">
        <v>11.667840000000002</v>
      </c>
      <c r="AD144" s="141">
        <v>117.24201599999999</v>
      </c>
      <c r="AE144" s="141">
        <v>293.21875200000005</v>
      </c>
      <c r="AF144" s="141">
        <v>194.33875199999997</v>
      </c>
      <c r="AG144" s="141">
        <v>97.732991999999996</v>
      </c>
      <c r="AH144" s="141">
        <v>0</v>
      </c>
      <c r="AI144" s="141">
        <v>92.719775999999996</v>
      </c>
      <c r="AJ144" s="141">
        <v>33.302784000000003</v>
      </c>
      <c r="AK144" s="141">
        <v>0</v>
      </c>
      <c r="AL144" s="141">
        <v>44.505887999999999</v>
      </c>
      <c r="AM144" s="380">
        <v>4.1529600000000002</v>
      </c>
      <c r="AN144" s="141">
        <v>7.2973439999999998</v>
      </c>
      <c r="AO144" s="141">
        <v>0</v>
      </c>
      <c r="AP144" s="141">
        <v>7.0600319999999996</v>
      </c>
      <c r="AQ144" s="141">
        <v>0</v>
      </c>
      <c r="AR144" s="141">
        <v>3.4607999999999999</v>
      </c>
      <c r="AS144" s="141">
        <v>0</v>
      </c>
      <c r="AT144" s="142">
        <v>2.9169600000000004</v>
      </c>
      <c r="AU144" s="466">
        <v>24.888095999999997</v>
      </c>
      <c r="AV144" s="402">
        <v>897.94905600000004</v>
      </c>
      <c r="AW144" s="141">
        <v>52.647100000000002</v>
      </c>
      <c r="AX144" s="402">
        <v>275.48249599999986</v>
      </c>
      <c r="AY144" s="141">
        <v>0</v>
      </c>
      <c r="AZ144" s="141">
        <v>0</v>
      </c>
      <c r="BA144" s="142">
        <v>181.82429999999999</v>
      </c>
      <c r="BB144" s="403">
        <v>93.658195999999862</v>
      </c>
    </row>
    <row r="145" spans="6:54" ht="16.149999999999999" customHeight="1">
      <c r="F145" s="137" t="s">
        <v>203</v>
      </c>
      <c r="G145" s="395" t="s">
        <v>221</v>
      </c>
      <c r="H145" s="396">
        <v>43078</v>
      </c>
      <c r="I145" s="397" t="s">
        <v>61</v>
      </c>
      <c r="J145" s="397" t="s">
        <v>91</v>
      </c>
      <c r="K145" s="398" t="s">
        <v>117</v>
      </c>
      <c r="L145" s="395" t="s">
        <v>77</v>
      </c>
      <c r="M145" s="399">
        <v>2.6881608055991258E-2</v>
      </c>
      <c r="N145" s="400" t="s">
        <v>51</v>
      </c>
      <c r="O145" s="504">
        <v>2017</v>
      </c>
      <c r="P145" s="401">
        <v>2</v>
      </c>
      <c r="Q145" s="141">
        <v>3687.5671200000002</v>
      </c>
      <c r="R145" s="141">
        <v>26.034749999999999</v>
      </c>
      <c r="S145" s="402">
        <v>3661.5323700000004</v>
      </c>
      <c r="T145" s="141">
        <v>1892.22102</v>
      </c>
      <c r="W145" s="403">
        <v>1769.3113500000004</v>
      </c>
      <c r="X145" s="142">
        <v>62.232600000000005</v>
      </c>
      <c r="Y145" s="141">
        <v>292.86144000000002</v>
      </c>
      <c r="Z145" s="142">
        <v>15.049536</v>
      </c>
      <c r="AA145" s="141">
        <v>0</v>
      </c>
      <c r="AB145" s="141">
        <v>-1.0283520000000002</v>
      </c>
      <c r="AC145" s="142">
        <v>19.469472000000003</v>
      </c>
      <c r="AD145" s="141">
        <v>117.89462400000001</v>
      </c>
      <c r="AE145" s="141">
        <v>421.69353600000005</v>
      </c>
      <c r="AF145" s="141">
        <v>283.90425600000003</v>
      </c>
      <c r="AG145" s="141">
        <v>161.53036800000001</v>
      </c>
      <c r="AH145" s="141">
        <v>0</v>
      </c>
      <c r="AI145" s="141">
        <v>150.34703999999999</v>
      </c>
      <c r="AJ145" s="141">
        <v>74.011679999999998</v>
      </c>
      <c r="AK145" s="141">
        <v>0</v>
      </c>
      <c r="AL145" s="141">
        <v>8.3850240000000014</v>
      </c>
      <c r="AM145" s="380">
        <v>2.9960639999999996</v>
      </c>
      <c r="AN145" s="141">
        <v>3.3520319999999999</v>
      </c>
      <c r="AO145" s="141">
        <v>0</v>
      </c>
      <c r="AP145" s="141">
        <v>4.1035200000000005</v>
      </c>
      <c r="AQ145" s="141">
        <v>11.163551999999999</v>
      </c>
      <c r="AR145" s="141">
        <v>1.5623040000000001</v>
      </c>
      <c r="AS145" s="141">
        <v>0</v>
      </c>
      <c r="AT145" s="142">
        <v>2.4225600000000003</v>
      </c>
      <c r="AU145" s="466">
        <v>25.600032000000002</v>
      </c>
      <c r="AV145" s="402">
        <v>1243.3665599999999</v>
      </c>
      <c r="AW145" s="141">
        <v>75.114599999999996</v>
      </c>
      <c r="AX145" s="402">
        <v>99.127734000000487</v>
      </c>
      <c r="AY145" s="141">
        <v>0</v>
      </c>
      <c r="AZ145" s="141">
        <v>0</v>
      </c>
      <c r="BA145" s="142">
        <v>253.91789999999997</v>
      </c>
      <c r="BB145" s="403">
        <v>-154.79016599999949</v>
      </c>
    </row>
    <row r="146" spans="6:54" ht="16.149999999999999" customHeight="1">
      <c r="F146" s="137" t="s">
        <v>204</v>
      </c>
      <c r="G146" s="395" t="s">
        <v>205</v>
      </c>
      <c r="H146" s="396">
        <v>43078</v>
      </c>
      <c r="I146" s="397" t="s">
        <v>61</v>
      </c>
      <c r="J146" s="397" t="s">
        <v>91</v>
      </c>
      <c r="K146" s="398" t="s">
        <v>117</v>
      </c>
      <c r="L146" s="395" t="s">
        <v>77</v>
      </c>
      <c r="M146" s="399">
        <v>8.0080950762797296E-2</v>
      </c>
      <c r="N146" s="400" t="s">
        <v>52</v>
      </c>
      <c r="O146" s="504">
        <v>2017</v>
      </c>
      <c r="P146" s="401">
        <v>2</v>
      </c>
      <c r="Q146" s="141">
        <v>4650.6220200000007</v>
      </c>
      <c r="R146" s="141">
        <v>50.992199999999997</v>
      </c>
      <c r="S146" s="402">
        <v>4599.629820000001</v>
      </c>
      <c r="T146" s="141">
        <v>2315.8564200000001</v>
      </c>
      <c r="W146" s="403">
        <v>2283.7734000000009</v>
      </c>
      <c r="X146" s="142">
        <v>78.779035000000007</v>
      </c>
      <c r="Y146" s="141">
        <v>321.87672000000003</v>
      </c>
      <c r="Z146" s="142">
        <v>0.50428799999999996</v>
      </c>
      <c r="AA146" s="141">
        <v>0</v>
      </c>
      <c r="AB146" s="141">
        <v>-1.295328</v>
      </c>
      <c r="AC146" s="142">
        <v>27.973151999999999</v>
      </c>
      <c r="AD146" s="141">
        <v>92.027615999999995</v>
      </c>
      <c r="AE146" s="141">
        <v>474.67343999999997</v>
      </c>
      <c r="AF146" s="141">
        <v>535.01001600000006</v>
      </c>
      <c r="AG146" s="141">
        <v>114.928224</v>
      </c>
      <c r="AH146" s="141">
        <v>0</v>
      </c>
      <c r="AI146" s="141">
        <v>128.56377599999999</v>
      </c>
      <c r="AJ146" s="141">
        <v>28.853183999999999</v>
      </c>
      <c r="AK146" s="141">
        <v>0</v>
      </c>
      <c r="AL146" s="141">
        <v>19.855103999999997</v>
      </c>
      <c r="AM146" s="380">
        <v>3.4311360000000004</v>
      </c>
      <c r="AN146" s="141">
        <v>10.471392</v>
      </c>
      <c r="AO146" s="141">
        <v>0</v>
      </c>
      <c r="AP146" s="141">
        <v>11.430528000000001</v>
      </c>
      <c r="AQ146" s="141">
        <v>5.1219839999999994</v>
      </c>
      <c r="AR146" s="141">
        <v>1.621632</v>
      </c>
      <c r="AS146" s="141">
        <v>0</v>
      </c>
      <c r="AT146" s="142">
        <v>16.137215999999999</v>
      </c>
      <c r="AU146" s="466">
        <v>48.213887999999997</v>
      </c>
      <c r="AV146" s="402">
        <v>1442.1252480000001</v>
      </c>
      <c r="AW146" s="141">
        <v>94.739699999999999</v>
      </c>
      <c r="AX146" s="402">
        <v>372.42623300000093</v>
      </c>
      <c r="AY146" s="141">
        <v>0</v>
      </c>
      <c r="AZ146" s="141">
        <v>0</v>
      </c>
      <c r="BA146" s="142">
        <v>241.74326999999997</v>
      </c>
      <c r="BB146" s="403">
        <v>130.68296300000097</v>
      </c>
    </row>
    <row r="147" spans="6:54" ht="16.149999999999999" customHeight="1">
      <c r="F147" s="137" t="s">
        <v>206</v>
      </c>
      <c r="G147" s="395" t="s">
        <v>207</v>
      </c>
      <c r="H147" s="396">
        <v>43097</v>
      </c>
      <c r="I147" s="397" t="s">
        <v>55</v>
      </c>
      <c r="J147" s="397" t="s">
        <v>116</v>
      </c>
      <c r="K147" s="398" t="s">
        <v>63</v>
      </c>
      <c r="L147" s="395" t="s">
        <v>114</v>
      </c>
      <c r="M147" s="399">
        <v>0.14029604665244491</v>
      </c>
      <c r="N147" s="400" t="s">
        <v>52</v>
      </c>
      <c r="O147" s="504">
        <v>2017</v>
      </c>
      <c r="P147" s="401">
        <v>2</v>
      </c>
      <c r="Q147" s="141">
        <v>4912.9189200000001</v>
      </c>
      <c r="R147" s="141">
        <v>62.483400000000003</v>
      </c>
      <c r="S147" s="402">
        <v>4850.43552</v>
      </c>
      <c r="T147" s="141">
        <v>1980.7956000000001</v>
      </c>
      <c r="W147" s="403">
        <v>2869.6399199999996</v>
      </c>
      <c r="X147" s="142">
        <v>105.58015</v>
      </c>
      <c r="Y147" s="141">
        <v>581.83434</v>
      </c>
      <c r="Z147" s="142">
        <v>20.478048000000001</v>
      </c>
      <c r="AA147" s="141">
        <v>0</v>
      </c>
      <c r="AB147" s="141">
        <v>6.2591039999999998</v>
      </c>
      <c r="AC147" s="142">
        <v>25.006751999999999</v>
      </c>
      <c r="AD147" s="141">
        <v>237.98438400000001</v>
      </c>
      <c r="AE147" s="141">
        <v>309.89980800000006</v>
      </c>
      <c r="AF147" s="141">
        <v>370.8</v>
      </c>
      <c r="AG147" s="141">
        <v>239.91254399999997</v>
      </c>
      <c r="AH147" s="141">
        <v>0</v>
      </c>
      <c r="AI147" s="141">
        <v>144.00883199999998</v>
      </c>
      <c r="AJ147" s="141">
        <v>25.263840000000002</v>
      </c>
      <c r="AK147" s="141">
        <v>0</v>
      </c>
      <c r="AL147" s="141">
        <v>27.369983999999999</v>
      </c>
      <c r="AM147" s="380">
        <v>8.652000000000001</v>
      </c>
      <c r="AN147" s="141">
        <v>7.9993920000000003</v>
      </c>
      <c r="AO147" s="141">
        <v>1.6018559999999999</v>
      </c>
      <c r="AP147" s="141">
        <v>20.784576000000001</v>
      </c>
      <c r="AQ147" s="141">
        <v>0</v>
      </c>
      <c r="AR147" s="141">
        <v>12.419328000000002</v>
      </c>
      <c r="AS147" s="141">
        <v>0</v>
      </c>
      <c r="AT147" s="142">
        <v>9.4825920000000004</v>
      </c>
      <c r="AU147" s="466">
        <v>60.939744000000005</v>
      </c>
      <c r="AV147" s="402">
        <v>1416.1791360000002</v>
      </c>
      <c r="AW147" s="141">
        <v>87.571000000000012</v>
      </c>
      <c r="AX147" s="402">
        <v>689.26310199999932</v>
      </c>
      <c r="AY147" s="141">
        <v>0</v>
      </c>
      <c r="AZ147" s="141">
        <v>0</v>
      </c>
      <c r="BA147" s="142">
        <v>267.76234499999998</v>
      </c>
      <c r="BB147" s="403">
        <v>421.50075699999934</v>
      </c>
    </row>
    <row r="148" spans="6:54" ht="16.149999999999999" customHeight="1">
      <c r="F148" s="137" t="s">
        <v>59</v>
      </c>
      <c r="G148" s="395" t="s">
        <v>60</v>
      </c>
      <c r="H148" s="396">
        <v>32213</v>
      </c>
      <c r="I148" s="397" t="s">
        <v>61</v>
      </c>
      <c r="J148" s="397" t="s">
        <v>62</v>
      </c>
      <c r="K148" s="398" t="s">
        <v>63</v>
      </c>
      <c r="L148" s="395" t="s">
        <v>64</v>
      </c>
      <c r="M148" s="399">
        <v>0.19593508813594504</v>
      </c>
      <c r="N148" s="400" t="s">
        <v>52</v>
      </c>
      <c r="O148" s="504">
        <v>2017</v>
      </c>
      <c r="P148" s="401">
        <v>3</v>
      </c>
      <c r="Q148" s="141">
        <v>7422.4120446000015</v>
      </c>
      <c r="R148" s="141">
        <v>79.116061500000001</v>
      </c>
      <c r="S148" s="402">
        <v>7343.2959831000016</v>
      </c>
      <c r="T148" s="141">
        <v>3029.0479254000002</v>
      </c>
      <c r="W148" s="403">
        <v>4314.2480577000015</v>
      </c>
      <c r="X148" s="142">
        <v>78.971062019999991</v>
      </c>
      <c r="Y148" s="141">
        <v>864.13957380000011</v>
      </c>
      <c r="Z148" s="142">
        <v>56.475526240000008</v>
      </c>
      <c r="AA148" s="141">
        <v>0</v>
      </c>
      <c r="AB148" s="141">
        <v>214.92189604999999</v>
      </c>
      <c r="AC148" s="142">
        <v>23.761295570000001</v>
      </c>
      <c r="AD148" s="141">
        <v>316.86451968</v>
      </c>
      <c r="AE148" s="141">
        <v>731.12475168000003</v>
      </c>
      <c r="AF148" s="141">
        <v>215.46624384</v>
      </c>
      <c r="AG148" s="141">
        <v>308.16683711999997</v>
      </c>
      <c r="AH148" s="141">
        <v>0</v>
      </c>
      <c r="AI148" s="141">
        <v>136.56583776000002</v>
      </c>
      <c r="AJ148" s="141">
        <v>50.128798080000003</v>
      </c>
      <c r="AK148" s="141">
        <v>8.1884505599999997</v>
      </c>
      <c r="AL148" s="141">
        <v>4.3793952000000003</v>
      </c>
      <c r="AM148" s="380">
        <v>50.17972128000001</v>
      </c>
      <c r="AN148" s="141">
        <v>8.3004815999999995</v>
      </c>
      <c r="AO148" s="141">
        <v>18.474936960000001</v>
      </c>
      <c r="AP148" s="141">
        <v>3.4729622400000002</v>
      </c>
      <c r="AQ148" s="141">
        <v>9.2985763200000005</v>
      </c>
      <c r="AR148" s="141">
        <v>0</v>
      </c>
      <c r="AS148" s="141">
        <v>3.6155471999999995</v>
      </c>
      <c r="AT148" s="142">
        <v>86.722209600000014</v>
      </c>
      <c r="AU148" s="466">
        <v>180.06443520000002</v>
      </c>
      <c r="AV148" s="402">
        <v>1950.9492691200003</v>
      </c>
      <c r="AW148" s="141">
        <v>148.08485999999999</v>
      </c>
      <c r="AX148" s="402">
        <v>1454.3109581400013</v>
      </c>
      <c r="AY148" s="141">
        <v>0</v>
      </c>
      <c r="AZ148" s="141">
        <v>251.62171583999998</v>
      </c>
      <c r="BA148" s="142">
        <v>207.36363449999999</v>
      </c>
      <c r="BB148" s="403">
        <v>995.32560780000131</v>
      </c>
    </row>
    <row r="149" spans="6:54" ht="16.149999999999999" customHeight="1">
      <c r="F149" s="137" t="s">
        <v>65</v>
      </c>
      <c r="G149" s="395" t="s">
        <v>66</v>
      </c>
      <c r="H149" s="396">
        <v>32982</v>
      </c>
      <c r="I149" s="397" t="s">
        <v>61</v>
      </c>
      <c r="J149" s="397" t="s">
        <v>67</v>
      </c>
      <c r="K149" s="398" t="s">
        <v>63</v>
      </c>
      <c r="L149" s="395" t="s">
        <v>68</v>
      </c>
      <c r="M149" s="399">
        <v>0.15083996774806085</v>
      </c>
      <c r="N149" s="400" t="s">
        <v>52</v>
      </c>
      <c r="O149" s="504">
        <v>2017</v>
      </c>
      <c r="P149" s="401">
        <v>3</v>
      </c>
      <c r="Q149" s="141">
        <v>5942.7739476000006</v>
      </c>
      <c r="R149" s="141">
        <v>107.85151125</v>
      </c>
      <c r="S149" s="402">
        <v>5834.9224363500007</v>
      </c>
      <c r="T149" s="141">
        <v>2420.9569818</v>
      </c>
      <c r="W149" s="403">
        <v>3413.9654545500007</v>
      </c>
      <c r="X149" s="142">
        <v>70.223941519999997</v>
      </c>
      <c r="Y149" s="141">
        <v>686.48840387999996</v>
      </c>
      <c r="Z149" s="142">
        <v>28.597938669999998</v>
      </c>
      <c r="AA149" s="141">
        <v>0</v>
      </c>
      <c r="AB149" s="141">
        <v>84.507474760000008</v>
      </c>
      <c r="AC149" s="142">
        <v>41.502514089999998</v>
      </c>
      <c r="AD149" s="141">
        <v>188.74174848000001</v>
      </c>
      <c r="AE149" s="141">
        <v>569.31119136000007</v>
      </c>
      <c r="AF149" s="141">
        <v>312.16940063999999</v>
      </c>
      <c r="AG149" s="141">
        <v>249.48294144000005</v>
      </c>
      <c r="AH149" s="141">
        <v>0</v>
      </c>
      <c r="AI149" s="141">
        <v>121.94069472000001</v>
      </c>
      <c r="AJ149" s="141">
        <v>79.80683904</v>
      </c>
      <c r="AK149" s="141">
        <v>2.6785603199999999</v>
      </c>
      <c r="AL149" s="141">
        <v>3.8497939199999993</v>
      </c>
      <c r="AM149" s="380">
        <v>56.035889280000006</v>
      </c>
      <c r="AN149" s="141">
        <v>0.8555097599999999</v>
      </c>
      <c r="AO149" s="141">
        <v>20.786850240000003</v>
      </c>
      <c r="AP149" s="141">
        <v>0.79440191999999998</v>
      </c>
      <c r="AQ149" s="141">
        <v>8.5041744000000001</v>
      </c>
      <c r="AR149" s="141">
        <v>0</v>
      </c>
      <c r="AS149" s="141">
        <v>27.936467520000001</v>
      </c>
      <c r="AT149" s="142">
        <v>96.805003199999987</v>
      </c>
      <c r="AU149" s="466">
        <v>211.71829631999998</v>
      </c>
      <c r="AV149" s="402">
        <v>1739.6994662400002</v>
      </c>
      <c r="AW149" s="141">
        <v>118.5578625</v>
      </c>
      <c r="AX149" s="402">
        <v>896.40783059000046</v>
      </c>
      <c r="AY149" s="141">
        <v>0</v>
      </c>
      <c r="AZ149" s="141">
        <v>0</v>
      </c>
      <c r="BA149" s="142">
        <v>285.80694899999997</v>
      </c>
      <c r="BB149" s="403">
        <v>610.60088159000043</v>
      </c>
    </row>
    <row r="150" spans="6:54" ht="16.149999999999999" customHeight="1">
      <c r="F150" s="137" t="s">
        <v>69</v>
      </c>
      <c r="G150" s="395" t="s">
        <v>70</v>
      </c>
      <c r="H150" s="467">
        <v>32989</v>
      </c>
      <c r="I150" s="397" t="s">
        <v>55</v>
      </c>
      <c r="J150" s="397" t="s">
        <v>71</v>
      </c>
      <c r="K150" s="398" t="s">
        <v>63</v>
      </c>
      <c r="L150" s="395" t="s">
        <v>72</v>
      </c>
      <c r="M150" s="399">
        <v>0.18733440014194513</v>
      </c>
      <c r="N150" s="400" t="s">
        <v>52</v>
      </c>
      <c r="O150" s="504">
        <v>2017</v>
      </c>
      <c r="P150" s="401">
        <v>3</v>
      </c>
      <c r="Q150" s="141">
        <v>7019.6763672000006</v>
      </c>
      <c r="R150" s="141">
        <v>74.742113250000003</v>
      </c>
      <c r="S150" s="402">
        <v>6944.9342539500003</v>
      </c>
      <c r="T150" s="141">
        <v>2789.4612815999999</v>
      </c>
      <c r="W150" s="403">
        <v>4155.4729723500004</v>
      </c>
      <c r="X150" s="142">
        <v>72.79662402000001</v>
      </c>
      <c r="Y150" s="141">
        <v>817.26659747999997</v>
      </c>
      <c r="Z150" s="142">
        <v>60.375712909999997</v>
      </c>
      <c r="AA150" s="141">
        <v>0</v>
      </c>
      <c r="AB150" s="141">
        <v>82.089153210000006</v>
      </c>
      <c r="AC150" s="142">
        <v>22.670478190000004</v>
      </c>
      <c r="AD150" s="141">
        <v>237.82152864</v>
      </c>
      <c r="AE150" s="141">
        <v>787.38470303999998</v>
      </c>
      <c r="AF150" s="141">
        <v>188.68064064000001</v>
      </c>
      <c r="AG150" s="141">
        <v>214.04039423999998</v>
      </c>
      <c r="AH150" s="141">
        <v>0</v>
      </c>
      <c r="AI150" s="141">
        <v>154.53154272</v>
      </c>
      <c r="AJ150" s="141">
        <v>70.599924479999984</v>
      </c>
      <c r="AK150" s="141">
        <v>7.0681401600000013</v>
      </c>
      <c r="AL150" s="141">
        <v>8.0051270400000014</v>
      </c>
      <c r="AM150" s="380">
        <v>50.17972128000001</v>
      </c>
      <c r="AN150" s="141">
        <v>14.981605440000001</v>
      </c>
      <c r="AO150" s="141">
        <v>16.662071040000001</v>
      </c>
      <c r="AP150" s="141">
        <v>9.5939308800000003</v>
      </c>
      <c r="AQ150" s="141">
        <v>6.3144767999999996</v>
      </c>
      <c r="AR150" s="141">
        <v>0</v>
      </c>
      <c r="AS150" s="141">
        <v>2.1896976000000001</v>
      </c>
      <c r="AT150" s="142">
        <v>86.6712864</v>
      </c>
      <c r="AU150" s="466">
        <v>186.59278943999999</v>
      </c>
      <c r="AV150" s="402">
        <v>1854.7247904000001</v>
      </c>
      <c r="AW150" s="141">
        <v>140.04201750000001</v>
      </c>
      <c r="AX150" s="402">
        <v>1315.0268614400006</v>
      </c>
      <c r="AY150" s="141">
        <v>0</v>
      </c>
      <c r="AZ150" s="141">
        <v>0</v>
      </c>
      <c r="BA150" s="142">
        <v>61.354657499999995</v>
      </c>
      <c r="BB150" s="403">
        <v>1253.6722039400006</v>
      </c>
    </row>
    <row r="151" spans="6:54" ht="16.149999999999999" customHeight="1">
      <c r="F151" s="137" t="s">
        <v>73</v>
      </c>
      <c r="G151" s="395" t="s">
        <v>74</v>
      </c>
      <c r="H151" s="467">
        <v>36981</v>
      </c>
      <c r="I151" s="397" t="s">
        <v>61</v>
      </c>
      <c r="J151" s="397" t="s">
        <v>67</v>
      </c>
      <c r="K151" s="398" t="s">
        <v>63</v>
      </c>
      <c r="L151" s="395" t="s">
        <v>68</v>
      </c>
      <c r="M151" s="399">
        <v>8.7929631601924546E-2</v>
      </c>
      <c r="N151" s="400" t="s">
        <v>52</v>
      </c>
      <c r="O151" s="504">
        <v>2017</v>
      </c>
      <c r="P151" s="401">
        <v>3</v>
      </c>
      <c r="Q151" s="141">
        <v>4727.1530502000005</v>
      </c>
      <c r="R151" s="141">
        <v>82.441973250000004</v>
      </c>
      <c r="S151" s="402">
        <v>4644.7110769500005</v>
      </c>
      <c r="T151" s="141">
        <v>1931.8178754000003</v>
      </c>
      <c r="W151" s="403">
        <v>2712.8932015500004</v>
      </c>
      <c r="X151" s="142">
        <v>45.659969009999998</v>
      </c>
      <c r="Y151" s="141">
        <v>546.4845208800001</v>
      </c>
      <c r="Z151" s="142">
        <v>32.508416070000003</v>
      </c>
      <c r="AA151" s="141">
        <v>0</v>
      </c>
      <c r="AB151" s="141">
        <v>-13.861613310000001</v>
      </c>
      <c r="AC151" s="142">
        <v>44.301592649999996</v>
      </c>
      <c r="AD151" s="141">
        <v>183.48647423999998</v>
      </c>
      <c r="AE151" s="141">
        <v>427.71414143999993</v>
      </c>
      <c r="AF151" s="141">
        <v>502.52032223999998</v>
      </c>
      <c r="AG151" s="141">
        <v>164.06436576000004</v>
      </c>
      <c r="AH151" s="141">
        <v>0</v>
      </c>
      <c r="AI151" s="141">
        <v>112.98839616000001</v>
      </c>
      <c r="AJ151" s="141">
        <v>69.408321600000008</v>
      </c>
      <c r="AK151" s="141">
        <v>3.0350227199999997</v>
      </c>
      <c r="AL151" s="141">
        <v>3.01465344</v>
      </c>
      <c r="AM151" s="380">
        <v>28.017944640000003</v>
      </c>
      <c r="AN151" s="141">
        <v>0.33609312000000002</v>
      </c>
      <c r="AO151" s="141">
        <v>18.85176864</v>
      </c>
      <c r="AP151" s="141">
        <v>5.0413968000000002</v>
      </c>
      <c r="AQ151" s="141">
        <v>8.4430665599999983</v>
      </c>
      <c r="AR151" s="141">
        <v>0</v>
      </c>
      <c r="AS151" s="141">
        <v>3.7479475200000003</v>
      </c>
      <c r="AT151" s="142">
        <v>78.044896320000007</v>
      </c>
      <c r="AU151" s="466">
        <v>142.48311360000002</v>
      </c>
      <c r="AV151" s="402">
        <v>1608.7148112</v>
      </c>
      <c r="AW151" s="141">
        <v>94.308637500000017</v>
      </c>
      <c r="AX151" s="402">
        <v>415.65682622999998</v>
      </c>
      <c r="AY151" s="141">
        <v>0</v>
      </c>
      <c r="AZ151" s="141">
        <v>0</v>
      </c>
      <c r="BA151" s="142">
        <v>252.91380224999997</v>
      </c>
      <c r="BB151" s="403">
        <v>162.74302398</v>
      </c>
    </row>
    <row r="152" spans="6:54" ht="16.149999999999999" customHeight="1">
      <c r="F152" s="137" t="s">
        <v>75</v>
      </c>
      <c r="G152" s="395" t="s">
        <v>76</v>
      </c>
      <c r="H152" s="467">
        <v>38015</v>
      </c>
      <c r="I152" s="397" t="s">
        <v>61</v>
      </c>
      <c r="J152" s="397" t="s">
        <v>62</v>
      </c>
      <c r="K152" s="398" t="s">
        <v>63</v>
      </c>
      <c r="L152" s="395" t="s">
        <v>77</v>
      </c>
      <c r="M152" s="399">
        <v>0.14638073518949554</v>
      </c>
      <c r="N152" s="400" t="s">
        <v>52</v>
      </c>
      <c r="O152" s="504">
        <v>2017</v>
      </c>
      <c r="P152" s="401">
        <v>3</v>
      </c>
      <c r="Q152" s="141">
        <v>4301.9997804000004</v>
      </c>
      <c r="R152" s="141">
        <v>114.93110475000002</v>
      </c>
      <c r="S152" s="402">
        <v>4187.0686756500008</v>
      </c>
      <c r="T152" s="141">
        <v>1672.9155828</v>
      </c>
      <c r="W152" s="403">
        <v>2514.1530928500006</v>
      </c>
      <c r="X152" s="142">
        <v>60.581527509999994</v>
      </c>
      <c r="Y152" s="141">
        <v>492.48995976000003</v>
      </c>
      <c r="Z152" s="142">
        <v>30.717829050000002</v>
      </c>
      <c r="AA152" s="141">
        <v>0</v>
      </c>
      <c r="AB152" s="141">
        <v>-14.9215585</v>
      </c>
      <c r="AC152" s="142">
        <v>23.473155129999999</v>
      </c>
      <c r="AD152" s="141">
        <v>154.06304928000003</v>
      </c>
      <c r="AE152" s="141">
        <v>412.09090368</v>
      </c>
      <c r="AF152" s="141">
        <v>302.85045503999999</v>
      </c>
      <c r="AG152" s="141">
        <v>146.58752352000002</v>
      </c>
      <c r="AH152" s="141">
        <v>0</v>
      </c>
      <c r="AI152" s="141">
        <v>81.752105280000009</v>
      </c>
      <c r="AJ152" s="141">
        <v>30.360411839999998</v>
      </c>
      <c r="AK152" s="141">
        <v>5.6321059199999999</v>
      </c>
      <c r="AL152" s="141">
        <v>4.7969654400000001</v>
      </c>
      <c r="AM152" s="380">
        <v>1.2323414400000001</v>
      </c>
      <c r="AN152" s="141">
        <v>3.6053625600000005</v>
      </c>
      <c r="AO152" s="141">
        <v>11.02996512</v>
      </c>
      <c r="AP152" s="141">
        <v>0</v>
      </c>
      <c r="AQ152" s="141">
        <v>9.1458067200000013</v>
      </c>
      <c r="AR152" s="141">
        <v>0</v>
      </c>
      <c r="AS152" s="141">
        <v>4.39976448</v>
      </c>
      <c r="AT152" s="142">
        <v>55.811827199999996</v>
      </c>
      <c r="AU152" s="466">
        <v>85.225067519999996</v>
      </c>
      <c r="AV152" s="402">
        <v>1223.3585875199999</v>
      </c>
      <c r="AW152" s="141">
        <v>85.826895000000007</v>
      </c>
      <c r="AX152" s="402">
        <v>629.72989064000046</v>
      </c>
      <c r="AY152" s="141">
        <v>0</v>
      </c>
      <c r="AZ152" s="141">
        <v>0</v>
      </c>
      <c r="BA152" s="142">
        <v>88.481641499999995</v>
      </c>
      <c r="BB152" s="403">
        <v>541.24824914000044</v>
      </c>
    </row>
    <row r="153" spans="6:54" ht="16.149999999999999" customHeight="1">
      <c r="F153" s="137" t="s">
        <v>78</v>
      </c>
      <c r="G153" s="395" t="s">
        <v>79</v>
      </c>
      <c r="H153" s="467">
        <v>38453</v>
      </c>
      <c r="I153" s="397" t="s">
        <v>61</v>
      </c>
      <c r="J153" s="397" t="s">
        <v>62</v>
      </c>
      <c r="K153" s="398" t="s">
        <v>63</v>
      </c>
      <c r="L153" s="395" t="s">
        <v>80</v>
      </c>
      <c r="M153" s="399">
        <v>0.20378883373444745</v>
      </c>
      <c r="N153" s="400" t="s">
        <v>52</v>
      </c>
      <c r="O153" s="504">
        <v>2017</v>
      </c>
      <c r="P153" s="401">
        <v>3</v>
      </c>
      <c r="Q153" s="141">
        <v>7853.7802014000008</v>
      </c>
      <c r="R153" s="141">
        <v>217.30715999999998</v>
      </c>
      <c r="S153" s="402">
        <v>7636.4730414000005</v>
      </c>
      <c r="T153" s="141">
        <v>3146.5367892000004</v>
      </c>
      <c r="W153" s="403">
        <v>4489.9362522000001</v>
      </c>
      <c r="X153" s="142">
        <v>104.49207242</v>
      </c>
      <c r="Y153" s="141">
        <v>898.19369747999997</v>
      </c>
      <c r="Z153" s="142">
        <v>45.495317330000006</v>
      </c>
      <c r="AA153" s="141">
        <v>0</v>
      </c>
      <c r="AB153" s="141">
        <v>137.14455871000001</v>
      </c>
      <c r="AC153" s="142">
        <v>24.33757645</v>
      </c>
      <c r="AD153" s="141">
        <v>251.94762432000002</v>
      </c>
      <c r="AE153" s="141">
        <v>727.32588095999995</v>
      </c>
      <c r="AF153" s="141">
        <v>233.31991776000001</v>
      </c>
      <c r="AG153" s="141">
        <v>251.28562271999999</v>
      </c>
      <c r="AH153" s="141">
        <v>0</v>
      </c>
      <c r="AI153" s="141">
        <v>155.76388415999998</v>
      </c>
      <c r="AJ153" s="141">
        <v>80.835487680000014</v>
      </c>
      <c r="AK153" s="141">
        <v>9.4309766400000008</v>
      </c>
      <c r="AL153" s="141">
        <v>10.510548479999999</v>
      </c>
      <c r="AM153" s="380">
        <v>54.650778239999994</v>
      </c>
      <c r="AN153" s="141">
        <v>8.9013753599999994</v>
      </c>
      <c r="AO153" s="141">
        <v>25.93009344</v>
      </c>
      <c r="AP153" s="141">
        <v>0</v>
      </c>
      <c r="AQ153" s="141">
        <v>2.6276371199999997</v>
      </c>
      <c r="AR153" s="141">
        <v>0</v>
      </c>
      <c r="AS153" s="141">
        <v>7.5977414400000001</v>
      </c>
      <c r="AT153" s="142">
        <v>25.909724160000003</v>
      </c>
      <c r="AU153" s="466">
        <v>125.61734976</v>
      </c>
      <c r="AV153" s="402">
        <v>1846.0372924799997</v>
      </c>
      <c r="AW153" s="141">
        <v>156.68729999999999</v>
      </c>
      <c r="AX153" s="402">
        <v>1600.51270765</v>
      </c>
      <c r="AY153" s="141">
        <v>0</v>
      </c>
      <c r="AZ153" s="141">
        <v>0</v>
      </c>
      <c r="BA153" s="142">
        <v>101.56671825000001</v>
      </c>
      <c r="BB153" s="403">
        <v>1498.9459894000001</v>
      </c>
    </row>
    <row r="154" spans="6:54" ht="16.149999999999999" customHeight="1">
      <c r="F154" s="137" t="s">
        <v>81</v>
      </c>
      <c r="G154" s="395" t="s">
        <v>82</v>
      </c>
      <c r="H154" s="467">
        <v>38453</v>
      </c>
      <c r="I154" s="397" t="s">
        <v>61</v>
      </c>
      <c r="J154" s="397" t="s">
        <v>62</v>
      </c>
      <c r="K154" s="398" t="s">
        <v>63</v>
      </c>
      <c r="L154" s="395" t="s">
        <v>83</v>
      </c>
      <c r="M154" s="399">
        <v>0.18295394039502755</v>
      </c>
      <c r="N154" s="400" t="s">
        <v>52</v>
      </c>
      <c r="O154" s="504">
        <v>2017</v>
      </c>
      <c r="P154" s="401">
        <v>3</v>
      </c>
      <c r="Q154" s="141">
        <v>6800.6153502000006</v>
      </c>
      <c r="R154" s="141">
        <v>120.10712175000002</v>
      </c>
      <c r="S154" s="402">
        <v>6680.5082284500004</v>
      </c>
      <c r="T154" s="141">
        <v>2779.6934592000002</v>
      </c>
      <c r="W154" s="403">
        <v>3900.8147692500002</v>
      </c>
      <c r="X154" s="142">
        <v>77.725883690000003</v>
      </c>
      <c r="Y154" s="141">
        <v>785.98557575999996</v>
      </c>
      <c r="Z154" s="142">
        <v>43.426880600000004</v>
      </c>
      <c r="AA154" s="141">
        <v>0</v>
      </c>
      <c r="AB154" s="141">
        <v>11.18602351</v>
      </c>
      <c r="AC154" s="142">
        <v>55.117149879999999</v>
      </c>
      <c r="AD154" s="141">
        <v>211.39238784</v>
      </c>
      <c r="AE154" s="141">
        <v>643.54703231999997</v>
      </c>
      <c r="AF154" s="141">
        <v>127.30800000000001</v>
      </c>
      <c r="AG154" s="141">
        <v>230.34600287999999</v>
      </c>
      <c r="AH154" s="141">
        <v>0</v>
      </c>
      <c r="AI154" s="141">
        <v>125.2201488</v>
      </c>
      <c r="AJ154" s="141">
        <v>102.26397023999999</v>
      </c>
      <c r="AK154" s="141">
        <v>9.8485468799999989</v>
      </c>
      <c r="AL154" s="141">
        <v>8.2597430399999983</v>
      </c>
      <c r="AM154" s="380">
        <v>53.693422080000005</v>
      </c>
      <c r="AN154" s="141">
        <v>4.7562268799999998</v>
      </c>
      <c r="AO154" s="141">
        <v>19.748016960000001</v>
      </c>
      <c r="AP154" s="141">
        <v>0</v>
      </c>
      <c r="AQ154" s="141">
        <v>8.4125126399999992</v>
      </c>
      <c r="AR154" s="141">
        <v>0</v>
      </c>
      <c r="AS154" s="141">
        <v>25.461600000000001</v>
      </c>
      <c r="AT154" s="142">
        <v>96.143001600000019</v>
      </c>
      <c r="AU154" s="466">
        <v>208.21478016000003</v>
      </c>
      <c r="AV154" s="402">
        <v>1666.40061216</v>
      </c>
      <c r="AW154" s="141">
        <v>149.37961499999997</v>
      </c>
      <c r="AX154" s="402">
        <v>1244.1993754300004</v>
      </c>
      <c r="AY154" s="141">
        <v>0</v>
      </c>
      <c r="AZ154" s="141">
        <v>0</v>
      </c>
      <c r="BA154" s="142">
        <v>96.513981749999985</v>
      </c>
      <c r="BB154" s="403">
        <v>1147.6853936800003</v>
      </c>
    </row>
    <row r="155" spans="6:54" ht="16.149999999999999" customHeight="1">
      <c r="F155" s="137" t="s">
        <v>84</v>
      </c>
      <c r="G155" s="395" t="s">
        <v>85</v>
      </c>
      <c r="H155" s="467">
        <v>38453</v>
      </c>
      <c r="I155" s="397" t="s">
        <v>61</v>
      </c>
      <c r="J155" s="397" t="s">
        <v>62</v>
      </c>
      <c r="K155" s="398" t="s">
        <v>63</v>
      </c>
      <c r="L155" s="395" t="s">
        <v>83</v>
      </c>
      <c r="M155" s="399">
        <v>0.14925556197945669</v>
      </c>
      <c r="N155" s="400" t="s">
        <v>52</v>
      </c>
      <c r="O155" s="504">
        <v>2017</v>
      </c>
      <c r="P155" s="401">
        <v>3</v>
      </c>
      <c r="Q155" s="141">
        <v>12068.716564800003</v>
      </c>
      <c r="R155" s="141">
        <v>190.25070750000003</v>
      </c>
      <c r="S155" s="402">
        <v>11878.465857300003</v>
      </c>
      <c r="T155" s="141">
        <v>4801.9186908000001</v>
      </c>
      <c r="W155" s="403">
        <v>7076.5471665000032</v>
      </c>
      <c r="X155" s="142">
        <v>138.69845893999999</v>
      </c>
      <c r="Y155" s="141">
        <v>1397.6218072800002</v>
      </c>
      <c r="Z155" s="142">
        <v>77.715592959999995</v>
      </c>
      <c r="AA155" s="141">
        <v>0</v>
      </c>
      <c r="AB155" s="141">
        <v>-107.31173244</v>
      </c>
      <c r="AC155" s="142">
        <v>96.619663969999991</v>
      </c>
      <c r="AD155" s="141">
        <v>342.64184352000001</v>
      </c>
      <c r="AE155" s="141">
        <v>1058.8562822400002</v>
      </c>
      <c r="AF155" s="141">
        <v>839.9272608</v>
      </c>
      <c r="AG155" s="141">
        <v>412.81401311999997</v>
      </c>
      <c r="AH155" s="141">
        <v>0</v>
      </c>
      <c r="AI155" s="141">
        <v>237.62802048</v>
      </c>
      <c r="AJ155" s="141">
        <v>116.53265088000001</v>
      </c>
      <c r="AK155" s="141">
        <v>16.62133248</v>
      </c>
      <c r="AL155" s="141">
        <v>4.1960716800000002</v>
      </c>
      <c r="AM155" s="380">
        <v>53.693422080000005</v>
      </c>
      <c r="AN155" s="141">
        <v>2.89243776</v>
      </c>
      <c r="AO155" s="141">
        <v>34.189836479999997</v>
      </c>
      <c r="AP155" s="141">
        <v>5.0413968000000002</v>
      </c>
      <c r="AQ155" s="141">
        <v>10.225378559999998</v>
      </c>
      <c r="AR155" s="141">
        <v>0</v>
      </c>
      <c r="AS155" s="141">
        <v>132.61419744000003</v>
      </c>
      <c r="AT155" s="142">
        <v>141.84148128000001</v>
      </c>
      <c r="AU155" s="466">
        <v>380.49815040000004</v>
      </c>
      <c r="AV155" s="402">
        <v>3409.7156256000003</v>
      </c>
      <c r="AW155" s="141">
        <v>240.78054000000003</v>
      </c>
      <c r="AX155" s="402">
        <v>1801.3230732500026</v>
      </c>
      <c r="AY155" s="141">
        <v>0</v>
      </c>
      <c r="AZ155" s="141">
        <v>0</v>
      </c>
      <c r="BA155" s="142">
        <v>219.97868924999997</v>
      </c>
      <c r="BB155" s="403">
        <v>1581.3443840000027</v>
      </c>
    </row>
    <row r="156" spans="6:54" ht="16.149999999999999" customHeight="1">
      <c r="F156" s="137" t="s">
        <v>86</v>
      </c>
      <c r="G156" s="395" t="s">
        <v>87</v>
      </c>
      <c r="H156" s="467">
        <v>38861</v>
      </c>
      <c r="I156" s="397" t="s">
        <v>55</v>
      </c>
      <c r="J156" s="397" t="s">
        <v>71</v>
      </c>
      <c r="K156" s="398" t="s">
        <v>63</v>
      </c>
      <c r="L156" s="395" t="s">
        <v>88</v>
      </c>
      <c r="M156" s="399">
        <v>0.17975257252451066</v>
      </c>
      <c r="N156" s="400" t="s">
        <v>52</v>
      </c>
      <c r="O156" s="504">
        <v>2017</v>
      </c>
      <c r="P156" s="401">
        <v>3</v>
      </c>
      <c r="Q156" s="141">
        <v>11751.636329999999</v>
      </c>
      <c r="R156" s="141">
        <v>184.06943100000001</v>
      </c>
      <c r="S156" s="402">
        <v>11567.566898999999</v>
      </c>
      <c r="T156" s="141">
        <v>4696.3316106000002</v>
      </c>
      <c r="W156" s="403">
        <v>6871.2352883999993</v>
      </c>
      <c r="X156" s="142">
        <v>115.47228133</v>
      </c>
      <c r="Y156" s="141">
        <v>1361.0535483599999</v>
      </c>
      <c r="Z156" s="142">
        <v>59.922920789999999</v>
      </c>
      <c r="AA156" s="141">
        <v>0</v>
      </c>
      <c r="AB156" s="141">
        <v>280.24745008999997</v>
      </c>
      <c r="AC156" s="142">
        <v>-26.4471761</v>
      </c>
      <c r="AD156" s="141">
        <v>324.72706176000003</v>
      </c>
      <c r="AE156" s="141">
        <v>1135.4040364800001</v>
      </c>
      <c r="AF156" s="141">
        <v>656.81761824</v>
      </c>
      <c r="AG156" s="141">
        <v>377.6464512</v>
      </c>
      <c r="AH156" s="141">
        <v>0</v>
      </c>
      <c r="AI156" s="141">
        <v>250.00235807999999</v>
      </c>
      <c r="AJ156" s="141">
        <v>130.39394592000002</v>
      </c>
      <c r="AK156" s="141">
        <v>5.9885683199999997</v>
      </c>
      <c r="AL156" s="141">
        <v>12.353968320000002</v>
      </c>
      <c r="AM156" s="380">
        <v>50.17972128000001</v>
      </c>
      <c r="AN156" s="141">
        <v>3.3201926399999997</v>
      </c>
      <c r="AO156" s="141">
        <v>25.420861439999999</v>
      </c>
      <c r="AP156" s="141">
        <v>1.58880384</v>
      </c>
      <c r="AQ156" s="141">
        <v>12.944677440000001</v>
      </c>
      <c r="AR156" s="141">
        <v>0</v>
      </c>
      <c r="AS156" s="141">
        <v>114.75033888</v>
      </c>
      <c r="AT156" s="142">
        <v>140.21193887999999</v>
      </c>
      <c r="AU156" s="466">
        <v>348.41653439999999</v>
      </c>
      <c r="AV156" s="402">
        <v>3241.7505427200003</v>
      </c>
      <c r="AW156" s="141">
        <v>234.44940750000001</v>
      </c>
      <c r="AX156" s="402">
        <v>2112.386861689999</v>
      </c>
      <c r="AY156" s="141">
        <v>0</v>
      </c>
      <c r="AZ156" s="141">
        <v>0</v>
      </c>
      <c r="BA156" s="142">
        <v>124.61458274999997</v>
      </c>
      <c r="BB156" s="403">
        <v>1987.7722789399991</v>
      </c>
    </row>
    <row r="157" spans="6:54" ht="16.149999999999999" customHeight="1">
      <c r="F157" s="137" t="s">
        <v>89</v>
      </c>
      <c r="G157" s="395" t="s">
        <v>90</v>
      </c>
      <c r="H157" s="467">
        <v>39056</v>
      </c>
      <c r="I157" s="397" t="s">
        <v>61</v>
      </c>
      <c r="J157" s="397" t="s">
        <v>91</v>
      </c>
      <c r="K157" s="398" t="s">
        <v>63</v>
      </c>
      <c r="L157" s="395" t="s">
        <v>92</v>
      </c>
      <c r="M157" s="399">
        <v>0.19742181198710682</v>
      </c>
      <c r="N157" s="400" t="s">
        <v>52</v>
      </c>
      <c r="O157" s="504">
        <v>2017</v>
      </c>
      <c r="P157" s="401">
        <v>3</v>
      </c>
      <c r="Q157" s="141">
        <v>5907.2555934000002</v>
      </c>
      <c r="R157" s="141">
        <v>98.076966750000011</v>
      </c>
      <c r="S157" s="402">
        <v>5809.1786266500003</v>
      </c>
      <c r="T157" s="141">
        <v>2367.2559582000004</v>
      </c>
      <c r="W157" s="403">
        <v>3441.9226684499999</v>
      </c>
      <c r="X157" s="142">
        <v>64.131829360000012</v>
      </c>
      <c r="Y157" s="141">
        <v>683.4887060399999</v>
      </c>
      <c r="Z157" s="142">
        <v>45.804039230000001</v>
      </c>
      <c r="AA157" s="141">
        <v>0</v>
      </c>
      <c r="AB157" s="141">
        <v>89.66313049</v>
      </c>
      <c r="AC157" s="142">
        <v>32.302601469999999</v>
      </c>
      <c r="AD157" s="141">
        <v>147.48377184</v>
      </c>
      <c r="AE157" s="141">
        <v>520.8323049600001</v>
      </c>
      <c r="AF157" s="141">
        <v>206.25932928</v>
      </c>
      <c r="AG157" s="141">
        <v>212.15623583999999</v>
      </c>
      <c r="AH157" s="141">
        <v>0</v>
      </c>
      <c r="AI157" s="141">
        <v>106.25634912000001</v>
      </c>
      <c r="AJ157" s="141">
        <v>121.12592352000001</v>
      </c>
      <c r="AK157" s="141">
        <v>5.6626598399999999</v>
      </c>
      <c r="AL157" s="141">
        <v>3.6868396800000003</v>
      </c>
      <c r="AM157" s="380">
        <v>27.569820480000001</v>
      </c>
      <c r="AN157" s="141">
        <v>4.46087232</v>
      </c>
      <c r="AO157" s="141">
        <v>9.9503932800000001</v>
      </c>
      <c r="AP157" s="141">
        <v>0</v>
      </c>
      <c r="AQ157" s="141">
        <v>6.78297024</v>
      </c>
      <c r="AR157" s="141">
        <v>0</v>
      </c>
      <c r="AS157" s="141">
        <v>5.1432431999999997</v>
      </c>
      <c r="AT157" s="142">
        <v>109.01638656</v>
      </c>
      <c r="AU157" s="466">
        <v>162.92368607999998</v>
      </c>
      <c r="AV157" s="402">
        <v>1486.3871001600003</v>
      </c>
      <c r="AW157" s="141">
        <v>117.8556225</v>
      </c>
      <c r="AX157" s="402">
        <v>1166.22110312</v>
      </c>
      <c r="AY157" s="141">
        <v>0</v>
      </c>
      <c r="AZ157" s="141">
        <v>0</v>
      </c>
      <c r="BA157" s="142">
        <v>190.963224</v>
      </c>
      <c r="BB157" s="403">
        <v>975.25787911999998</v>
      </c>
    </row>
    <row r="158" spans="6:54" ht="16.149999999999999" customHeight="1">
      <c r="F158" s="137" t="s">
        <v>93</v>
      </c>
      <c r="G158" s="395" t="s">
        <v>94</v>
      </c>
      <c r="H158" s="467">
        <v>39781</v>
      </c>
      <c r="I158" s="397" t="s">
        <v>55</v>
      </c>
      <c r="J158" s="397" t="s">
        <v>71</v>
      </c>
      <c r="K158" s="398" t="s">
        <v>95</v>
      </c>
      <c r="L158" s="395" t="s">
        <v>96</v>
      </c>
      <c r="M158" s="399">
        <v>0.10456524989540718</v>
      </c>
      <c r="N158" s="400" t="s">
        <v>52</v>
      </c>
      <c r="O158" s="504">
        <v>2017</v>
      </c>
      <c r="P158" s="401">
        <v>3</v>
      </c>
      <c r="Q158" s="141">
        <v>2792.8822194000004</v>
      </c>
      <c r="R158" s="141">
        <v>76.089588750000019</v>
      </c>
      <c r="S158" s="402">
        <v>2716.7926306500003</v>
      </c>
      <c r="T158" s="141">
        <v>1615.4526275999999</v>
      </c>
      <c r="W158" s="403">
        <v>1101.3400030500004</v>
      </c>
      <c r="X158" s="142">
        <v>85.989339880000003</v>
      </c>
      <c r="Y158" s="141">
        <v>213.03249804000001</v>
      </c>
      <c r="Z158" s="142">
        <v>38.497620929999997</v>
      </c>
      <c r="AA158" s="141">
        <v>0</v>
      </c>
      <c r="AB158" s="141">
        <v>28.927242029999999</v>
      </c>
      <c r="AC158" s="142">
        <v>8.5310151699999981</v>
      </c>
      <c r="AD158" s="141">
        <v>86.365747200000001</v>
      </c>
      <c r="AE158" s="141">
        <v>99.21876288</v>
      </c>
      <c r="AF158" s="141">
        <v>121.29906240000001</v>
      </c>
      <c r="AG158" s="141">
        <v>35.717532480000003</v>
      </c>
      <c r="AH158" s="141">
        <v>0</v>
      </c>
      <c r="AI158" s="141">
        <v>12.323414400000001</v>
      </c>
      <c r="AJ158" s="141">
        <v>7.9440192000000014</v>
      </c>
      <c r="AK158" s="141">
        <v>3.4424083199999997</v>
      </c>
      <c r="AL158" s="141">
        <v>1.6702809599999999</v>
      </c>
      <c r="AM158" s="380">
        <v>29.942841600000001</v>
      </c>
      <c r="AN158" s="141">
        <v>0</v>
      </c>
      <c r="AO158" s="141">
        <v>4.735857600000001</v>
      </c>
      <c r="AP158" s="141">
        <v>0</v>
      </c>
      <c r="AQ158" s="141">
        <v>2.9128070399999997</v>
      </c>
      <c r="AR158" s="141">
        <v>0</v>
      </c>
      <c r="AS158" s="141">
        <v>6.59964672</v>
      </c>
      <c r="AT158" s="142">
        <v>41.349638400000003</v>
      </c>
      <c r="AU158" s="466">
        <v>85.540791360000014</v>
      </c>
      <c r="AV158" s="402">
        <v>453.52201920000005</v>
      </c>
      <c r="AW158" s="141">
        <v>55.718355000000003</v>
      </c>
      <c r="AX158" s="402">
        <v>292.03842720000046</v>
      </c>
      <c r="AY158" s="141">
        <v>0</v>
      </c>
      <c r="AZ158" s="141">
        <v>0</v>
      </c>
      <c r="BA158" s="142">
        <v>44.266000499999997</v>
      </c>
      <c r="BB158" s="403">
        <v>247.77242670000047</v>
      </c>
    </row>
    <row r="159" spans="6:54" ht="16.149999999999999" customHeight="1">
      <c r="F159" s="137" t="s">
        <v>97</v>
      </c>
      <c r="G159" s="395" t="s">
        <v>98</v>
      </c>
      <c r="H159" s="467">
        <v>40002</v>
      </c>
      <c r="I159" s="397" t="s">
        <v>61</v>
      </c>
      <c r="J159" s="397" t="s">
        <v>67</v>
      </c>
      <c r="K159" s="398" t="s">
        <v>63</v>
      </c>
      <c r="L159" s="395" t="s">
        <v>68</v>
      </c>
      <c r="M159" s="399">
        <v>0.12676276341820802</v>
      </c>
      <c r="N159" s="400" t="s">
        <v>52</v>
      </c>
      <c r="O159" s="504">
        <v>2017</v>
      </c>
      <c r="P159" s="401">
        <v>3</v>
      </c>
      <c r="Q159" s="141">
        <v>7364.5200972000011</v>
      </c>
      <c r="R159" s="141">
        <v>123.3047025</v>
      </c>
      <c r="S159" s="402">
        <v>7241.2153947000015</v>
      </c>
      <c r="T159" s="141">
        <v>3055.1614506000001</v>
      </c>
      <c r="W159" s="403">
        <v>4186.0539441000019</v>
      </c>
      <c r="X159" s="142">
        <v>99.984732679999993</v>
      </c>
      <c r="Y159" s="141">
        <v>851.97892824000007</v>
      </c>
      <c r="Z159" s="142">
        <v>48.510501220000002</v>
      </c>
      <c r="AA159" s="141">
        <v>0</v>
      </c>
      <c r="AB159" s="141">
        <v>-21.744312490000002</v>
      </c>
      <c r="AC159" s="142">
        <v>42.788855339999998</v>
      </c>
      <c r="AD159" s="141">
        <v>236.58918720000003</v>
      </c>
      <c r="AE159" s="141">
        <v>646.28670048000004</v>
      </c>
      <c r="AF159" s="141">
        <v>303.63467231999999</v>
      </c>
      <c r="AG159" s="141">
        <v>366.901656</v>
      </c>
      <c r="AH159" s="141">
        <v>0</v>
      </c>
      <c r="AI159" s="141">
        <v>185.27897088</v>
      </c>
      <c r="AJ159" s="141">
        <v>141.4646496</v>
      </c>
      <c r="AK159" s="141">
        <v>4.6238265600000013</v>
      </c>
      <c r="AL159" s="141">
        <v>15.052897919999999</v>
      </c>
      <c r="AM159" s="380">
        <v>56.035889280000006</v>
      </c>
      <c r="AN159" s="141">
        <v>4.39976448</v>
      </c>
      <c r="AO159" s="141">
        <v>29.36231712</v>
      </c>
      <c r="AP159" s="141">
        <v>0</v>
      </c>
      <c r="AQ159" s="141">
        <v>12.282675840000001</v>
      </c>
      <c r="AR159" s="141">
        <v>0</v>
      </c>
      <c r="AS159" s="141">
        <v>4.9089964800000008</v>
      </c>
      <c r="AT159" s="142">
        <v>119.33342688</v>
      </c>
      <c r="AU159" s="466">
        <v>226.32307008000001</v>
      </c>
      <c r="AV159" s="402">
        <v>2126.1556310400001</v>
      </c>
      <c r="AW159" s="141">
        <v>146.921775</v>
      </c>
      <c r="AX159" s="402">
        <v>933.54691877000209</v>
      </c>
      <c r="AY159" s="141">
        <v>0</v>
      </c>
      <c r="AZ159" s="141">
        <v>0</v>
      </c>
      <c r="BA159" s="142">
        <v>132.54620399999996</v>
      </c>
      <c r="BB159" s="403">
        <v>801.00071477000211</v>
      </c>
    </row>
    <row r="160" spans="6:54" ht="16.149999999999999" customHeight="1">
      <c r="F160" s="137" t="s">
        <v>99</v>
      </c>
      <c r="G160" s="395" t="s">
        <v>100</v>
      </c>
      <c r="H160" s="467">
        <v>40308</v>
      </c>
      <c r="I160" s="397" t="s">
        <v>55</v>
      </c>
      <c r="J160" s="397" t="s">
        <v>71</v>
      </c>
      <c r="K160" s="398" t="s">
        <v>63</v>
      </c>
      <c r="L160" s="395" t="s">
        <v>77</v>
      </c>
      <c r="M160" s="399">
        <v>8.6098828401159358E-2</v>
      </c>
      <c r="N160" s="400" t="s">
        <v>52</v>
      </c>
      <c r="O160" s="504">
        <v>2017</v>
      </c>
      <c r="P160" s="401">
        <v>3</v>
      </c>
      <c r="Q160" s="141">
        <v>4705.1424504000006</v>
      </c>
      <c r="R160" s="141">
        <v>36.02892825</v>
      </c>
      <c r="S160" s="402">
        <v>4669.1135221500008</v>
      </c>
      <c r="T160" s="141">
        <v>1906.0893432</v>
      </c>
      <c r="W160" s="403">
        <v>2763.0241789500005</v>
      </c>
      <c r="X160" s="142">
        <v>50.105564370000003</v>
      </c>
      <c r="Y160" s="141">
        <v>549.50579928000013</v>
      </c>
      <c r="Z160" s="142">
        <v>25.0064739</v>
      </c>
      <c r="AA160" s="141">
        <v>0</v>
      </c>
      <c r="AB160" s="141">
        <v>-12.647307169999999</v>
      </c>
      <c r="AC160" s="142">
        <v>23.740714110000003</v>
      </c>
      <c r="AD160" s="141">
        <v>195.24973344000003</v>
      </c>
      <c r="AE160" s="141">
        <v>527.35047456000007</v>
      </c>
      <c r="AF160" s="141">
        <v>278.53971936000005</v>
      </c>
      <c r="AG160" s="141">
        <v>301.73014463999999</v>
      </c>
      <c r="AH160" s="141">
        <v>0</v>
      </c>
      <c r="AI160" s="141">
        <v>121.08518496000001</v>
      </c>
      <c r="AJ160" s="141">
        <v>52.298126400000001</v>
      </c>
      <c r="AK160" s="141">
        <v>5.3571206399999998</v>
      </c>
      <c r="AL160" s="141">
        <v>1.00827936</v>
      </c>
      <c r="AM160" s="380">
        <v>0</v>
      </c>
      <c r="AN160" s="141">
        <v>4.1451484800000005</v>
      </c>
      <c r="AO160" s="141">
        <v>12.84283104</v>
      </c>
      <c r="AP160" s="141">
        <v>0</v>
      </c>
      <c r="AQ160" s="141">
        <v>9.5735615999999997</v>
      </c>
      <c r="AR160" s="141">
        <v>0</v>
      </c>
      <c r="AS160" s="141">
        <v>36.216579840000001</v>
      </c>
      <c r="AT160" s="142">
        <v>105.12585408000001</v>
      </c>
      <c r="AU160" s="466">
        <v>167.90397504000001</v>
      </c>
      <c r="AV160" s="402">
        <v>1650.5227584000002</v>
      </c>
      <c r="AW160" s="141">
        <v>93.869737499999999</v>
      </c>
      <c r="AX160" s="402">
        <v>405.10725244000008</v>
      </c>
      <c r="AY160" s="141">
        <v>0</v>
      </c>
      <c r="AZ160" s="141">
        <v>0</v>
      </c>
      <c r="BA160" s="142">
        <v>57.057313500000006</v>
      </c>
      <c r="BB160" s="403">
        <v>348.04993894000006</v>
      </c>
    </row>
    <row r="161" spans="6:54" ht="16.149999999999999" customHeight="1">
      <c r="F161" s="137" t="s">
        <v>101</v>
      </c>
      <c r="G161" s="395" t="s">
        <v>102</v>
      </c>
      <c r="H161" s="467">
        <v>40328</v>
      </c>
      <c r="I161" s="397" t="s">
        <v>55</v>
      </c>
      <c r="J161" s="397" t="s">
        <v>103</v>
      </c>
      <c r="K161" s="398" t="s">
        <v>63</v>
      </c>
      <c r="L161" s="395" t="s">
        <v>77</v>
      </c>
      <c r="M161" s="399">
        <v>3.7787229032287394E-2</v>
      </c>
      <c r="N161" s="400" t="s">
        <v>51</v>
      </c>
      <c r="O161" s="504">
        <v>2017</v>
      </c>
      <c r="P161" s="401">
        <v>3</v>
      </c>
      <c r="Q161" s="141">
        <v>5109.0881058000004</v>
      </c>
      <c r="R161" s="141">
        <v>37.600982999999999</v>
      </c>
      <c r="S161" s="402">
        <v>5071.4871228000002</v>
      </c>
      <c r="T161" s="141">
        <v>2092.5249534000004</v>
      </c>
      <c r="W161" s="403">
        <v>2978.9621693999998</v>
      </c>
      <c r="X161" s="142">
        <v>56.866573979999998</v>
      </c>
      <c r="Y161" s="141">
        <v>596.86433820000002</v>
      </c>
      <c r="Z161" s="142">
        <v>24.471355940000002</v>
      </c>
      <c r="AA161" s="141">
        <v>0</v>
      </c>
      <c r="AB161" s="141">
        <v>-69.853475239999995</v>
      </c>
      <c r="AC161" s="142">
        <v>26.899968220000005</v>
      </c>
      <c r="AD161" s="141">
        <v>266.10427391999997</v>
      </c>
      <c r="AE161" s="141">
        <v>554.39069375999998</v>
      </c>
      <c r="AF161" s="141">
        <v>409.55492831999999</v>
      </c>
      <c r="AG161" s="141">
        <v>299.56081631999996</v>
      </c>
      <c r="AH161" s="141">
        <v>0</v>
      </c>
      <c r="AI161" s="141">
        <v>122.63325024</v>
      </c>
      <c r="AJ161" s="141">
        <v>63.236429760000007</v>
      </c>
      <c r="AK161" s="141">
        <v>6.9153705600000004</v>
      </c>
      <c r="AL161" s="141">
        <v>3.0961305600000002</v>
      </c>
      <c r="AM161" s="380">
        <v>25.084768319999998</v>
      </c>
      <c r="AN161" s="141">
        <v>3.7275782400000002</v>
      </c>
      <c r="AO161" s="141">
        <v>13.688156159999998</v>
      </c>
      <c r="AP161" s="141">
        <v>0</v>
      </c>
      <c r="AQ161" s="141">
        <v>6.0904147200000009</v>
      </c>
      <c r="AR161" s="141">
        <v>0</v>
      </c>
      <c r="AS161" s="141">
        <v>68.705581440000003</v>
      </c>
      <c r="AT161" s="142">
        <v>120.03616704000001</v>
      </c>
      <c r="AU161" s="466">
        <v>237.33266592000001</v>
      </c>
      <c r="AV161" s="402">
        <v>1962.8245593599997</v>
      </c>
      <c r="AW161" s="141">
        <v>101.9235525</v>
      </c>
      <c r="AX161" s="402">
        <v>193.05828239999997</v>
      </c>
      <c r="AY161" s="141">
        <v>0</v>
      </c>
      <c r="AZ161" s="141">
        <v>0</v>
      </c>
      <c r="BA161" s="142">
        <v>54.824708999999991</v>
      </c>
      <c r="BB161" s="403">
        <v>138.23357339999998</v>
      </c>
    </row>
    <row r="162" spans="6:54" ht="16.149999999999999" customHeight="1">
      <c r="F162" s="137" t="s">
        <v>104</v>
      </c>
      <c r="G162" s="395" t="s">
        <v>105</v>
      </c>
      <c r="H162" s="467">
        <v>40338</v>
      </c>
      <c r="I162" s="397" t="s">
        <v>55</v>
      </c>
      <c r="J162" s="397" t="s">
        <v>103</v>
      </c>
      <c r="K162" s="398" t="s">
        <v>106</v>
      </c>
      <c r="L162" s="395" t="s">
        <v>77</v>
      </c>
      <c r="M162" s="399">
        <v>4.3048033048679719E-2</v>
      </c>
      <c r="N162" s="400" t="s">
        <v>51</v>
      </c>
      <c r="O162" s="504">
        <v>2017</v>
      </c>
      <c r="P162" s="401">
        <v>3</v>
      </c>
      <c r="Q162" s="141">
        <v>2234.1913776000001</v>
      </c>
      <c r="R162" s="141">
        <v>27.73019025</v>
      </c>
      <c r="S162" s="402">
        <v>2206.4611873500003</v>
      </c>
      <c r="T162" s="141">
        <v>856.21343220000017</v>
      </c>
      <c r="W162" s="403">
        <v>1350.2477551500001</v>
      </c>
      <c r="X162" s="142">
        <v>33.486035419999993</v>
      </c>
      <c r="Y162" s="141">
        <v>183.90953232000004</v>
      </c>
      <c r="Z162" s="142">
        <v>27.661482239999998</v>
      </c>
      <c r="AA162" s="141">
        <v>0</v>
      </c>
      <c r="AB162" s="141">
        <v>-7.1006036999999997</v>
      </c>
      <c r="AC162" s="142">
        <v>11.22718643</v>
      </c>
      <c r="AD162" s="141">
        <v>90.144248640000001</v>
      </c>
      <c r="AE162" s="141">
        <v>329.31014976</v>
      </c>
      <c r="AF162" s="141">
        <v>245.17483872</v>
      </c>
      <c r="AG162" s="141">
        <v>79.409638079999993</v>
      </c>
      <c r="AH162" s="141">
        <v>0</v>
      </c>
      <c r="AI162" s="141">
        <v>113.06987328</v>
      </c>
      <c r="AJ162" s="141">
        <v>23.251533119999998</v>
      </c>
      <c r="AK162" s="141">
        <v>2.6480064000000003</v>
      </c>
      <c r="AL162" s="141">
        <v>0.9573561599999999</v>
      </c>
      <c r="AM162" s="380">
        <v>11.824367039999998</v>
      </c>
      <c r="AN162" s="141">
        <v>0</v>
      </c>
      <c r="AO162" s="141">
        <v>8.5041744000000001</v>
      </c>
      <c r="AP162" s="141">
        <v>0</v>
      </c>
      <c r="AQ162" s="141">
        <v>4.46087232</v>
      </c>
      <c r="AR162" s="141">
        <v>0</v>
      </c>
      <c r="AS162" s="141">
        <v>1.09994112</v>
      </c>
      <c r="AT162" s="142">
        <v>58.714449599999995</v>
      </c>
      <c r="AU162" s="466">
        <v>84.603804479999994</v>
      </c>
      <c r="AV162" s="402">
        <v>968.56944864000002</v>
      </c>
      <c r="AW162" s="141">
        <v>44.570295000000009</v>
      </c>
      <c r="AX162" s="402">
        <v>96.177544260000076</v>
      </c>
      <c r="AY162" s="141">
        <v>0</v>
      </c>
      <c r="AZ162" s="141">
        <v>0</v>
      </c>
      <c r="BA162" s="142">
        <v>48.336726750000004</v>
      </c>
      <c r="BB162" s="403">
        <v>47.840817510000072</v>
      </c>
    </row>
    <row r="163" spans="6:54" ht="16.149999999999999" customHeight="1">
      <c r="F163" s="137" t="s">
        <v>107</v>
      </c>
      <c r="G163" s="395" t="s">
        <v>213</v>
      </c>
      <c r="H163" s="467">
        <v>40978</v>
      </c>
      <c r="I163" s="397" t="s">
        <v>61</v>
      </c>
      <c r="J163" s="397" t="s">
        <v>108</v>
      </c>
      <c r="K163" s="398" t="s">
        <v>63</v>
      </c>
      <c r="L163" s="395" t="s">
        <v>77</v>
      </c>
      <c r="M163" s="399">
        <v>-3.0389852416413663E-3</v>
      </c>
      <c r="N163" s="400" t="s">
        <v>56</v>
      </c>
      <c r="O163" s="504">
        <v>2017</v>
      </c>
      <c r="P163" s="401">
        <v>3</v>
      </c>
      <c r="Q163" s="141">
        <v>4300.4598084000008</v>
      </c>
      <c r="R163" s="141">
        <v>100.80400050000001</v>
      </c>
      <c r="S163" s="402">
        <v>4199.6558079000006</v>
      </c>
      <c r="T163" s="141">
        <v>1721.5346988000001</v>
      </c>
      <c r="W163" s="403">
        <v>2478.1211091000005</v>
      </c>
      <c r="X163" s="142">
        <v>45.03223448</v>
      </c>
      <c r="Y163" s="141">
        <v>494.02217952000001</v>
      </c>
      <c r="Z163" s="142">
        <v>26.930840410000002</v>
      </c>
      <c r="AA163" s="141">
        <v>0</v>
      </c>
      <c r="AB163" s="141">
        <v>-5.8142624500000011</v>
      </c>
      <c r="AC163" s="142">
        <v>26.189907850000001</v>
      </c>
      <c r="AD163" s="141">
        <v>175.91928672</v>
      </c>
      <c r="AE163" s="141">
        <v>511.51335935999998</v>
      </c>
      <c r="AF163" s="141">
        <v>663.93668160000004</v>
      </c>
      <c r="AG163" s="141">
        <v>144.98853504000002</v>
      </c>
      <c r="AH163" s="141">
        <v>0</v>
      </c>
      <c r="AI163" s="141">
        <v>146.97453984000001</v>
      </c>
      <c r="AJ163" s="141">
        <v>30.604843200000001</v>
      </c>
      <c r="AK163" s="141">
        <v>5.6321059199999999</v>
      </c>
      <c r="AL163" s="141">
        <v>1.1304950400000002</v>
      </c>
      <c r="AM163" s="380">
        <v>9.2782070399999999</v>
      </c>
      <c r="AN163" s="141">
        <v>6.3552153599999999</v>
      </c>
      <c r="AO163" s="141">
        <v>17.680535039999999</v>
      </c>
      <c r="AP163" s="141">
        <v>0</v>
      </c>
      <c r="AQ163" s="141">
        <v>11.019780480000001</v>
      </c>
      <c r="AR163" s="141">
        <v>0</v>
      </c>
      <c r="AS163" s="141">
        <v>3.0044688000000006</v>
      </c>
      <c r="AT163" s="142">
        <v>131.74850304000003</v>
      </c>
      <c r="AU163" s="466">
        <v>179.08670976000002</v>
      </c>
      <c r="AV163" s="402">
        <v>1859.7865564799999</v>
      </c>
      <c r="AW163" s="141">
        <v>85.793977499999997</v>
      </c>
      <c r="AX163" s="402">
        <v>-13.06903388999946</v>
      </c>
      <c r="AY163" s="141">
        <v>0</v>
      </c>
      <c r="AZ163" s="141">
        <v>0</v>
      </c>
      <c r="BA163" s="142">
        <v>130.75004849999999</v>
      </c>
      <c r="BB163" s="403">
        <v>-143.81908238999944</v>
      </c>
    </row>
    <row r="164" spans="6:54" ht="16.149999999999999" customHeight="1">
      <c r="F164" s="137" t="s">
        <v>109</v>
      </c>
      <c r="G164" s="395" t="s">
        <v>110</v>
      </c>
      <c r="H164" s="467">
        <v>41018</v>
      </c>
      <c r="I164" s="397" t="s">
        <v>61</v>
      </c>
      <c r="J164" s="397" t="s">
        <v>67</v>
      </c>
      <c r="K164" s="398" t="s">
        <v>63</v>
      </c>
      <c r="L164" s="395" t="s">
        <v>111</v>
      </c>
      <c r="M164" s="399">
        <v>0.21965274629513371</v>
      </c>
      <c r="N164" s="400" t="s">
        <v>52</v>
      </c>
      <c r="O164" s="504">
        <v>2017</v>
      </c>
      <c r="P164" s="401">
        <v>3</v>
      </c>
      <c r="Q164" s="141">
        <v>8033.6049318000005</v>
      </c>
      <c r="R164" s="141">
        <v>108.525249</v>
      </c>
      <c r="S164" s="402">
        <v>7925.0796828000002</v>
      </c>
      <c r="T164" s="141">
        <v>3206.5626978000005</v>
      </c>
      <c r="W164" s="403">
        <v>4718.5169850000002</v>
      </c>
      <c r="X164" s="142">
        <v>82.54194532999999</v>
      </c>
      <c r="Y164" s="141">
        <v>932.52836844000012</v>
      </c>
      <c r="Z164" s="142">
        <v>41.687747229999999</v>
      </c>
      <c r="AA164" s="141">
        <v>0</v>
      </c>
      <c r="AB164" s="141">
        <v>-29.93573357</v>
      </c>
      <c r="AC164" s="142">
        <v>36.665870990000002</v>
      </c>
      <c r="AD164" s="141">
        <v>224.55094272000002</v>
      </c>
      <c r="AE164" s="141">
        <v>612.59591136000006</v>
      </c>
      <c r="AF164" s="141">
        <v>124.67017823999998</v>
      </c>
      <c r="AG164" s="141">
        <v>331.83594047999998</v>
      </c>
      <c r="AH164" s="141">
        <v>0</v>
      </c>
      <c r="AI164" s="141">
        <v>170.53161216000001</v>
      </c>
      <c r="AJ164" s="141">
        <v>71.567465280000008</v>
      </c>
      <c r="AK164" s="141">
        <v>3.2387155200000004</v>
      </c>
      <c r="AL164" s="141">
        <v>1.8026812800000003</v>
      </c>
      <c r="AM164" s="380">
        <v>29.840995200000002</v>
      </c>
      <c r="AN164" s="141">
        <v>1.24252608</v>
      </c>
      <c r="AO164" s="141">
        <v>26.989296000000003</v>
      </c>
      <c r="AP164" s="141">
        <v>5.0413968000000002</v>
      </c>
      <c r="AQ164" s="141">
        <v>8.1477119999999985</v>
      </c>
      <c r="AR164" s="141">
        <v>0</v>
      </c>
      <c r="AS164" s="141">
        <v>7.2514636800000005</v>
      </c>
      <c r="AT164" s="142">
        <v>124.30353119999999</v>
      </c>
      <c r="AU164" s="466">
        <v>202.81692096</v>
      </c>
      <c r="AV164" s="402">
        <v>1743.6103679999999</v>
      </c>
      <c r="AW164" s="141">
        <v>160.2753075</v>
      </c>
      <c r="AX164" s="402">
        <v>1764.6033859200004</v>
      </c>
      <c r="AY164" s="141">
        <v>0</v>
      </c>
      <c r="AZ164" s="141">
        <v>0</v>
      </c>
      <c r="BA164" s="142">
        <v>115.58344575</v>
      </c>
      <c r="BB164" s="403">
        <v>1649.0199401700004</v>
      </c>
    </row>
    <row r="165" spans="6:54" ht="16.149999999999999" customHeight="1">
      <c r="F165" s="137" t="s">
        <v>112</v>
      </c>
      <c r="G165" s="395" t="s">
        <v>113</v>
      </c>
      <c r="H165" s="467">
        <v>41324</v>
      </c>
      <c r="I165" s="397" t="s">
        <v>55</v>
      </c>
      <c r="J165" s="397" t="s">
        <v>103</v>
      </c>
      <c r="K165" s="398" t="s">
        <v>63</v>
      </c>
      <c r="L165" s="395" t="s">
        <v>114</v>
      </c>
      <c r="M165" s="399">
        <v>0.11739863533872386</v>
      </c>
      <c r="N165" s="400" t="s">
        <v>52</v>
      </c>
      <c r="O165" s="504">
        <v>2017</v>
      </c>
      <c r="P165" s="401">
        <v>3</v>
      </c>
      <c r="Q165" s="141">
        <v>3992.8064021999999</v>
      </c>
      <c r="R165" s="141">
        <v>84.153053249999999</v>
      </c>
      <c r="S165" s="402">
        <v>3908.6533489499998</v>
      </c>
      <c r="T165" s="141">
        <v>1565.8875288000002</v>
      </c>
      <c r="W165" s="403">
        <v>2342.7658201499999</v>
      </c>
      <c r="X165" s="142">
        <v>43.519497170000001</v>
      </c>
      <c r="Y165" s="141">
        <v>459.81699192000002</v>
      </c>
      <c r="Z165" s="142">
        <v>23.534899510000002</v>
      </c>
      <c r="AA165" s="141">
        <v>0</v>
      </c>
      <c r="AB165" s="141">
        <v>-13.18242513</v>
      </c>
      <c r="AC165" s="142">
        <v>31.17062117</v>
      </c>
      <c r="AD165" s="141">
        <v>160.15346399999999</v>
      </c>
      <c r="AE165" s="141">
        <v>449.62130208000002</v>
      </c>
      <c r="AF165" s="141">
        <v>322.88364191999995</v>
      </c>
      <c r="AG165" s="141">
        <v>105.22770048</v>
      </c>
      <c r="AH165" s="141">
        <v>0</v>
      </c>
      <c r="AI165" s="141">
        <v>70.223092800000003</v>
      </c>
      <c r="AJ165" s="141">
        <v>58.928327040000006</v>
      </c>
      <c r="AK165" s="141">
        <v>2.9026224000000003</v>
      </c>
      <c r="AL165" s="141">
        <v>1.58880384</v>
      </c>
      <c r="AM165" s="380">
        <v>0</v>
      </c>
      <c r="AN165" s="141">
        <v>2.0369279999999996</v>
      </c>
      <c r="AO165" s="141">
        <v>9.5226383999999982</v>
      </c>
      <c r="AP165" s="141">
        <v>6.1617072000000004</v>
      </c>
      <c r="AQ165" s="141">
        <v>5.1025046400000003</v>
      </c>
      <c r="AR165" s="141">
        <v>0</v>
      </c>
      <c r="AS165" s="141">
        <v>3.8905324799999996</v>
      </c>
      <c r="AT165" s="142">
        <v>97.192019520000002</v>
      </c>
      <c r="AU165" s="466">
        <v>123.90633024</v>
      </c>
      <c r="AV165" s="402">
        <v>1295.4352848000001</v>
      </c>
      <c r="AW165" s="141">
        <v>69.697320000000019</v>
      </c>
      <c r="AX165" s="402">
        <v>468.75002278999978</v>
      </c>
      <c r="AY165" s="141">
        <v>0</v>
      </c>
      <c r="AZ165" s="141">
        <v>0</v>
      </c>
      <c r="BA165" s="142">
        <v>66.516506249999992</v>
      </c>
      <c r="BB165" s="403">
        <v>402.23351653999975</v>
      </c>
    </row>
    <row r="166" spans="6:54" ht="16.149999999999999" customHeight="1">
      <c r="F166" s="137" t="s">
        <v>115</v>
      </c>
      <c r="G166" s="395" t="s">
        <v>214</v>
      </c>
      <c r="H166" s="467">
        <v>41408</v>
      </c>
      <c r="I166" s="397" t="s">
        <v>55</v>
      </c>
      <c r="J166" s="397" t="s">
        <v>116</v>
      </c>
      <c r="K166" s="398" t="s">
        <v>117</v>
      </c>
      <c r="L166" s="395" t="s">
        <v>114</v>
      </c>
      <c r="M166" s="399">
        <v>0.10360479695147706</v>
      </c>
      <c r="N166" s="400" t="s">
        <v>52</v>
      </c>
      <c r="O166" s="504">
        <v>2017</v>
      </c>
      <c r="P166" s="401">
        <v>3</v>
      </c>
      <c r="Q166" s="141">
        <v>4587.7965840000006</v>
      </c>
      <c r="R166" s="141">
        <v>25.227735750000001</v>
      </c>
      <c r="S166" s="402">
        <v>4562.5688482500009</v>
      </c>
      <c r="T166" s="141">
        <v>2432.2867758000007</v>
      </c>
      <c r="W166" s="403">
        <v>2130.2820724500002</v>
      </c>
      <c r="X166" s="142">
        <v>51.402196350000004</v>
      </c>
      <c r="Y166" s="141">
        <v>313.24182840000009</v>
      </c>
      <c r="Z166" s="142">
        <v>36.861394860000004</v>
      </c>
      <c r="AA166" s="141">
        <v>0</v>
      </c>
      <c r="AB166" s="141">
        <v>197.76724914000002</v>
      </c>
      <c r="AC166" s="142">
        <v>4.6102470400000009</v>
      </c>
      <c r="AD166" s="141">
        <v>89.115600000000001</v>
      </c>
      <c r="AE166" s="141">
        <v>445.12987584000001</v>
      </c>
      <c r="AF166" s="141">
        <v>435.55631424000006</v>
      </c>
      <c r="AG166" s="141">
        <v>105.95080992000001</v>
      </c>
      <c r="AH166" s="141">
        <v>0</v>
      </c>
      <c r="AI166" s="141">
        <v>117.06225216</v>
      </c>
      <c r="AJ166" s="141">
        <v>55.485918720000001</v>
      </c>
      <c r="AK166" s="141">
        <v>2.5665292800000001</v>
      </c>
      <c r="AL166" s="141">
        <v>5.4895209599999992</v>
      </c>
      <c r="AM166" s="380">
        <v>0</v>
      </c>
      <c r="AN166" s="141">
        <v>0</v>
      </c>
      <c r="AO166" s="141">
        <v>12.639138240000001</v>
      </c>
      <c r="AP166" s="141">
        <v>0</v>
      </c>
      <c r="AQ166" s="141">
        <v>6.6709392000000003</v>
      </c>
      <c r="AR166" s="141">
        <v>0</v>
      </c>
      <c r="AS166" s="141">
        <v>5.0413968000000002</v>
      </c>
      <c r="AT166" s="142">
        <v>83.595525119999991</v>
      </c>
      <c r="AU166" s="466">
        <v>107.94699935999999</v>
      </c>
      <c r="AV166" s="402">
        <v>1364.30382048</v>
      </c>
      <c r="AW166" s="141">
        <v>91.532595000000001</v>
      </c>
      <c r="AX166" s="402">
        <v>475.31773354000018</v>
      </c>
      <c r="AY166" s="141">
        <v>0</v>
      </c>
      <c r="AZ166" s="141">
        <v>0</v>
      </c>
      <c r="BA166" s="142">
        <v>39.188084250000003</v>
      </c>
      <c r="BB166" s="403">
        <v>436.1296492900002</v>
      </c>
    </row>
    <row r="167" spans="6:54" ht="16.149999999999999" customHeight="1">
      <c r="F167" s="137" t="s">
        <v>118</v>
      </c>
      <c r="G167" s="395" t="s">
        <v>119</v>
      </c>
      <c r="H167" s="467">
        <v>41426</v>
      </c>
      <c r="I167" s="397" t="s">
        <v>61</v>
      </c>
      <c r="J167" s="397" t="s">
        <v>67</v>
      </c>
      <c r="K167" s="398" t="s">
        <v>63</v>
      </c>
      <c r="L167" s="395" t="s">
        <v>111</v>
      </c>
      <c r="M167" s="399">
        <v>0.10004761286449187</v>
      </c>
      <c r="N167" s="400" t="s">
        <v>52</v>
      </c>
      <c r="O167" s="504">
        <v>2017</v>
      </c>
      <c r="P167" s="401">
        <v>3</v>
      </c>
      <c r="Q167" s="141">
        <v>8046.122704200001</v>
      </c>
      <c r="R167" s="141">
        <v>123.99982875000001</v>
      </c>
      <c r="S167" s="402">
        <v>7922.1228754500007</v>
      </c>
      <c r="T167" s="141">
        <v>3221.3904282000003</v>
      </c>
      <c r="W167" s="403">
        <v>4700.7324472500004</v>
      </c>
      <c r="X167" s="142">
        <v>86.709690980000005</v>
      </c>
      <c r="Y167" s="141">
        <v>932.12912807999987</v>
      </c>
      <c r="Z167" s="142">
        <v>56.413781860000007</v>
      </c>
      <c r="AA167" s="141">
        <v>0</v>
      </c>
      <c r="AB167" s="141">
        <v>-191.73688136000001</v>
      </c>
      <c r="AC167" s="142">
        <v>38.240352679999994</v>
      </c>
      <c r="AD167" s="141">
        <v>347.43880895999996</v>
      </c>
      <c r="AE167" s="141">
        <v>725.74726176000001</v>
      </c>
      <c r="AF167" s="141">
        <v>644.09700287999999</v>
      </c>
      <c r="AG167" s="141">
        <v>258.45560928000003</v>
      </c>
      <c r="AH167" s="141">
        <v>0</v>
      </c>
      <c r="AI167" s="141">
        <v>144.22468704000002</v>
      </c>
      <c r="AJ167" s="141">
        <v>106.27671839999999</v>
      </c>
      <c r="AK167" s="141">
        <v>3.6868396800000003</v>
      </c>
      <c r="AL167" s="141">
        <v>8.4226972799999995</v>
      </c>
      <c r="AM167" s="380">
        <v>0</v>
      </c>
      <c r="AN167" s="141">
        <v>0.51941663999999999</v>
      </c>
      <c r="AO167" s="141">
        <v>31.450168320000003</v>
      </c>
      <c r="AP167" s="141">
        <v>5.0413968000000002</v>
      </c>
      <c r="AQ167" s="141">
        <v>11.08088832</v>
      </c>
      <c r="AR167" s="141">
        <v>0</v>
      </c>
      <c r="AS167" s="141">
        <v>101.03162879999999</v>
      </c>
      <c r="AT167" s="142">
        <v>118.98714912000001</v>
      </c>
      <c r="AU167" s="466">
        <v>268.11064800000003</v>
      </c>
      <c r="AV167" s="402">
        <v>2506.4602732799999</v>
      </c>
      <c r="AW167" s="141">
        <v>160.52767500000004</v>
      </c>
      <c r="AX167" s="402">
        <v>804.99536937000016</v>
      </c>
      <c r="AY167" s="141">
        <v>0</v>
      </c>
      <c r="AZ167" s="141">
        <v>0</v>
      </c>
      <c r="BA167" s="142">
        <v>227.92709699999997</v>
      </c>
      <c r="BB167" s="403">
        <v>577.06827237000016</v>
      </c>
    </row>
    <row r="168" spans="6:54" ht="16.149999999999999" customHeight="1">
      <c r="F168" s="137" t="s">
        <v>120</v>
      </c>
      <c r="G168" s="395" t="s">
        <v>121</v>
      </c>
      <c r="H168" s="467">
        <v>41470</v>
      </c>
      <c r="I168" s="397" t="s">
        <v>55</v>
      </c>
      <c r="J168" s="397" t="s">
        <v>103</v>
      </c>
      <c r="K168" s="398" t="s">
        <v>95</v>
      </c>
      <c r="L168" s="395" t="s">
        <v>114</v>
      </c>
      <c r="M168" s="399">
        <v>4.948432699988993E-2</v>
      </c>
      <c r="N168" s="400" t="s">
        <v>51</v>
      </c>
      <c r="O168" s="504">
        <v>2017</v>
      </c>
      <c r="P168" s="401">
        <v>3</v>
      </c>
      <c r="Q168" s="141">
        <v>1105.0179083999999</v>
      </c>
      <c r="R168" s="141">
        <v>30.318198750000001</v>
      </c>
      <c r="S168" s="402">
        <v>1074.6997096499999</v>
      </c>
      <c r="T168" s="141">
        <v>639.94636439999999</v>
      </c>
      <c r="W168" s="403">
        <v>434.75334524999994</v>
      </c>
      <c r="X168" s="142">
        <v>25.634208430000001</v>
      </c>
      <c r="Y168" s="141">
        <v>84.272086799999968</v>
      </c>
      <c r="Z168" s="142">
        <v>6.0818214299999998</v>
      </c>
      <c r="AA168" s="141">
        <v>0</v>
      </c>
      <c r="AB168" s="141">
        <v>-0.12348876</v>
      </c>
      <c r="AC168" s="142">
        <v>6.3905433299999999</v>
      </c>
      <c r="AD168" s="141">
        <v>56.168289599999994</v>
      </c>
      <c r="AE168" s="141">
        <v>34.281498239999998</v>
      </c>
      <c r="AF168" s="141">
        <v>95.481000000000009</v>
      </c>
      <c r="AG168" s="141">
        <v>9.6041155199999988</v>
      </c>
      <c r="AH168" s="141">
        <v>0</v>
      </c>
      <c r="AI168" s="141">
        <v>2.4137596800000001</v>
      </c>
      <c r="AJ168" s="141">
        <v>9.2272838400000001</v>
      </c>
      <c r="AK168" s="141">
        <v>2.0165587199999999</v>
      </c>
      <c r="AL168" s="141">
        <v>1.50732672</v>
      </c>
      <c r="AM168" s="380">
        <v>0</v>
      </c>
      <c r="AN168" s="141">
        <v>0</v>
      </c>
      <c r="AO168" s="141">
        <v>3.4831468800000001</v>
      </c>
      <c r="AP168" s="141">
        <v>0</v>
      </c>
      <c r="AQ168" s="141">
        <v>1.9045276800000002</v>
      </c>
      <c r="AR168" s="141">
        <v>0</v>
      </c>
      <c r="AS168" s="141">
        <v>14.329788479999999</v>
      </c>
      <c r="AT168" s="142">
        <v>20.644265280000003</v>
      </c>
      <c r="AU168" s="466">
        <v>40.361728319999997</v>
      </c>
      <c r="AV168" s="402">
        <v>251.06156064000001</v>
      </c>
      <c r="AW168" s="141">
        <v>19.289655</v>
      </c>
      <c r="AX168" s="402">
        <v>54.681067520000013</v>
      </c>
      <c r="AY168" s="141">
        <v>0</v>
      </c>
      <c r="AZ168" s="141">
        <v>0</v>
      </c>
      <c r="BA168" s="142">
        <v>21.092237249999997</v>
      </c>
      <c r="BB168" s="403">
        <v>33.588830270000017</v>
      </c>
    </row>
    <row r="169" spans="6:54" ht="16.149999999999999" customHeight="1">
      <c r="F169" s="137" t="s">
        <v>122</v>
      </c>
      <c r="G169" s="395" t="s">
        <v>123</v>
      </c>
      <c r="H169" s="467">
        <v>41655</v>
      </c>
      <c r="I169" s="397" t="s">
        <v>61</v>
      </c>
      <c r="J169" s="397" t="s">
        <v>62</v>
      </c>
      <c r="K169" s="398" t="s">
        <v>95</v>
      </c>
      <c r="L169" s="395" t="s">
        <v>80</v>
      </c>
      <c r="M169" s="399">
        <v>0.12340457289226363</v>
      </c>
      <c r="N169" s="400" t="s">
        <v>52</v>
      </c>
      <c r="O169" s="504">
        <v>2017</v>
      </c>
      <c r="P169" s="401">
        <v>3</v>
      </c>
      <c r="Q169" s="141">
        <v>1417.0052358000003</v>
      </c>
      <c r="R169" s="141">
        <v>18.223002000000001</v>
      </c>
      <c r="S169" s="402">
        <v>1398.7822338000003</v>
      </c>
      <c r="T169" s="141">
        <v>800.54344439999988</v>
      </c>
      <c r="W169" s="403">
        <v>598.23878940000043</v>
      </c>
      <c r="X169" s="142">
        <v>29.297708309999997</v>
      </c>
      <c r="Y169" s="141">
        <v>137.16603935999998</v>
      </c>
      <c r="Z169" s="142">
        <v>1.87291286</v>
      </c>
      <c r="AA169" s="141">
        <v>0</v>
      </c>
      <c r="AB169" s="141">
        <v>-8.2325839999999997E-2</v>
      </c>
      <c r="AC169" s="142">
        <v>0</v>
      </c>
      <c r="AD169" s="141">
        <v>87.241626240000002</v>
      </c>
      <c r="AE169" s="141">
        <v>42.979180800000002</v>
      </c>
      <c r="AF169" s="141">
        <v>30.951120960000001</v>
      </c>
      <c r="AG169" s="141">
        <v>17.935151040000001</v>
      </c>
      <c r="AH169" s="141">
        <v>0</v>
      </c>
      <c r="AI169" s="141">
        <v>2.9535456</v>
      </c>
      <c r="AJ169" s="141">
        <v>6.02930688</v>
      </c>
      <c r="AK169" s="141">
        <v>2.7396681600000004</v>
      </c>
      <c r="AL169" s="141">
        <v>0.68237088000000001</v>
      </c>
      <c r="AM169" s="380">
        <v>0</v>
      </c>
      <c r="AN169" s="141">
        <v>0</v>
      </c>
      <c r="AO169" s="141">
        <v>5.27564352</v>
      </c>
      <c r="AP169" s="141">
        <v>0</v>
      </c>
      <c r="AQ169" s="141">
        <v>0.96754079999999987</v>
      </c>
      <c r="AR169" s="141">
        <v>0</v>
      </c>
      <c r="AS169" s="141">
        <v>0.51941663999999999</v>
      </c>
      <c r="AT169" s="142">
        <v>28.415145599999999</v>
      </c>
      <c r="AU169" s="466">
        <v>35.177746560000003</v>
      </c>
      <c r="AV169" s="402">
        <v>226.68971712000004</v>
      </c>
      <c r="AW169" s="141">
        <v>28.265160000000005</v>
      </c>
      <c r="AX169" s="402">
        <v>174.86492591000035</v>
      </c>
      <c r="AY169" s="141">
        <v>0</v>
      </c>
      <c r="AZ169" s="141">
        <v>0</v>
      </c>
      <c r="BA169" s="142">
        <v>24.776873999999999</v>
      </c>
      <c r="BB169" s="403">
        <v>150.08805191000036</v>
      </c>
    </row>
    <row r="170" spans="6:54" ht="16.149999999999999" customHeight="1">
      <c r="F170" s="137" t="s">
        <v>124</v>
      </c>
      <c r="G170" s="395" t="s">
        <v>125</v>
      </c>
      <c r="H170" s="467">
        <v>41699</v>
      </c>
      <c r="I170" s="397" t="s">
        <v>55</v>
      </c>
      <c r="J170" s="397" t="s">
        <v>126</v>
      </c>
      <c r="K170" s="398" t="s">
        <v>63</v>
      </c>
      <c r="L170" s="395" t="s">
        <v>114</v>
      </c>
      <c r="M170" s="399">
        <v>0.18590815089295795</v>
      </c>
      <c r="N170" s="400" t="s">
        <v>52</v>
      </c>
      <c r="O170" s="504">
        <v>2017</v>
      </c>
      <c r="P170" s="401">
        <v>3</v>
      </c>
      <c r="Q170" s="141">
        <v>7036.3960632000008</v>
      </c>
      <c r="R170" s="141">
        <v>75.041552249999995</v>
      </c>
      <c r="S170" s="402">
        <v>6961.354510950001</v>
      </c>
      <c r="T170" s="141">
        <v>2791.1772504000005</v>
      </c>
      <c r="W170" s="403">
        <v>4170.1772605500009</v>
      </c>
      <c r="X170" s="142">
        <v>100.13909363</v>
      </c>
      <c r="Y170" s="141">
        <v>819.19805760000008</v>
      </c>
      <c r="Z170" s="142">
        <v>27.188108660000001</v>
      </c>
      <c r="AA170" s="141">
        <v>0</v>
      </c>
      <c r="AB170" s="141">
        <v>-9.6012510899999999</v>
      </c>
      <c r="AC170" s="142">
        <v>25.201997769999998</v>
      </c>
      <c r="AD170" s="141">
        <v>168.36228384</v>
      </c>
      <c r="AE170" s="141">
        <v>479.79839040000007</v>
      </c>
      <c r="AF170" s="141">
        <v>501.01299552</v>
      </c>
      <c r="AG170" s="141">
        <v>199.7207904</v>
      </c>
      <c r="AH170" s="141">
        <v>0</v>
      </c>
      <c r="AI170" s="141">
        <v>251.85596255999999</v>
      </c>
      <c r="AJ170" s="141">
        <v>41.207053439999996</v>
      </c>
      <c r="AK170" s="141">
        <v>6.0394915199999994</v>
      </c>
      <c r="AL170" s="141">
        <v>10.06242432</v>
      </c>
      <c r="AM170" s="380">
        <v>17.171303039999998</v>
      </c>
      <c r="AN170" s="141">
        <v>0.27498528</v>
      </c>
      <c r="AO170" s="141">
        <v>63.745661760000011</v>
      </c>
      <c r="AP170" s="141">
        <v>0</v>
      </c>
      <c r="AQ170" s="141">
        <v>7.0477708799999998</v>
      </c>
      <c r="AR170" s="141">
        <v>0</v>
      </c>
      <c r="AS170" s="141">
        <v>8.8198982400000006</v>
      </c>
      <c r="AT170" s="142">
        <v>53.18419008</v>
      </c>
      <c r="AU170" s="466">
        <v>150.24380928000002</v>
      </c>
      <c r="AV170" s="402">
        <v>1808.3032012799999</v>
      </c>
      <c r="AW170" s="141">
        <v>122.826165</v>
      </c>
      <c r="AX170" s="402">
        <v>1308.1233810600011</v>
      </c>
      <c r="AY170" s="141">
        <v>0</v>
      </c>
      <c r="AZ170" s="141">
        <v>0</v>
      </c>
      <c r="BA170" s="142">
        <v>161.04128774999998</v>
      </c>
      <c r="BB170" s="403">
        <v>1147.082093310001</v>
      </c>
    </row>
    <row r="171" spans="6:54" ht="16.149999999999999" customHeight="1">
      <c r="F171" s="137" t="s">
        <v>127</v>
      </c>
      <c r="G171" s="395" t="s">
        <v>128</v>
      </c>
      <c r="H171" s="467">
        <v>41699</v>
      </c>
      <c r="I171" s="397" t="s">
        <v>55</v>
      </c>
      <c r="J171" s="397" t="s">
        <v>103</v>
      </c>
      <c r="K171" s="398" t="s">
        <v>95</v>
      </c>
      <c r="L171" s="395" t="s">
        <v>114</v>
      </c>
      <c r="M171" s="399">
        <v>0.11073564144302703</v>
      </c>
      <c r="N171" s="400" t="s">
        <v>52</v>
      </c>
      <c r="O171" s="504">
        <v>2017</v>
      </c>
      <c r="P171" s="401">
        <v>3</v>
      </c>
      <c r="Q171" s="141">
        <v>2090.1489966000004</v>
      </c>
      <c r="R171" s="141">
        <v>39.504559499999999</v>
      </c>
      <c r="S171" s="402">
        <v>2050.6444371000002</v>
      </c>
      <c r="T171" s="141">
        <v>1171.5336989999998</v>
      </c>
      <c r="W171" s="403">
        <v>879.11073810000039</v>
      </c>
      <c r="X171" s="142">
        <v>62.186881389999996</v>
      </c>
      <c r="Y171" s="141">
        <v>160.83991368000002</v>
      </c>
      <c r="Z171" s="142">
        <v>10.32160219</v>
      </c>
      <c r="AA171" s="141">
        <v>0</v>
      </c>
      <c r="AB171" s="141">
        <v>-0.32930335999999999</v>
      </c>
      <c r="AC171" s="142">
        <v>7.7283382300000003</v>
      </c>
      <c r="AD171" s="141">
        <v>70.701770879999998</v>
      </c>
      <c r="AE171" s="141">
        <v>60.364361280000004</v>
      </c>
      <c r="AF171" s="141">
        <v>135.31312704000004</v>
      </c>
      <c r="AG171" s="141">
        <v>13.301139839999999</v>
      </c>
      <c r="AH171" s="141">
        <v>0</v>
      </c>
      <c r="AI171" s="141">
        <v>8.98285248</v>
      </c>
      <c r="AJ171" s="141">
        <v>4.8988118400000005</v>
      </c>
      <c r="AK171" s="141">
        <v>2.2202515200000001</v>
      </c>
      <c r="AL171" s="141">
        <v>7.8116188799999993</v>
      </c>
      <c r="AM171" s="380">
        <v>0</v>
      </c>
      <c r="AN171" s="141">
        <v>0</v>
      </c>
      <c r="AO171" s="141">
        <v>38.447015999999998</v>
      </c>
      <c r="AP171" s="141">
        <v>0</v>
      </c>
      <c r="AQ171" s="141">
        <v>3.2285308799999997</v>
      </c>
      <c r="AR171" s="141">
        <v>0</v>
      </c>
      <c r="AS171" s="141">
        <v>4.1349638400000002</v>
      </c>
      <c r="AT171" s="142">
        <v>35.819378880000002</v>
      </c>
      <c r="AU171" s="466">
        <v>81.629889599999998</v>
      </c>
      <c r="AV171" s="402">
        <v>385.2238233600001</v>
      </c>
      <c r="AW171" s="141">
        <v>36.483562500000005</v>
      </c>
      <c r="AX171" s="402">
        <v>231.45398985000037</v>
      </c>
      <c r="AY171" s="141">
        <v>0</v>
      </c>
      <c r="AZ171" s="141">
        <v>0</v>
      </c>
      <c r="BA171" s="142">
        <v>27.143770500000002</v>
      </c>
      <c r="BB171" s="403">
        <v>204.31021935000035</v>
      </c>
    </row>
    <row r="172" spans="6:54" ht="16.149999999999999" customHeight="1">
      <c r="F172" s="137" t="s">
        <v>129</v>
      </c>
      <c r="G172" s="395" t="s">
        <v>130</v>
      </c>
      <c r="H172" s="467">
        <v>41725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0.13723943780846445</v>
      </c>
      <c r="N172" s="400" t="s">
        <v>52</v>
      </c>
      <c r="O172" s="504">
        <v>2017</v>
      </c>
      <c r="P172" s="401">
        <v>3</v>
      </c>
      <c r="Q172" s="141">
        <v>5456.2967927999998</v>
      </c>
      <c r="R172" s="141">
        <v>81.864483750000005</v>
      </c>
      <c r="S172" s="402">
        <v>5374.4323090500002</v>
      </c>
      <c r="T172" s="141">
        <v>2683.2912120000001</v>
      </c>
      <c r="W172" s="403">
        <v>2691.1410970500001</v>
      </c>
      <c r="X172" s="142">
        <v>65.541659370000005</v>
      </c>
      <c r="Y172" s="141">
        <v>368.88730236000004</v>
      </c>
      <c r="Z172" s="142">
        <v>6.4419969799999999</v>
      </c>
      <c r="AA172" s="141">
        <v>0</v>
      </c>
      <c r="AB172" s="141">
        <v>-0.46308284999999999</v>
      </c>
      <c r="AC172" s="142">
        <v>25.613626969999999</v>
      </c>
      <c r="AD172" s="141">
        <v>118.651056</v>
      </c>
      <c r="AE172" s="141">
        <v>530.66048255999999</v>
      </c>
      <c r="AF172" s="141">
        <v>382.72858656000005</v>
      </c>
      <c r="AG172" s="141">
        <v>79.603146240000001</v>
      </c>
      <c r="AH172" s="141">
        <v>0</v>
      </c>
      <c r="AI172" s="141">
        <v>115.00495488</v>
      </c>
      <c r="AJ172" s="141">
        <v>52.369418879999998</v>
      </c>
      <c r="AK172" s="141">
        <v>3.1572383999999998</v>
      </c>
      <c r="AL172" s="141">
        <v>9.5531923200000008</v>
      </c>
      <c r="AM172" s="380">
        <v>0.8555097599999999</v>
      </c>
      <c r="AN172" s="141">
        <v>0</v>
      </c>
      <c r="AO172" s="141">
        <v>14.085357120000001</v>
      </c>
      <c r="AP172" s="141">
        <v>10.0827936</v>
      </c>
      <c r="AQ172" s="141">
        <v>5.5404441599999998</v>
      </c>
      <c r="AR172" s="141">
        <v>0</v>
      </c>
      <c r="AS172" s="141">
        <v>1.38511104</v>
      </c>
      <c r="AT172" s="142">
        <v>107.67201408</v>
      </c>
      <c r="AU172" s="466">
        <v>139.62122976000001</v>
      </c>
      <c r="AV172" s="402">
        <v>1431.3493056000004</v>
      </c>
      <c r="AW172" s="141">
        <v>95.252272500000018</v>
      </c>
      <c r="AX172" s="402">
        <v>748.81910435999964</v>
      </c>
      <c r="AY172" s="141">
        <v>0</v>
      </c>
      <c r="AZ172" s="141">
        <v>0</v>
      </c>
      <c r="BA172" s="142">
        <v>158.39741399999997</v>
      </c>
      <c r="BB172" s="403">
        <v>590.42169035999973</v>
      </c>
    </row>
    <row r="173" spans="6:54" ht="16.149999999999999" customHeight="1">
      <c r="F173" s="137" t="s">
        <v>131</v>
      </c>
      <c r="G173" s="395" t="s">
        <v>132</v>
      </c>
      <c r="H173" s="467">
        <v>41726</v>
      </c>
      <c r="I173" s="397" t="s">
        <v>55</v>
      </c>
      <c r="J173" s="397" t="s">
        <v>103</v>
      </c>
      <c r="K173" s="398" t="s">
        <v>106</v>
      </c>
      <c r="L173" s="395" t="s">
        <v>114</v>
      </c>
      <c r="M173" s="399">
        <v>0.11679656417152336</v>
      </c>
      <c r="N173" s="400" t="s">
        <v>52</v>
      </c>
      <c r="O173" s="504">
        <v>2017</v>
      </c>
      <c r="P173" s="401">
        <v>3</v>
      </c>
      <c r="Q173" s="141">
        <v>3605.5144440000004</v>
      </c>
      <c r="R173" s="141">
        <v>129.69986400000002</v>
      </c>
      <c r="S173" s="402">
        <v>3475.8145800000002</v>
      </c>
      <c r="T173" s="141">
        <v>1497.8647655999998</v>
      </c>
      <c r="W173" s="403">
        <v>1977.9498144000004</v>
      </c>
      <c r="X173" s="142">
        <v>54.818718710000006</v>
      </c>
      <c r="Y173" s="141">
        <v>323.56812636000006</v>
      </c>
      <c r="Z173" s="142">
        <v>8.3663634900000012</v>
      </c>
      <c r="AA173" s="141">
        <v>0</v>
      </c>
      <c r="AB173" s="141">
        <v>-7.3784534100000005</v>
      </c>
      <c r="AC173" s="142">
        <v>50.362832620000006</v>
      </c>
      <c r="AD173" s="141">
        <v>124.35445439999999</v>
      </c>
      <c r="AE173" s="141">
        <v>368.79599904000008</v>
      </c>
      <c r="AF173" s="141">
        <v>308.56403808000005</v>
      </c>
      <c r="AG173" s="141">
        <v>109.31174112000001</v>
      </c>
      <c r="AH173" s="141">
        <v>0</v>
      </c>
      <c r="AI173" s="141">
        <v>143.18585376000001</v>
      </c>
      <c r="AJ173" s="141">
        <v>43.997644799999996</v>
      </c>
      <c r="AK173" s="141">
        <v>2.48505216</v>
      </c>
      <c r="AL173" s="141">
        <v>1.53788064</v>
      </c>
      <c r="AM173" s="380">
        <v>0</v>
      </c>
      <c r="AN173" s="141">
        <v>0</v>
      </c>
      <c r="AO173" s="141">
        <v>5.5811827200000002</v>
      </c>
      <c r="AP173" s="141">
        <v>0</v>
      </c>
      <c r="AQ173" s="141">
        <v>7.7708803200000007</v>
      </c>
      <c r="AR173" s="141">
        <v>0</v>
      </c>
      <c r="AS173" s="141">
        <v>3.1979769600000005</v>
      </c>
      <c r="AT173" s="142">
        <v>31.34832192</v>
      </c>
      <c r="AU173" s="466">
        <v>47.898361919999999</v>
      </c>
      <c r="AV173" s="402">
        <v>1150.13102592</v>
      </c>
      <c r="AW173" s="141">
        <v>62.938260000000007</v>
      </c>
      <c r="AX173" s="402">
        <v>421.11169913000037</v>
      </c>
      <c r="AY173" s="141">
        <v>0</v>
      </c>
      <c r="AZ173" s="141">
        <v>0</v>
      </c>
      <c r="BA173" s="142">
        <v>126.99826574999997</v>
      </c>
      <c r="BB173" s="403">
        <v>294.1134333800004</v>
      </c>
    </row>
    <row r="174" spans="6:54" ht="16.149999999999999" customHeight="1">
      <c r="F174" s="137" t="s">
        <v>133</v>
      </c>
      <c r="G174" s="395" t="s">
        <v>134</v>
      </c>
      <c r="H174" s="467">
        <v>41726</v>
      </c>
      <c r="I174" s="397" t="s">
        <v>55</v>
      </c>
      <c r="J174" s="397" t="s">
        <v>103</v>
      </c>
      <c r="K174" s="398" t="s">
        <v>135</v>
      </c>
      <c r="L174" s="395" t="s">
        <v>114</v>
      </c>
      <c r="M174" s="399">
        <v>0.14440310120268487</v>
      </c>
      <c r="N174" s="400" t="s">
        <v>52</v>
      </c>
      <c r="O174" s="504">
        <v>2017</v>
      </c>
      <c r="P174" s="401">
        <v>3</v>
      </c>
      <c r="Q174" s="141">
        <v>2400.3763559999998</v>
      </c>
      <c r="R174" s="141">
        <v>55.000527750000003</v>
      </c>
      <c r="S174" s="402">
        <v>2345.3758282499998</v>
      </c>
      <c r="T174" s="141">
        <v>852.66049679999992</v>
      </c>
      <c r="W174" s="403">
        <v>1492.7153314499999</v>
      </c>
      <c r="X174" s="142">
        <v>34.165223600000004</v>
      </c>
      <c r="Y174" s="141">
        <v>195.43355136000002</v>
      </c>
      <c r="Z174" s="142">
        <v>42.387516869999999</v>
      </c>
      <c r="AA174" s="141">
        <v>0</v>
      </c>
      <c r="AB174" s="141">
        <v>-2.24337914</v>
      </c>
      <c r="AC174" s="142">
        <v>18.440988160000003</v>
      </c>
      <c r="AD174" s="141">
        <v>109.41358752000001</v>
      </c>
      <c r="AE174" s="141">
        <v>242.11944671999998</v>
      </c>
      <c r="AF174" s="141">
        <v>220.15117824000001</v>
      </c>
      <c r="AG174" s="141">
        <v>83.870510400000001</v>
      </c>
      <c r="AH174" s="141">
        <v>0</v>
      </c>
      <c r="AI174" s="141">
        <v>96.407802239999995</v>
      </c>
      <c r="AJ174" s="141">
        <v>45.698479679999991</v>
      </c>
      <c r="AK174" s="141">
        <v>2.60726784</v>
      </c>
      <c r="AL174" s="141">
        <v>7.5468182400000003</v>
      </c>
      <c r="AM174" s="380">
        <v>0</v>
      </c>
      <c r="AN174" s="141">
        <v>1.56843456</v>
      </c>
      <c r="AO174" s="141">
        <v>6.905185920000001</v>
      </c>
      <c r="AP174" s="141">
        <v>0</v>
      </c>
      <c r="AQ174" s="141">
        <v>5.3163820800000003</v>
      </c>
      <c r="AR174" s="141">
        <v>0</v>
      </c>
      <c r="AS174" s="141">
        <v>2.8313299199999999</v>
      </c>
      <c r="AT174" s="142">
        <v>23.964457920000001</v>
      </c>
      <c r="AU174" s="466">
        <v>40.5857904</v>
      </c>
      <c r="AV174" s="402">
        <v>848.40088128000002</v>
      </c>
      <c r="AW174" s="141">
        <v>41.903977499999996</v>
      </c>
      <c r="AX174" s="402">
        <v>346.62178985999992</v>
      </c>
      <c r="AY174" s="141">
        <v>0</v>
      </c>
      <c r="AZ174" s="141">
        <v>0</v>
      </c>
      <c r="BA174" s="142">
        <v>105.95638799999998</v>
      </c>
      <c r="BB174" s="403">
        <v>240.66540185999995</v>
      </c>
    </row>
    <row r="175" spans="6:54" ht="16.149999999999999" customHeight="1">
      <c r="F175" s="137" t="s">
        <v>136</v>
      </c>
      <c r="G175" s="395" t="s">
        <v>137</v>
      </c>
      <c r="H175" s="467">
        <v>41738</v>
      </c>
      <c r="I175" s="397" t="s">
        <v>55</v>
      </c>
      <c r="J175" s="397" t="s">
        <v>116</v>
      </c>
      <c r="K175" s="398" t="s">
        <v>135</v>
      </c>
      <c r="L175" s="395" t="s">
        <v>114</v>
      </c>
      <c r="M175" s="399">
        <v>0.20909929226180091</v>
      </c>
      <c r="N175" s="400" t="s">
        <v>52</v>
      </c>
      <c r="O175" s="504">
        <v>2017</v>
      </c>
      <c r="P175" s="401">
        <v>3</v>
      </c>
      <c r="Q175" s="141">
        <v>3942.4493178000002</v>
      </c>
      <c r="R175" s="141">
        <v>53.514027000000006</v>
      </c>
      <c r="S175" s="402">
        <v>3888.9352908000001</v>
      </c>
      <c r="T175" s="141">
        <v>1435.198905</v>
      </c>
      <c r="W175" s="403">
        <v>2453.7363857999999</v>
      </c>
      <c r="X175" s="142">
        <v>93.100234310000005</v>
      </c>
      <c r="Y175" s="141">
        <v>324.14001119999995</v>
      </c>
      <c r="Z175" s="142">
        <v>20.55058781</v>
      </c>
      <c r="AA175" s="141">
        <v>0</v>
      </c>
      <c r="AB175" s="141">
        <v>-1.5436095000000001</v>
      </c>
      <c r="AC175" s="142">
        <v>16.578366029999998</v>
      </c>
      <c r="AD175" s="141">
        <v>114.56701536</v>
      </c>
      <c r="AE175" s="141">
        <v>341.72522591999996</v>
      </c>
      <c r="AF175" s="141">
        <v>298.70530656</v>
      </c>
      <c r="AG175" s="141">
        <v>92.496900479999979</v>
      </c>
      <c r="AH175" s="141">
        <v>0</v>
      </c>
      <c r="AI175" s="141">
        <v>107.42758272</v>
      </c>
      <c r="AJ175" s="141">
        <v>41.563515840000001</v>
      </c>
      <c r="AK175" s="141">
        <v>3.1063151999999996</v>
      </c>
      <c r="AL175" s="141">
        <v>5.7441369599999996</v>
      </c>
      <c r="AM175" s="380">
        <v>1.1406796800000001</v>
      </c>
      <c r="AN175" s="141">
        <v>0.33609312000000002</v>
      </c>
      <c r="AO175" s="141">
        <v>8.1273427199999997</v>
      </c>
      <c r="AP175" s="141">
        <v>0</v>
      </c>
      <c r="AQ175" s="141">
        <v>5.2450896000000009</v>
      </c>
      <c r="AR175" s="141">
        <v>0</v>
      </c>
      <c r="AS175" s="141">
        <v>32.081616000000004</v>
      </c>
      <c r="AT175" s="142">
        <v>85.530606720000009</v>
      </c>
      <c r="AU175" s="466">
        <v>132.46142784</v>
      </c>
      <c r="AV175" s="402">
        <v>1137.7974268800001</v>
      </c>
      <c r="AW175" s="141">
        <v>68.819519999999997</v>
      </c>
      <c r="AX175" s="402">
        <v>824.36336212999981</v>
      </c>
      <c r="AY175" s="141">
        <v>0</v>
      </c>
      <c r="AZ175" s="141">
        <v>0</v>
      </c>
      <c r="BA175" s="142">
        <v>103.2873345</v>
      </c>
      <c r="BB175" s="403">
        <v>721.07602762999977</v>
      </c>
    </row>
    <row r="176" spans="6:54" ht="16.149999999999999" customHeight="1">
      <c r="F176" s="137" t="s">
        <v>138</v>
      </c>
      <c r="G176" s="395" t="s">
        <v>139</v>
      </c>
      <c r="H176" s="467">
        <v>41739</v>
      </c>
      <c r="I176" s="397" t="s">
        <v>55</v>
      </c>
      <c r="J176" s="397" t="s">
        <v>116</v>
      </c>
      <c r="K176" s="398" t="s">
        <v>63</v>
      </c>
      <c r="L176" s="395" t="s">
        <v>114</v>
      </c>
      <c r="M176" s="399">
        <v>0.20086923560493447</v>
      </c>
      <c r="N176" s="400" t="s">
        <v>52</v>
      </c>
      <c r="O176" s="504">
        <v>2017</v>
      </c>
      <c r="P176" s="401">
        <v>3</v>
      </c>
      <c r="Q176" s="141">
        <v>8448.0333965999998</v>
      </c>
      <c r="R176" s="141">
        <v>113.86167975000001</v>
      </c>
      <c r="S176" s="402">
        <v>8334.1717168499999</v>
      </c>
      <c r="T176" s="141">
        <v>3378.423573</v>
      </c>
      <c r="W176" s="403">
        <v>4955.7481438499999</v>
      </c>
      <c r="X176" s="142">
        <v>96.352104990000001</v>
      </c>
      <c r="Y176" s="141">
        <v>980.66380751999998</v>
      </c>
      <c r="Z176" s="142">
        <v>39.485531009999995</v>
      </c>
      <c r="AA176" s="141">
        <v>0</v>
      </c>
      <c r="AB176" s="141">
        <v>-18.698256410000003</v>
      </c>
      <c r="AC176" s="142">
        <v>43.241647460000003</v>
      </c>
      <c r="AD176" s="141">
        <v>204.51775584000001</v>
      </c>
      <c r="AE176" s="141">
        <v>655.81952351999996</v>
      </c>
      <c r="AF176" s="141">
        <v>547.24107648000006</v>
      </c>
      <c r="AG176" s="141">
        <v>126.87006047999998</v>
      </c>
      <c r="AH176" s="141">
        <v>0</v>
      </c>
      <c r="AI176" s="141">
        <v>140.78227871999999</v>
      </c>
      <c r="AJ176" s="141">
        <v>108.78213984000001</v>
      </c>
      <c r="AK176" s="141">
        <v>2.8516992000000001</v>
      </c>
      <c r="AL176" s="141">
        <v>8.2291891200000009</v>
      </c>
      <c r="AM176" s="380">
        <v>17.751827519999999</v>
      </c>
      <c r="AN176" s="141">
        <v>1.9147123199999998</v>
      </c>
      <c r="AO176" s="141">
        <v>19.839678720000002</v>
      </c>
      <c r="AP176" s="141">
        <v>0</v>
      </c>
      <c r="AQ176" s="141">
        <v>9.3596841600000005</v>
      </c>
      <c r="AR176" s="141">
        <v>0</v>
      </c>
      <c r="AS176" s="141">
        <v>7.5671875200000001</v>
      </c>
      <c r="AT176" s="142">
        <v>167.84286720000003</v>
      </c>
      <c r="AU176" s="466">
        <v>224.27595744000001</v>
      </c>
      <c r="AV176" s="402">
        <v>2019.3696806399998</v>
      </c>
      <c r="AW176" s="141">
        <v>147.47040000000001</v>
      </c>
      <c r="AX176" s="402">
        <v>1696.9500107400002</v>
      </c>
      <c r="AY176" s="141">
        <v>0</v>
      </c>
      <c r="AZ176" s="141">
        <v>0</v>
      </c>
      <c r="BA176" s="142">
        <v>223.38634874999997</v>
      </c>
      <c r="BB176" s="403">
        <v>1473.5636619900001</v>
      </c>
    </row>
    <row r="177" spans="6:54" ht="16.149999999999999" customHeight="1">
      <c r="F177" s="137" t="s">
        <v>140</v>
      </c>
      <c r="G177" s="395" t="s">
        <v>141</v>
      </c>
      <c r="H177" s="467">
        <v>41752</v>
      </c>
      <c r="I177" s="397" t="s">
        <v>61</v>
      </c>
      <c r="J177" s="397" t="s">
        <v>108</v>
      </c>
      <c r="K177" s="398" t="s">
        <v>106</v>
      </c>
      <c r="L177" s="395" t="s">
        <v>77</v>
      </c>
      <c r="M177" s="399">
        <v>6.1195226998504583E-2</v>
      </c>
      <c r="N177" s="400" t="s">
        <v>52</v>
      </c>
      <c r="O177" s="504">
        <v>2017</v>
      </c>
      <c r="P177" s="401">
        <v>3</v>
      </c>
      <c r="Q177" s="141">
        <v>3321.8406018000005</v>
      </c>
      <c r="R177" s="141">
        <v>119.45477250000002</v>
      </c>
      <c r="S177" s="402">
        <v>3202.3858293000003</v>
      </c>
      <c r="T177" s="141">
        <v>1261.0170720000003</v>
      </c>
      <c r="W177" s="403">
        <v>1941.3687573</v>
      </c>
      <c r="X177" s="142">
        <v>42.16112081</v>
      </c>
      <c r="Y177" s="141">
        <v>298.11385584000004</v>
      </c>
      <c r="Z177" s="142">
        <v>8.8808999900000014</v>
      </c>
      <c r="AA177" s="141">
        <v>0</v>
      </c>
      <c r="AB177" s="141">
        <v>-2.3051235200000004</v>
      </c>
      <c r="AC177" s="142">
        <v>18.173429180000003</v>
      </c>
      <c r="AD177" s="141">
        <v>117.07243680000002</v>
      </c>
      <c r="AE177" s="141">
        <v>418.69055040000001</v>
      </c>
      <c r="AF177" s="141">
        <v>419.59698336000002</v>
      </c>
      <c r="AG177" s="141">
        <v>102.610248</v>
      </c>
      <c r="AH177" s="141">
        <v>0</v>
      </c>
      <c r="AI177" s="141">
        <v>134.28447839999998</v>
      </c>
      <c r="AJ177" s="141">
        <v>30.961305599999996</v>
      </c>
      <c r="AK177" s="141">
        <v>2.8516992000000001</v>
      </c>
      <c r="AL177" s="141">
        <v>2.1489590399999998</v>
      </c>
      <c r="AM177" s="380">
        <v>0</v>
      </c>
      <c r="AN177" s="141">
        <v>0.56015520000000008</v>
      </c>
      <c r="AO177" s="141">
        <v>6.9866630400000007</v>
      </c>
      <c r="AP177" s="141">
        <v>0</v>
      </c>
      <c r="AQ177" s="141">
        <v>5.2349049600000006</v>
      </c>
      <c r="AR177" s="141">
        <v>0</v>
      </c>
      <c r="AS177" s="141">
        <v>4.55253408</v>
      </c>
      <c r="AT177" s="142">
        <v>92.975578560000017</v>
      </c>
      <c r="AU177" s="466">
        <v>110.30983584000002</v>
      </c>
      <c r="AV177" s="402">
        <v>1338.5264966399998</v>
      </c>
      <c r="AW177" s="141">
        <v>66.273900000000012</v>
      </c>
      <c r="AX177" s="402">
        <v>203.28078968000011</v>
      </c>
      <c r="AY177" s="141">
        <v>0</v>
      </c>
      <c r="AZ177" s="141">
        <v>0</v>
      </c>
      <c r="BA177" s="142">
        <v>176.11556475000003</v>
      </c>
      <c r="BB177" s="403">
        <v>27.165224930000079</v>
      </c>
    </row>
    <row r="178" spans="6:54" ht="16.149999999999999" customHeight="1">
      <c r="F178" s="137" t="s">
        <v>142</v>
      </c>
      <c r="G178" s="395" t="s">
        <v>143</v>
      </c>
      <c r="H178" s="467">
        <v>42013</v>
      </c>
      <c r="I178" s="397" t="s">
        <v>55</v>
      </c>
      <c r="J178" s="397" t="s">
        <v>71</v>
      </c>
      <c r="K178" s="398" t="s">
        <v>63</v>
      </c>
      <c r="L178" s="395" t="s">
        <v>114</v>
      </c>
      <c r="M178" s="399">
        <v>6.1073196540361585E-2</v>
      </c>
      <c r="N178" s="400" t="s">
        <v>52</v>
      </c>
      <c r="O178" s="504">
        <v>2017</v>
      </c>
      <c r="P178" s="401">
        <v>3</v>
      </c>
      <c r="Q178" s="141">
        <v>8481.6597852000014</v>
      </c>
      <c r="R178" s="141">
        <v>107.37027000000002</v>
      </c>
      <c r="S178" s="402">
        <v>8374.2895152000019</v>
      </c>
      <c r="T178" s="141">
        <v>3424.5017352000004</v>
      </c>
      <c r="W178" s="403">
        <v>4949.7877800000015</v>
      </c>
      <c r="X178" s="142">
        <v>94.355703370000015</v>
      </c>
      <c r="Y178" s="141">
        <v>985.4115307200002</v>
      </c>
      <c r="Z178" s="142">
        <v>50.836206199999999</v>
      </c>
      <c r="AA178" s="141">
        <v>0</v>
      </c>
      <c r="AB178" s="141">
        <v>-12.60614425</v>
      </c>
      <c r="AC178" s="142">
        <v>36.748196830000005</v>
      </c>
      <c r="AD178" s="141">
        <v>305.08089120000005</v>
      </c>
      <c r="AE178" s="141">
        <v>818.5395168</v>
      </c>
      <c r="AF178" s="141">
        <v>1460.1107289600002</v>
      </c>
      <c r="AG178" s="141">
        <v>172.74167904000001</v>
      </c>
      <c r="AH178" s="141">
        <v>0</v>
      </c>
      <c r="AI178" s="141">
        <v>204.07981631999999</v>
      </c>
      <c r="AJ178" s="141">
        <v>58.459833599999996</v>
      </c>
      <c r="AK178" s="141">
        <v>3.07576128</v>
      </c>
      <c r="AL178" s="141">
        <v>2.0165587199999999</v>
      </c>
      <c r="AM178" s="380">
        <v>0</v>
      </c>
      <c r="AN178" s="141">
        <v>2.7804067200000002</v>
      </c>
      <c r="AO178" s="141">
        <v>10.561471679999999</v>
      </c>
      <c r="AP178" s="141">
        <v>0</v>
      </c>
      <c r="AQ178" s="141">
        <v>11.712336000000001</v>
      </c>
      <c r="AR178" s="141">
        <v>0</v>
      </c>
      <c r="AS178" s="141">
        <v>10.398517440000001</v>
      </c>
      <c r="AT178" s="142">
        <v>117.70388447999999</v>
      </c>
      <c r="AU178" s="466">
        <v>153.15661631999998</v>
      </c>
      <c r="AV178" s="402">
        <v>3177.2614022400003</v>
      </c>
      <c r="AW178" s="141">
        <v>148.06291499999998</v>
      </c>
      <c r="AX178" s="402">
        <v>518.00207505000071</v>
      </c>
      <c r="AY178" s="141">
        <v>0</v>
      </c>
      <c r="AZ178" s="141">
        <v>0</v>
      </c>
      <c r="BA178" s="142">
        <v>394.37363774999994</v>
      </c>
      <c r="BB178" s="403">
        <v>123.62843730000077</v>
      </c>
    </row>
    <row r="179" spans="6:54" ht="16.149999999999999" customHeight="1">
      <c r="F179" s="137" t="s">
        <v>144</v>
      </c>
      <c r="G179" s="395" t="s">
        <v>215</v>
      </c>
      <c r="H179" s="467">
        <v>42013</v>
      </c>
      <c r="I179" s="397" t="s">
        <v>55</v>
      </c>
      <c r="J179" s="397" t="s">
        <v>71</v>
      </c>
      <c r="K179" s="398" t="s">
        <v>63</v>
      </c>
      <c r="L179" s="395" t="s">
        <v>114</v>
      </c>
      <c r="M179" s="399">
        <v>-6.9615708733978501E-2</v>
      </c>
      <c r="N179" s="400" t="s">
        <v>56</v>
      </c>
      <c r="O179" s="504">
        <v>2017</v>
      </c>
      <c r="P179" s="401">
        <v>3</v>
      </c>
      <c r="Q179" s="141">
        <v>2721.3835194000003</v>
      </c>
      <c r="R179" s="141">
        <v>43.076439000000001</v>
      </c>
      <c r="S179" s="402">
        <v>2678.3070804000004</v>
      </c>
      <c r="T179" s="141">
        <v>1161.1608876</v>
      </c>
      <c r="W179" s="403">
        <v>1517.1461928000003</v>
      </c>
      <c r="X179" s="142">
        <v>31.880681540000005</v>
      </c>
      <c r="Y179" s="141">
        <v>315.13012740000005</v>
      </c>
      <c r="Z179" s="142">
        <v>13.73812455</v>
      </c>
      <c r="AA179" s="141">
        <v>0</v>
      </c>
      <c r="AB179" s="141">
        <v>-5.4952498200000006</v>
      </c>
      <c r="AC179" s="142">
        <v>13.449984110000003</v>
      </c>
      <c r="AD179" s="141">
        <v>106.59244224000001</v>
      </c>
      <c r="AE179" s="141">
        <v>344.03713920000001</v>
      </c>
      <c r="AF179" s="141">
        <v>572.92673855999999</v>
      </c>
      <c r="AG179" s="141">
        <v>90.826619519999994</v>
      </c>
      <c r="AH179" s="141">
        <v>0</v>
      </c>
      <c r="AI179" s="141">
        <v>90.19517184</v>
      </c>
      <c r="AJ179" s="141">
        <v>26.194894080000001</v>
      </c>
      <c r="AK179" s="141">
        <v>6.2329996799999998</v>
      </c>
      <c r="AL179" s="141">
        <v>10.5411024</v>
      </c>
      <c r="AM179" s="380">
        <v>0</v>
      </c>
      <c r="AN179" s="141">
        <v>0.49904736</v>
      </c>
      <c r="AO179" s="141">
        <v>6.1209686399999992</v>
      </c>
      <c r="AP179" s="141">
        <v>0</v>
      </c>
      <c r="AQ179" s="141">
        <v>4.3488412799999994</v>
      </c>
      <c r="AR179" s="141">
        <v>0</v>
      </c>
      <c r="AS179" s="141">
        <v>4.2469948799999999</v>
      </c>
      <c r="AT179" s="142">
        <v>43.529151360000007</v>
      </c>
      <c r="AU179" s="466">
        <v>58.745003520000004</v>
      </c>
      <c r="AV179" s="402">
        <v>1306.29211104</v>
      </c>
      <c r="AW179" s="141">
        <v>47.510925</v>
      </c>
      <c r="AX179" s="402">
        <v>-189.45104243999975</v>
      </c>
      <c r="AY179" s="141">
        <v>0</v>
      </c>
      <c r="AZ179" s="141">
        <v>0</v>
      </c>
      <c r="BA179" s="142">
        <v>82.950489750000003</v>
      </c>
      <c r="BB179" s="403">
        <v>-272.40153218999978</v>
      </c>
    </row>
    <row r="180" spans="6:54" ht="16.149999999999999" customHeight="1">
      <c r="F180" s="137" t="s">
        <v>145</v>
      </c>
      <c r="G180" s="395" t="s">
        <v>146</v>
      </c>
      <c r="H180" s="467">
        <v>42013</v>
      </c>
      <c r="I180" s="397" t="s">
        <v>55</v>
      </c>
      <c r="J180" s="397" t="s">
        <v>71</v>
      </c>
      <c r="K180" s="398" t="s">
        <v>63</v>
      </c>
      <c r="L180" s="395" t="s">
        <v>114</v>
      </c>
      <c r="M180" s="399">
        <v>9.1654051068007475E-2</v>
      </c>
      <c r="N180" s="400" t="s">
        <v>52</v>
      </c>
      <c r="O180" s="504">
        <v>2017</v>
      </c>
      <c r="P180" s="401">
        <v>3</v>
      </c>
      <c r="Q180" s="141">
        <v>6397.3186830000004</v>
      </c>
      <c r="R180" s="141">
        <v>70.999125750000005</v>
      </c>
      <c r="S180" s="402">
        <v>6326.3195572500008</v>
      </c>
      <c r="T180" s="141">
        <v>2522.2431401999997</v>
      </c>
      <c r="W180" s="403">
        <v>3804.0764170500011</v>
      </c>
      <c r="X180" s="142">
        <v>62.907232489999998</v>
      </c>
      <c r="Y180" s="141">
        <v>744.45378803999995</v>
      </c>
      <c r="Z180" s="142">
        <v>41.512804820000007</v>
      </c>
      <c r="AA180" s="141">
        <v>0</v>
      </c>
      <c r="AB180" s="141">
        <v>-14.623127330000003</v>
      </c>
      <c r="AC180" s="142">
        <v>23.19530542</v>
      </c>
      <c r="AD180" s="141">
        <v>207.58333247999997</v>
      </c>
      <c r="AE180" s="141">
        <v>617.17899936000003</v>
      </c>
      <c r="AF180" s="141">
        <v>915.94541376000018</v>
      </c>
      <c r="AG180" s="141">
        <v>174.56472960000002</v>
      </c>
      <c r="AH180" s="141">
        <v>0</v>
      </c>
      <c r="AI180" s="141">
        <v>134.51872512000003</v>
      </c>
      <c r="AJ180" s="141">
        <v>29.749333440000001</v>
      </c>
      <c r="AK180" s="141">
        <v>3.4322236800000003</v>
      </c>
      <c r="AL180" s="141">
        <v>8.7689750399999991</v>
      </c>
      <c r="AM180" s="380">
        <v>11.060519040000001</v>
      </c>
      <c r="AN180" s="141">
        <v>1.6091731200000003</v>
      </c>
      <c r="AO180" s="141">
        <v>13.474278720000001</v>
      </c>
      <c r="AP180" s="141">
        <v>2.6785603199999999</v>
      </c>
      <c r="AQ180" s="141">
        <v>9.7568851199999997</v>
      </c>
      <c r="AR180" s="141">
        <v>0</v>
      </c>
      <c r="AS180" s="141">
        <v>8.4532512000000004</v>
      </c>
      <c r="AT180" s="142">
        <v>126.98209151999998</v>
      </c>
      <c r="AU180" s="466">
        <v>174.01475904</v>
      </c>
      <c r="AV180" s="402">
        <v>2265.7564915200005</v>
      </c>
      <c r="AW180" s="141">
        <v>111.67810500000002</v>
      </c>
      <c r="AX180" s="402">
        <v>586.34017327000038</v>
      </c>
      <c r="AY180" s="141">
        <v>0</v>
      </c>
      <c r="AZ180" s="141">
        <v>0</v>
      </c>
      <c r="BA180" s="142">
        <v>223.75565174999997</v>
      </c>
      <c r="BB180" s="403">
        <v>362.58452152000041</v>
      </c>
    </row>
    <row r="181" spans="6:54" ht="16.149999999999999" customHeight="1">
      <c r="F181" s="137" t="s">
        <v>147</v>
      </c>
      <c r="G181" s="395" t="s">
        <v>148</v>
      </c>
      <c r="H181" s="467">
        <v>42061</v>
      </c>
      <c r="I181" s="397" t="s">
        <v>61</v>
      </c>
      <c r="J181" s="397" t="s">
        <v>91</v>
      </c>
      <c r="K181" s="398" t="s">
        <v>63</v>
      </c>
      <c r="L181" s="395" t="s">
        <v>114</v>
      </c>
      <c r="M181" s="399">
        <v>9.4715208649617078E-2</v>
      </c>
      <c r="N181" s="400" t="s">
        <v>52</v>
      </c>
      <c r="O181" s="504">
        <v>2017</v>
      </c>
      <c r="P181" s="401">
        <v>3</v>
      </c>
      <c r="Q181" s="141">
        <v>3397.8712194000004</v>
      </c>
      <c r="R181" s="141">
        <v>60.486678000000005</v>
      </c>
      <c r="S181" s="402">
        <v>3337.3845414000002</v>
      </c>
      <c r="T181" s="141">
        <v>1351.1164338000001</v>
      </c>
      <c r="W181" s="403">
        <v>1986.2681076000001</v>
      </c>
      <c r="X181" s="142">
        <v>40.915942479999991</v>
      </c>
      <c r="Y181" s="141">
        <v>392.65828920000001</v>
      </c>
      <c r="Z181" s="142">
        <v>22.31030264</v>
      </c>
      <c r="AA181" s="141">
        <v>0</v>
      </c>
      <c r="AB181" s="141">
        <v>-5.62902931</v>
      </c>
      <c r="AC181" s="142">
        <v>19.325990940000001</v>
      </c>
      <c r="AD181" s="141">
        <v>123.85540704</v>
      </c>
      <c r="AE181" s="141">
        <v>294.14258784000003</v>
      </c>
      <c r="AF181" s="141">
        <v>437.30807232000001</v>
      </c>
      <c r="AG181" s="141">
        <v>101.03162879999999</v>
      </c>
      <c r="AH181" s="141">
        <v>0</v>
      </c>
      <c r="AI181" s="141">
        <v>111.68476224</v>
      </c>
      <c r="AJ181" s="141">
        <v>38.019261120000003</v>
      </c>
      <c r="AK181" s="141">
        <v>0.81477120000000014</v>
      </c>
      <c r="AL181" s="141">
        <v>7.5773721600000004</v>
      </c>
      <c r="AM181" s="380">
        <v>0</v>
      </c>
      <c r="AN181" s="141">
        <v>0.25461599999999995</v>
      </c>
      <c r="AO181" s="141">
        <v>11.192919360000001</v>
      </c>
      <c r="AP181" s="141">
        <v>0</v>
      </c>
      <c r="AQ181" s="141">
        <v>5.1636124800000003</v>
      </c>
      <c r="AR181" s="141">
        <v>0</v>
      </c>
      <c r="AS181" s="141">
        <v>2.2406208000000003</v>
      </c>
      <c r="AT181" s="142">
        <v>29.647487040000001</v>
      </c>
      <c r="AU181" s="466">
        <v>48.499255680000005</v>
      </c>
      <c r="AV181" s="402">
        <v>1162.9331184000002</v>
      </c>
      <c r="AW181" s="141">
        <v>59.317335000000007</v>
      </c>
      <c r="AX181" s="402">
        <v>321.83008150999984</v>
      </c>
      <c r="AY181" s="141">
        <v>0</v>
      </c>
      <c r="AZ181" s="141">
        <v>0</v>
      </c>
      <c r="BA181" s="142">
        <v>228.43908525000003</v>
      </c>
      <c r="BB181" s="403">
        <v>93.39099625999981</v>
      </c>
    </row>
    <row r="182" spans="6:54" ht="16.149999999999999" customHeight="1">
      <c r="F182" s="137" t="s">
        <v>149</v>
      </c>
      <c r="G182" s="395" t="s">
        <v>150</v>
      </c>
      <c r="H182" s="467">
        <v>42064</v>
      </c>
      <c r="I182" s="397" t="s">
        <v>61</v>
      </c>
      <c r="J182" s="397" t="s">
        <v>151</v>
      </c>
      <c r="K182" s="398" t="s">
        <v>63</v>
      </c>
      <c r="L182" s="395" t="s">
        <v>114</v>
      </c>
      <c r="M182" s="399">
        <v>0.14930189724725684</v>
      </c>
      <c r="N182" s="400" t="s">
        <v>52</v>
      </c>
      <c r="O182" s="504">
        <v>2017</v>
      </c>
      <c r="P182" s="401">
        <v>3</v>
      </c>
      <c r="Q182" s="141">
        <v>3415.2179040000001</v>
      </c>
      <c r="R182" s="141">
        <v>76.97721150000001</v>
      </c>
      <c r="S182" s="402">
        <v>3338.2406925</v>
      </c>
      <c r="T182" s="141">
        <v>1371.4110648000001</v>
      </c>
      <c r="W182" s="403">
        <v>1966.8296276999999</v>
      </c>
      <c r="X182" s="142">
        <v>37.880177130000007</v>
      </c>
      <c r="Y182" s="141">
        <v>392.70145031999999</v>
      </c>
      <c r="Z182" s="142">
        <v>18.780582249999998</v>
      </c>
      <c r="AA182" s="141">
        <v>0</v>
      </c>
      <c r="AB182" s="141">
        <v>-6.7095559599999994</v>
      </c>
      <c r="AC182" s="142">
        <v>31.448470879999999</v>
      </c>
      <c r="AD182" s="141">
        <v>130.67911583999998</v>
      </c>
      <c r="AE182" s="141">
        <v>361.53435072000002</v>
      </c>
      <c r="AF182" s="141">
        <v>157.00641023999998</v>
      </c>
      <c r="AG182" s="141">
        <v>142.23868223999997</v>
      </c>
      <c r="AH182" s="141">
        <v>0</v>
      </c>
      <c r="AI182" s="141">
        <v>93.963488640000008</v>
      </c>
      <c r="AJ182" s="141">
        <v>21.387743999999998</v>
      </c>
      <c r="AK182" s="141">
        <v>2.9331763200000003</v>
      </c>
      <c r="AL182" s="141">
        <v>8.92174464</v>
      </c>
      <c r="AM182" s="380">
        <v>0</v>
      </c>
      <c r="AN182" s="141">
        <v>0.77403264000000005</v>
      </c>
      <c r="AO182" s="141">
        <v>6.6302006400000009</v>
      </c>
      <c r="AP182" s="141">
        <v>0</v>
      </c>
      <c r="AQ182" s="141">
        <v>2.7192988800000002</v>
      </c>
      <c r="AR182" s="141">
        <v>0</v>
      </c>
      <c r="AS182" s="141">
        <v>2.1693283199999995</v>
      </c>
      <c r="AT182" s="142">
        <v>41.736654719999997</v>
      </c>
      <c r="AU182" s="466">
        <v>54.029515199999999</v>
      </c>
      <c r="AV182" s="402">
        <v>972.69422784000017</v>
      </c>
      <c r="AW182" s="141">
        <v>59.613592500000003</v>
      </c>
      <c r="AX182" s="402">
        <v>509.89851257999987</v>
      </c>
      <c r="AY182" s="141">
        <v>0</v>
      </c>
      <c r="AZ182" s="141">
        <v>0</v>
      </c>
      <c r="BA182" s="142">
        <v>234.27239399999999</v>
      </c>
      <c r="BB182" s="403">
        <v>275.62611857999991</v>
      </c>
    </row>
    <row r="183" spans="6:54" ht="16.149999999999999" customHeight="1">
      <c r="F183" s="137" t="s">
        <v>152</v>
      </c>
      <c r="G183" s="395" t="s">
        <v>153</v>
      </c>
      <c r="H183" s="467">
        <v>42122</v>
      </c>
      <c r="I183" s="397" t="s">
        <v>61</v>
      </c>
      <c r="J183" s="397" t="s">
        <v>151</v>
      </c>
      <c r="K183" s="398" t="s">
        <v>135</v>
      </c>
      <c r="L183" s="395" t="s">
        <v>114</v>
      </c>
      <c r="M183" s="399">
        <v>7.1658055467054324E-2</v>
      </c>
      <c r="N183" s="400" t="s">
        <v>52</v>
      </c>
      <c r="O183" s="504">
        <v>2017</v>
      </c>
      <c r="P183" s="401">
        <v>3</v>
      </c>
      <c r="Q183" s="141">
        <v>1775.2027230000001</v>
      </c>
      <c r="R183" s="141">
        <v>56.818550250000008</v>
      </c>
      <c r="S183" s="402">
        <v>1718.3841727500001</v>
      </c>
      <c r="T183" s="141">
        <v>690.53444460000003</v>
      </c>
      <c r="W183" s="403">
        <v>1027.8497281499999</v>
      </c>
      <c r="X183" s="142">
        <v>25.232869960000002</v>
      </c>
      <c r="Y183" s="141">
        <v>143.14385447999999</v>
      </c>
      <c r="Z183" s="142">
        <v>22.588152349999998</v>
      </c>
      <c r="AA183" s="141">
        <v>0</v>
      </c>
      <c r="AB183" s="141">
        <v>-0.52482722999999998</v>
      </c>
      <c r="AC183" s="142">
        <v>25.54159186</v>
      </c>
      <c r="AD183" s="141">
        <v>94.554197760000008</v>
      </c>
      <c r="AE183" s="141">
        <v>233.18751744000002</v>
      </c>
      <c r="AF183" s="141">
        <v>132.99102912000001</v>
      </c>
      <c r="AG183" s="141">
        <v>94.452351359999994</v>
      </c>
      <c r="AH183" s="141">
        <v>0</v>
      </c>
      <c r="AI183" s="141">
        <v>77.494925760000001</v>
      </c>
      <c r="AJ183" s="141">
        <v>23.944088640000004</v>
      </c>
      <c r="AK183" s="141">
        <v>0.86569439999999986</v>
      </c>
      <c r="AL183" s="141">
        <v>2.7600374400000001</v>
      </c>
      <c r="AM183" s="380">
        <v>0</v>
      </c>
      <c r="AN183" s="141">
        <v>1.85360448</v>
      </c>
      <c r="AO183" s="141">
        <v>12.353968320000002</v>
      </c>
      <c r="AP183" s="141">
        <v>0</v>
      </c>
      <c r="AQ183" s="141">
        <v>4.5627187200000003</v>
      </c>
      <c r="AR183" s="141">
        <v>0</v>
      </c>
      <c r="AS183" s="141">
        <v>0.50923199999999991</v>
      </c>
      <c r="AT183" s="142">
        <v>24.178335359999998</v>
      </c>
      <c r="AU183" s="466">
        <v>43.457858880000003</v>
      </c>
      <c r="AV183" s="402">
        <v>703.70770080000011</v>
      </c>
      <c r="AW183" s="141">
        <v>30.986339999999998</v>
      </c>
      <c r="AX183" s="402">
        <v>127.20757518999987</v>
      </c>
      <c r="AY183" s="141">
        <v>0</v>
      </c>
      <c r="AZ183" s="141">
        <v>0</v>
      </c>
      <c r="BA183" s="142">
        <v>173.50526400000001</v>
      </c>
      <c r="BB183" s="403">
        <v>-46.297688810000139</v>
      </c>
    </row>
    <row r="184" spans="6:54" ht="16.149999999999999" customHeight="1">
      <c r="F184" s="137" t="s">
        <v>154</v>
      </c>
      <c r="G184" s="395" t="s">
        <v>155</v>
      </c>
      <c r="H184" s="467">
        <v>42127</v>
      </c>
      <c r="I184" s="397" t="s">
        <v>61</v>
      </c>
      <c r="J184" s="397" t="s">
        <v>108</v>
      </c>
      <c r="K184" s="398" t="s">
        <v>63</v>
      </c>
      <c r="L184" s="395" t="s">
        <v>114</v>
      </c>
      <c r="M184" s="399">
        <v>0.17998032181087995</v>
      </c>
      <c r="N184" s="400" t="s">
        <v>52</v>
      </c>
      <c r="O184" s="504">
        <v>2017</v>
      </c>
      <c r="P184" s="401">
        <v>3</v>
      </c>
      <c r="Q184" s="141">
        <v>6681.2235209999999</v>
      </c>
      <c r="R184" s="141">
        <v>142.85379150000003</v>
      </c>
      <c r="S184" s="402">
        <v>6538.3697295000002</v>
      </c>
      <c r="T184" s="141">
        <v>2751.0059808000001</v>
      </c>
      <c r="W184" s="403">
        <v>3787.3637487000001</v>
      </c>
      <c r="X184" s="142">
        <v>78.19925726999999</v>
      </c>
      <c r="Y184" s="141">
        <v>769.18510980000008</v>
      </c>
      <c r="Z184" s="142">
        <v>34.453364039999997</v>
      </c>
      <c r="AA184" s="141">
        <v>0</v>
      </c>
      <c r="AB184" s="141">
        <v>-17.144356180000003</v>
      </c>
      <c r="AC184" s="142">
        <v>54.674648490000003</v>
      </c>
      <c r="AD184" s="141">
        <v>175.99057919999998</v>
      </c>
      <c r="AE184" s="141">
        <v>564.52441055999998</v>
      </c>
      <c r="AF184" s="141">
        <v>335.95053504000003</v>
      </c>
      <c r="AG184" s="141">
        <v>217.05504768</v>
      </c>
      <c r="AH184" s="141">
        <v>0</v>
      </c>
      <c r="AI184" s="141">
        <v>165.65316960000001</v>
      </c>
      <c r="AJ184" s="141">
        <v>42.948626879999999</v>
      </c>
      <c r="AK184" s="141">
        <v>4.2877334400000002</v>
      </c>
      <c r="AL184" s="141">
        <v>9.4309766400000008</v>
      </c>
      <c r="AM184" s="380">
        <v>0</v>
      </c>
      <c r="AN184" s="141">
        <v>1.5175113599999999</v>
      </c>
      <c r="AO184" s="141">
        <v>21.632175359999998</v>
      </c>
      <c r="AP184" s="141">
        <v>3.4729622400000002</v>
      </c>
      <c r="AQ184" s="141">
        <v>4.8377039999999996</v>
      </c>
      <c r="AR184" s="141">
        <v>0</v>
      </c>
      <c r="AS184" s="141">
        <v>5.0006582399999999</v>
      </c>
      <c r="AT184" s="142">
        <v>71.638757760000004</v>
      </c>
      <c r="AU184" s="466">
        <v>108.09976896000001</v>
      </c>
      <c r="AV184" s="402">
        <v>1623.9408479999997</v>
      </c>
      <c r="AW184" s="141">
        <v>116.62670250000001</v>
      </c>
      <c r="AX184" s="402">
        <v>1202.4887594000004</v>
      </c>
      <c r="AY184" s="141">
        <v>0</v>
      </c>
      <c r="AZ184" s="141">
        <v>0</v>
      </c>
      <c r="BA184" s="142">
        <v>231.93067724999997</v>
      </c>
      <c r="BB184" s="403">
        <v>970.55808215000047</v>
      </c>
    </row>
    <row r="185" spans="6:54" ht="16.149999999999999" customHeight="1">
      <c r="F185" s="137" t="s">
        <v>156</v>
      </c>
      <c r="G185" s="395" t="s">
        <v>157</v>
      </c>
      <c r="H185" s="467">
        <v>42347</v>
      </c>
      <c r="I185" s="397" t="s">
        <v>55</v>
      </c>
      <c r="J185" s="397" t="s">
        <v>126</v>
      </c>
      <c r="K185" s="398" t="s">
        <v>63</v>
      </c>
      <c r="L185" s="395" t="s">
        <v>114</v>
      </c>
      <c r="M185" s="399">
        <v>0.11878501683105548</v>
      </c>
      <c r="N185" s="400" t="s">
        <v>52</v>
      </c>
      <c r="O185" s="504">
        <v>2017</v>
      </c>
      <c r="P185" s="401">
        <v>3</v>
      </c>
      <c r="Q185" s="141">
        <v>3010.865256</v>
      </c>
      <c r="R185" s="141">
        <v>45.643059000000001</v>
      </c>
      <c r="S185" s="402">
        <v>2965.2221970000001</v>
      </c>
      <c r="T185" s="141">
        <v>1201.1121611999999</v>
      </c>
      <c r="W185" s="403">
        <v>1764.1100358000001</v>
      </c>
      <c r="X185" s="142">
        <v>51.937314309999998</v>
      </c>
      <c r="Y185" s="141">
        <v>348.89291351999998</v>
      </c>
      <c r="Z185" s="142">
        <v>11.70056001</v>
      </c>
      <c r="AA185" s="141">
        <v>0</v>
      </c>
      <c r="AB185" s="141">
        <v>-7.87240845</v>
      </c>
      <c r="AC185" s="142">
        <v>29.719628240000002</v>
      </c>
      <c r="AD185" s="141">
        <v>139.67215296000001</v>
      </c>
      <c r="AE185" s="141">
        <v>234.30782784000002</v>
      </c>
      <c r="AF185" s="141">
        <v>111.70513152000001</v>
      </c>
      <c r="AG185" s="141">
        <v>160.89694272</v>
      </c>
      <c r="AH185" s="141">
        <v>0</v>
      </c>
      <c r="AI185" s="141">
        <v>140.07953856</v>
      </c>
      <c r="AJ185" s="141">
        <v>39.567326400000006</v>
      </c>
      <c r="AK185" s="141">
        <v>3.5137008000000001</v>
      </c>
      <c r="AL185" s="141">
        <v>16.03062336</v>
      </c>
      <c r="AM185" s="380">
        <v>0</v>
      </c>
      <c r="AN185" s="141">
        <v>0.17313888</v>
      </c>
      <c r="AO185" s="141">
        <v>56.005335360000004</v>
      </c>
      <c r="AP185" s="141">
        <v>0</v>
      </c>
      <c r="AQ185" s="141">
        <v>13.60667904</v>
      </c>
      <c r="AR185" s="141">
        <v>0</v>
      </c>
      <c r="AS185" s="141">
        <v>4.2673641600000005</v>
      </c>
      <c r="AT185" s="142">
        <v>43.396751039999998</v>
      </c>
      <c r="AU185" s="466">
        <v>117.44926848</v>
      </c>
      <c r="AV185" s="402">
        <v>963.2225126400001</v>
      </c>
      <c r="AW185" s="141">
        <v>52.558275000000002</v>
      </c>
      <c r="AX185" s="402">
        <v>357.64568011000017</v>
      </c>
      <c r="AY185" s="141">
        <v>0</v>
      </c>
      <c r="AZ185" s="141">
        <v>0</v>
      </c>
      <c r="BA185" s="142">
        <v>69.630401999999975</v>
      </c>
      <c r="BB185" s="403">
        <v>288.01527811000017</v>
      </c>
    </row>
    <row r="186" spans="6:54" ht="16.149999999999999" customHeight="1">
      <c r="F186" s="137" t="s">
        <v>158</v>
      </c>
      <c r="G186" s="395" t="s">
        <v>159</v>
      </c>
      <c r="H186" s="467">
        <v>42361</v>
      </c>
      <c r="I186" s="397" t="s">
        <v>61</v>
      </c>
      <c r="J186" s="397" t="s">
        <v>62</v>
      </c>
      <c r="K186" s="398" t="s">
        <v>117</v>
      </c>
      <c r="L186" s="395" t="s">
        <v>114</v>
      </c>
      <c r="M186" s="399">
        <v>5.9970905697463418E-2</v>
      </c>
      <c r="N186" s="400" t="s">
        <v>52</v>
      </c>
      <c r="O186" s="504">
        <v>2017</v>
      </c>
      <c r="P186" s="401">
        <v>3</v>
      </c>
      <c r="Q186" s="141">
        <v>2322.2117772000001</v>
      </c>
      <c r="R186" s="141">
        <v>51.503508000000004</v>
      </c>
      <c r="S186" s="402">
        <v>2270.7082692000004</v>
      </c>
      <c r="T186" s="141">
        <v>1205.3250846000001</v>
      </c>
      <c r="W186" s="403">
        <v>1065.3831846000003</v>
      </c>
      <c r="X186" s="142">
        <v>34.216677250000004</v>
      </c>
      <c r="Y186" s="141">
        <v>155.82243348</v>
      </c>
      <c r="Z186" s="142">
        <v>11.1139884</v>
      </c>
      <c r="AA186" s="141">
        <v>0</v>
      </c>
      <c r="AB186" s="141">
        <v>-7.2035110000000013E-2</v>
      </c>
      <c r="AC186" s="142">
        <v>24.347867180000001</v>
      </c>
      <c r="AD186" s="141">
        <v>58.296879360000005</v>
      </c>
      <c r="AE186" s="141">
        <v>280.78034016000004</v>
      </c>
      <c r="AF186" s="141">
        <v>104.09720543999998</v>
      </c>
      <c r="AG186" s="141">
        <v>58.144109760000006</v>
      </c>
      <c r="AH186" s="141">
        <v>0</v>
      </c>
      <c r="AI186" s="141">
        <v>73.634947199999999</v>
      </c>
      <c r="AJ186" s="141">
        <v>73.186823039999993</v>
      </c>
      <c r="AK186" s="141">
        <v>1.8434198400000001</v>
      </c>
      <c r="AL186" s="141">
        <v>7.7403263999999989</v>
      </c>
      <c r="AM186" s="380">
        <v>0</v>
      </c>
      <c r="AN186" s="141">
        <v>0</v>
      </c>
      <c r="AO186" s="141">
        <v>11.549381759999999</v>
      </c>
      <c r="AP186" s="141">
        <v>0</v>
      </c>
      <c r="AQ186" s="141">
        <v>4.1145945600000005</v>
      </c>
      <c r="AR186" s="141">
        <v>0</v>
      </c>
      <c r="AS186" s="141">
        <v>1.2323414400000001</v>
      </c>
      <c r="AT186" s="142">
        <v>34.087990080000004</v>
      </c>
      <c r="AU186" s="466">
        <v>50.98430784</v>
      </c>
      <c r="AV186" s="402">
        <v>708.70835904000012</v>
      </c>
      <c r="AW186" s="141">
        <v>40.532415</v>
      </c>
      <c r="AX186" s="402">
        <v>139.26514350000014</v>
      </c>
      <c r="AY186" s="141">
        <v>0</v>
      </c>
      <c r="AZ186" s="141">
        <v>0</v>
      </c>
      <c r="BA186" s="142">
        <v>35.537020499999997</v>
      </c>
      <c r="BB186" s="403">
        <v>103.72812300000014</v>
      </c>
    </row>
    <row r="187" spans="6:54" ht="16.149999999999999" customHeight="1">
      <c r="F187" s="137" t="s">
        <v>160</v>
      </c>
      <c r="G187" s="395" t="s">
        <v>161</v>
      </c>
      <c r="H187" s="467">
        <v>42407</v>
      </c>
      <c r="I187" s="397" t="s">
        <v>61</v>
      </c>
      <c r="J187" s="397" t="s">
        <v>67</v>
      </c>
      <c r="K187" s="398" t="s">
        <v>135</v>
      </c>
      <c r="L187" s="395" t="s">
        <v>77</v>
      </c>
      <c r="M187" s="399">
        <v>0.15950017798423274</v>
      </c>
      <c r="N187" s="400" t="s">
        <v>52</v>
      </c>
      <c r="O187" s="504">
        <v>2017</v>
      </c>
      <c r="P187" s="401">
        <v>3</v>
      </c>
      <c r="Q187" s="141">
        <v>2491.5206988</v>
      </c>
      <c r="R187" s="141">
        <v>34.574510249999996</v>
      </c>
      <c r="S187" s="402">
        <v>2456.94618855</v>
      </c>
      <c r="T187" s="141">
        <v>966.98141820000001</v>
      </c>
      <c r="W187" s="403">
        <v>1489.96477035</v>
      </c>
      <c r="X187" s="142">
        <v>52.369524970000001</v>
      </c>
      <c r="Y187" s="141">
        <v>204.77793383999997</v>
      </c>
      <c r="Z187" s="142">
        <v>41.018849779999996</v>
      </c>
      <c r="AA187" s="141">
        <v>0</v>
      </c>
      <c r="AB187" s="141">
        <v>59.593617430000002</v>
      </c>
      <c r="AC187" s="142">
        <v>15.065628720000001</v>
      </c>
      <c r="AD187" s="141">
        <v>89.472062399999999</v>
      </c>
      <c r="AE187" s="141">
        <v>246.52939583999998</v>
      </c>
      <c r="AF187" s="141">
        <v>135.00758783999999</v>
      </c>
      <c r="AG187" s="141">
        <v>174.05549760000002</v>
      </c>
      <c r="AH187" s="141">
        <v>0</v>
      </c>
      <c r="AI187" s="141">
        <v>75.529290239999995</v>
      </c>
      <c r="AJ187" s="141">
        <v>30.146534400000004</v>
      </c>
      <c r="AK187" s="141">
        <v>0.19350816000000001</v>
      </c>
      <c r="AL187" s="141">
        <v>2.3017286399999999</v>
      </c>
      <c r="AM187" s="380">
        <v>1.8230505600000002</v>
      </c>
      <c r="AN187" s="141">
        <v>0.16295424</v>
      </c>
      <c r="AO187" s="141">
        <v>5.6219212800000005</v>
      </c>
      <c r="AP187" s="141">
        <v>0</v>
      </c>
      <c r="AQ187" s="141">
        <v>4.46087232</v>
      </c>
      <c r="AR187" s="141">
        <v>0</v>
      </c>
      <c r="AS187" s="141">
        <v>1.2832646400000001</v>
      </c>
      <c r="AT187" s="142">
        <v>52.766619840000004</v>
      </c>
      <c r="AU187" s="466">
        <v>66.118682880000009</v>
      </c>
      <c r="AV187" s="402">
        <v>819.354288</v>
      </c>
      <c r="AW187" s="141">
        <v>49.705425000000005</v>
      </c>
      <c r="AX187" s="402">
        <v>397.39799490999997</v>
      </c>
      <c r="AY187" s="141">
        <v>0</v>
      </c>
      <c r="AZ187" s="141">
        <v>0</v>
      </c>
      <c r="BA187" s="142">
        <v>163.82784674999999</v>
      </c>
      <c r="BB187" s="403">
        <v>233.57014815999997</v>
      </c>
    </row>
    <row r="188" spans="6:54" ht="16.149999999999999" customHeight="1">
      <c r="F188" s="137" t="s">
        <v>162</v>
      </c>
      <c r="G188" s="395" t="s">
        <v>163</v>
      </c>
      <c r="H188" s="467">
        <v>42408</v>
      </c>
      <c r="I188" s="397" t="s">
        <v>55</v>
      </c>
      <c r="J188" s="397" t="s">
        <v>116</v>
      </c>
      <c r="K188" s="398" t="s">
        <v>63</v>
      </c>
      <c r="L188" s="395" t="s">
        <v>114</v>
      </c>
      <c r="M188" s="399">
        <v>0.16059918073380461</v>
      </c>
      <c r="N188" s="400" t="s">
        <v>52</v>
      </c>
      <c r="O188" s="504">
        <v>2017</v>
      </c>
      <c r="P188" s="401">
        <v>3</v>
      </c>
      <c r="Q188" s="141">
        <v>3081.3629741999998</v>
      </c>
      <c r="R188" s="141">
        <v>46.787343749999998</v>
      </c>
      <c r="S188" s="402">
        <v>3034.5756304499996</v>
      </c>
      <c r="T188" s="141">
        <v>1233.8915651999998</v>
      </c>
      <c r="W188" s="403">
        <v>1800.6840652499998</v>
      </c>
      <c r="X188" s="142">
        <v>34.196095790000001</v>
      </c>
      <c r="Y188" s="141">
        <v>357.05036520000004</v>
      </c>
      <c r="Z188" s="142">
        <v>18.039649690000001</v>
      </c>
      <c r="AA188" s="141">
        <v>0</v>
      </c>
      <c r="AB188" s="141">
        <v>-6.9256612900000007</v>
      </c>
      <c r="AC188" s="142">
        <v>16.01237588</v>
      </c>
      <c r="AD188" s="141">
        <v>109.17934080000002</v>
      </c>
      <c r="AE188" s="141">
        <v>279.18135168000003</v>
      </c>
      <c r="AF188" s="141">
        <v>148.79759039999999</v>
      </c>
      <c r="AG188" s="141">
        <v>133.51044576000001</v>
      </c>
      <c r="AH188" s="141">
        <v>0</v>
      </c>
      <c r="AI188" s="141">
        <v>69.459244800000008</v>
      </c>
      <c r="AJ188" s="141">
        <v>33.130633920000008</v>
      </c>
      <c r="AK188" s="141">
        <v>4.2877334400000002</v>
      </c>
      <c r="AL188" s="141">
        <v>3.9312710400000004</v>
      </c>
      <c r="AM188" s="380">
        <v>2.0369279999999996</v>
      </c>
      <c r="AN188" s="141">
        <v>3.01465344</v>
      </c>
      <c r="AO188" s="141">
        <v>10.439256</v>
      </c>
      <c r="AP188" s="141">
        <v>0</v>
      </c>
      <c r="AQ188" s="141">
        <v>12.394706879999999</v>
      </c>
      <c r="AR188" s="141">
        <v>0</v>
      </c>
      <c r="AS188" s="141">
        <v>4.7969654400000001</v>
      </c>
      <c r="AT188" s="142">
        <v>37.672983360000003</v>
      </c>
      <c r="AU188" s="466">
        <v>70.355493120000006</v>
      </c>
      <c r="AV188" s="402">
        <v>851.83310496000013</v>
      </c>
      <c r="AW188" s="141">
        <v>53.787195000000011</v>
      </c>
      <c r="AX188" s="402">
        <v>494.86436919999949</v>
      </c>
      <c r="AY188" s="141">
        <v>0</v>
      </c>
      <c r="AZ188" s="141">
        <v>0</v>
      </c>
      <c r="BA188" s="142">
        <v>323.87873100000002</v>
      </c>
      <c r="BB188" s="403">
        <v>170.98563819999947</v>
      </c>
    </row>
    <row r="189" spans="6:54" ht="16.149999999999999" customHeight="1">
      <c r="F189" s="137" t="s">
        <v>164</v>
      </c>
      <c r="G189" s="395" t="s">
        <v>165</v>
      </c>
      <c r="H189" s="467">
        <v>42416</v>
      </c>
      <c r="I189" s="397" t="s">
        <v>61</v>
      </c>
      <c r="J189" s="397" t="s">
        <v>67</v>
      </c>
      <c r="K189" s="398" t="s">
        <v>106</v>
      </c>
      <c r="L189" s="395" t="s">
        <v>77</v>
      </c>
      <c r="M189" s="399">
        <v>0.10171148249391025</v>
      </c>
      <c r="N189" s="400" t="s">
        <v>52</v>
      </c>
      <c r="O189" s="504">
        <v>2017</v>
      </c>
      <c r="P189" s="401">
        <v>3</v>
      </c>
      <c r="Q189" s="141">
        <v>3571.5800610000001</v>
      </c>
      <c r="R189" s="141">
        <v>108.64288575000002</v>
      </c>
      <c r="S189" s="402">
        <v>3462.9371752500001</v>
      </c>
      <c r="T189" s="141">
        <v>1382.4218646000002</v>
      </c>
      <c r="W189" s="403">
        <v>2080.5153106500002</v>
      </c>
      <c r="X189" s="142">
        <v>57.556052889999997</v>
      </c>
      <c r="Y189" s="141">
        <v>322.42435668000002</v>
      </c>
      <c r="Z189" s="142">
        <v>8.4383985999999993</v>
      </c>
      <c r="AA189" s="141">
        <v>0</v>
      </c>
      <c r="AB189" s="141">
        <v>-7.8826991800000004</v>
      </c>
      <c r="AC189" s="142">
        <v>19.583259190000003</v>
      </c>
      <c r="AD189" s="141">
        <v>83.860325760000009</v>
      </c>
      <c r="AE189" s="141">
        <v>439.15149215999998</v>
      </c>
      <c r="AF189" s="141">
        <v>183.30315072000002</v>
      </c>
      <c r="AG189" s="141">
        <v>229.55160096</v>
      </c>
      <c r="AH189" s="141">
        <v>0</v>
      </c>
      <c r="AI189" s="141">
        <v>181.16437632</v>
      </c>
      <c r="AJ189" s="141">
        <v>54.253577280000002</v>
      </c>
      <c r="AK189" s="141">
        <v>3.0859459199999999</v>
      </c>
      <c r="AL189" s="141">
        <v>12.435445440000002</v>
      </c>
      <c r="AM189" s="380">
        <v>4.5423494400000006</v>
      </c>
      <c r="AN189" s="141">
        <v>0.41757023999999998</v>
      </c>
      <c r="AO189" s="141">
        <v>8.1986352</v>
      </c>
      <c r="AP189" s="141">
        <v>0</v>
      </c>
      <c r="AQ189" s="141">
        <v>5.4487823999999998</v>
      </c>
      <c r="AR189" s="141">
        <v>0</v>
      </c>
      <c r="AS189" s="141">
        <v>4.7053036800000001</v>
      </c>
      <c r="AT189" s="142">
        <v>59.152389119999995</v>
      </c>
      <c r="AU189" s="466">
        <v>82.465030079999991</v>
      </c>
      <c r="AV189" s="402">
        <v>1269.2709446399999</v>
      </c>
      <c r="AW189" s="141">
        <v>71.255415000000013</v>
      </c>
      <c r="AX189" s="402">
        <v>363.27070285000042</v>
      </c>
      <c r="AY189" s="141">
        <v>0</v>
      </c>
      <c r="AZ189" s="141">
        <v>0</v>
      </c>
      <c r="BA189" s="142">
        <v>237.57933449999999</v>
      </c>
      <c r="BB189" s="403">
        <v>125.69136835000043</v>
      </c>
    </row>
    <row r="190" spans="6:54" ht="16.149999999999999" customHeight="1">
      <c r="F190" s="137" t="s">
        <v>166</v>
      </c>
      <c r="G190" s="395" t="s">
        <v>167</v>
      </c>
      <c r="H190" s="467">
        <v>42417</v>
      </c>
      <c r="I190" s="397" t="s">
        <v>55</v>
      </c>
      <c r="J190" s="397" t="s">
        <v>168</v>
      </c>
      <c r="K190" s="398" t="s">
        <v>63</v>
      </c>
      <c r="L190" s="395" t="s">
        <v>114</v>
      </c>
      <c r="M190" s="399">
        <v>0.15873638183176456</v>
      </c>
      <c r="N190" s="400" t="s">
        <v>52</v>
      </c>
      <c r="O190" s="504">
        <v>2017</v>
      </c>
      <c r="P190" s="401">
        <v>3</v>
      </c>
      <c r="Q190" s="141">
        <v>6266.8830546000008</v>
      </c>
      <c r="R190" s="141">
        <v>58.262274000000005</v>
      </c>
      <c r="S190" s="402">
        <v>6208.6207806000011</v>
      </c>
      <c r="T190" s="141">
        <v>2699.4499182000004</v>
      </c>
      <c r="W190" s="403">
        <v>3509.1708624000007</v>
      </c>
      <c r="X190" s="142">
        <v>59.480419399999995</v>
      </c>
      <c r="Y190" s="141">
        <v>730.6422296400001</v>
      </c>
      <c r="Z190" s="142">
        <v>23.895075059999996</v>
      </c>
      <c r="AA190" s="141">
        <v>0</v>
      </c>
      <c r="AB190" s="141">
        <v>-5.6187385800000005</v>
      </c>
      <c r="AC190" s="142">
        <v>13.347076810000003</v>
      </c>
      <c r="AD190" s="141">
        <v>111.67457760000001</v>
      </c>
      <c r="AE190" s="141">
        <v>450.7212432</v>
      </c>
      <c r="AF190" s="141">
        <v>375.16139904000005</v>
      </c>
      <c r="AG190" s="141">
        <v>136.94266944000003</v>
      </c>
      <c r="AH190" s="141">
        <v>0</v>
      </c>
      <c r="AI190" s="141">
        <v>276.70648416</v>
      </c>
      <c r="AJ190" s="141">
        <v>50.322306239999996</v>
      </c>
      <c r="AK190" s="141">
        <v>4.3488412799999994</v>
      </c>
      <c r="AL190" s="141">
        <v>14.075172479999999</v>
      </c>
      <c r="AM190" s="380">
        <v>0</v>
      </c>
      <c r="AN190" s="141">
        <v>1.0286486400000001</v>
      </c>
      <c r="AO190" s="141">
        <v>45.423494400000003</v>
      </c>
      <c r="AP190" s="141">
        <v>0</v>
      </c>
      <c r="AQ190" s="141">
        <v>5.1025046400000003</v>
      </c>
      <c r="AR190" s="141">
        <v>0</v>
      </c>
      <c r="AS190" s="141">
        <v>75.325597439999996</v>
      </c>
      <c r="AT190" s="142">
        <v>51.870371519999999</v>
      </c>
      <c r="AU190" s="466">
        <v>178.75061664</v>
      </c>
      <c r="AV190" s="402">
        <v>1598.7033100799999</v>
      </c>
      <c r="AW190" s="141">
        <v>109.39582500000002</v>
      </c>
      <c r="AX190" s="402">
        <v>994.78234145000079</v>
      </c>
      <c r="AY190" s="141">
        <v>0</v>
      </c>
      <c r="AZ190" s="141">
        <v>0</v>
      </c>
      <c r="BA190" s="142">
        <v>240.651264</v>
      </c>
      <c r="BB190" s="403">
        <v>754.13107745000082</v>
      </c>
    </row>
    <row r="191" spans="6:54" ht="16.149999999999999" customHeight="1">
      <c r="F191" s="137" t="s">
        <v>169</v>
      </c>
      <c r="G191" s="395" t="s">
        <v>170</v>
      </c>
      <c r="H191" s="467">
        <v>42419</v>
      </c>
      <c r="I191" s="397" t="s">
        <v>55</v>
      </c>
      <c r="J191" s="397" t="s">
        <v>168</v>
      </c>
      <c r="K191" s="398" t="s">
        <v>63</v>
      </c>
      <c r="L191" s="395" t="s">
        <v>114</v>
      </c>
      <c r="M191" s="399">
        <v>0.13663980749559099</v>
      </c>
      <c r="N191" s="400" t="s">
        <v>52</v>
      </c>
      <c r="O191" s="504">
        <v>2017</v>
      </c>
      <c r="P191" s="401">
        <v>3</v>
      </c>
      <c r="Q191" s="141">
        <v>4134.9678174000001</v>
      </c>
      <c r="R191" s="141">
        <v>45.71791875000001</v>
      </c>
      <c r="S191" s="402">
        <v>4089.24989865</v>
      </c>
      <c r="T191" s="141">
        <v>1643.2601220000004</v>
      </c>
      <c r="W191" s="403">
        <v>2445.9897766499998</v>
      </c>
      <c r="X191" s="142">
        <v>88.685511140000017</v>
      </c>
      <c r="Y191" s="141">
        <v>481.20332687999996</v>
      </c>
      <c r="Z191" s="142">
        <v>23.905365790000001</v>
      </c>
      <c r="AA191" s="141">
        <v>0</v>
      </c>
      <c r="AB191" s="141">
        <v>-5.6599015000000001</v>
      </c>
      <c r="AC191" s="142">
        <v>15.549293029999999</v>
      </c>
      <c r="AD191" s="141">
        <v>83.931618240000006</v>
      </c>
      <c r="AE191" s="141">
        <v>387.96349151999999</v>
      </c>
      <c r="AF191" s="141">
        <v>312.24069312</v>
      </c>
      <c r="AG191" s="141">
        <v>122.85731231999999</v>
      </c>
      <c r="AH191" s="141">
        <v>0</v>
      </c>
      <c r="AI191" s="141">
        <v>98.566945920000009</v>
      </c>
      <c r="AJ191" s="141">
        <v>44.476322879999998</v>
      </c>
      <c r="AK191" s="141">
        <v>5.4182284799999998</v>
      </c>
      <c r="AL191" s="141">
        <v>10.215193919999999</v>
      </c>
      <c r="AM191" s="380">
        <v>0</v>
      </c>
      <c r="AN191" s="141">
        <v>0.53978592000000003</v>
      </c>
      <c r="AO191" s="141">
        <v>29.34194784</v>
      </c>
      <c r="AP191" s="141">
        <v>0</v>
      </c>
      <c r="AQ191" s="141">
        <v>3.1979769600000005</v>
      </c>
      <c r="AR191" s="141">
        <v>0</v>
      </c>
      <c r="AS191" s="141">
        <v>53.245297920000006</v>
      </c>
      <c r="AT191" s="142">
        <v>72.911837759999997</v>
      </c>
      <c r="AU191" s="466">
        <v>159.23684639999999</v>
      </c>
      <c r="AV191" s="402">
        <v>1224.9066527999998</v>
      </c>
      <c r="AW191" s="141">
        <v>72.177104999999997</v>
      </c>
      <c r="AX191" s="402">
        <v>565.00120657000002</v>
      </c>
      <c r="AY191" s="141">
        <v>0</v>
      </c>
      <c r="AZ191" s="141">
        <v>0</v>
      </c>
      <c r="BA191" s="142">
        <v>266.88856350000003</v>
      </c>
      <c r="BB191" s="403">
        <v>298.11264306999999</v>
      </c>
    </row>
    <row r="192" spans="6:54" ht="16.149999999999999" customHeight="1">
      <c r="F192" s="137" t="s">
        <v>171</v>
      </c>
      <c r="G192" s="395" t="s">
        <v>216</v>
      </c>
      <c r="H192" s="467">
        <v>42435</v>
      </c>
      <c r="I192" s="397" t="s">
        <v>61</v>
      </c>
      <c r="J192" s="397" t="s">
        <v>151</v>
      </c>
      <c r="K192" s="398" t="s">
        <v>106</v>
      </c>
      <c r="L192" s="395" t="s">
        <v>114</v>
      </c>
      <c r="M192" s="399">
        <v>3.9387181411891382E-2</v>
      </c>
      <c r="N192" s="400" t="s">
        <v>51</v>
      </c>
      <c r="O192" s="504">
        <v>2017</v>
      </c>
      <c r="P192" s="401">
        <v>3</v>
      </c>
      <c r="Q192" s="141">
        <v>1730.8955286</v>
      </c>
      <c r="R192" s="141">
        <v>65.320478999999992</v>
      </c>
      <c r="S192" s="402">
        <v>1665.5750496000001</v>
      </c>
      <c r="T192" s="141">
        <v>704.47119120000013</v>
      </c>
      <c r="W192" s="403">
        <v>961.10385839999992</v>
      </c>
      <c r="X192" s="142">
        <v>24.10088966</v>
      </c>
      <c r="Y192" s="141">
        <v>155.04553332000003</v>
      </c>
      <c r="Z192" s="142">
        <v>4.7028636100000005</v>
      </c>
      <c r="AA192" s="141">
        <v>0</v>
      </c>
      <c r="AB192" s="141">
        <v>-0.59686233999999994</v>
      </c>
      <c r="AC192" s="142">
        <v>25.891476679999997</v>
      </c>
      <c r="AD192" s="141">
        <v>77.535664319999995</v>
      </c>
      <c r="AE192" s="141">
        <v>235.56053856</v>
      </c>
      <c r="AF192" s="141">
        <v>143.98025568000003</v>
      </c>
      <c r="AG192" s="141">
        <v>94.961583360000006</v>
      </c>
      <c r="AH192" s="141">
        <v>0</v>
      </c>
      <c r="AI192" s="141">
        <v>95.654138880000005</v>
      </c>
      <c r="AJ192" s="141">
        <v>19.48321632</v>
      </c>
      <c r="AK192" s="141">
        <v>3.6461011200000004</v>
      </c>
      <c r="AL192" s="141">
        <v>0.57033984000000004</v>
      </c>
      <c r="AM192" s="380">
        <v>0</v>
      </c>
      <c r="AN192" s="141">
        <v>0</v>
      </c>
      <c r="AO192" s="141">
        <v>2.3424671999999997</v>
      </c>
      <c r="AP192" s="141">
        <v>0</v>
      </c>
      <c r="AQ192" s="141">
        <v>3.0553919999999999</v>
      </c>
      <c r="AR192" s="141">
        <v>0</v>
      </c>
      <c r="AS192" s="141">
        <v>4.5729033600000006</v>
      </c>
      <c r="AT192" s="142">
        <v>22.79322432</v>
      </c>
      <c r="AU192" s="466">
        <v>32.763986880000004</v>
      </c>
      <c r="AV192" s="402">
        <v>704.15582496000002</v>
      </c>
      <c r="AW192" s="141">
        <v>30.218264999999999</v>
      </c>
      <c r="AX192" s="402">
        <v>68.175096189999834</v>
      </c>
      <c r="AY192" s="141">
        <v>0</v>
      </c>
      <c r="AZ192" s="141">
        <v>0</v>
      </c>
      <c r="BA192" s="142">
        <v>159.26191875000001</v>
      </c>
      <c r="BB192" s="403">
        <v>-91.086822560000172</v>
      </c>
    </row>
    <row r="193" spans="6:54" ht="16.149999999999999" customHeight="1">
      <c r="F193" s="137" t="s">
        <v>172</v>
      </c>
      <c r="G193" s="395" t="s">
        <v>173</v>
      </c>
      <c r="H193" s="467">
        <v>42530</v>
      </c>
      <c r="I193" s="397" t="s">
        <v>61</v>
      </c>
      <c r="J193" s="397" t="s">
        <v>62</v>
      </c>
      <c r="K193" s="398" t="s">
        <v>95</v>
      </c>
      <c r="L193" s="395" t="s">
        <v>114</v>
      </c>
      <c r="M193" s="399">
        <v>9.3382379259203535E-2</v>
      </c>
      <c r="N193" s="400" t="s">
        <v>52</v>
      </c>
      <c r="O193" s="504">
        <v>2017</v>
      </c>
      <c r="P193" s="401">
        <v>3</v>
      </c>
      <c r="Q193" s="141">
        <v>1004.9307282</v>
      </c>
      <c r="R193" s="141">
        <v>25.420232250000002</v>
      </c>
      <c r="S193" s="402">
        <v>979.51049594999995</v>
      </c>
      <c r="T193" s="141">
        <v>564.63073379999992</v>
      </c>
      <c r="W193" s="403">
        <v>414.87976215000003</v>
      </c>
      <c r="X193" s="142">
        <v>22.917455709999999</v>
      </c>
      <c r="Y193" s="141">
        <v>96.011911439999992</v>
      </c>
      <c r="Z193" s="142">
        <v>9.4263086800000018</v>
      </c>
      <c r="AA193" s="141">
        <v>0</v>
      </c>
      <c r="AB193" s="141">
        <v>-0.18523314000000002</v>
      </c>
      <c r="AC193" s="142">
        <v>4.0236754299999999</v>
      </c>
      <c r="AD193" s="141">
        <v>39.720096000000005</v>
      </c>
      <c r="AE193" s="141">
        <v>40.789483199999999</v>
      </c>
      <c r="AF193" s="141">
        <v>44.405030400000001</v>
      </c>
      <c r="AG193" s="141">
        <v>9.9911318399999995</v>
      </c>
      <c r="AH193" s="141">
        <v>0</v>
      </c>
      <c r="AI193" s="141">
        <v>2.8415145599999998</v>
      </c>
      <c r="AJ193" s="141">
        <v>4.8988118400000005</v>
      </c>
      <c r="AK193" s="141">
        <v>3.3507465599999997</v>
      </c>
      <c r="AL193" s="141">
        <v>0.49904736</v>
      </c>
      <c r="AM193" s="380">
        <v>0</v>
      </c>
      <c r="AN193" s="141">
        <v>0</v>
      </c>
      <c r="AO193" s="141">
        <v>14.564035199999999</v>
      </c>
      <c r="AP193" s="141">
        <v>0</v>
      </c>
      <c r="AQ193" s="141">
        <v>1.2221568</v>
      </c>
      <c r="AR193" s="141">
        <v>0</v>
      </c>
      <c r="AS193" s="141">
        <v>-0.41757023999999998</v>
      </c>
      <c r="AT193" s="142">
        <v>17.110195200000003</v>
      </c>
      <c r="AU193" s="466">
        <v>32.478816960000003</v>
      </c>
      <c r="AV193" s="402">
        <v>178.97467872000004</v>
      </c>
      <c r="AW193" s="141">
        <v>17.5450275</v>
      </c>
      <c r="AX193" s="402">
        <v>93.842822389999981</v>
      </c>
      <c r="AY193" s="141">
        <v>0</v>
      </c>
      <c r="AZ193" s="141">
        <v>0</v>
      </c>
      <c r="BA193" s="142">
        <v>21.05866425</v>
      </c>
      <c r="BB193" s="403">
        <v>72.784158139999988</v>
      </c>
    </row>
    <row r="194" spans="6:54" ht="16.149999999999999" customHeight="1">
      <c r="F194" s="137" t="s">
        <v>174</v>
      </c>
      <c r="G194" s="395" t="s">
        <v>217</v>
      </c>
      <c r="H194" s="467">
        <v>42530</v>
      </c>
      <c r="I194" s="397" t="s">
        <v>61</v>
      </c>
      <c r="J194" s="397" t="s">
        <v>151</v>
      </c>
      <c r="K194" s="398" t="s">
        <v>95</v>
      </c>
      <c r="L194" s="395" t="s">
        <v>114</v>
      </c>
      <c r="M194" s="399">
        <v>-0.17074705283289676</v>
      </c>
      <c r="N194" s="400" t="s">
        <v>56</v>
      </c>
      <c r="O194" s="504">
        <v>2017</v>
      </c>
      <c r="P194" s="401">
        <v>3</v>
      </c>
      <c r="Q194" s="141">
        <v>788.69665980000013</v>
      </c>
      <c r="R194" s="141">
        <v>32.018584500000003</v>
      </c>
      <c r="S194" s="402">
        <v>756.67807530000016</v>
      </c>
      <c r="T194" s="141">
        <v>441.35597519999999</v>
      </c>
      <c r="W194" s="403">
        <v>315.32210010000017</v>
      </c>
      <c r="X194" s="142">
        <v>18.595349110000001</v>
      </c>
      <c r="Y194" s="141">
        <v>74.140013879999984</v>
      </c>
      <c r="Z194" s="142">
        <v>15.075919450000001</v>
      </c>
      <c r="AA194" s="141">
        <v>0</v>
      </c>
      <c r="AB194" s="141">
        <v>-0.16465167999999999</v>
      </c>
      <c r="AC194" s="142">
        <v>4.6925728799999993</v>
      </c>
      <c r="AD194" s="141">
        <v>65.517789120000003</v>
      </c>
      <c r="AE194" s="141">
        <v>33.263034239999996</v>
      </c>
      <c r="AF194" s="141">
        <v>65.079849600000003</v>
      </c>
      <c r="AG194" s="141">
        <v>11.060519040000001</v>
      </c>
      <c r="AH194" s="141">
        <v>0</v>
      </c>
      <c r="AI194" s="141">
        <v>1.1508643199999999</v>
      </c>
      <c r="AJ194" s="141">
        <v>5.1636124800000003</v>
      </c>
      <c r="AK194" s="141">
        <v>1.0184639999999998</v>
      </c>
      <c r="AL194" s="141">
        <v>6.2024457600000007</v>
      </c>
      <c r="AM194" s="380">
        <v>0</v>
      </c>
      <c r="AN194" s="141">
        <v>0</v>
      </c>
      <c r="AO194" s="141">
        <v>6.4570617599999993</v>
      </c>
      <c r="AP194" s="141">
        <v>0</v>
      </c>
      <c r="AQ194" s="141">
        <v>1.0795718400000001</v>
      </c>
      <c r="AR194" s="141">
        <v>0</v>
      </c>
      <c r="AS194" s="141">
        <v>1.04901792</v>
      </c>
      <c r="AT194" s="142">
        <v>135.89365152000002</v>
      </c>
      <c r="AU194" s="466">
        <v>144.47930304000002</v>
      </c>
      <c r="AV194" s="402">
        <v>332.93588160000002</v>
      </c>
      <c r="AW194" s="141">
        <v>13.770487500000002</v>
      </c>
      <c r="AX194" s="402">
        <v>-134.66763023999982</v>
      </c>
      <c r="AY194" s="141">
        <v>0</v>
      </c>
      <c r="AZ194" s="141">
        <v>0</v>
      </c>
      <c r="BA194" s="142">
        <v>21.100630500000001</v>
      </c>
      <c r="BB194" s="403">
        <v>-155.76826073999982</v>
      </c>
    </row>
    <row r="195" spans="6:54" ht="16.149999999999999" customHeight="1">
      <c r="F195" s="137" t="s">
        <v>175</v>
      </c>
      <c r="G195" s="395" t="s">
        <v>176</v>
      </c>
      <c r="H195" s="467">
        <v>42557</v>
      </c>
      <c r="I195" s="397" t="s">
        <v>55</v>
      </c>
      <c r="J195" s="397" t="s">
        <v>126</v>
      </c>
      <c r="K195" s="398" t="s">
        <v>63</v>
      </c>
      <c r="L195" s="395" t="s">
        <v>114</v>
      </c>
      <c r="M195" s="399">
        <v>5.1525398945948014E-2</v>
      </c>
      <c r="N195" s="400" t="s">
        <v>52</v>
      </c>
      <c r="O195" s="504">
        <v>2017</v>
      </c>
      <c r="P195" s="401">
        <v>3</v>
      </c>
      <c r="Q195" s="141">
        <v>2740.1271786000002</v>
      </c>
      <c r="R195" s="141">
        <v>17.99842275</v>
      </c>
      <c r="S195" s="402">
        <v>2722.1287558500003</v>
      </c>
      <c r="T195" s="141">
        <v>1097.4610458000002</v>
      </c>
      <c r="W195" s="403">
        <v>1624.6677100500001</v>
      </c>
      <c r="X195" s="142">
        <v>59.027627280000004</v>
      </c>
      <c r="Y195" s="141">
        <v>320.37420348000001</v>
      </c>
      <c r="Z195" s="142">
        <v>17.885288739999996</v>
      </c>
      <c r="AA195" s="141">
        <v>0</v>
      </c>
      <c r="AB195" s="141">
        <v>-6.2979267600000002</v>
      </c>
      <c r="AC195" s="142">
        <v>9.2102033499999987</v>
      </c>
      <c r="AD195" s="141">
        <v>105.74711712</v>
      </c>
      <c r="AE195" s="141">
        <v>245.41927008000002</v>
      </c>
      <c r="AF195" s="141">
        <v>156.69068639999998</v>
      </c>
      <c r="AG195" s="141">
        <v>261.96931008000007</v>
      </c>
      <c r="AH195" s="141">
        <v>0</v>
      </c>
      <c r="AI195" s="141">
        <v>85.958361600000003</v>
      </c>
      <c r="AJ195" s="141">
        <v>43.692105599999998</v>
      </c>
      <c r="AK195" s="141">
        <v>3.9007171200000004</v>
      </c>
      <c r="AL195" s="141">
        <v>9.0032217600000006</v>
      </c>
      <c r="AM195" s="380">
        <v>0</v>
      </c>
      <c r="AN195" s="141">
        <v>1.6702809599999999</v>
      </c>
      <c r="AO195" s="141">
        <v>32.723248320000003</v>
      </c>
      <c r="AP195" s="141">
        <v>0</v>
      </c>
      <c r="AQ195" s="141">
        <v>6.0394915199999994</v>
      </c>
      <c r="AR195" s="141">
        <v>0</v>
      </c>
      <c r="AS195" s="141">
        <v>23.689472640000002</v>
      </c>
      <c r="AT195" s="142">
        <v>64.774310400000019</v>
      </c>
      <c r="AU195" s="466">
        <v>128.89680384000002</v>
      </c>
      <c r="AV195" s="402">
        <v>1041.2775936</v>
      </c>
      <c r="AW195" s="141">
        <v>47.829127500000006</v>
      </c>
      <c r="AX195" s="402">
        <v>141.18614603999995</v>
      </c>
      <c r="AY195" s="141">
        <v>0</v>
      </c>
      <c r="AZ195" s="141">
        <v>0</v>
      </c>
      <c r="BA195" s="142">
        <v>251.32747799999996</v>
      </c>
      <c r="BB195" s="403">
        <v>-110.14133196</v>
      </c>
    </row>
    <row r="196" spans="6:54" ht="16.149999999999999" customHeight="1">
      <c r="F196" s="137" t="s">
        <v>177</v>
      </c>
      <c r="G196" s="395" t="s">
        <v>178</v>
      </c>
      <c r="H196" s="467">
        <v>42615</v>
      </c>
      <c r="I196" s="397" t="s">
        <v>61</v>
      </c>
      <c r="J196" s="397" t="s">
        <v>151</v>
      </c>
      <c r="K196" s="398" t="s">
        <v>95</v>
      </c>
      <c r="L196" s="395" t="s">
        <v>114</v>
      </c>
      <c r="M196" s="399">
        <v>0.16167139196927149</v>
      </c>
      <c r="N196" s="400" t="s">
        <v>52</v>
      </c>
      <c r="O196" s="504">
        <v>2017</v>
      </c>
      <c r="P196" s="401">
        <v>3</v>
      </c>
      <c r="Q196" s="141">
        <v>1860.3411750000002</v>
      </c>
      <c r="R196" s="141">
        <v>26.2864665</v>
      </c>
      <c r="S196" s="402">
        <v>1834.0547085000003</v>
      </c>
      <c r="T196" s="141">
        <v>1048.6549332000002</v>
      </c>
      <c r="W196" s="403">
        <v>785.3997753000001</v>
      </c>
      <c r="X196" s="142">
        <v>43.241647460000003</v>
      </c>
      <c r="Y196" s="141">
        <v>179.84159676000002</v>
      </c>
      <c r="Z196" s="142">
        <v>13.203006589999999</v>
      </c>
      <c r="AA196" s="141">
        <v>0</v>
      </c>
      <c r="AB196" s="141">
        <v>-1.38924855</v>
      </c>
      <c r="AC196" s="142">
        <v>4.6102470400000009</v>
      </c>
      <c r="AD196" s="141">
        <v>51.2287392</v>
      </c>
      <c r="AE196" s="141">
        <v>40.473759360000003</v>
      </c>
      <c r="AF196" s="141">
        <v>60.700454400000005</v>
      </c>
      <c r="AG196" s="141">
        <v>13.484463360000001</v>
      </c>
      <c r="AH196" s="141">
        <v>0</v>
      </c>
      <c r="AI196" s="141">
        <v>5.2450896000000009</v>
      </c>
      <c r="AJ196" s="141">
        <v>3.3100079999999998</v>
      </c>
      <c r="AK196" s="141">
        <v>2.8822531200000001</v>
      </c>
      <c r="AL196" s="141">
        <v>7.1903558399999996</v>
      </c>
      <c r="AM196" s="380">
        <v>0</v>
      </c>
      <c r="AN196" s="141">
        <v>0</v>
      </c>
      <c r="AO196" s="141">
        <v>8.3514047999999992</v>
      </c>
      <c r="AP196" s="141">
        <v>1.8230505600000002</v>
      </c>
      <c r="AQ196" s="141">
        <v>1.8841584000000002</v>
      </c>
      <c r="AR196" s="141">
        <v>0</v>
      </c>
      <c r="AS196" s="141">
        <v>0.27498528</v>
      </c>
      <c r="AT196" s="142">
        <v>22.243253760000002</v>
      </c>
      <c r="AU196" s="466">
        <v>34.576852799999998</v>
      </c>
      <c r="AV196" s="402">
        <v>219.09197568000002</v>
      </c>
      <c r="AW196" s="141">
        <v>32.4786</v>
      </c>
      <c r="AX196" s="402">
        <v>300.76394730000015</v>
      </c>
      <c r="AY196" s="141">
        <v>0</v>
      </c>
      <c r="AZ196" s="141">
        <v>0</v>
      </c>
      <c r="BA196" s="142">
        <v>61.128039749999992</v>
      </c>
      <c r="BB196" s="403">
        <v>239.63590755000016</v>
      </c>
    </row>
    <row r="197" spans="6:54" ht="16.149999999999999" customHeight="1">
      <c r="F197" s="137" t="s">
        <v>179</v>
      </c>
      <c r="G197" s="395" t="s">
        <v>180</v>
      </c>
      <c r="H197" s="467">
        <v>42690</v>
      </c>
      <c r="I197" s="397" t="s">
        <v>55</v>
      </c>
      <c r="J197" s="397" t="s">
        <v>168</v>
      </c>
      <c r="K197" s="398" t="s">
        <v>106</v>
      </c>
      <c r="L197" s="395" t="s">
        <v>114</v>
      </c>
      <c r="M197" s="399">
        <v>0.13104158765518764</v>
      </c>
      <c r="N197" s="400" t="s">
        <v>52</v>
      </c>
      <c r="O197" s="504">
        <v>2017</v>
      </c>
      <c r="P197" s="401">
        <v>3</v>
      </c>
      <c r="Q197" s="141">
        <v>3235.7671668000003</v>
      </c>
      <c r="R197" s="141">
        <v>73.576440000000005</v>
      </c>
      <c r="S197" s="402">
        <v>3162.1907268000004</v>
      </c>
      <c r="T197" s="141">
        <v>1329.8098212000002</v>
      </c>
      <c r="W197" s="403">
        <v>1832.3809056000002</v>
      </c>
      <c r="X197" s="142">
        <v>31.283819199999996</v>
      </c>
      <c r="Y197" s="141">
        <v>294.48832176000002</v>
      </c>
      <c r="Z197" s="142">
        <v>3.6943720699999996</v>
      </c>
      <c r="AA197" s="141">
        <v>0</v>
      </c>
      <c r="AB197" s="141">
        <v>-0.72035110000000002</v>
      </c>
      <c r="AC197" s="142">
        <v>25.181416310000003</v>
      </c>
      <c r="AD197" s="141">
        <v>111.46070016</v>
      </c>
      <c r="AE197" s="141">
        <v>334.99317888000002</v>
      </c>
      <c r="AF197" s="141">
        <v>209.73229151999999</v>
      </c>
      <c r="AG197" s="141">
        <v>158.90075328</v>
      </c>
      <c r="AH197" s="141">
        <v>0</v>
      </c>
      <c r="AI197" s="141">
        <v>139.89621504000002</v>
      </c>
      <c r="AJ197" s="141">
        <v>25.257907199999998</v>
      </c>
      <c r="AK197" s="141">
        <v>3.2896387200000001</v>
      </c>
      <c r="AL197" s="141">
        <v>6.9968476800000001</v>
      </c>
      <c r="AM197" s="380">
        <v>0</v>
      </c>
      <c r="AN197" s="141">
        <v>0</v>
      </c>
      <c r="AO197" s="141">
        <v>10.337409600000001</v>
      </c>
      <c r="AP197" s="141">
        <v>0</v>
      </c>
      <c r="AQ197" s="141">
        <v>4.3182873600000002</v>
      </c>
      <c r="AR197" s="141">
        <v>0</v>
      </c>
      <c r="AS197" s="141">
        <v>6.2533689600000004</v>
      </c>
      <c r="AT197" s="142">
        <v>35.432362560000001</v>
      </c>
      <c r="AU197" s="466">
        <v>56.341428480000005</v>
      </c>
      <c r="AV197" s="402">
        <v>1046.8689609599999</v>
      </c>
      <c r="AW197" s="141">
        <v>56.486429999999999</v>
      </c>
      <c r="AX197" s="402">
        <v>424.02006682000041</v>
      </c>
      <c r="AY197" s="141">
        <v>0</v>
      </c>
      <c r="AZ197" s="141">
        <v>0</v>
      </c>
      <c r="BA197" s="142">
        <v>225.57698699999997</v>
      </c>
      <c r="BB197" s="403">
        <v>198.44307982000043</v>
      </c>
    </row>
    <row r="198" spans="6:54" ht="16.149999999999999" customHeight="1">
      <c r="F198" s="137" t="s">
        <v>181</v>
      </c>
      <c r="G198" s="395" t="s">
        <v>182</v>
      </c>
      <c r="H198" s="467">
        <v>42690</v>
      </c>
      <c r="I198" s="397" t="s">
        <v>55</v>
      </c>
      <c r="J198" s="397" t="s">
        <v>168</v>
      </c>
      <c r="K198" s="398" t="s">
        <v>63</v>
      </c>
      <c r="L198" s="395" t="s">
        <v>114</v>
      </c>
      <c r="M198" s="399">
        <v>0.16417761418417209</v>
      </c>
      <c r="N198" s="400" t="s">
        <v>52</v>
      </c>
      <c r="O198" s="504">
        <v>2017</v>
      </c>
      <c r="P198" s="401">
        <v>3</v>
      </c>
      <c r="Q198" s="141">
        <v>4774.6501866000008</v>
      </c>
      <c r="R198" s="141">
        <v>64.379384999999999</v>
      </c>
      <c r="S198" s="402">
        <v>4710.2708016000006</v>
      </c>
      <c r="T198" s="141">
        <v>1955.9954358000002</v>
      </c>
      <c r="W198" s="403">
        <v>2754.2753658000001</v>
      </c>
      <c r="X198" s="142">
        <v>98.358797339999995</v>
      </c>
      <c r="Y198" s="141">
        <v>554.25352248000002</v>
      </c>
      <c r="Z198" s="142">
        <v>22.855711330000002</v>
      </c>
      <c r="AA198" s="141">
        <v>0</v>
      </c>
      <c r="AB198" s="141">
        <v>-5.4232147099999999</v>
      </c>
      <c r="AC198" s="142">
        <v>21.75460322</v>
      </c>
      <c r="AD198" s="141">
        <v>140.81283263999998</v>
      </c>
      <c r="AE198" s="141">
        <v>403.61728320000003</v>
      </c>
      <c r="AF198" s="141">
        <v>291.01590335999998</v>
      </c>
      <c r="AG198" s="141">
        <v>144.59133408000002</v>
      </c>
      <c r="AH198" s="141">
        <v>0</v>
      </c>
      <c r="AI198" s="141">
        <v>75.020058239999997</v>
      </c>
      <c r="AJ198" s="141">
        <v>29.718779519999998</v>
      </c>
      <c r="AK198" s="141">
        <v>2.98409952</v>
      </c>
      <c r="AL198" s="141">
        <v>8.07641952</v>
      </c>
      <c r="AM198" s="380">
        <v>0</v>
      </c>
      <c r="AN198" s="141">
        <v>9.5531923200000008</v>
      </c>
      <c r="AO198" s="141">
        <v>49.690858560000002</v>
      </c>
      <c r="AP198" s="141">
        <v>0</v>
      </c>
      <c r="AQ198" s="141">
        <v>5.5608134400000004</v>
      </c>
      <c r="AR198" s="141">
        <v>0</v>
      </c>
      <c r="AS198" s="141">
        <v>9.6754079999999991</v>
      </c>
      <c r="AT198" s="142">
        <v>57.583954560000002</v>
      </c>
      <c r="AU198" s="466">
        <v>132.06422688000001</v>
      </c>
      <c r="AV198" s="402">
        <v>1227.9009369599999</v>
      </c>
      <c r="AW198" s="141">
        <v>83.347110000000001</v>
      </c>
      <c r="AX198" s="402">
        <v>783.89067620000026</v>
      </c>
      <c r="AY198" s="141">
        <v>0</v>
      </c>
      <c r="AZ198" s="141">
        <v>0</v>
      </c>
      <c r="BA198" s="142">
        <v>254.70156449999996</v>
      </c>
      <c r="BB198" s="403">
        <v>529.18911170000024</v>
      </c>
    </row>
    <row r="199" spans="6:54" ht="16.149999999999999" customHeight="1">
      <c r="F199" s="137" t="s">
        <v>183</v>
      </c>
      <c r="G199" s="395" t="s">
        <v>184</v>
      </c>
      <c r="H199" s="467">
        <v>42718</v>
      </c>
      <c r="I199" s="397" t="s">
        <v>61</v>
      </c>
      <c r="J199" s="397" t="s">
        <v>151</v>
      </c>
      <c r="K199" s="398" t="s">
        <v>135</v>
      </c>
      <c r="L199" s="395" t="s">
        <v>114</v>
      </c>
      <c r="M199" s="399">
        <v>0.18034433069114053</v>
      </c>
      <c r="N199" s="400" t="s">
        <v>52</v>
      </c>
      <c r="O199" s="504">
        <v>2017</v>
      </c>
      <c r="P199" s="401">
        <v>3</v>
      </c>
      <c r="Q199" s="141">
        <v>2553.6585690000006</v>
      </c>
      <c r="R199" s="141">
        <v>27.152700750000001</v>
      </c>
      <c r="S199" s="402">
        <v>2526.5058682500007</v>
      </c>
      <c r="T199" s="141">
        <v>1014.0935616</v>
      </c>
      <c r="W199" s="403">
        <v>1512.4123066500006</v>
      </c>
      <c r="X199" s="142">
        <v>56.948899820000008</v>
      </c>
      <c r="Y199" s="141">
        <v>210.59389475999998</v>
      </c>
      <c r="Z199" s="142">
        <v>45.135141780000005</v>
      </c>
      <c r="AA199" s="141">
        <v>0</v>
      </c>
      <c r="AB199" s="141">
        <v>47.574044790000002</v>
      </c>
      <c r="AC199" s="142">
        <v>9.4880530600000004</v>
      </c>
      <c r="AD199" s="141">
        <v>94.095888959999996</v>
      </c>
      <c r="AE199" s="141">
        <v>208.02127200000001</v>
      </c>
      <c r="AF199" s="141">
        <v>178.61821631999999</v>
      </c>
      <c r="AG199" s="141">
        <v>71.883189119999997</v>
      </c>
      <c r="AH199" s="141">
        <v>0</v>
      </c>
      <c r="AI199" s="141">
        <v>73.960855680000009</v>
      </c>
      <c r="AJ199" s="141">
        <v>60.242145600000001</v>
      </c>
      <c r="AK199" s="141">
        <v>4.5932726399999995</v>
      </c>
      <c r="AL199" s="141">
        <v>6.2941075199999998</v>
      </c>
      <c r="AM199" s="380">
        <v>0</v>
      </c>
      <c r="AN199" s="141">
        <v>1.4971420799999999</v>
      </c>
      <c r="AO199" s="141">
        <v>7.4042332799999997</v>
      </c>
      <c r="AP199" s="141">
        <v>0</v>
      </c>
      <c r="AQ199" s="141">
        <v>4.3081027200000008</v>
      </c>
      <c r="AR199" s="141">
        <v>0</v>
      </c>
      <c r="AS199" s="141">
        <v>7.2718329599999993</v>
      </c>
      <c r="AT199" s="142">
        <v>33.487096320000006</v>
      </c>
      <c r="AU199" s="466">
        <v>53.968407360000008</v>
      </c>
      <c r="AV199" s="402">
        <v>751.67735519999997</v>
      </c>
      <c r="AW199" s="141">
        <v>44.581267500000003</v>
      </c>
      <c r="AX199" s="402">
        <v>460.53784544000081</v>
      </c>
      <c r="AY199" s="141">
        <v>0</v>
      </c>
      <c r="AZ199" s="141">
        <v>0</v>
      </c>
      <c r="BA199" s="142">
        <v>234.93546075000003</v>
      </c>
      <c r="BB199" s="403">
        <v>225.60238469000078</v>
      </c>
    </row>
    <row r="200" spans="6:54" ht="16.149999999999999" customHeight="1">
      <c r="F200" s="137" t="s">
        <v>185</v>
      </c>
      <c r="G200" s="395" t="s">
        <v>186</v>
      </c>
      <c r="H200" s="467">
        <v>42754</v>
      </c>
      <c r="I200" s="397" t="s">
        <v>61</v>
      </c>
      <c r="J200" s="397" t="s">
        <v>151</v>
      </c>
      <c r="K200" s="398" t="s">
        <v>106</v>
      </c>
      <c r="L200" s="395" t="s">
        <v>114</v>
      </c>
      <c r="M200" s="399">
        <v>0.14041794839312879</v>
      </c>
      <c r="N200" s="400" t="s">
        <v>52</v>
      </c>
      <c r="O200" s="504">
        <v>2017</v>
      </c>
      <c r="P200" s="401">
        <v>3</v>
      </c>
      <c r="Q200" s="141">
        <v>3350.1100878000007</v>
      </c>
      <c r="R200" s="141">
        <v>67.833627750000005</v>
      </c>
      <c r="S200" s="402">
        <v>3282.2764600500004</v>
      </c>
      <c r="T200" s="141">
        <v>1346.1885233999999</v>
      </c>
      <c r="W200" s="403">
        <v>1936.0879366500005</v>
      </c>
      <c r="X200" s="142">
        <v>52.54446738</v>
      </c>
      <c r="Y200" s="141">
        <v>305.69942268</v>
      </c>
      <c r="Z200" s="142">
        <v>10.43480022</v>
      </c>
      <c r="AA200" s="141">
        <v>0</v>
      </c>
      <c r="AB200" s="141">
        <v>-6.0612399699999999</v>
      </c>
      <c r="AC200" s="142">
        <v>25.54159186</v>
      </c>
      <c r="AD200" s="141">
        <v>104.35182143999999</v>
      </c>
      <c r="AE200" s="141">
        <v>366.59611679999995</v>
      </c>
      <c r="AF200" s="141">
        <v>218.94939072</v>
      </c>
      <c r="AG200" s="141">
        <v>108.60900096</v>
      </c>
      <c r="AH200" s="141">
        <v>0</v>
      </c>
      <c r="AI200" s="141">
        <v>130.52634624000001</v>
      </c>
      <c r="AJ200" s="141">
        <v>32.865833280000004</v>
      </c>
      <c r="AK200" s="141">
        <v>4.8071500799999995</v>
      </c>
      <c r="AL200" s="141">
        <v>6.9561091199999998</v>
      </c>
      <c r="AM200" s="380">
        <v>0</v>
      </c>
      <c r="AN200" s="141">
        <v>0</v>
      </c>
      <c r="AO200" s="141">
        <v>9.1152527999999986</v>
      </c>
      <c r="AP200" s="141">
        <v>0</v>
      </c>
      <c r="AQ200" s="141">
        <v>3.39148512</v>
      </c>
      <c r="AR200" s="141">
        <v>0</v>
      </c>
      <c r="AS200" s="141">
        <v>31.236290880000002</v>
      </c>
      <c r="AT200" s="142">
        <v>40.585790400000008</v>
      </c>
      <c r="AU200" s="466">
        <v>84.328819200000012</v>
      </c>
      <c r="AV200" s="402">
        <v>1057.99058784</v>
      </c>
      <c r="AW200" s="141">
        <v>58.483425000000004</v>
      </c>
      <c r="AX200" s="402">
        <v>470.41558542000064</v>
      </c>
      <c r="AY200" s="141">
        <v>0</v>
      </c>
      <c r="AZ200" s="141">
        <v>0</v>
      </c>
      <c r="BA200" s="142">
        <v>204.69458099999997</v>
      </c>
      <c r="BB200" s="403">
        <v>265.72100442000067</v>
      </c>
    </row>
    <row r="201" spans="6:54" ht="16.149999999999999" customHeight="1">
      <c r="F201" s="137" t="s">
        <v>187</v>
      </c>
      <c r="G201" s="395" t="s">
        <v>188</v>
      </c>
      <c r="H201" s="467">
        <v>42781</v>
      </c>
      <c r="I201" s="397" t="s">
        <v>61</v>
      </c>
      <c r="J201" s="397" t="s">
        <v>151</v>
      </c>
      <c r="K201" s="398" t="s">
        <v>117</v>
      </c>
      <c r="L201" s="395" t="s">
        <v>114</v>
      </c>
      <c r="M201" s="399">
        <v>0.1744570357340009</v>
      </c>
      <c r="N201" s="400" t="s">
        <v>52</v>
      </c>
      <c r="O201" s="504">
        <v>2017</v>
      </c>
      <c r="P201" s="401">
        <v>3</v>
      </c>
      <c r="Q201" s="141">
        <v>4239.9279090000009</v>
      </c>
      <c r="R201" s="141">
        <v>42.851859750000003</v>
      </c>
      <c r="S201" s="402">
        <v>4197.0760492500012</v>
      </c>
      <c r="T201" s="141">
        <v>2017.4183190000003</v>
      </c>
      <c r="W201" s="403">
        <v>2179.6577302500009</v>
      </c>
      <c r="X201" s="142">
        <v>57.597215809999994</v>
      </c>
      <c r="Y201" s="141">
        <v>288.11126628</v>
      </c>
      <c r="Z201" s="142">
        <v>0.18523314000000002</v>
      </c>
      <c r="AA201" s="141">
        <v>0</v>
      </c>
      <c r="AB201" s="141">
        <v>-1.5950631500000001</v>
      </c>
      <c r="AC201" s="142">
        <v>13.830741119999999</v>
      </c>
      <c r="AD201" s="141">
        <v>93.077424960000016</v>
      </c>
      <c r="AE201" s="141">
        <v>318.80978591999997</v>
      </c>
      <c r="AF201" s="141">
        <v>247.85339904</v>
      </c>
      <c r="AG201" s="141">
        <v>90.592372800000007</v>
      </c>
      <c r="AH201" s="141">
        <v>0</v>
      </c>
      <c r="AI201" s="141">
        <v>106.96927392000001</v>
      </c>
      <c r="AJ201" s="141">
        <v>88.952645759999996</v>
      </c>
      <c r="AK201" s="141">
        <v>2.3832057600000001</v>
      </c>
      <c r="AL201" s="141">
        <v>10.653133440000001</v>
      </c>
      <c r="AM201" s="380">
        <v>0</v>
      </c>
      <c r="AN201" s="141">
        <v>0</v>
      </c>
      <c r="AO201" s="141">
        <v>10.306855679999998</v>
      </c>
      <c r="AP201" s="141">
        <v>0</v>
      </c>
      <c r="AQ201" s="141">
        <v>3.4729622400000002</v>
      </c>
      <c r="AR201" s="141">
        <v>0</v>
      </c>
      <c r="AS201" s="141">
        <v>12.404891520000001</v>
      </c>
      <c r="AT201" s="142">
        <v>46.828974720000005</v>
      </c>
      <c r="AU201" s="466">
        <v>73.013684159999997</v>
      </c>
      <c r="AV201" s="402">
        <v>1032.3049257600001</v>
      </c>
      <c r="AW201" s="141">
        <v>74.009512500000014</v>
      </c>
      <c r="AX201" s="402">
        <v>739.68525473000091</v>
      </c>
      <c r="AY201" s="141">
        <v>0</v>
      </c>
      <c r="AZ201" s="141">
        <v>0</v>
      </c>
      <c r="BA201" s="142">
        <v>160.15999650000001</v>
      </c>
      <c r="BB201" s="403">
        <v>579.52525823000087</v>
      </c>
    </row>
    <row r="202" spans="6:54" ht="16.149999999999999" customHeight="1">
      <c r="F202" s="137" t="s">
        <v>189</v>
      </c>
      <c r="G202" s="395" t="s">
        <v>190</v>
      </c>
      <c r="H202" s="467">
        <v>42896</v>
      </c>
      <c r="I202" s="397" t="s">
        <v>55</v>
      </c>
      <c r="J202" s="397" t="s">
        <v>168</v>
      </c>
      <c r="K202" s="398" t="s">
        <v>63</v>
      </c>
      <c r="L202" s="395" t="s">
        <v>191</v>
      </c>
      <c r="M202" s="399">
        <v>0.25636498827798943</v>
      </c>
      <c r="N202" s="400" t="s">
        <v>52</v>
      </c>
      <c r="O202" s="504">
        <v>2017</v>
      </c>
      <c r="P202" s="401">
        <v>3</v>
      </c>
      <c r="Q202" s="141">
        <v>9608.3692992000015</v>
      </c>
      <c r="R202" s="141">
        <v>25.826613749999996</v>
      </c>
      <c r="S202" s="402">
        <v>9582.542685450002</v>
      </c>
      <c r="T202" s="141">
        <v>3083.9369274000001</v>
      </c>
      <c r="W202" s="403">
        <v>6498.6057580500019</v>
      </c>
      <c r="X202" s="142">
        <v>255.25126692000001</v>
      </c>
      <c r="Y202" s="141">
        <v>1127.9187586800001</v>
      </c>
      <c r="Z202" s="142">
        <v>58.955592170000003</v>
      </c>
      <c r="AA202" s="141">
        <v>0</v>
      </c>
      <c r="AB202" s="141">
        <v>-26.930840410000002</v>
      </c>
      <c r="AC202" s="142">
        <v>6.8844983700000002</v>
      </c>
      <c r="AD202" s="141">
        <v>235.81515456</v>
      </c>
      <c r="AE202" s="141">
        <v>556.6414992</v>
      </c>
      <c r="AF202" s="141">
        <v>443.58181056000006</v>
      </c>
      <c r="AG202" s="141">
        <v>348.70170432000003</v>
      </c>
      <c r="AH202" s="141">
        <v>0</v>
      </c>
      <c r="AI202" s="141">
        <v>299.57100095999999</v>
      </c>
      <c r="AJ202" s="141">
        <v>33.151003199999998</v>
      </c>
      <c r="AK202" s="141">
        <v>26.194894080000001</v>
      </c>
      <c r="AL202" s="141">
        <v>16.061177279999999</v>
      </c>
      <c r="AM202" s="380">
        <v>40.188589440000001</v>
      </c>
      <c r="AN202" s="141">
        <v>34.393529280000003</v>
      </c>
      <c r="AO202" s="141">
        <v>115.84009535999999</v>
      </c>
      <c r="AP202" s="141">
        <v>0</v>
      </c>
      <c r="AQ202" s="141">
        <v>20.063740800000001</v>
      </c>
      <c r="AR202" s="141">
        <v>0</v>
      </c>
      <c r="AS202" s="141">
        <v>66.200159999999997</v>
      </c>
      <c r="AT202" s="142">
        <v>145.09038144000002</v>
      </c>
      <c r="AU202" s="466">
        <v>421.77649631999998</v>
      </c>
      <c r="AV202" s="402">
        <v>2381.4947404800005</v>
      </c>
      <c r="AW202" s="141">
        <v>191.68957499999999</v>
      </c>
      <c r="AX202" s="402">
        <v>2463.2494827600017</v>
      </c>
      <c r="AY202" s="141">
        <v>0</v>
      </c>
      <c r="AZ202" s="141">
        <v>0</v>
      </c>
      <c r="BA202" s="142">
        <v>554.70989249999991</v>
      </c>
      <c r="BB202" s="403">
        <v>1908.5395902600017</v>
      </c>
    </row>
    <row r="203" spans="6:54" ht="16.149999999999999" customHeight="1">
      <c r="F203" s="137" t="s">
        <v>192</v>
      </c>
      <c r="G203" s="395" t="s">
        <v>218</v>
      </c>
      <c r="H203" s="467">
        <v>42925</v>
      </c>
      <c r="I203" s="397" t="s">
        <v>55</v>
      </c>
      <c r="J203" s="397" t="s">
        <v>116</v>
      </c>
      <c r="K203" s="398" t="s">
        <v>95</v>
      </c>
      <c r="L203" s="395" t="s">
        <v>114</v>
      </c>
      <c r="M203" s="399">
        <v>-4.8201011288166007E-2</v>
      </c>
      <c r="N203" s="400" t="s">
        <v>56</v>
      </c>
      <c r="O203" s="504">
        <v>2017</v>
      </c>
      <c r="P203" s="401">
        <v>3</v>
      </c>
      <c r="Q203" s="141">
        <v>1079.9163647999999</v>
      </c>
      <c r="R203" s="141">
        <v>18.629383500000007</v>
      </c>
      <c r="S203" s="402">
        <v>1061.2869813</v>
      </c>
      <c r="T203" s="141">
        <v>648.33921179999993</v>
      </c>
      <c r="W203" s="403">
        <v>412.94776950000005</v>
      </c>
      <c r="X203" s="142">
        <v>3.6532091499999995</v>
      </c>
      <c r="Y203" s="141">
        <v>104.05067004</v>
      </c>
      <c r="Z203" s="142">
        <v>15.29202478</v>
      </c>
      <c r="AA203" s="141">
        <v>0</v>
      </c>
      <c r="AB203" s="141">
        <v>-0.29843116999999997</v>
      </c>
      <c r="AC203" s="142">
        <v>2.7064619899999998</v>
      </c>
      <c r="AD203" s="141">
        <v>53.611944959999995</v>
      </c>
      <c r="AE203" s="141">
        <v>87.679565760000017</v>
      </c>
      <c r="AF203" s="141">
        <v>83.778848640000007</v>
      </c>
      <c r="AG203" s="141">
        <v>20.114664000000001</v>
      </c>
      <c r="AH203" s="141">
        <v>0</v>
      </c>
      <c r="AI203" s="141">
        <v>5.4487823999999998</v>
      </c>
      <c r="AJ203" s="141">
        <v>5.8357987200000006</v>
      </c>
      <c r="AK203" s="141">
        <v>4.6136419200000001</v>
      </c>
      <c r="AL203" s="141">
        <v>1.6906502399999999</v>
      </c>
      <c r="AM203" s="380">
        <v>0</v>
      </c>
      <c r="AN203" s="141">
        <v>0</v>
      </c>
      <c r="AO203" s="141">
        <v>42.856965119999998</v>
      </c>
      <c r="AP203" s="141">
        <v>0</v>
      </c>
      <c r="AQ203" s="141">
        <v>7.2005404799999999</v>
      </c>
      <c r="AR203" s="141">
        <v>0</v>
      </c>
      <c r="AS203" s="141">
        <v>0.34627775999999999</v>
      </c>
      <c r="AT203" s="142">
        <v>12.384522240000001</v>
      </c>
      <c r="AU203" s="466">
        <v>62.788305600000001</v>
      </c>
      <c r="AV203" s="402">
        <v>325.56220224000009</v>
      </c>
      <c r="AW203" s="141">
        <v>18.850754999999999</v>
      </c>
      <c r="AX203" s="402">
        <v>-52.05306088999999</v>
      </c>
      <c r="AY203" s="141">
        <v>0</v>
      </c>
      <c r="AZ203" s="141">
        <v>0</v>
      </c>
      <c r="BA203" s="142">
        <v>78.50206725000001</v>
      </c>
      <c r="BB203" s="403">
        <v>-130.55512813999999</v>
      </c>
    </row>
    <row r="204" spans="6:54" ht="16.149999999999999" customHeight="1">
      <c r="F204" s="137" t="s">
        <v>193</v>
      </c>
      <c r="G204" s="395" t="s">
        <v>219</v>
      </c>
      <c r="H204" s="467">
        <v>43011</v>
      </c>
      <c r="I204" s="397" t="s">
        <v>55</v>
      </c>
      <c r="J204" s="397" t="s">
        <v>126</v>
      </c>
      <c r="K204" s="398" t="s">
        <v>106</v>
      </c>
      <c r="L204" s="395" t="s">
        <v>114</v>
      </c>
      <c r="M204" s="399">
        <v>8.3471956117378759E-2</v>
      </c>
      <c r="N204" s="400" t="s">
        <v>52</v>
      </c>
      <c r="O204" s="504">
        <v>2017</v>
      </c>
      <c r="P204" s="401">
        <v>3</v>
      </c>
      <c r="Q204" s="141">
        <v>2596.5357894000003</v>
      </c>
      <c r="R204" s="141">
        <v>48.241761750000009</v>
      </c>
      <c r="S204" s="402">
        <v>2548.2940276500003</v>
      </c>
      <c r="T204" s="141">
        <v>996.88987440000005</v>
      </c>
      <c r="W204" s="403">
        <v>1551.4041532500003</v>
      </c>
      <c r="X204" s="142">
        <v>48.37672173</v>
      </c>
      <c r="Y204" s="141">
        <v>237.35378916000002</v>
      </c>
      <c r="Z204" s="142">
        <v>29.853407730000004</v>
      </c>
      <c r="AA204" s="141">
        <v>0</v>
      </c>
      <c r="AB204" s="141">
        <v>-0.79238621000000009</v>
      </c>
      <c r="AC204" s="142">
        <v>16.454877270000001</v>
      </c>
      <c r="AD204" s="141">
        <v>135.22146528000002</v>
      </c>
      <c r="AE204" s="141">
        <v>307.03634208000005</v>
      </c>
      <c r="AF204" s="141">
        <v>183.31333536</v>
      </c>
      <c r="AG204" s="141">
        <v>126.64599840000001</v>
      </c>
      <c r="AH204" s="141">
        <v>0</v>
      </c>
      <c r="AI204" s="141">
        <v>146.78103167999998</v>
      </c>
      <c r="AJ204" s="141">
        <v>29.70859488</v>
      </c>
      <c r="AK204" s="141">
        <v>4.4506876799999997</v>
      </c>
      <c r="AL204" s="141">
        <v>11.753074559999998</v>
      </c>
      <c r="AM204" s="380">
        <v>0</v>
      </c>
      <c r="AN204" s="141">
        <v>0</v>
      </c>
      <c r="AO204" s="141">
        <v>20.135033279999998</v>
      </c>
      <c r="AP204" s="141">
        <v>0</v>
      </c>
      <c r="AQ204" s="141">
        <v>2.7091142399999999</v>
      </c>
      <c r="AR204" s="141">
        <v>0</v>
      </c>
      <c r="AS204" s="141">
        <v>2.7396681600000004</v>
      </c>
      <c r="AT204" s="142">
        <v>18.923061119999996</v>
      </c>
      <c r="AU204" s="466">
        <v>44.506876800000001</v>
      </c>
      <c r="AV204" s="402">
        <v>989.41740672000003</v>
      </c>
      <c r="AW204" s="141">
        <v>45.327397500000004</v>
      </c>
      <c r="AX204" s="402">
        <v>216.73792147000023</v>
      </c>
      <c r="AY204" s="141">
        <v>0</v>
      </c>
      <c r="AZ204" s="141">
        <v>0</v>
      </c>
      <c r="BA204" s="142">
        <v>241.7759595</v>
      </c>
      <c r="BB204" s="403">
        <v>-25.038038029999768</v>
      </c>
    </row>
    <row r="205" spans="6:54" ht="16.149999999999999" customHeight="1">
      <c r="F205" s="137" t="s">
        <v>194</v>
      </c>
      <c r="G205" s="395" t="s">
        <v>195</v>
      </c>
      <c r="H205" s="467">
        <v>43011</v>
      </c>
      <c r="I205" s="397" t="s">
        <v>55</v>
      </c>
      <c r="J205" s="397" t="s">
        <v>126</v>
      </c>
      <c r="K205" s="398" t="s">
        <v>135</v>
      </c>
      <c r="L205" s="395" t="s">
        <v>114</v>
      </c>
      <c r="M205" s="399">
        <v>0.11733604741296669</v>
      </c>
      <c r="N205" s="400" t="s">
        <v>52</v>
      </c>
      <c r="O205" s="504">
        <v>2017</v>
      </c>
      <c r="P205" s="401">
        <v>3</v>
      </c>
      <c r="Q205" s="141">
        <v>2264.6168244000005</v>
      </c>
      <c r="R205" s="141">
        <v>23.880260249999999</v>
      </c>
      <c r="S205" s="402">
        <v>2240.7365641500005</v>
      </c>
      <c r="T205" s="141">
        <v>892.89776520000009</v>
      </c>
      <c r="W205" s="403">
        <v>1347.8387989500004</v>
      </c>
      <c r="X205" s="142">
        <v>62.269207229999999</v>
      </c>
      <c r="Y205" s="141">
        <v>186.77974680000003</v>
      </c>
      <c r="Z205" s="142">
        <v>3.3856501699999999</v>
      </c>
      <c r="AA205" s="141">
        <v>0</v>
      </c>
      <c r="AB205" s="141">
        <v>-1.2966319800000001</v>
      </c>
      <c r="AC205" s="142">
        <v>8.7779926899999996</v>
      </c>
      <c r="AD205" s="141">
        <v>115.52437152</v>
      </c>
      <c r="AE205" s="141">
        <v>234.25690464000002</v>
      </c>
      <c r="AF205" s="141">
        <v>169.18723967999998</v>
      </c>
      <c r="AG205" s="141">
        <v>101.81584607999999</v>
      </c>
      <c r="AH205" s="141">
        <v>0</v>
      </c>
      <c r="AI205" s="141">
        <v>86.100946560000011</v>
      </c>
      <c r="AJ205" s="141">
        <v>29.331763200000001</v>
      </c>
      <c r="AK205" s="141">
        <v>1.99618944</v>
      </c>
      <c r="AL205" s="141">
        <v>8.6569440000000011</v>
      </c>
      <c r="AM205" s="380">
        <v>0</v>
      </c>
      <c r="AN205" s="141">
        <v>0</v>
      </c>
      <c r="AO205" s="141">
        <v>21.805314240000001</v>
      </c>
      <c r="AP205" s="141">
        <v>0</v>
      </c>
      <c r="AQ205" s="141">
        <v>4.0534867200000004</v>
      </c>
      <c r="AR205" s="141">
        <v>0</v>
      </c>
      <c r="AS205" s="141">
        <v>5.0617660799999991</v>
      </c>
      <c r="AT205" s="142">
        <v>19.839678720000002</v>
      </c>
      <c r="AU205" s="466">
        <v>50.760245760000004</v>
      </c>
      <c r="AV205" s="402">
        <v>797.6304508799999</v>
      </c>
      <c r="AW205" s="141">
        <v>39.533917500000001</v>
      </c>
      <c r="AX205" s="402">
        <v>265.7211870800005</v>
      </c>
      <c r="AY205" s="141">
        <v>0</v>
      </c>
      <c r="AZ205" s="141">
        <v>0</v>
      </c>
      <c r="BA205" s="142">
        <v>234.26400074999998</v>
      </c>
      <c r="BB205" s="403">
        <v>31.457186330000525</v>
      </c>
    </row>
    <row r="206" spans="6:54" ht="16.149999999999999" customHeight="1">
      <c r="F206" s="137" t="s">
        <v>196</v>
      </c>
      <c r="G206" s="395" t="s">
        <v>197</v>
      </c>
      <c r="H206" s="467">
        <v>43011</v>
      </c>
      <c r="I206" s="397" t="s">
        <v>55</v>
      </c>
      <c r="J206" s="397" t="s">
        <v>126</v>
      </c>
      <c r="K206" s="398" t="s">
        <v>63</v>
      </c>
      <c r="L206" s="395" t="s">
        <v>114</v>
      </c>
      <c r="M206" s="399">
        <v>0.19174476279604874</v>
      </c>
      <c r="N206" s="400" t="s">
        <v>52</v>
      </c>
      <c r="O206" s="504">
        <v>2017</v>
      </c>
      <c r="P206" s="401">
        <v>3</v>
      </c>
      <c r="Q206" s="141">
        <v>5697.7754022000008</v>
      </c>
      <c r="R206" s="141">
        <v>57.192848999999995</v>
      </c>
      <c r="S206" s="402">
        <v>5640.5825532000008</v>
      </c>
      <c r="T206" s="141">
        <v>2157.0607800000002</v>
      </c>
      <c r="W206" s="403">
        <v>3483.5217732000006</v>
      </c>
      <c r="X206" s="142">
        <v>118.43601157000001</v>
      </c>
      <c r="Y206" s="141">
        <v>663.78565475999994</v>
      </c>
      <c r="Z206" s="142">
        <v>28.536194290000001</v>
      </c>
      <c r="AA206" s="141">
        <v>0</v>
      </c>
      <c r="AB206" s="141">
        <v>-4.3221066000000006</v>
      </c>
      <c r="AC206" s="142">
        <v>21.69285884</v>
      </c>
      <c r="AD206" s="141">
        <v>202.20584255999998</v>
      </c>
      <c r="AE206" s="141">
        <v>536.75089728</v>
      </c>
      <c r="AF206" s="141">
        <v>295.82305343999997</v>
      </c>
      <c r="AG206" s="141">
        <v>174.92119199999999</v>
      </c>
      <c r="AH206" s="141">
        <v>0</v>
      </c>
      <c r="AI206" s="141">
        <v>137.15654687999998</v>
      </c>
      <c r="AJ206" s="141">
        <v>34.291682879999996</v>
      </c>
      <c r="AK206" s="141">
        <v>4.5016108800000003</v>
      </c>
      <c r="AL206" s="141">
        <v>11.478089280000001</v>
      </c>
      <c r="AM206" s="380">
        <v>1.6804656</v>
      </c>
      <c r="AN206" s="141">
        <v>0.45830880000000002</v>
      </c>
      <c r="AO206" s="141">
        <v>48.927010559999999</v>
      </c>
      <c r="AP206" s="141">
        <v>0</v>
      </c>
      <c r="AQ206" s="141">
        <v>9.6754079999999991</v>
      </c>
      <c r="AR206" s="141">
        <v>0</v>
      </c>
      <c r="AS206" s="141">
        <v>7.7606956800000004</v>
      </c>
      <c r="AT206" s="142">
        <v>32.519555520000004</v>
      </c>
      <c r="AU206" s="466">
        <v>101.02144416000002</v>
      </c>
      <c r="AV206" s="402">
        <v>1498.15035936</v>
      </c>
      <c r="AW206" s="141">
        <v>99.465712500000024</v>
      </c>
      <c r="AX206" s="402">
        <v>1092.5185929600004</v>
      </c>
      <c r="AY206" s="141">
        <v>0</v>
      </c>
      <c r="AZ206" s="141">
        <v>0</v>
      </c>
      <c r="BA206" s="142">
        <v>337.13167275000001</v>
      </c>
      <c r="BB206" s="403">
        <v>755.38692021000043</v>
      </c>
    </row>
    <row r="207" spans="6:54" ht="16.149999999999999" customHeight="1">
      <c r="F207" s="137" t="s">
        <v>198</v>
      </c>
      <c r="G207" s="395" t="s">
        <v>220</v>
      </c>
      <c r="H207" s="467">
        <v>43013</v>
      </c>
      <c r="I207" s="397" t="s">
        <v>61</v>
      </c>
      <c r="J207" s="397" t="s">
        <v>67</v>
      </c>
      <c r="K207" s="398" t="s">
        <v>117</v>
      </c>
      <c r="L207" s="395" t="s">
        <v>77</v>
      </c>
      <c r="M207" s="399">
        <v>-2.6744045285547968E-2</v>
      </c>
      <c r="N207" s="400" t="s">
        <v>56</v>
      </c>
      <c r="O207" s="504">
        <v>2017</v>
      </c>
      <c r="P207" s="401">
        <v>3</v>
      </c>
      <c r="Q207" s="141">
        <v>2241.0332532000002</v>
      </c>
      <c r="R207" s="141">
        <v>32.489131500000006</v>
      </c>
      <c r="S207" s="402">
        <v>2208.5441217000002</v>
      </c>
      <c r="T207" s="141">
        <v>1143.484209</v>
      </c>
      <c r="W207" s="403">
        <v>1065.0599127000003</v>
      </c>
      <c r="X207" s="142">
        <v>36.171915949999999</v>
      </c>
      <c r="Y207" s="141">
        <v>151.59264372000001</v>
      </c>
      <c r="Z207" s="142">
        <v>15.549293029999999</v>
      </c>
      <c r="AA207" s="141">
        <v>0</v>
      </c>
      <c r="AB207" s="141">
        <v>-0.60715306999999996</v>
      </c>
      <c r="AC207" s="142">
        <v>9.6321232800000018</v>
      </c>
      <c r="AD207" s="141">
        <v>89.502616320000001</v>
      </c>
      <c r="AE207" s="141">
        <v>280.88218656000004</v>
      </c>
      <c r="AF207" s="141">
        <v>171.83524607999999</v>
      </c>
      <c r="AG207" s="141">
        <v>150.36602495999998</v>
      </c>
      <c r="AH207" s="141">
        <v>0</v>
      </c>
      <c r="AI207" s="141">
        <v>105.59434752</v>
      </c>
      <c r="AJ207" s="141">
        <v>16.753732799999998</v>
      </c>
      <c r="AK207" s="141">
        <v>1.8128659200000001</v>
      </c>
      <c r="AL207" s="141">
        <v>1.5480652800000001</v>
      </c>
      <c r="AM207" s="380">
        <v>0</v>
      </c>
      <c r="AN207" s="141">
        <v>0</v>
      </c>
      <c r="AO207" s="141">
        <v>7.1496172800000002</v>
      </c>
      <c r="AP207" s="141">
        <v>1.99618944</v>
      </c>
      <c r="AQ207" s="141">
        <v>1.21197216</v>
      </c>
      <c r="AR207" s="141">
        <v>0</v>
      </c>
      <c r="AS207" s="141">
        <v>35.585132160000001</v>
      </c>
      <c r="AT207" s="142">
        <v>21.754391040000002</v>
      </c>
      <c r="AU207" s="466">
        <v>67.69730208</v>
      </c>
      <c r="AV207" s="402">
        <v>885.99238751999997</v>
      </c>
      <c r="AW207" s="141">
        <v>44.712937500000002</v>
      </c>
      <c r="AX207" s="402">
        <v>-59.934294809999692</v>
      </c>
      <c r="AY207" s="141">
        <v>0</v>
      </c>
      <c r="AZ207" s="141">
        <v>0</v>
      </c>
      <c r="BA207" s="142">
        <v>150.99456750000002</v>
      </c>
      <c r="BB207" s="403">
        <v>-210.92886230999972</v>
      </c>
    </row>
    <row r="208" spans="6:54" ht="16.149999999999999" customHeight="1">
      <c r="F208" s="137" t="s">
        <v>199</v>
      </c>
      <c r="G208" s="395" t="s">
        <v>200</v>
      </c>
      <c r="H208" s="467">
        <v>43031</v>
      </c>
      <c r="I208" s="397" t="s">
        <v>61</v>
      </c>
      <c r="J208" s="397" t="s">
        <v>91</v>
      </c>
      <c r="K208" s="398" t="s">
        <v>63</v>
      </c>
      <c r="L208" s="395" t="s">
        <v>114</v>
      </c>
      <c r="M208" s="399">
        <v>0.13462769015163092</v>
      </c>
      <c r="N208" s="400" t="s">
        <v>52</v>
      </c>
      <c r="O208" s="504">
        <v>2017</v>
      </c>
      <c r="P208" s="401">
        <v>3</v>
      </c>
      <c r="Q208" s="141">
        <v>3880.0254528000005</v>
      </c>
      <c r="R208" s="141">
        <v>52.30557675</v>
      </c>
      <c r="S208" s="402">
        <v>3827.7198760500005</v>
      </c>
      <c r="T208" s="141">
        <v>1480.9140738000001</v>
      </c>
      <c r="W208" s="403">
        <v>2346.8058022500004</v>
      </c>
      <c r="X208" s="142">
        <v>87.512367920000017</v>
      </c>
      <c r="Y208" s="141">
        <v>450.39707748000012</v>
      </c>
      <c r="Z208" s="142">
        <v>19.809655249999999</v>
      </c>
      <c r="AA208" s="141">
        <v>0</v>
      </c>
      <c r="AB208" s="141">
        <v>-3.3547779799999997</v>
      </c>
      <c r="AC208" s="142">
        <v>21.363555480000006</v>
      </c>
      <c r="AD208" s="141">
        <v>241.2741216</v>
      </c>
      <c r="AE208" s="141">
        <v>318.84033984000001</v>
      </c>
      <c r="AF208" s="141">
        <v>251.29580736000003</v>
      </c>
      <c r="AG208" s="141">
        <v>187.46866847999999</v>
      </c>
      <c r="AH208" s="141">
        <v>0</v>
      </c>
      <c r="AI208" s="141">
        <v>90.24609504</v>
      </c>
      <c r="AJ208" s="141">
        <v>11.549381759999999</v>
      </c>
      <c r="AK208" s="141">
        <v>4.6034572799999998</v>
      </c>
      <c r="AL208" s="141">
        <v>7.7097724799999998</v>
      </c>
      <c r="AM208" s="380">
        <v>0</v>
      </c>
      <c r="AN208" s="141">
        <v>6.3042921600000001</v>
      </c>
      <c r="AO208" s="141">
        <v>21.306266880000003</v>
      </c>
      <c r="AP208" s="141">
        <v>0.35646240000000001</v>
      </c>
      <c r="AQ208" s="141">
        <v>3.5748086400000001</v>
      </c>
      <c r="AR208" s="141">
        <v>0</v>
      </c>
      <c r="AS208" s="141">
        <v>3.8803478400000002</v>
      </c>
      <c r="AT208" s="142">
        <v>68.593550399999984</v>
      </c>
      <c r="AU208" s="466">
        <v>104.01572831999999</v>
      </c>
      <c r="AV208" s="402">
        <v>1217.0033721600003</v>
      </c>
      <c r="AW208" s="141">
        <v>67.733242500000003</v>
      </c>
      <c r="AX208" s="402">
        <v>522.35886443999993</v>
      </c>
      <c r="AY208" s="141">
        <v>0</v>
      </c>
      <c r="AZ208" s="141">
        <v>0</v>
      </c>
      <c r="BA208" s="142">
        <v>302.58505574999998</v>
      </c>
      <c r="BB208" s="403">
        <v>219.77380868999995</v>
      </c>
    </row>
    <row r="209" spans="6:54" ht="16.149999999999999" customHeight="1">
      <c r="F209" s="137" t="s">
        <v>201</v>
      </c>
      <c r="G209" s="395" t="s">
        <v>202</v>
      </c>
      <c r="H209" s="467">
        <v>43031</v>
      </c>
      <c r="I209" s="397" t="s">
        <v>61</v>
      </c>
      <c r="J209" s="397" t="s">
        <v>91</v>
      </c>
      <c r="K209" s="398" t="s">
        <v>117</v>
      </c>
      <c r="L209" s="395" t="s">
        <v>114</v>
      </c>
      <c r="M209" s="399">
        <v>0.10710616815349611</v>
      </c>
      <c r="N209" s="400" t="s">
        <v>52</v>
      </c>
      <c r="O209" s="504">
        <v>2017</v>
      </c>
      <c r="P209" s="401">
        <v>3</v>
      </c>
      <c r="Q209" s="141">
        <v>3166.9414182000005</v>
      </c>
      <c r="R209" s="141">
        <v>30.254033249999999</v>
      </c>
      <c r="S209" s="402">
        <v>3136.6873849500007</v>
      </c>
      <c r="T209" s="141">
        <v>1559.5516440000001</v>
      </c>
      <c r="W209" s="403">
        <v>1577.1357409500006</v>
      </c>
      <c r="X209" s="142">
        <v>54.057204689999999</v>
      </c>
      <c r="Y209" s="141">
        <v>215.33082767999997</v>
      </c>
      <c r="Z209" s="142">
        <v>0.15436095</v>
      </c>
      <c r="AA209" s="141">
        <v>0</v>
      </c>
      <c r="AB209" s="141">
        <v>-0.37046628000000004</v>
      </c>
      <c r="AC209" s="142">
        <v>12.143061400000002</v>
      </c>
      <c r="AD209" s="141">
        <v>120.75927648</v>
      </c>
      <c r="AE209" s="141">
        <v>302.01531456000004</v>
      </c>
      <c r="AF209" s="141">
        <v>200.16891455999999</v>
      </c>
      <c r="AG209" s="141">
        <v>100.66498176</v>
      </c>
      <c r="AH209" s="141">
        <v>0</v>
      </c>
      <c r="AI209" s="141">
        <v>95.501369279999992</v>
      </c>
      <c r="AJ209" s="141">
        <v>34.301867520000002</v>
      </c>
      <c r="AK209" s="141">
        <v>4.2775488000000008</v>
      </c>
      <c r="AL209" s="141">
        <v>7.5162643200000003</v>
      </c>
      <c r="AM209" s="380">
        <v>0</v>
      </c>
      <c r="AN209" s="141">
        <v>0</v>
      </c>
      <c r="AO209" s="141">
        <v>7.2718329599999993</v>
      </c>
      <c r="AP209" s="141">
        <v>0</v>
      </c>
      <c r="AQ209" s="141">
        <v>3.5646240000000002</v>
      </c>
      <c r="AR209" s="141">
        <v>0</v>
      </c>
      <c r="AS209" s="141">
        <v>3.0044688000000006</v>
      </c>
      <c r="AT209" s="142">
        <v>45.841064640000006</v>
      </c>
      <c r="AU209" s="466">
        <v>59.681990400000004</v>
      </c>
      <c r="AV209" s="402">
        <v>924.88752767999995</v>
      </c>
      <c r="AW209" s="141">
        <v>55.279455000000006</v>
      </c>
      <c r="AX209" s="402">
        <v>339.19896007000068</v>
      </c>
      <c r="AY209" s="141">
        <v>0</v>
      </c>
      <c r="AZ209" s="141">
        <v>0</v>
      </c>
      <c r="BA209" s="142">
        <v>172.73308499999999</v>
      </c>
      <c r="BB209" s="403">
        <v>166.46587507000069</v>
      </c>
    </row>
    <row r="210" spans="6:54" ht="16.149999999999999" customHeight="1">
      <c r="F210" s="137" t="s">
        <v>203</v>
      </c>
      <c r="G210" s="395" t="s">
        <v>221</v>
      </c>
      <c r="H210" s="467">
        <v>43078</v>
      </c>
      <c r="I210" s="397" t="s">
        <v>61</v>
      </c>
      <c r="J210" s="397" t="s">
        <v>91</v>
      </c>
      <c r="K210" s="398" t="s">
        <v>117</v>
      </c>
      <c r="L210" s="395" t="s">
        <v>77</v>
      </c>
      <c r="M210" s="399">
        <v>4.2351015057575055E-2</v>
      </c>
      <c r="N210" s="400" t="s">
        <v>51</v>
      </c>
      <c r="O210" s="504">
        <v>2017</v>
      </c>
      <c r="P210" s="401">
        <v>3</v>
      </c>
      <c r="Q210" s="141">
        <v>3953.4601176000001</v>
      </c>
      <c r="R210" s="141">
        <v>27.911992500000004</v>
      </c>
      <c r="S210" s="402">
        <v>3925.5481251000001</v>
      </c>
      <c r="T210" s="141">
        <v>2028.6601146</v>
      </c>
      <c r="W210" s="403">
        <v>1896.8880105000001</v>
      </c>
      <c r="X210" s="142">
        <v>65.449042800000015</v>
      </c>
      <c r="Y210" s="141">
        <v>307.99775232000007</v>
      </c>
      <c r="Z210" s="142">
        <v>15.662491059999999</v>
      </c>
      <c r="AA210" s="141">
        <v>0</v>
      </c>
      <c r="AB210" s="141">
        <v>-1.07023592</v>
      </c>
      <c r="AC210" s="142">
        <v>20.262447370000004</v>
      </c>
      <c r="AD210" s="141">
        <v>121.43146272000001</v>
      </c>
      <c r="AE210" s="141">
        <v>434.34434208000005</v>
      </c>
      <c r="AF210" s="141">
        <v>292.42138368000002</v>
      </c>
      <c r="AG210" s="141">
        <v>166.37627904000001</v>
      </c>
      <c r="AH210" s="141">
        <v>0</v>
      </c>
      <c r="AI210" s="141">
        <v>154.85745120000001</v>
      </c>
      <c r="AJ210" s="141">
        <v>76.232030399999999</v>
      </c>
      <c r="AK210" s="141">
        <v>3.0859459199999999</v>
      </c>
      <c r="AL210" s="141">
        <v>3.4525929600000005</v>
      </c>
      <c r="AM210" s="380">
        <v>0</v>
      </c>
      <c r="AN210" s="141">
        <v>0</v>
      </c>
      <c r="AO210" s="141">
        <v>4.2266256000000002</v>
      </c>
      <c r="AP210" s="141">
        <v>11.498458560000001</v>
      </c>
      <c r="AQ210" s="141">
        <v>1.6091731200000003</v>
      </c>
      <c r="AR210" s="141">
        <v>0</v>
      </c>
      <c r="AS210" s="141">
        <v>2.4952368000000003</v>
      </c>
      <c r="AT210" s="142">
        <v>8.6365747200000005</v>
      </c>
      <c r="AU210" s="466">
        <v>28.466068800000002</v>
      </c>
      <c r="AV210" s="402">
        <v>1280.6675568000001</v>
      </c>
      <c r="AW210" s="141">
        <v>78.870329999999996</v>
      </c>
      <c r="AX210" s="402">
        <v>167.43304897000004</v>
      </c>
      <c r="AY210" s="141">
        <v>0</v>
      </c>
      <c r="AZ210" s="141">
        <v>0</v>
      </c>
      <c r="BA210" s="142">
        <v>241.22200499999997</v>
      </c>
      <c r="BB210" s="403">
        <v>-73.788956029999923</v>
      </c>
    </row>
    <row r="211" spans="6:54" ht="16.149999999999999" customHeight="1">
      <c r="F211" s="137" t="s">
        <v>204</v>
      </c>
      <c r="G211" s="395" t="s">
        <v>205</v>
      </c>
      <c r="H211" s="467">
        <v>43078</v>
      </c>
      <c r="I211" s="397" t="s">
        <v>61</v>
      </c>
      <c r="J211" s="397" t="s">
        <v>91</v>
      </c>
      <c r="K211" s="398" t="s">
        <v>117</v>
      </c>
      <c r="L211" s="395" t="s">
        <v>77</v>
      </c>
      <c r="M211" s="399">
        <v>9.4155662431429241E-2</v>
      </c>
      <c r="N211" s="400" t="s">
        <v>52</v>
      </c>
      <c r="O211" s="504">
        <v>2017</v>
      </c>
      <c r="P211" s="401">
        <v>3</v>
      </c>
      <c r="Q211" s="141">
        <v>4985.9563446000011</v>
      </c>
      <c r="R211" s="141">
        <v>54.669006000000003</v>
      </c>
      <c r="S211" s="402">
        <v>4931.287338600001</v>
      </c>
      <c r="T211" s="141">
        <v>2482.8418566000005</v>
      </c>
      <c r="W211" s="403">
        <v>2448.4454820000005</v>
      </c>
      <c r="X211" s="142">
        <v>82.850667229999999</v>
      </c>
      <c r="Y211" s="141">
        <v>338.51266416000004</v>
      </c>
      <c r="Z211" s="142">
        <v>0.52482722999999998</v>
      </c>
      <c r="AA211" s="141">
        <v>0</v>
      </c>
      <c r="AB211" s="141">
        <v>-1.3480856300000001</v>
      </c>
      <c r="AC211" s="142">
        <v>29.11247517</v>
      </c>
      <c r="AD211" s="141">
        <v>94.788444479999995</v>
      </c>
      <c r="AE211" s="141">
        <v>488.91364320000002</v>
      </c>
      <c r="AF211" s="141">
        <v>551.0603164800001</v>
      </c>
      <c r="AG211" s="141">
        <v>118.37607072000002</v>
      </c>
      <c r="AH211" s="141">
        <v>0</v>
      </c>
      <c r="AI211" s="141">
        <v>132.42068928</v>
      </c>
      <c r="AJ211" s="141">
        <v>29.718779519999998</v>
      </c>
      <c r="AK211" s="141">
        <v>3.5340700800000007</v>
      </c>
      <c r="AL211" s="141">
        <v>10.785533760000002</v>
      </c>
      <c r="AM211" s="380">
        <v>0</v>
      </c>
      <c r="AN211" s="141">
        <v>0</v>
      </c>
      <c r="AO211" s="141">
        <v>11.773443840000001</v>
      </c>
      <c r="AP211" s="141">
        <v>5.27564352</v>
      </c>
      <c r="AQ211" s="141">
        <v>1.6702809599999999</v>
      </c>
      <c r="AR211" s="141">
        <v>0</v>
      </c>
      <c r="AS211" s="141">
        <v>16.62133248</v>
      </c>
      <c r="AT211" s="142">
        <v>20.450757119999995</v>
      </c>
      <c r="AU211" s="466">
        <v>55.791457919999999</v>
      </c>
      <c r="AV211" s="402">
        <v>1485.3890054400001</v>
      </c>
      <c r="AW211" s="141">
        <v>99.476685000000003</v>
      </c>
      <c r="AX211" s="402">
        <v>469.45602248000057</v>
      </c>
      <c r="AY211" s="141">
        <v>0</v>
      </c>
      <c r="AZ211" s="141">
        <v>0</v>
      </c>
      <c r="BA211" s="142">
        <v>229.65610649999996</v>
      </c>
      <c r="BB211" s="403">
        <v>239.79991598000061</v>
      </c>
    </row>
    <row r="212" spans="6:54" ht="16.149999999999999" customHeight="1">
      <c r="F212" s="137" t="s">
        <v>206</v>
      </c>
      <c r="G212" s="395" t="s">
        <v>207</v>
      </c>
      <c r="H212" s="467">
        <v>43097</v>
      </c>
      <c r="I212" s="397" t="s">
        <v>55</v>
      </c>
      <c r="J212" s="397" t="s">
        <v>116</v>
      </c>
      <c r="K212" s="398" t="s">
        <v>63</v>
      </c>
      <c r="L212" s="395" t="s">
        <v>114</v>
      </c>
      <c r="M212" s="399">
        <v>0.15458525266301751</v>
      </c>
      <c r="N212" s="400" t="s">
        <v>52</v>
      </c>
      <c r="O212" s="504">
        <v>2017</v>
      </c>
      <c r="P212" s="401">
        <v>3</v>
      </c>
      <c r="Q212" s="141">
        <v>5267.1662316000011</v>
      </c>
      <c r="R212" s="141">
        <v>66.988782</v>
      </c>
      <c r="S212" s="402">
        <v>5200.1774496000007</v>
      </c>
      <c r="T212" s="141">
        <v>2123.6213880000005</v>
      </c>
      <c r="W212" s="403">
        <v>3076.5560616000002</v>
      </c>
      <c r="X212" s="142">
        <v>111.03697670000003</v>
      </c>
      <c r="Y212" s="141">
        <v>611.90598852000005</v>
      </c>
      <c r="Z212" s="142">
        <v>21.312101830000003</v>
      </c>
      <c r="AA212" s="141">
        <v>0</v>
      </c>
      <c r="AB212" s="141">
        <v>6.5140320899999997</v>
      </c>
      <c r="AC212" s="142">
        <v>26.025256169999999</v>
      </c>
      <c r="AD212" s="141">
        <v>245.12391552000003</v>
      </c>
      <c r="AE212" s="141">
        <v>319.19680224000007</v>
      </c>
      <c r="AF212" s="141">
        <v>381.92400000000004</v>
      </c>
      <c r="AG212" s="141">
        <v>247.10992031999999</v>
      </c>
      <c r="AH212" s="141">
        <v>0</v>
      </c>
      <c r="AI212" s="141">
        <v>148.32909695999999</v>
      </c>
      <c r="AJ212" s="141">
        <v>26.021755200000001</v>
      </c>
      <c r="AK212" s="141">
        <v>8.9115599999999997</v>
      </c>
      <c r="AL212" s="141">
        <v>8.2393737600000012</v>
      </c>
      <c r="AM212" s="380">
        <v>0</v>
      </c>
      <c r="AN212" s="141">
        <v>1.64991168</v>
      </c>
      <c r="AO212" s="141">
        <v>21.408113280000002</v>
      </c>
      <c r="AP212" s="141">
        <v>0</v>
      </c>
      <c r="AQ212" s="141">
        <v>12.791907840000002</v>
      </c>
      <c r="AR212" s="141">
        <v>0</v>
      </c>
      <c r="AS212" s="141">
        <v>9.76706976</v>
      </c>
      <c r="AT212" s="142">
        <v>28.191083519999999</v>
      </c>
      <c r="AU212" s="466">
        <v>73.80808608000001</v>
      </c>
      <c r="AV212" s="402">
        <v>1458.6645100800001</v>
      </c>
      <c r="AW212" s="141">
        <v>91.949550000000016</v>
      </c>
      <c r="AX212" s="402">
        <v>814.22622273000002</v>
      </c>
      <c r="AY212" s="141">
        <v>0</v>
      </c>
      <c r="AZ212" s="141">
        <v>0</v>
      </c>
      <c r="BA212" s="142">
        <v>254.37422774999996</v>
      </c>
      <c r="BB212" s="403">
        <v>559.85199498000009</v>
      </c>
    </row>
    <row r="213" spans="6:54" ht="16.149999999999999" customHeight="1">
      <c r="G213" s="395" t="s">
        <v>246</v>
      </c>
      <c r="S213" s="402" t="s">
        <v>246</v>
      </c>
      <c r="W213" s="403" t="s">
        <v>246</v>
      </c>
      <c r="AU213" s="466" t="s">
        <v>246</v>
      </c>
      <c r="AV213" s="402" t="s">
        <v>246</v>
      </c>
      <c r="AX213" s="402" t="s">
        <v>246</v>
      </c>
      <c r="BB213" s="403" t="s">
        <v>246</v>
      </c>
    </row>
    <row r="214" spans="6:54" ht="16.149999999999999" customHeight="1">
      <c r="G214" s="395" t="s">
        <v>246</v>
      </c>
      <c r="S214" s="402" t="s">
        <v>246</v>
      </c>
      <c r="W214" s="403" t="s">
        <v>246</v>
      </c>
      <c r="AU214" s="466" t="s">
        <v>246</v>
      </c>
      <c r="AV214" s="402" t="s">
        <v>246</v>
      </c>
      <c r="AX214" s="402" t="s">
        <v>246</v>
      </c>
      <c r="BB214" s="403" t="s">
        <v>246</v>
      </c>
    </row>
    <row r="215" spans="6:54" ht="16.149999999999999" customHeight="1">
      <c r="G215" s="395" t="s">
        <v>246</v>
      </c>
      <c r="S215" s="402" t="s">
        <v>246</v>
      </c>
      <c r="W215" s="403" t="s">
        <v>246</v>
      </c>
      <c r="AU215" s="466" t="s">
        <v>246</v>
      </c>
      <c r="AV215" s="402" t="s">
        <v>246</v>
      </c>
      <c r="AX215" s="402" t="s">
        <v>246</v>
      </c>
      <c r="BB215" s="403" t="s">
        <v>246</v>
      </c>
    </row>
    <row r="216" spans="6:54" ht="16.149999999999999" customHeight="1">
      <c r="G216" s="395" t="s">
        <v>246</v>
      </c>
      <c r="S216" s="402" t="s">
        <v>246</v>
      </c>
      <c r="W216" s="403" t="s">
        <v>246</v>
      </c>
      <c r="AU216" s="466" t="s">
        <v>246</v>
      </c>
      <c r="AV216" s="402" t="s">
        <v>246</v>
      </c>
      <c r="AX216" s="402" t="s">
        <v>246</v>
      </c>
      <c r="BB216" s="403" t="s">
        <v>246</v>
      </c>
    </row>
    <row r="217" spans="6:54" ht="16.149999999999999" customHeight="1">
      <c r="G217" s="395" t="s">
        <v>246</v>
      </c>
      <c r="S217" s="402" t="s">
        <v>246</v>
      </c>
      <c r="W217" s="403" t="s">
        <v>246</v>
      </c>
      <c r="AU217" s="466" t="s">
        <v>246</v>
      </c>
      <c r="AV217" s="402" t="s">
        <v>246</v>
      </c>
      <c r="AX217" s="402" t="s">
        <v>246</v>
      </c>
      <c r="BB217" s="403" t="s">
        <v>246</v>
      </c>
    </row>
    <row r="218" spans="6:54" ht="16.149999999999999" customHeight="1">
      <c r="G218" s="395" t="s">
        <v>246</v>
      </c>
      <c r="S218" s="402" t="s">
        <v>246</v>
      </c>
      <c r="W218" s="403" t="s">
        <v>246</v>
      </c>
      <c r="AU218" s="466" t="s">
        <v>246</v>
      </c>
      <c r="AV218" s="402" t="s">
        <v>246</v>
      </c>
      <c r="AX218" s="402" t="s">
        <v>246</v>
      </c>
      <c r="BB218" s="403" t="s">
        <v>246</v>
      </c>
    </row>
    <row r="219" spans="6:54" ht="16.149999999999999" customHeight="1">
      <c r="G219" s="395" t="s">
        <v>246</v>
      </c>
      <c r="S219" s="402" t="s">
        <v>246</v>
      </c>
      <c r="W219" s="403" t="s">
        <v>246</v>
      </c>
      <c r="AU219" s="466" t="s">
        <v>246</v>
      </c>
      <c r="AV219" s="402" t="s">
        <v>246</v>
      </c>
      <c r="AX219" s="402" t="s">
        <v>246</v>
      </c>
      <c r="BB219" s="403" t="s">
        <v>246</v>
      </c>
    </row>
    <row r="220" spans="6:54" ht="16.149999999999999" customHeight="1">
      <c r="G220" s="395" t="s">
        <v>246</v>
      </c>
      <c r="S220" s="402" t="s">
        <v>246</v>
      </c>
      <c r="W220" s="403" t="s">
        <v>246</v>
      </c>
      <c r="AU220" s="466" t="s">
        <v>246</v>
      </c>
      <c r="AV220" s="402" t="s">
        <v>246</v>
      </c>
      <c r="AX220" s="402" t="s">
        <v>246</v>
      </c>
      <c r="BB220" s="403" t="s">
        <v>246</v>
      </c>
    </row>
    <row r="221" spans="6:54" ht="16.149999999999999" customHeight="1">
      <c r="G221" s="395" t="s">
        <v>246</v>
      </c>
      <c r="S221" s="402" t="s">
        <v>246</v>
      </c>
      <c r="W221" s="403" t="s">
        <v>246</v>
      </c>
      <c r="AU221" s="466" t="s">
        <v>246</v>
      </c>
      <c r="AV221" s="402" t="s">
        <v>246</v>
      </c>
      <c r="AX221" s="402" t="s">
        <v>246</v>
      </c>
      <c r="BB221" s="403" t="s">
        <v>246</v>
      </c>
    </row>
    <row r="222" spans="6:54" ht="16.149999999999999" customHeight="1">
      <c r="G222" s="395" t="s">
        <v>246</v>
      </c>
      <c r="S222" s="402" t="s">
        <v>246</v>
      </c>
      <c r="W222" s="403" t="s">
        <v>246</v>
      </c>
      <c r="AU222" s="466" t="s">
        <v>246</v>
      </c>
      <c r="AV222" s="402" t="s">
        <v>246</v>
      </c>
      <c r="AX222" s="402" t="s">
        <v>246</v>
      </c>
      <c r="BB222" s="403" t="s">
        <v>246</v>
      </c>
    </row>
    <row r="223" spans="6:54" ht="16.149999999999999" customHeight="1">
      <c r="G223" s="395" t="s">
        <v>246</v>
      </c>
      <c r="S223" s="402" t="s">
        <v>246</v>
      </c>
      <c r="W223" s="403" t="s">
        <v>246</v>
      </c>
      <c r="AU223" s="466" t="s">
        <v>246</v>
      </c>
      <c r="AV223" s="402" t="s">
        <v>246</v>
      </c>
      <c r="AX223" s="402" t="s">
        <v>246</v>
      </c>
      <c r="BB223" s="403" t="s">
        <v>246</v>
      </c>
    </row>
    <row r="224" spans="6:54" ht="16.149999999999999" customHeight="1">
      <c r="G224" s="395" t="s">
        <v>246</v>
      </c>
      <c r="S224" s="402" t="s">
        <v>246</v>
      </c>
      <c r="W224" s="403" t="s">
        <v>246</v>
      </c>
      <c r="AU224" s="466" t="s">
        <v>246</v>
      </c>
      <c r="AV224" s="402" t="s">
        <v>246</v>
      </c>
      <c r="AX224" s="402" t="s">
        <v>246</v>
      </c>
      <c r="BB224" s="403" t="s">
        <v>246</v>
      </c>
    </row>
    <row r="225" spans="7:54" ht="16.149999999999999" customHeight="1">
      <c r="G225" s="395" t="s">
        <v>246</v>
      </c>
      <c r="S225" s="402" t="s">
        <v>246</v>
      </c>
      <c r="W225" s="403" t="s">
        <v>246</v>
      </c>
      <c r="AU225" s="466" t="s">
        <v>246</v>
      </c>
      <c r="AV225" s="402" t="s">
        <v>246</v>
      </c>
      <c r="AX225" s="402" t="s">
        <v>246</v>
      </c>
      <c r="BB225" s="403" t="s">
        <v>246</v>
      </c>
    </row>
    <row r="226" spans="7:54" ht="16.149999999999999" customHeight="1">
      <c r="G226" s="395" t="s">
        <v>246</v>
      </c>
      <c r="S226" s="402" t="s">
        <v>246</v>
      </c>
      <c r="W226" s="403" t="s">
        <v>246</v>
      </c>
      <c r="AU226" s="466" t="s">
        <v>246</v>
      </c>
      <c r="AV226" s="402" t="s">
        <v>246</v>
      </c>
      <c r="AX226" s="402" t="s">
        <v>246</v>
      </c>
      <c r="BB226" s="403" t="s">
        <v>246</v>
      </c>
    </row>
    <row r="227" spans="7:54" ht="16.149999999999999" customHeight="1">
      <c r="G227" s="395" t="s">
        <v>246</v>
      </c>
      <c r="S227" s="402" t="s">
        <v>246</v>
      </c>
      <c r="W227" s="403" t="s">
        <v>246</v>
      </c>
      <c r="AU227" s="466" t="s">
        <v>246</v>
      </c>
      <c r="AV227" s="402" t="s">
        <v>246</v>
      </c>
      <c r="AX227" s="402" t="s">
        <v>246</v>
      </c>
      <c r="BB227" s="403" t="s">
        <v>246</v>
      </c>
    </row>
    <row r="228" spans="7:54" ht="16.149999999999999" customHeight="1">
      <c r="G228" s="395" t="s">
        <v>246</v>
      </c>
      <c r="S228" s="402" t="s">
        <v>246</v>
      </c>
      <c r="W228" s="403" t="s">
        <v>246</v>
      </c>
      <c r="AU228" s="466" t="s">
        <v>246</v>
      </c>
      <c r="AV228" s="402" t="s">
        <v>246</v>
      </c>
      <c r="AX228" s="402" t="s">
        <v>246</v>
      </c>
      <c r="BB228" s="403" t="s">
        <v>246</v>
      </c>
    </row>
    <row r="229" spans="7:54" ht="16.149999999999999" customHeight="1">
      <c r="G229" s="395" t="s">
        <v>246</v>
      </c>
      <c r="S229" s="402" t="s">
        <v>246</v>
      </c>
      <c r="W229" s="403" t="s">
        <v>246</v>
      </c>
      <c r="AU229" s="466" t="s">
        <v>246</v>
      </c>
      <c r="AV229" s="402" t="s">
        <v>246</v>
      </c>
      <c r="AX229" s="402" t="s">
        <v>246</v>
      </c>
      <c r="BB229" s="403" t="s">
        <v>246</v>
      </c>
    </row>
    <row r="230" spans="7:54" ht="16.149999999999999" customHeight="1">
      <c r="G230" s="395" t="s">
        <v>246</v>
      </c>
      <c r="S230" s="402" t="s">
        <v>246</v>
      </c>
      <c r="W230" s="403" t="s">
        <v>246</v>
      </c>
      <c r="AU230" s="466" t="s">
        <v>246</v>
      </c>
      <c r="AV230" s="402" t="s">
        <v>246</v>
      </c>
      <c r="AX230" s="402" t="s">
        <v>246</v>
      </c>
      <c r="BB230" s="403" t="s">
        <v>246</v>
      </c>
    </row>
    <row r="231" spans="7:54" ht="16.149999999999999" customHeight="1">
      <c r="G231" s="395" t="s">
        <v>246</v>
      </c>
      <c r="S231" s="402" t="s">
        <v>246</v>
      </c>
      <c r="W231" s="403" t="s">
        <v>246</v>
      </c>
      <c r="AU231" s="466" t="s">
        <v>246</v>
      </c>
      <c r="AV231" s="402" t="s">
        <v>246</v>
      </c>
      <c r="AX231" s="402" t="s">
        <v>246</v>
      </c>
      <c r="BB231" s="403" t="s">
        <v>246</v>
      </c>
    </row>
    <row r="232" spans="7:54" ht="16.149999999999999" customHeight="1">
      <c r="G232" s="395" t="s">
        <v>246</v>
      </c>
      <c r="S232" s="402" t="s">
        <v>246</v>
      </c>
      <c r="W232" s="403" t="s">
        <v>246</v>
      </c>
      <c r="AU232" s="466" t="s">
        <v>246</v>
      </c>
      <c r="AV232" s="402" t="s">
        <v>246</v>
      </c>
      <c r="AX232" s="402" t="s">
        <v>246</v>
      </c>
      <c r="BB232" s="403" t="s">
        <v>246</v>
      </c>
    </row>
    <row r="233" spans="7:54" ht="16.149999999999999" customHeight="1">
      <c r="G233" s="395" t="s">
        <v>246</v>
      </c>
      <c r="S233" s="402" t="s">
        <v>246</v>
      </c>
      <c r="W233" s="403" t="s">
        <v>246</v>
      </c>
      <c r="AU233" s="466" t="s">
        <v>246</v>
      </c>
      <c r="AV233" s="402" t="s">
        <v>246</v>
      </c>
      <c r="AX233" s="402" t="s">
        <v>246</v>
      </c>
      <c r="BB233" s="403" t="s">
        <v>246</v>
      </c>
    </row>
    <row r="234" spans="7:54" ht="16.149999999999999" customHeight="1">
      <c r="G234" s="395" t="s">
        <v>246</v>
      </c>
      <c r="S234" s="402" t="s">
        <v>246</v>
      </c>
      <c r="W234" s="403" t="s">
        <v>246</v>
      </c>
      <c r="AU234" s="466" t="s">
        <v>246</v>
      </c>
      <c r="AV234" s="402" t="s">
        <v>246</v>
      </c>
      <c r="AX234" s="402" t="s">
        <v>246</v>
      </c>
      <c r="BB234" s="403" t="s">
        <v>246</v>
      </c>
    </row>
    <row r="235" spans="7:54" ht="16.149999999999999" customHeight="1">
      <c r="G235" s="395" t="s">
        <v>246</v>
      </c>
      <c r="S235" s="402" t="s">
        <v>246</v>
      </c>
      <c r="W235" s="403" t="s">
        <v>246</v>
      </c>
      <c r="AU235" s="466" t="s">
        <v>246</v>
      </c>
      <c r="AV235" s="402" t="s">
        <v>246</v>
      </c>
      <c r="AX235" s="402" t="s">
        <v>246</v>
      </c>
      <c r="BB235" s="403" t="s">
        <v>246</v>
      </c>
    </row>
    <row r="236" spans="7:54" ht="16.149999999999999" customHeight="1">
      <c r="G236" s="395" t="s">
        <v>246</v>
      </c>
      <c r="S236" s="402" t="s">
        <v>246</v>
      </c>
      <c r="W236" s="403" t="s">
        <v>246</v>
      </c>
      <c r="AU236" s="466" t="s">
        <v>246</v>
      </c>
      <c r="AV236" s="402" t="s">
        <v>246</v>
      </c>
      <c r="AX236" s="402" t="s">
        <v>246</v>
      </c>
      <c r="BB236" s="403" t="s">
        <v>246</v>
      </c>
    </row>
    <row r="237" spans="7:54" ht="16.149999999999999" customHeight="1">
      <c r="G237" s="395" t="s">
        <v>246</v>
      </c>
      <c r="S237" s="402" t="s">
        <v>246</v>
      </c>
      <c r="W237" s="403" t="s">
        <v>246</v>
      </c>
      <c r="AU237" s="466" t="s">
        <v>246</v>
      </c>
      <c r="AV237" s="402" t="s">
        <v>246</v>
      </c>
      <c r="AX237" s="402" t="s">
        <v>246</v>
      </c>
      <c r="BB237" s="403" t="s">
        <v>246</v>
      </c>
    </row>
    <row r="238" spans="7:54" ht="16.149999999999999" customHeight="1">
      <c r="G238" s="395" t="s">
        <v>246</v>
      </c>
      <c r="S238" s="402" t="s">
        <v>246</v>
      </c>
      <c r="W238" s="403" t="s">
        <v>246</v>
      </c>
      <c r="AU238" s="466" t="s">
        <v>246</v>
      </c>
      <c r="AV238" s="402" t="s">
        <v>246</v>
      </c>
      <c r="AX238" s="402" t="s">
        <v>246</v>
      </c>
      <c r="BB238" s="403" t="s">
        <v>246</v>
      </c>
    </row>
    <row r="239" spans="7:54" ht="16.149999999999999" customHeight="1">
      <c r="G239" s="395" t="s">
        <v>246</v>
      </c>
      <c r="S239" s="402" t="s">
        <v>246</v>
      </c>
      <c r="W239" s="403" t="s">
        <v>246</v>
      </c>
      <c r="AU239" s="466" t="s">
        <v>246</v>
      </c>
      <c r="AV239" s="402" t="s">
        <v>246</v>
      </c>
      <c r="AX239" s="402" t="s">
        <v>246</v>
      </c>
      <c r="BB239" s="403" t="s">
        <v>246</v>
      </c>
    </row>
    <row r="240" spans="7:54" ht="16.149999999999999" customHeight="1">
      <c r="G240" s="395" t="s">
        <v>246</v>
      </c>
      <c r="S240" s="402" t="s">
        <v>246</v>
      </c>
      <c r="W240" s="403" t="s">
        <v>246</v>
      </c>
      <c r="AU240" s="466" t="s">
        <v>246</v>
      </c>
      <c r="AV240" s="402" t="s">
        <v>246</v>
      </c>
      <c r="AX240" s="402" t="s">
        <v>246</v>
      </c>
      <c r="BB240" s="403" t="s">
        <v>246</v>
      </c>
    </row>
    <row r="241" spans="7:54" ht="16.149999999999999" customHeight="1">
      <c r="G241" s="395" t="s">
        <v>246</v>
      </c>
      <c r="S241" s="402" t="s">
        <v>246</v>
      </c>
      <c r="W241" s="403" t="s">
        <v>246</v>
      </c>
      <c r="AU241" s="466" t="s">
        <v>246</v>
      </c>
      <c r="AV241" s="402" t="s">
        <v>246</v>
      </c>
      <c r="AX241" s="402" t="s">
        <v>246</v>
      </c>
      <c r="BB241" s="403" t="s">
        <v>246</v>
      </c>
    </row>
    <row r="242" spans="7:54" ht="16.149999999999999" customHeight="1">
      <c r="G242" s="395" t="s">
        <v>246</v>
      </c>
      <c r="S242" s="402" t="s">
        <v>246</v>
      </c>
      <c r="W242" s="403" t="s">
        <v>246</v>
      </c>
      <c r="AU242" s="466" t="s">
        <v>246</v>
      </c>
      <c r="AV242" s="402" t="s">
        <v>246</v>
      </c>
      <c r="AX242" s="402" t="s">
        <v>246</v>
      </c>
      <c r="BB242" s="403" t="s">
        <v>246</v>
      </c>
    </row>
    <row r="243" spans="7:54" ht="16.149999999999999" customHeight="1">
      <c r="G243" s="395" t="s">
        <v>246</v>
      </c>
      <c r="S243" s="402" t="s">
        <v>246</v>
      </c>
      <c r="W243" s="403" t="s">
        <v>246</v>
      </c>
      <c r="AU243" s="466" t="s">
        <v>246</v>
      </c>
      <c r="AV243" s="402" t="s">
        <v>246</v>
      </c>
      <c r="AX243" s="402" t="s">
        <v>246</v>
      </c>
      <c r="BB243" s="403" t="s">
        <v>246</v>
      </c>
    </row>
    <row r="244" spans="7:54" ht="16.149999999999999" customHeight="1">
      <c r="G244" s="395" t="s">
        <v>246</v>
      </c>
      <c r="S244" s="402" t="s">
        <v>246</v>
      </c>
      <c r="W244" s="403" t="s">
        <v>246</v>
      </c>
      <c r="AU244" s="466" t="s">
        <v>246</v>
      </c>
      <c r="AV244" s="402" t="s">
        <v>246</v>
      </c>
      <c r="AX244" s="402" t="s">
        <v>246</v>
      </c>
      <c r="BB244" s="403" t="s">
        <v>246</v>
      </c>
    </row>
    <row r="245" spans="7:54" ht="16.149999999999999" customHeight="1">
      <c r="G245" s="395" t="s">
        <v>246</v>
      </c>
      <c r="S245" s="402" t="s">
        <v>246</v>
      </c>
      <c r="W245" s="403" t="s">
        <v>246</v>
      </c>
      <c r="AU245" s="466" t="s">
        <v>246</v>
      </c>
      <c r="AV245" s="402" t="s">
        <v>246</v>
      </c>
      <c r="AX245" s="402" t="s">
        <v>246</v>
      </c>
      <c r="BB245" s="403" t="s">
        <v>246</v>
      </c>
    </row>
    <row r="246" spans="7:54" ht="16.149999999999999" customHeight="1">
      <c r="G246" s="395" t="s">
        <v>246</v>
      </c>
      <c r="S246" s="402" t="s">
        <v>246</v>
      </c>
      <c r="W246" s="403" t="s">
        <v>246</v>
      </c>
      <c r="AU246" s="466" t="s">
        <v>246</v>
      </c>
      <c r="AV246" s="402" t="s">
        <v>246</v>
      </c>
      <c r="AX246" s="402" t="s">
        <v>246</v>
      </c>
      <c r="BB246" s="403" t="s">
        <v>246</v>
      </c>
    </row>
    <row r="247" spans="7:54" ht="16.149999999999999" customHeight="1">
      <c r="G247" s="395" t="s">
        <v>246</v>
      </c>
      <c r="S247" s="402" t="s">
        <v>246</v>
      </c>
      <c r="W247" s="403" t="s">
        <v>246</v>
      </c>
      <c r="AU247" s="466" t="s">
        <v>246</v>
      </c>
      <c r="AV247" s="402" t="s">
        <v>246</v>
      </c>
      <c r="AX247" s="402" t="s">
        <v>246</v>
      </c>
      <c r="BB247" s="403" t="s">
        <v>246</v>
      </c>
    </row>
    <row r="248" spans="7:54" ht="16.149999999999999" customHeight="1">
      <c r="G248" s="395" t="s">
        <v>246</v>
      </c>
      <c r="S248" s="402" t="s">
        <v>246</v>
      </c>
      <c r="W248" s="403" t="s">
        <v>246</v>
      </c>
      <c r="AU248" s="466" t="s">
        <v>246</v>
      </c>
      <c r="AV248" s="402" t="s">
        <v>246</v>
      </c>
      <c r="AX248" s="402" t="s">
        <v>246</v>
      </c>
      <c r="BB248" s="403" t="s">
        <v>246</v>
      </c>
    </row>
    <row r="249" spans="7:54" ht="16.149999999999999" customHeight="1">
      <c r="G249" s="395" t="s">
        <v>246</v>
      </c>
      <c r="S249" s="402" t="s">
        <v>246</v>
      </c>
      <c r="W249" s="403" t="s">
        <v>246</v>
      </c>
      <c r="AU249" s="466" t="s">
        <v>246</v>
      </c>
      <c r="AV249" s="402" t="s">
        <v>246</v>
      </c>
      <c r="AX249" s="402" t="s">
        <v>246</v>
      </c>
      <c r="BB249" s="403" t="s">
        <v>246</v>
      </c>
    </row>
    <row r="250" spans="7:54" ht="16.149999999999999" customHeight="1">
      <c r="G250" s="395" t="s">
        <v>246</v>
      </c>
      <c r="S250" s="402" t="s">
        <v>246</v>
      </c>
      <c r="W250" s="403" t="s">
        <v>246</v>
      </c>
      <c r="AU250" s="466" t="s">
        <v>246</v>
      </c>
      <c r="AV250" s="402" t="s">
        <v>246</v>
      </c>
      <c r="AX250" s="402" t="s">
        <v>246</v>
      </c>
      <c r="BB250" s="403" t="s">
        <v>246</v>
      </c>
    </row>
    <row r="251" spans="7:54" ht="16.149999999999999" customHeight="1">
      <c r="G251" s="395" t="s">
        <v>246</v>
      </c>
      <c r="S251" s="402" t="s">
        <v>246</v>
      </c>
      <c r="W251" s="403" t="s">
        <v>246</v>
      </c>
      <c r="AU251" s="466" t="s">
        <v>246</v>
      </c>
      <c r="AV251" s="402" t="s">
        <v>246</v>
      </c>
      <c r="AX251" s="402" t="s">
        <v>246</v>
      </c>
      <c r="BB251" s="403" t="s">
        <v>246</v>
      </c>
    </row>
    <row r="252" spans="7:54" ht="16.149999999999999" customHeight="1">
      <c r="G252" s="395" t="s">
        <v>246</v>
      </c>
      <c r="S252" s="402" t="s">
        <v>246</v>
      </c>
      <c r="W252" s="403" t="s">
        <v>246</v>
      </c>
      <c r="AU252" s="466" t="s">
        <v>246</v>
      </c>
      <c r="AV252" s="402" t="s">
        <v>246</v>
      </c>
      <c r="AX252" s="402" t="s">
        <v>246</v>
      </c>
      <c r="BB252" s="403" t="s">
        <v>246</v>
      </c>
    </row>
    <row r="253" spans="7:54" ht="16.149999999999999" customHeight="1">
      <c r="G253" s="395" t="s">
        <v>246</v>
      </c>
      <c r="S253" s="402" t="s">
        <v>246</v>
      </c>
      <c r="W253" s="403" t="s">
        <v>246</v>
      </c>
      <c r="AU253" s="466" t="s">
        <v>246</v>
      </c>
      <c r="AV253" s="402" t="s">
        <v>246</v>
      </c>
      <c r="AX253" s="402" t="s">
        <v>246</v>
      </c>
      <c r="BB253" s="403" t="s">
        <v>246</v>
      </c>
    </row>
    <row r="254" spans="7:54" ht="16.149999999999999" customHeight="1">
      <c r="G254" s="395" t="s">
        <v>246</v>
      </c>
      <c r="S254" s="402" t="s">
        <v>246</v>
      </c>
      <c r="W254" s="403" t="s">
        <v>246</v>
      </c>
      <c r="AU254" s="466" t="s">
        <v>246</v>
      </c>
      <c r="AV254" s="402" t="s">
        <v>246</v>
      </c>
      <c r="AX254" s="402" t="s">
        <v>246</v>
      </c>
      <c r="BB254" s="403" t="s">
        <v>246</v>
      </c>
    </row>
    <row r="255" spans="7:54" ht="16.149999999999999" customHeight="1">
      <c r="G255" s="395" t="s">
        <v>246</v>
      </c>
      <c r="S255" s="402" t="s">
        <v>246</v>
      </c>
      <c r="W255" s="403" t="s">
        <v>246</v>
      </c>
      <c r="AU255" s="466" t="s">
        <v>246</v>
      </c>
      <c r="AV255" s="402" t="s">
        <v>246</v>
      </c>
      <c r="AX255" s="402" t="s">
        <v>246</v>
      </c>
      <c r="BB255" s="403" t="s">
        <v>246</v>
      </c>
    </row>
    <row r="256" spans="7:54" ht="16.149999999999999" customHeight="1">
      <c r="G256" s="395" t="s">
        <v>246</v>
      </c>
      <c r="S256" s="402" t="s">
        <v>246</v>
      </c>
      <c r="W256" s="403" t="s">
        <v>246</v>
      </c>
      <c r="AU256" s="466" t="s">
        <v>246</v>
      </c>
      <c r="AV256" s="402" t="s">
        <v>246</v>
      </c>
      <c r="AX256" s="402" t="s">
        <v>246</v>
      </c>
      <c r="BB256" s="403" t="s">
        <v>246</v>
      </c>
    </row>
    <row r="257" spans="7:54" ht="16.149999999999999" customHeight="1">
      <c r="G257" s="395" t="s">
        <v>246</v>
      </c>
      <c r="S257" s="402" t="s">
        <v>246</v>
      </c>
      <c r="W257" s="403" t="s">
        <v>246</v>
      </c>
      <c r="AU257" s="466" t="s">
        <v>246</v>
      </c>
      <c r="AV257" s="402" t="s">
        <v>246</v>
      </c>
      <c r="AX257" s="402" t="s">
        <v>246</v>
      </c>
      <c r="BB257" s="403" t="s">
        <v>246</v>
      </c>
    </row>
    <row r="258" spans="7:54" ht="16.149999999999999" customHeight="1">
      <c r="G258" s="395" t="s">
        <v>246</v>
      </c>
      <c r="S258" s="402" t="s">
        <v>246</v>
      </c>
      <c r="W258" s="403" t="s">
        <v>246</v>
      </c>
      <c r="AU258" s="466" t="s">
        <v>246</v>
      </c>
      <c r="AV258" s="402" t="s">
        <v>246</v>
      </c>
      <c r="AX258" s="402" t="s">
        <v>246</v>
      </c>
      <c r="BB258" s="403" t="s">
        <v>246</v>
      </c>
    </row>
    <row r="259" spans="7:54" ht="16.149999999999999" customHeight="1">
      <c r="G259" s="395" t="s">
        <v>246</v>
      </c>
      <c r="S259" s="402" t="s">
        <v>246</v>
      </c>
      <c r="W259" s="403" t="s">
        <v>246</v>
      </c>
      <c r="AU259" s="466" t="s">
        <v>246</v>
      </c>
      <c r="AV259" s="402" t="s">
        <v>246</v>
      </c>
      <c r="AX259" s="402" t="s">
        <v>246</v>
      </c>
      <c r="BB259" s="403" t="s">
        <v>246</v>
      </c>
    </row>
    <row r="260" spans="7:54" ht="16.149999999999999" customHeight="1">
      <c r="G260" s="395" t="s">
        <v>246</v>
      </c>
      <c r="S260" s="402" t="s">
        <v>246</v>
      </c>
      <c r="W260" s="403" t="s">
        <v>246</v>
      </c>
      <c r="AU260" s="466" t="s">
        <v>246</v>
      </c>
      <c r="AV260" s="402" t="s">
        <v>246</v>
      </c>
      <c r="AX260" s="402" t="s">
        <v>246</v>
      </c>
      <c r="BB260" s="403" t="s">
        <v>246</v>
      </c>
    </row>
    <row r="261" spans="7:54" ht="16.149999999999999" customHeight="1">
      <c r="G261" s="395" t="s">
        <v>246</v>
      </c>
      <c r="S261" s="402" t="s">
        <v>246</v>
      </c>
      <c r="W261" s="403" t="s">
        <v>246</v>
      </c>
      <c r="AU261" s="466" t="s">
        <v>246</v>
      </c>
      <c r="AV261" s="402" t="s">
        <v>246</v>
      </c>
      <c r="AX261" s="402" t="s">
        <v>246</v>
      </c>
      <c r="BB261" s="403" t="s">
        <v>246</v>
      </c>
    </row>
    <row r="262" spans="7:54" ht="16.149999999999999" customHeight="1">
      <c r="G262" s="395" t="s">
        <v>246</v>
      </c>
      <c r="S262" s="402" t="s">
        <v>246</v>
      </c>
      <c r="W262" s="403" t="s">
        <v>246</v>
      </c>
      <c r="AU262" s="466" t="s">
        <v>246</v>
      </c>
      <c r="AV262" s="402" t="s">
        <v>246</v>
      </c>
      <c r="AX262" s="402" t="s">
        <v>246</v>
      </c>
      <c r="BB262" s="403" t="s">
        <v>246</v>
      </c>
    </row>
    <row r="263" spans="7:54" ht="16.149999999999999" customHeight="1">
      <c r="G263" s="395" t="s">
        <v>246</v>
      </c>
      <c r="S263" s="402" t="s">
        <v>246</v>
      </c>
      <c r="W263" s="403" t="s">
        <v>246</v>
      </c>
      <c r="AU263" s="466" t="s">
        <v>246</v>
      </c>
      <c r="AV263" s="402" t="s">
        <v>246</v>
      </c>
      <c r="AX263" s="402" t="s">
        <v>246</v>
      </c>
      <c r="BB263" s="403" t="s">
        <v>246</v>
      </c>
    </row>
    <row r="264" spans="7:54" ht="16.149999999999999" customHeight="1">
      <c r="G264" s="395" t="s">
        <v>246</v>
      </c>
      <c r="S264" s="402" t="s">
        <v>246</v>
      </c>
      <c r="W264" s="403" t="s">
        <v>246</v>
      </c>
      <c r="AU264" s="466" t="s">
        <v>246</v>
      </c>
      <c r="AV264" s="402" t="s">
        <v>246</v>
      </c>
      <c r="AX264" s="402" t="s">
        <v>246</v>
      </c>
      <c r="BB264" s="403" t="s">
        <v>246</v>
      </c>
    </row>
    <row r="265" spans="7:54" ht="16.149999999999999" customHeight="1">
      <c r="G265" s="395" t="s">
        <v>246</v>
      </c>
      <c r="S265" s="402" t="s">
        <v>246</v>
      </c>
      <c r="W265" s="403" t="s">
        <v>246</v>
      </c>
      <c r="AU265" s="466" t="s">
        <v>246</v>
      </c>
      <c r="AV265" s="402" t="s">
        <v>246</v>
      </c>
      <c r="AX265" s="402" t="s">
        <v>246</v>
      </c>
      <c r="BB265" s="403" t="s">
        <v>246</v>
      </c>
    </row>
    <row r="266" spans="7:54" ht="16.149999999999999" customHeight="1">
      <c r="G266" s="395" t="s">
        <v>246</v>
      </c>
      <c r="S266" s="402" t="s">
        <v>246</v>
      </c>
      <c r="W266" s="403" t="s">
        <v>246</v>
      </c>
      <c r="AU266" s="466" t="s">
        <v>246</v>
      </c>
      <c r="AV266" s="402" t="s">
        <v>246</v>
      </c>
      <c r="AX266" s="402" t="s">
        <v>246</v>
      </c>
      <c r="BB266" s="403" t="s">
        <v>246</v>
      </c>
    </row>
    <row r="267" spans="7:54" ht="16.149999999999999" customHeight="1">
      <c r="G267" s="395" t="s">
        <v>246</v>
      </c>
      <c r="S267" s="402" t="s">
        <v>246</v>
      </c>
      <c r="W267" s="403" t="s">
        <v>246</v>
      </c>
      <c r="AU267" s="466" t="s">
        <v>246</v>
      </c>
      <c r="AV267" s="402" t="s">
        <v>246</v>
      </c>
      <c r="AX267" s="402" t="s">
        <v>246</v>
      </c>
      <c r="BB267" s="403" t="s">
        <v>246</v>
      </c>
    </row>
    <row r="268" spans="7:54" ht="16.149999999999999" customHeight="1">
      <c r="G268" s="395" t="s">
        <v>246</v>
      </c>
      <c r="S268" s="402" t="s">
        <v>246</v>
      </c>
      <c r="W268" s="403" t="s">
        <v>246</v>
      </c>
      <c r="AU268" s="466" t="s">
        <v>246</v>
      </c>
      <c r="AV268" s="402" t="s">
        <v>246</v>
      </c>
      <c r="AX268" s="402" t="s">
        <v>246</v>
      </c>
      <c r="BB268" s="403" t="s">
        <v>246</v>
      </c>
    </row>
    <row r="269" spans="7:54" ht="16.149999999999999" customHeight="1">
      <c r="G269" s="395" t="s">
        <v>246</v>
      </c>
      <c r="S269" s="402" t="s">
        <v>246</v>
      </c>
      <c r="W269" s="403" t="s">
        <v>246</v>
      </c>
      <c r="AU269" s="466" t="s">
        <v>246</v>
      </c>
      <c r="AV269" s="402" t="s">
        <v>246</v>
      </c>
      <c r="AX269" s="402" t="s">
        <v>246</v>
      </c>
      <c r="BB269" s="403" t="s">
        <v>246</v>
      </c>
    </row>
    <row r="270" spans="7:54" ht="16.149999999999999" customHeight="1">
      <c r="G270" s="395" t="s">
        <v>246</v>
      </c>
      <c r="S270" s="402" t="s">
        <v>246</v>
      </c>
      <c r="W270" s="403" t="s">
        <v>246</v>
      </c>
      <c r="AU270" s="466" t="s">
        <v>246</v>
      </c>
      <c r="AV270" s="402" t="s">
        <v>246</v>
      </c>
      <c r="AX270" s="402" t="s">
        <v>246</v>
      </c>
      <c r="BB270" s="403" t="s">
        <v>246</v>
      </c>
    </row>
    <row r="271" spans="7:54" ht="16.149999999999999" customHeight="1">
      <c r="G271" s="395" t="s">
        <v>246</v>
      </c>
      <c r="S271" s="402" t="s">
        <v>246</v>
      </c>
      <c r="W271" s="403" t="s">
        <v>246</v>
      </c>
      <c r="AU271" s="466" t="s">
        <v>246</v>
      </c>
      <c r="AV271" s="402" t="s">
        <v>246</v>
      </c>
      <c r="AX271" s="402" t="s">
        <v>246</v>
      </c>
      <c r="BB271" s="403" t="s">
        <v>246</v>
      </c>
    </row>
    <row r="272" spans="7:54" ht="16.149999999999999" customHeight="1">
      <c r="G272" s="395" t="s">
        <v>246</v>
      </c>
      <c r="S272" s="402" t="s">
        <v>246</v>
      </c>
      <c r="W272" s="403" t="s">
        <v>246</v>
      </c>
      <c r="AU272" s="466" t="s">
        <v>246</v>
      </c>
      <c r="AV272" s="402" t="s">
        <v>246</v>
      </c>
      <c r="AX272" s="402" t="s">
        <v>246</v>
      </c>
      <c r="BB272" s="403" t="s">
        <v>246</v>
      </c>
    </row>
    <row r="273" spans="7:54" ht="16.149999999999999" customHeight="1">
      <c r="G273" s="395" t="s">
        <v>246</v>
      </c>
      <c r="S273" s="402" t="s">
        <v>246</v>
      </c>
      <c r="W273" s="403" t="s">
        <v>246</v>
      </c>
      <c r="AU273" s="466" t="s">
        <v>246</v>
      </c>
      <c r="AV273" s="402" t="s">
        <v>246</v>
      </c>
      <c r="AX273" s="402" t="s">
        <v>246</v>
      </c>
      <c r="BB273" s="403" t="s">
        <v>246</v>
      </c>
    </row>
    <row r="274" spans="7:54" ht="16.149999999999999" customHeight="1">
      <c r="G274" s="395" t="s">
        <v>246</v>
      </c>
      <c r="S274" s="402" t="s">
        <v>246</v>
      </c>
      <c r="W274" s="403" t="s">
        <v>246</v>
      </c>
      <c r="AU274" s="466" t="s">
        <v>246</v>
      </c>
      <c r="AV274" s="402" t="s">
        <v>246</v>
      </c>
      <c r="AX274" s="402" t="s">
        <v>246</v>
      </c>
      <c r="BB274" s="403" t="s">
        <v>246</v>
      </c>
    </row>
    <row r="275" spans="7:54" ht="16.149999999999999" customHeight="1">
      <c r="G275" s="395" t="s">
        <v>246</v>
      </c>
      <c r="S275" s="402" t="s">
        <v>246</v>
      </c>
      <c r="W275" s="403" t="s">
        <v>246</v>
      </c>
      <c r="AU275" s="466" t="s">
        <v>246</v>
      </c>
      <c r="AV275" s="402" t="s">
        <v>246</v>
      </c>
      <c r="AX275" s="402" t="s">
        <v>246</v>
      </c>
      <c r="BB275" s="403" t="s">
        <v>246</v>
      </c>
    </row>
    <row r="276" spans="7:54" ht="16.149999999999999" customHeight="1">
      <c r="G276" s="395" t="s">
        <v>246</v>
      </c>
      <c r="S276" s="402" t="s">
        <v>246</v>
      </c>
      <c r="W276" s="403" t="s">
        <v>246</v>
      </c>
      <c r="AU276" s="466" t="s">
        <v>246</v>
      </c>
      <c r="AV276" s="402" t="s">
        <v>246</v>
      </c>
      <c r="AX276" s="402" t="s">
        <v>246</v>
      </c>
      <c r="BB276" s="403" t="s">
        <v>246</v>
      </c>
    </row>
    <row r="277" spans="7:54" ht="16.149999999999999" customHeight="1">
      <c r="G277" s="395" t="s">
        <v>246</v>
      </c>
      <c r="S277" s="402" t="s">
        <v>246</v>
      </c>
      <c r="W277" s="403" t="s">
        <v>246</v>
      </c>
      <c r="AU277" s="466" t="s">
        <v>246</v>
      </c>
      <c r="AV277" s="402" t="s">
        <v>246</v>
      </c>
      <c r="AX277" s="402" t="s">
        <v>246</v>
      </c>
      <c r="BB277" s="403" t="s">
        <v>246</v>
      </c>
    </row>
    <row r="278" spans="7:54" ht="16.149999999999999" customHeight="1">
      <c r="G278" s="395" t="s">
        <v>246</v>
      </c>
      <c r="S278" s="402" t="s">
        <v>246</v>
      </c>
      <c r="W278" s="403" t="s">
        <v>246</v>
      </c>
      <c r="AU278" s="466" t="s">
        <v>246</v>
      </c>
      <c r="AV278" s="402" t="s">
        <v>246</v>
      </c>
      <c r="AX278" s="402" t="s">
        <v>246</v>
      </c>
      <c r="BB278" s="403" t="s">
        <v>246</v>
      </c>
    </row>
    <row r="279" spans="7:54" ht="16.149999999999999" customHeight="1">
      <c r="G279" s="395" t="s">
        <v>246</v>
      </c>
      <c r="S279" s="402" t="s">
        <v>246</v>
      </c>
      <c r="W279" s="403" t="s">
        <v>246</v>
      </c>
      <c r="AU279" s="466" t="s">
        <v>246</v>
      </c>
      <c r="AV279" s="402" t="s">
        <v>246</v>
      </c>
      <c r="AX279" s="402" t="s">
        <v>246</v>
      </c>
      <c r="BB279" s="403" t="s">
        <v>246</v>
      </c>
    </row>
    <row r="280" spans="7:54" ht="16.149999999999999" customHeight="1">
      <c r="G280" s="395" t="s">
        <v>246</v>
      </c>
      <c r="S280" s="402" t="s">
        <v>246</v>
      </c>
      <c r="W280" s="403" t="s">
        <v>246</v>
      </c>
      <c r="AU280" s="466" t="s">
        <v>246</v>
      </c>
      <c r="AV280" s="402" t="s">
        <v>246</v>
      </c>
      <c r="AX280" s="402" t="s">
        <v>246</v>
      </c>
      <c r="BB280" s="403" t="s">
        <v>246</v>
      </c>
    </row>
    <row r="281" spans="7:54" ht="16.149999999999999" customHeight="1">
      <c r="G281" s="395" t="s">
        <v>246</v>
      </c>
      <c r="S281" s="402" t="s">
        <v>246</v>
      </c>
      <c r="W281" s="403" t="s">
        <v>246</v>
      </c>
      <c r="AU281" s="466" t="s">
        <v>246</v>
      </c>
      <c r="AV281" s="402" t="s">
        <v>246</v>
      </c>
      <c r="AX281" s="402" t="s">
        <v>246</v>
      </c>
      <c r="BB281" s="403" t="s">
        <v>246</v>
      </c>
    </row>
    <row r="282" spans="7:54" ht="16.149999999999999" customHeight="1">
      <c r="G282" s="395" t="s">
        <v>246</v>
      </c>
      <c r="S282" s="402" t="s">
        <v>246</v>
      </c>
      <c r="W282" s="403" t="s">
        <v>246</v>
      </c>
      <c r="AU282" s="466" t="s">
        <v>246</v>
      </c>
      <c r="AV282" s="402" t="s">
        <v>246</v>
      </c>
      <c r="AX282" s="402" t="s">
        <v>246</v>
      </c>
      <c r="BB282" s="403" t="s">
        <v>246</v>
      </c>
    </row>
    <row r="283" spans="7:54" ht="16.149999999999999" customHeight="1">
      <c r="G283" s="395" t="s">
        <v>246</v>
      </c>
      <c r="S283" s="402" t="s">
        <v>246</v>
      </c>
      <c r="W283" s="403" t="s">
        <v>246</v>
      </c>
      <c r="AU283" s="466" t="s">
        <v>246</v>
      </c>
      <c r="AV283" s="402" t="s">
        <v>246</v>
      </c>
      <c r="AX283" s="402" t="s">
        <v>246</v>
      </c>
      <c r="BB283" s="403" t="s">
        <v>246</v>
      </c>
    </row>
    <row r="284" spans="7:54" ht="16.149999999999999" customHeight="1">
      <c r="G284" s="395" t="s">
        <v>246</v>
      </c>
      <c r="S284" s="402" t="s">
        <v>246</v>
      </c>
      <c r="W284" s="403" t="s">
        <v>246</v>
      </c>
      <c r="AU284" s="466" t="s">
        <v>246</v>
      </c>
      <c r="AV284" s="402" t="s">
        <v>246</v>
      </c>
      <c r="AX284" s="402" t="s">
        <v>246</v>
      </c>
      <c r="BB284" s="403" t="s">
        <v>246</v>
      </c>
    </row>
    <row r="285" spans="7:54" ht="16.149999999999999" customHeight="1">
      <c r="G285" s="395" t="s">
        <v>246</v>
      </c>
      <c r="S285" s="402" t="s">
        <v>246</v>
      </c>
      <c r="W285" s="403" t="s">
        <v>246</v>
      </c>
      <c r="AU285" s="466" t="s">
        <v>246</v>
      </c>
      <c r="AV285" s="402" t="s">
        <v>246</v>
      </c>
      <c r="AX285" s="402" t="s">
        <v>246</v>
      </c>
      <c r="BB285" s="403" t="s">
        <v>246</v>
      </c>
    </row>
    <row r="286" spans="7:54" ht="16.149999999999999" customHeight="1">
      <c r="G286" s="395" t="s">
        <v>246</v>
      </c>
      <c r="S286" s="402" t="s">
        <v>246</v>
      </c>
      <c r="W286" s="403" t="s">
        <v>246</v>
      </c>
      <c r="AU286" s="466" t="s">
        <v>246</v>
      </c>
      <c r="AV286" s="402" t="s">
        <v>246</v>
      </c>
      <c r="AX286" s="402" t="s">
        <v>246</v>
      </c>
      <c r="BB286" s="403" t="s">
        <v>246</v>
      </c>
    </row>
    <row r="287" spans="7:54" ht="16.149999999999999" customHeight="1">
      <c r="G287" s="395" t="s">
        <v>246</v>
      </c>
      <c r="S287" s="402" t="s">
        <v>246</v>
      </c>
      <c r="W287" s="403" t="s">
        <v>246</v>
      </c>
      <c r="AU287" s="466" t="s">
        <v>246</v>
      </c>
      <c r="AV287" s="402" t="s">
        <v>246</v>
      </c>
      <c r="AX287" s="402" t="s">
        <v>246</v>
      </c>
      <c r="BB287" s="403" t="s">
        <v>246</v>
      </c>
    </row>
    <row r="288" spans="7:54" ht="16.149999999999999" customHeight="1">
      <c r="G288" s="395" t="s">
        <v>246</v>
      </c>
      <c r="S288" s="402" t="s">
        <v>246</v>
      </c>
      <c r="W288" s="403" t="s">
        <v>246</v>
      </c>
      <c r="AU288" s="466" t="s">
        <v>246</v>
      </c>
      <c r="AV288" s="402" t="s">
        <v>246</v>
      </c>
      <c r="AX288" s="402" t="s">
        <v>246</v>
      </c>
      <c r="BB288" s="403" t="s">
        <v>246</v>
      </c>
    </row>
    <row r="289" spans="7:54" ht="16.149999999999999" customHeight="1">
      <c r="G289" s="395" t="s">
        <v>246</v>
      </c>
      <c r="S289" s="402" t="s">
        <v>246</v>
      </c>
      <c r="W289" s="403" t="s">
        <v>246</v>
      </c>
      <c r="AU289" s="466" t="s">
        <v>246</v>
      </c>
      <c r="AV289" s="402" t="s">
        <v>246</v>
      </c>
      <c r="AX289" s="402" t="s">
        <v>246</v>
      </c>
      <c r="BB289" s="403" t="s">
        <v>246</v>
      </c>
    </row>
    <row r="290" spans="7:54" ht="16.149999999999999" customHeight="1">
      <c r="G290" s="395" t="s">
        <v>246</v>
      </c>
      <c r="S290" s="402" t="s">
        <v>246</v>
      </c>
      <c r="W290" s="403" t="s">
        <v>246</v>
      </c>
      <c r="AU290" s="466" t="s">
        <v>246</v>
      </c>
      <c r="AV290" s="402" t="s">
        <v>246</v>
      </c>
      <c r="AX290" s="402" t="s">
        <v>246</v>
      </c>
      <c r="BB290" s="403" t="s">
        <v>246</v>
      </c>
    </row>
    <row r="291" spans="7:54" ht="16.149999999999999" customHeight="1">
      <c r="G291" s="395" t="s">
        <v>246</v>
      </c>
      <c r="S291" s="402" t="s">
        <v>246</v>
      </c>
      <c r="W291" s="403" t="s">
        <v>246</v>
      </c>
      <c r="AU291" s="466" t="s">
        <v>246</v>
      </c>
      <c r="AV291" s="402" t="s">
        <v>246</v>
      </c>
      <c r="AX291" s="402" t="s">
        <v>246</v>
      </c>
      <c r="BB291" s="403" t="s">
        <v>246</v>
      </c>
    </row>
    <row r="292" spans="7:54" ht="16.149999999999999" customHeight="1">
      <c r="G292" s="395" t="s">
        <v>246</v>
      </c>
      <c r="S292" s="402" t="s">
        <v>246</v>
      </c>
      <c r="W292" s="403" t="s">
        <v>246</v>
      </c>
      <c r="AU292" s="466" t="s">
        <v>246</v>
      </c>
      <c r="AV292" s="402" t="s">
        <v>246</v>
      </c>
      <c r="AX292" s="402" t="s">
        <v>246</v>
      </c>
      <c r="BB292" s="403" t="s">
        <v>246</v>
      </c>
    </row>
    <row r="293" spans="7:54" ht="16.149999999999999" customHeight="1">
      <c r="G293" s="395" t="s">
        <v>246</v>
      </c>
      <c r="S293" s="402" t="s">
        <v>246</v>
      </c>
      <c r="W293" s="403" t="s">
        <v>246</v>
      </c>
      <c r="AU293" s="466" t="s">
        <v>246</v>
      </c>
      <c r="AV293" s="402" t="s">
        <v>246</v>
      </c>
      <c r="AX293" s="402" t="s">
        <v>246</v>
      </c>
      <c r="BB293" s="403" t="s">
        <v>246</v>
      </c>
    </row>
    <row r="294" spans="7:54" ht="16.149999999999999" customHeight="1">
      <c r="G294" s="395" t="s">
        <v>246</v>
      </c>
      <c r="S294" s="402" t="s">
        <v>246</v>
      </c>
      <c r="W294" s="403" t="s">
        <v>246</v>
      </c>
      <c r="AU294" s="466" t="s">
        <v>246</v>
      </c>
      <c r="AV294" s="402" t="s">
        <v>246</v>
      </c>
      <c r="AX294" s="402" t="s">
        <v>246</v>
      </c>
      <c r="BB294" s="403" t="s">
        <v>246</v>
      </c>
    </row>
    <row r="295" spans="7:54" ht="16.149999999999999" customHeight="1">
      <c r="G295" s="395" t="s">
        <v>246</v>
      </c>
      <c r="S295" s="402" t="s">
        <v>246</v>
      </c>
      <c r="W295" s="403" t="s">
        <v>246</v>
      </c>
      <c r="AU295" s="466" t="s">
        <v>246</v>
      </c>
      <c r="AV295" s="402" t="s">
        <v>246</v>
      </c>
      <c r="AX295" s="402" t="s">
        <v>246</v>
      </c>
      <c r="BB295" s="403" t="s">
        <v>246</v>
      </c>
    </row>
    <row r="296" spans="7:54" ht="16.149999999999999" customHeight="1">
      <c r="G296" s="395" t="s">
        <v>246</v>
      </c>
      <c r="S296" s="402" t="s">
        <v>246</v>
      </c>
      <c r="W296" s="403" t="s">
        <v>246</v>
      </c>
      <c r="AU296" s="466" t="s">
        <v>246</v>
      </c>
      <c r="AV296" s="402" t="s">
        <v>246</v>
      </c>
      <c r="AX296" s="402" t="s">
        <v>246</v>
      </c>
      <c r="BB296" s="403" t="s">
        <v>246</v>
      </c>
    </row>
    <row r="297" spans="7:54" ht="16.149999999999999" customHeight="1">
      <c r="G297" s="395" t="s">
        <v>246</v>
      </c>
      <c r="S297" s="402" t="s">
        <v>246</v>
      </c>
      <c r="W297" s="403" t="s">
        <v>246</v>
      </c>
      <c r="AU297" s="466" t="s">
        <v>246</v>
      </c>
      <c r="AV297" s="402" t="s">
        <v>246</v>
      </c>
      <c r="AX297" s="402" t="s">
        <v>246</v>
      </c>
      <c r="BB297" s="403" t="s">
        <v>246</v>
      </c>
    </row>
    <row r="298" spans="7:54" ht="16.149999999999999" customHeight="1">
      <c r="G298" s="395" t="s">
        <v>246</v>
      </c>
      <c r="S298" s="402" t="s">
        <v>246</v>
      </c>
      <c r="W298" s="403" t="s">
        <v>246</v>
      </c>
      <c r="AU298" s="466" t="s">
        <v>246</v>
      </c>
      <c r="AV298" s="402" t="s">
        <v>246</v>
      </c>
      <c r="AX298" s="402" t="s">
        <v>246</v>
      </c>
      <c r="BB298" s="403" t="s">
        <v>246</v>
      </c>
    </row>
    <row r="299" spans="7:54" ht="16.149999999999999" customHeight="1">
      <c r="G299" s="395" t="s">
        <v>246</v>
      </c>
      <c r="S299" s="402" t="s">
        <v>246</v>
      </c>
      <c r="W299" s="403" t="s">
        <v>246</v>
      </c>
      <c r="AU299" s="466" t="s">
        <v>246</v>
      </c>
      <c r="AV299" s="402" t="s">
        <v>246</v>
      </c>
      <c r="AX299" s="402" t="s">
        <v>246</v>
      </c>
      <c r="BB299" s="403" t="s">
        <v>246</v>
      </c>
    </row>
    <row r="300" spans="7:54" ht="16.149999999999999" customHeight="1">
      <c r="G300" s="395" t="s">
        <v>246</v>
      </c>
      <c r="S300" s="402" t="s">
        <v>246</v>
      </c>
      <c r="W300" s="403" t="s">
        <v>246</v>
      </c>
      <c r="AU300" s="466" t="s">
        <v>246</v>
      </c>
      <c r="AV300" s="402" t="s">
        <v>246</v>
      </c>
      <c r="AX300" s="402" t="s">
        <v>246</v>
      </c>
      <c r="BB300" s="403" t="s">
        <v>246</v>
      </c>
    </row>
    <row r="301" spans="7:54" ht="16.149999999999999" customHeight="1">
      <c r="G301" s="395" t="s">
        <v>246</v>
      </c>
      <c r="S301" s="402" t="s">
        <v>246</v>
      </c>
      <c r="W301" s="403" t="s">
        <v>246</v>
      </c>
      <c r="AU301" s="466" t="s">
        <v>246</v>
      </c>
      <c r="AV301" s="402" t="s">
        <v>246</v>
      </c>
      <c r="AX301" s="402" t="s">
        <v>246</v>
      </c>
      <c r="BB301" s="403" t="s">
        <v>246</v>
      </c>
    </row>
    <row r="302" spans="7:54" ht="16.149999999999999" customHeight="1">
      <c r="G302" s="395" t="s">
        <v>246</v>
      </c>
      <c r="S302" s="402" t="s">
        <v>246</v>
      </c>
      <c r="W302" s="403" t="s">
        <v>246</v>
      </c>
      <c r="AU302" s="466" t="s">
        <v>246</v>
      </c>
      <c r="AV302" s="402" t="s">
        <v>246</v>
      </c>
      <c r="AX302" s="402" t="s">
        <v>246</v>
      </c>
      <c r="BB302" s="403" t="s">
        <v>246</v>
      </c>
    </row>
    <row r="303" spans="7:54" ht="16.149999999999999" customHeight="1">
      <c r="G303" s="395" t="s">
        <v>246</v>
      </c>
      <c r="S303" s="402" t="s">
        <v>246</v>
      </c>
      <c r="W303" s="403" t="s">
        <v>246</v>
      </c>
      <c r="AU303" s="466" t="s">
        <v>246</v>
      </c>
      <c r="AV303" s="402" t="s">
        <v>246</v>
      </c>
      <c r="AX303" s="402" t="s">
        <v>246</v>
      </c>
      <c r="BB303" s="403" t="s">
        <v>246</v>
      </c>
    </row>
    <row r="304" spans="7:54" ht="16.149999999999999" customHeight="1">
      <c r="G304" s="395" t="s">
        <v>246</v>
      </c>
      <c r="S304" s="402" t="s">
        <v>246</v>
      </c>
      <c r="W304" s="403" t="s">
        <v>246</v>
      </c>
      <c r="AU304" s="466" t="s">
        <v>246</v>
      </c>
      <c r="AV304" s="402" t="s">
        <v>246</v>
      </c>
      <c r="AX304" s="402" t="s">
        <v>246</v>
      </c>
      <c r="BB304" s="403" t="s">
        <v>246</v>
      </c>
    </row>
    <row r="305" spans="7:54" ht="16.149999999999999" customHeight="1">
      <c r="G305" s="395" t="s">
        <v>246</v>
      </c>
      <c r="S305" s="402" t="s">
        <v>246</v>
      </c>
      <c r="W305" s="403" t="s">
        <v>246</v>
      </c>
      <c r="AU305" s="466" t="s">
        <v>246</v>
      </c>
      <c r="AV305" s="402" t="s">
        <v>246</v>
      </c>
      <c r="AX305" s="402" t="s">
        <v>246</v>
      </c>
      <c r="BB305" s="403" t="s">
        <v>246</v>
      </c>
    </row>
    <row r="306" spans="7:54" ht="16.149999999999999" customHeight="1">
      <c r="G306" s="395" t="s">
        <v>246</v>
      </c>
      <c r="S306" s="402" t="s">
        <v>246</v>
      </c>
      <c r="W306" s="403" t="s">
        <v>246</v>
      </c>
      <c r="AU306" s="466" t="s">
        <v>246</v>
      </c>
      <c r="AV306" s="402" t="s">
        <v>246</v>
      </c>
      <c r="AX306" s="402" t="s">
        <v>246</v>
      </c>
      <c r="BB306" s="403" t="s">
        <v>246</v>
      </c>
    </row>
    <row r="307" spans="7:54" ht="16.149999999999999" customHeight="1">
      <c r="G307" s="395" t="s">
        <v>246</v>
      </c>
      <c r="S307" s="402" t="s">
        <v>246</v>
      </c>
      <c r="W307" s="403" t="s">
        <v>246</v>
      </c>
      <c r="AU307" s="466" t="s">
        <v>246</v>
      </c>
      <c r="AV307" s="402" t="s">
        <v>246</v>
      </c>
      <c r="AX307" s="402" t="s">
        <v>246</v>
      </c>
      <c r="BB307" s="403" t="s">
        <v>246</v>
      </c>
    </row>
    <row r="308" spans="7:54" ht="16.149999999999999" customHeight="1">
      <c r="G308" s="395" t="s">
        <v>246</v>
      </c>
      <c r="S308" s="402" t="s">
        <v>246</v>
      </c>
      <c r="W308" s="403" t="s">
        <v>246</v>
      </c>
      <c r="AU308" s="466" t="s">
        <v>246</v>
      </c>
      <c r="AV308" s="402" t="s">
        <v>246</v>
      </c>
      <c r="AX308" s="402" t="s">
        <v>246</v>
      </c>
      <c r="BB308" s="403" t="s">
        <v>246</v>
      </c>
    </row>
    <row r="309" spans="7:54" ht="16.149999999999999" customHeight="1">
      <c r="G309" s="395" t="s">
        <v>246</v>
      </c>
      <c r="S309" s="402" t="s">
        <v>246</v>
      </c>
      <c r="W309" s="403" t="s">
        <v>246</v>
      </c>
      <c r="AU309" s="466" t="s">
        <v>246</v>
      </c>
      <c r="AV309" s="402" t="s">
        <v>246</v>
      </c>
      <c r="AX309" s="402" t="s">
        <v>246</v>
      </c>
      <c r="BB309" s="403" t="s">
        <v>246</v>
      </c>
    </row>
    <row r="310" spans="7:54" ht="16.149999999999999" customHeight="1">
      <c r="G310" s="395" t="s">
        <v>246</v>
      </c>
      <c r="S310" s="402" t="s">
        <v>246</v>
      </c>
      <c r="W310" s="403" t="s">
        <v>246</v>
      </c>
      <c r="AU310" s="466" t="s">
        <v>246</v>
      </c>
      <c r="AV310" s="402" t="s">
        <v>246</v>
      </c>
      <c r="AX310" s="402" t="s">
        <v>246</v>
      </c>
      <c r="BB310" s="403" t="s">
        <v>246</v>
      </c>
    </row>
    <row r="311" spans="7:54" ht="16.149999999999999" customHeight="1">
      <c r="G311" s="395" t="s">
        <v>246</v>
      </c>
      <c r="S311" s="402" t="s">
        <v>246</v>
      </c>
      <c r="W311" s="403" t="s">
        <v>246</v>
      </c>
      <c r="AU311" s="466" t="s">
        <v>246</v>
      </c>
      <c r="AV311" s="402" t="s">
        <v>246</v>
      </c>
      <c r="AX311" s="402" t="s">
        <v>246</v>
      </c>
      <c r="BB311" s="403" t="s">
        <v>246</v>
      </c>
    </row>
    <row r="312" spans="7:54" ht="16.149999999999999" customHeight="1">
      <c r="G312" s="395" t="s">
        <v>246</v>
      </c>
      <c r="S312" s="402" t="s">
        <v>246</v>
      </c>
      <c r="W312" s="403" t="s">
        <v>246</v>
      </c>
      <c r="AU312" s="466" t="s">
        <v>246</v>
      </c>
      <c r="AV312" s="402" t="s">
        <v>246</v>
      </c>
      <c r="AX312" s="402" t="s">
        <v>246</v>
      </c>
      <c r="BB312" s="403" t="s">
        <v>246</v>
      </c>
    </row>
    <row r="313" spans="7:54" ht="16.149999999999999" customHeight="1">
      <c r="G313" s="395" t="s">
        <v>246</v>
      </c>
      <c r="S313" s="402" t="s">
        <v>246</v>
      </c>
      <c r="W313" s="403" t="s">
        <v>246</v>
      </c>
      <c r="AU313" s="466" t="s">
        <v>246</v>
      </c>
      <c r="AV313" s="402" t="s">
        <v>246</v>
      </c>
      <c r="AX313" s="402" t="s">
        <v>246</v>
      </c>
      <c r="BB313" s="403" t="s">
        <v>246</v>
      </c>
    </row>
    <row r="314" spans="7:54" ht="16.149999999999999" customHeight="1">
      <c r="G314" s="395" t="s">
        <v>246</v>
      </c>
      <c r="S314" s="402" t="s">
        <v>246</v>
      </c>
      <c r="W314" s="403" t="s">
        <v>246</v>
      </c>
      <c r="AU314" s="466" t="s">
        <v>246</v>
      </c>
      <c r="AV314" s="402" t="s">
        <v>246</v>
      </c>
      <c r="AX314" s="402" t="s">
        <v>246</v>
      </c>
      <c r="BB314" s="403" t="s">
        <v>246</v>
      </c>
    </row>
    <row r="315" spans="7:54" ht="16.149999999999999" customHeight="1">
      <c r="G315" s="395" t="s">
        <v>246</v>
      </c>
      <c r="S315" s="402" t="s">
        <v>246</v>
      </c>
      <c r="W315" s="403" t="s">
        <v>246</v>
      </c>
      <c r="AU315" s="466" t="s">
        <v>246</v>
      </c>
      <c r="AV315" s="402" t="s">
        <v>246</v>
      </c>
      <c r="AX315" s="402" t="s">
        <v>246</v>
      </c>
      <c r="BB315" s="403" t="s">
        <v>246</v>
      </c>
    </row>
    <row r="316" spans="7:54" ht="16.149999999999999" customHeight="1">
      <c r="G316" s="395" t="s">
        <v>246</v>
      </c>
      <c r="S316" s="402" t="s">
        <v>246</v>
      </c>
      <c r="W316" s="403" t="s">
        <v>246</v>
      </c>
      <c r="AU316" s="466" t="s">
        <v>246</v>
      </c>
      <c r="AV316" s="402" t="s">
        <v>246</v>
      </c>
      <c r="AX316" s="402" t="s">
        <v>246</v>
      </c>
      <c r="BB316" s="403" t="s">
        <v>246</v>
      </c>
    </row>
    <row r="317" spans="7:54" ht="16.149999999999999" customHeight="1">
      <c r="G317" s="395" t="s">
        <v>246</v>
      </c>
      <c r="S317" s="402" t="s">
        <v>246</v>
      </c>
      <c r="W317" s="403" t="s">
        <v>246</v>
      </c>
      <c r="AU317" s="466" t="s">
        <v>246</v>
      </c>
      <c r="AV317" s="402" t="s">
        <v>246</v>
      </c>
      <c r="AX317" s="402" t="s">
        <v>246</v>
      </c>
      <c r="BB317" s="403" t="s">
        <v>246</v>
      </c>
    </row>
    <row r="318" spans="7:54" ht="16.149999999999999" customHeight="1">
      <c r="G318" s="395" t="s">
        <v>246</v>
      </c>
      <c r="S318" s="402" t="s">
        <v>246</v>
      </c>
      <c r="W318" s="403" t="s">
        <v>246</v>
      </c>
      <c r="AU318" s="466" t="s">
        <v>246</v>
      </c>
      <c r="AV318" s="402" t="s">
        <v>246</v>
      </c>
      <c r="AX318" s="402" t="s">
        <v>246</v>
      </c>
      <c r="BB318" s="403" t="s">
        <v>246</v>
      </c>
    </row>
    <row r="319" spans="7:54" ht="16.149999999999999" customHeight="1">
      <c r="G319" s="395" t="s">
        <v>246</v>
      </c>
      <c r="S319" s="402" t="s">
        <v>246</v>
      </c>
      <c r="W319" s="403" t="s">
        <v>246</v>
      </c>
      <c r="AU319" s="466" t="s">
        <v>246</v>
      </c>
      <c r="AV319" s="402" t="s">
        <v>246</v>
      </c>
      <c r="AX319" s="402" t="s">
        <v>246</v>
      </c>
      <c r="BB319" s="403" t="s">
        <v>246</v>
      </c>
    </row>
    <row r="320" spans="7:54" ht="16.149999999999999" customHeight="1">
      <c r="G320" s="395" t="s">
        <v>246</v>
      </c>
      <c r="S320" s="402" t="s">
        <v>246</v>
      </c>
      <c r="W320" s="403" t="s">
        <v>246</v>
      </c>
      <c r="AU320" s="466" t="s">
        <v>246</v>
      </c>
      <c r="AV320" s="402" t="s">
        <v>246</v>
      </c>
      <c r="AX320" s="402" t="s">
        <v>246</v>
      </c>
      <c r="BB320" s="403" t="s">
        <v>246</v>
      </c>
    </row>
    <row r="321" spans="7:54" ht="16.149999999999999" customHeight="1">
      <c r="G321" s="395" t="s">
        <v>246</v>
      </c>
      <c r="S321" s="402" t="s">
        <v>246</v>
      </c>
      <c r="W321" s="403" t="s">
        <v>246</v>
      </c>
      <c r="AU321" s="466" t="s">
        <v>246</v>
      </c>
      <c r="AV321" s="402" t="s">
        <v>246</v>
      </c>
      <c r="AX321" s="402" t="s">
        <v>246</v>
      </c>
      <c r="BB321" s="403" t="s">
        <v>246</v>
      </c>
    </row>
    <row r="322" spans="7:54" ht="16.149999999999999" customHeight="1">
      <c r="G322" s="395" t="s">
        <v>246</v>
      </c>
      <c r="S322" s="402" t="s">
        <v>246</v>
      </c>
      <c r="W322" s="403" t="s">
        <v>246</v>
      </c>
      <c r="AU322" s="466" t="s">
        <v>246</v>
      </c>
      <c r="AV322" s="402" t="s">
        <v>246</v>
      </c>
      <c r="AX322" s="402" t="s">
        <v>246</v>
      </c>
      <c r="BB322" s="403" t="s">
        <v>246</v>
      </c>
    </row>
    <row r="323" spans="7:54" ht="16.149999999999999" customHeight="1">
      <c r="G323" s="395" t="s">
        <v>246</v>
      </c>
      <c r="S323" s="402" t="s">
        <v>246</v>
      </c>
      <c r="W323" s="403" t="s">
        <v>246</v>
      </c>
      <c r="AU323" s="466" t="s">
        <v>246</v>
      </c>
      <c r="AV323" s="402" t="s">
        <v>246</v>
      </c>
      <c r="AX323" s="402" t="s">
        <v>246</v>
      </c>
      <c r="BB323" s="403" t="s">
        <v>246</v>
      </c>
    </row>
    <row r="324" spans="7:54" ht="16.149999999999999" customHeight="1">
      <c r="G324" s="395" t="s">
        <v>246</v>
      </c>
      <c r="S324" s="402" t="s">
        <v>246</v>
      </c>
      <c r="W324" s="403" t="s">
        <v>246</v>
      </c>
      <c r="AU324" s="466" t="s">
        <v>246</v>
      </c>
      <c r="AV324" s="402" t="s">
        <v>246</v>
      </c>
      <c r="AX324" s="402" t="s">
        <v>246</v>
      </c>
      <c r="BB324" s="403" t="s">
        <v>246</v>
      </c>
    </row>
    <row r="325" spans="7:54" ht="16.149999999999999" customHeight="1">
      <c r="G325" s="395" t="s">
        <v>246</v>
      </c>
      <c r="S325" s="402" t="s">
        <v>246</v>
      </c>
      <c r="W325" s="403" t="s">
        <v>246</v>
      </c>
      <c r="AU325" s="466" t="s">
        <v>246</v>
      </c>
      <c r="AV325" s="402" t="s">
        <v>246</v>
      </c>
      <c r="AX325" s="402" t="s">
        <v>246</v>
      </c>
      <c r="BB325" s="403" t="s">
        <v>246</v>
      </c>
    </row>
    <row r="326" spans="7:54" ht="16.149999999999999" customHeight="1">
      <c r="G326" s="395" t="s">
        <v>246</v>
      </c>
      <c r="S326" s="402" t="s">
        <v>246</v>
      </c>
      <c r="W326" s="403" t="s">
        <v>246</v>
      </c>
      <c r="AU326" s="466" t="s">
        <v>246</v>
      </c>
      <c r="AV326" s="402" t="s">
        <v>246</v>
      </c>
      <c r="AX326" s="402" t="s">
        <v>246</v>
      </c>
      <c r="BB326" s="403" t="s">
        <v>246</v>
      </c>
    </row>
    <row r="327" spans="7:54" ht="16.149999999999999" customHeight="1">
      <c r="G327" s="395" t="s">
        <v>246</v>
      </c>
      <c r="S327" s="402" t="s">
        <v>246</v>
      </c>
      <c r="W327" s="403" t="s">
        <v>246</v>
      </c>
      <c r="AU327" s="466" t="s">
        <v>246</v>
      </c>
      <c r="AV327" s="402" t="s">
        <v>246</v>
      </c>
      <c r="AX327" s="402" t="s">
        <v>246</v>
      </c>
      <c r="BB327" s="403" t="s">
        <v>246</v>
      </c>
    </row>
    <row r="328" spans="7:54" ht="16.149999999999999" customHeight="1">
      <c r="G328" s="395" t="s">
        <v>246</v>
      </c>
      <c r="S328" s="402" t="s">
        <v>246</v>
      </c>
      <c r="W328" s="403" t="s">
        <v>246</v>
      </c>
      <c r="AU328" s="466" t="s">
        <v>246</v>
      </c>
      <c r="AV328" s="402" t="s">
        <v>246</v>
      </c>
      <c r="AX328" s="402" t="s">
        <v>246</v>
      </c>
      <c r="BB328" s="403" t="s">
        <v>246</v>
      </c>
    </row>
    <row r="329" spans="7:54" ht="16.149999999999999" customHeight="1">
      <c r="G329" s="395" t="s">
        <v>246</v>
      </c>
      <c r="S329" s="402" t="s">
        <v>246</v>
      </c>
      <c r="W329" s="403" t="s">
        <v>246</v>
      </c>
      <c r="AU329" s="466" t="s">
        <v>246</v>
      </c>
      <c r="AV329" s="402" t="s">
        <v>246</v>
      </c>
      <c r="AX329" s="402" t="s">
        <v>246</v>
      </c>
      <c r="BB329" s="403" t="s">
        <v>246</v>
      </c>
    </row>
    <row r="330" spans="7:54" ht="16.149999999999999" customHeight="1">
      <c r="G330" s="395" t="s">
        <v>246</v>
      </c>
      <c r="S330" s="402" t="s">
        <v>246</v>
      </c>
      <c r="W330" s="403" t="s">
        <v>246</v>
      </c>
      <c r="AU330" s="466" t="s">
        <v>246</v>
      </c>
      <c r="AV330" s="402" t="s">
        <v>246</v>
      </c>
      <c r="AX330" s="402" t="s">
        <v>246</v>
      </c>
      <c r="BB330" s="403" t="s">
        <v>246</v>
      </c>
    </row>
    <row r="331" spans="7:54" ht="16.149999999999999" customHeight="1">
      <c r="G331" s="395" t="s">
        <v>246</v>
      </c>
      <c r="S331" s="402" t="s">
        <v>246</v>
      </c>
      <c r="W331" s="403" t="s">
        <v>246</v>
      </c>
      <c r="AU331" s="466" t="s">
        <v>246</v>
      </c>
      <c r="AV331" s="402" t="s">
        <v>246</v>
      </c>
      <c r="AX331" s="402" t="s">
        <v>246</v>
      </c>
      <c r="BB331" s="403" t="s">
        <v>246</v>
      </c>
    </row>
    <row r="332" spans="7:54" ht="16.149999999999999" customHeight="1">
      <c r="G332" s="395" t="s">
        <v>246</v>
      </c>
      <c r="S332" s="402" t="s">
        <v>246</v>
      </c>
      <c r="W332" s="403" t="s">
        <v>246</v>
      </c>
      <c r="AU332" s="466" t="s">
        <v>246</v>
      </c>
      <c r="AV332" s="402" t="s">
        <v>246</v>
      </c>
      <c r="AX332" s="402" t="s">
        <v>246</v>
      </c>
      <c r="BB332" s="403" t="s">
        <v>246</v>
      </c>
    </row>
    <row r="333" spans="7:54" ht="16.149999999999999" customHeight="1">
      <c r="G333" s="395" t="s">
        <v>246</v>
      </c>
      <c r="S333" s="402" t="s">
        <v>246</v>
      </c>
      <c r="W333" s="403" t="s">
        <v>246</v>
      </c>
      <c r="AU333" s="466" t="s">
        <v>246</v>
      </c>
      <c r="AV333" s="402" t="s">
        <v>246</v>
      </c>
      <c r="AX333" s="402" t="s">
        <v>246</v>
      </c>
      <c r="BB333" s="403" t="s">
        <v>246</v>
      </c>
    </row>
    <row r="334" spans="7:54" ht="16.149999999999999" customHeight="1">
      <c r="G334" s="395" t="s">
        <v>246</v>
      </c>
      <c r="S334" s="402" t="s">
        <v>246</v>
      </c>
      <c r="W334" s="403" t="s">
        <v>246</v>
      </c>
      <c r="AU334" s="466" t="s">
        <v>246</v>
      </c>
      <c r="AV334" s="402" t="s">
        <v>246</v>
      </c>
      <c r="AX334" s="402" t="s">
        <v>246</v>
      </c>
      <c r="BB334" s="403" t="s">
        <v>246</v>
      </c>
    </row>
    <row r="335" spans="7:54" ht="16.149999999999999" customHeight="1">
      <c r="G335" s="395" t="s">
        <v>246</v>
      </c>
      <c r="S335" s="402" t="s">
        <v>246</v>
      </c>
      <c r="W335" s="403" t="s">
        <v>246</v>
      </c>
      <c r="AU335" s="466" t="s">
        <v>246</v>
      </c>
      <c r="AV335" s="402" t="s">
        <v>246</v>
      </c>
      <c r="AX335" s="402" t="s">
        <v>246</v>
      </c>
      <c r="BB335" s="403" t="s">
        <v>246</v>
      </c>
    </row>
    <row r="336" spans="7:54" ht="16.149999999999999" customHeight="1">
      <c r="G336" s="395" t="s">
        <v>246</v>
      </c>
      <c r="S336" s="402" t="s">
        <v>246</v>
      </c>
      <c r="W336" s="403" t="s">
        <v>246</v>
      </c>
      <c r="AU336" s="466" t="s">
        <v>246</v>
      </c>
      <c r="AV336" s="402" t="s">
        <v>246</v>
      </c>
      <c r="AX336" s="402" t="s">
        <v>246</v>
      </c>
      <c r="BB336" s="403" t="s">
        <v>246</v>
      </c>
    </row>
    <row r="337" spans="7:54" ht="16.149999999999999" customHeight="1">
      <c r="G337" s="395" t="s">
        <v>246</v>
      </c>
      <c r="S337" s="402" t="s">
        <v>246</v>
      </c>
      <c r="W337" s="403" t="s">
        <v>246</v>
      </c>
      <c r="AU337" s="466" t="s">
        <v>246</v>
      </c>
      <c r="AV337" s="402" t="s">
        <v>246</v>
      </c>
      <c r="AX337" s="402" t="s">
        <v>246</v>
      </c>
      <c r="BB337" s="403" t="s">
        <v>246</v>
      </c>
    </row>
    <row r="338" spans="7:54" ht="16.149999999999999" customHeight="1">
      <c r="G338" s="395" t="s">
        <v>246</v>
      </c>
      <c r="S338" s="402" t="s">
        <v>246</v>
      </c>
      <c r="W338" s="403" t="s">
        <v>246</v>
      </c>
      <c r="AU338" s="466" t="s">
        <v>246</v>
      </c>
      <c r="AV338" s="402" t="s">
        <v>246</v>
      </c>
      <c r="AX338" s="402" t="s">
        <v>246</v>
      </c>
      <c r="BB338" s="403" t="s">
        <v>246</v>
      </c>
    </row>
    <row r="339" spans="7:54" ht="16.149999999999999" customHeight="1">
      <c r="G339" s="395" t="s">
        <v>246</v>
      </c>
      <c r="S339" s="402" t="s">
        <v>246</v>
      </c>
      <c r="W339" s="403" t="s">
        <v>246</v>
      </c>
      <c r="AU339" s="466" t="s">
        <v>246</v>
      </c>
      <c r="AV339" s="402" t="s">
        <v>246</v>
      </c>
      <c r="AX339" s="402" t="s">
        <v>246</v>
      </c>
      <c r="BB339" s="403" t="s">
        <v>246</v>
      </c>
    </row>
    <row r="340" spans="7:54" ht="16.149999999999999" customHeight="1">
      <c r="G340" s="395" t="s">
        <v>246</v>
      </c>
      <c r="S340" s="402" t="s">
        <v>246</v>
      </c>
      <c r="W340" s="403" t="s">
        <v>246</v>
      </c>
      <c r="AU340" s="466" t="s">
        <v>246</v>
      </c>
      <c r="AV340" s="402" t="s">
        <v>246</v>
      </c>
      <c r="AX340" s="402" t="s">
        <v>246</v>
      </c>
      <c r="BB340" s="403" t="s">
        <v>246</v>
      </c>
    </row>
    <row r="341" spans="7:54" ht="16.149999999999999" customHeight="1">
      <c r="G341" s="395" t="s">
        <v>246</v>
      </c>
      <c r="S341" s="402" t="s">
        <v>246</v>
      </c>
      <c r="W341" s="403" t="s">
        <v>246</v>
      </c>
      <c r="AU341" s="466" t="s">
        <v>246</v>
      </c>
      <c r="AV341" s="402" t="s">
        <v>246</v>
      </c>
      <c r="AX341" s="402" t="s">
        <v>246</v>
      </c>
      <c r="BB341" s="403" t="s">
        <v>246</v>
      </c>
    </row>
    <row r="342" spans="7:54" ht="16.149999999999999" customHeight="1">
      <c r="G342" s="395" t="s">
        <v>246</v>
      </c>
      <c r="S342" s="402" t="s">
        <v>246</v>
      </c>
      <c r="W342" s="403" t="s">
        <v>246</v>
      </c>
      <c r="AU342" s="466" t="s">
        <v>246</v>
      </c>
      <c r="AV342" s="402" t="s">
        <v>246</v>
      </c>
      <c r="AX342" s="402" t="s">
        <v>246</v>
      </c>
      <c r="BB342" s="403" t="s">
        <v>246</v>
      </c>
    </row>
    <row r="343" spans="7:54" ht="16.149999999999999" customHeight="1">
      <c r="G343" s="395" t="s">
        <v>246</v>
      </c>
      <c r="S343" s="402" t="s">
        <v>246</v>
      </c>
      <c r="W343" s="403" t="s">
        <v>246</v>
      </c>
      <c r="AU343" s="466" t="s">
        <v>246</v>
      </c>
      <c r="AV343" s="402" t="s">
        <v>246</v>
      </c>
      <c r="AX343" s="402" t="s">
        <v>246</v>
      </c>
      <c r="BB343" s="403" t="s">
        <v>246</v>
      </c>
    </row>
    <row r="344" spans="7:54" ht="16.149999999999999" customHeight="1">
      <c r="G344" s="395" t="s">
        <v>246</v>
      </c>
      <c r="S344" s="402" t="s">
        <v>246</v>
      </c>
      <c r="W344" s="403" t="s">
        <v>246</v>
      </c>
      <c r="AU344" s="466" t="s">
        <v>246</v>
      </c>
      <c r="AV344" s="402" t="s">
        <v>246</v>
      </c>
      <c r="AX344" s="402" t="s">
        <v>246</v>
      </c>
      <c r="BB344" s="403" t="s">
        <v>246</v>
      </c>
    </row>
    <row r="345" spans="7:54" ht="16.149999999999999" customHeight="1">
      <c r="G345" s="395" t="s">
        <v>246</v>
      </c>
      <c r="S345" s="402" t="s">
        <v>246</v>
      </c>
      <c r="W345" s="403" t="s">
        <v>246</v>
      </c>
      <c r="AU345" s="466" t="s">
        <v>246</v>
      </c>
      <c r="AV345" s="402" t="s">
        <v>246</v>
      </c>
      <c r="AX345" s="402" t="s">
        <v>246</v>
      </c>
      <c r="BB345" s="403" t="s">
        <v>246</v>
      </c>
    </row>
    <row r="346" spans="7:54" ht="16.149999999999999" customHeight="1">
      <c r="G346" s="395" t="s">
        <v>246</v>
      </c>
      <c r="S346" s="402" t="s">
        <v>246</v>
      </c>
      <c r="W346" s="403" t="s">
        <v>246</v>
      </c>
      <c r="AU346" s="466" t="s">
        <v>246</v>
      </c>
      <c r="AV346" s="402" t="s">
        <v>246</v>
      </c>
      <c r="AX346" s="402" t="s">
        <v>246</v>
      </c>
      <c r="BB346" s="403" t="s">
        <v>246</v>
      </c>
    </row>
    <row r="347" spans="7:54" ht="16.149999999999999" customHeight="1">
      <c r="G347" s="395" t="s">
        <v>246</v>
      </c>
      <c r="S347" s="402" t="s">
        <v>246</v>
      </c>
      <c r="W347" s="403" t="s">
        <v>246</v>
      </c>
      <c r="AU347" s="466" t="s">
        <v>246</v>
      </c>
      <c r="AV347" s="402" t="s">
        <v>246</v>
      </c>
      <c r="AX347" s="402" t="s">
        <v>246</v>
      </c>
      <c r="BB347" s="403" t="s">
        <v>246</v>
      </c>
    </row>
    <row r="348" spans="7:54" ht="16.149999999999999" customHeight="1">
      <c r="G348" s="395" t="s">
        <v>246</v>
      </c>
      <c r="S348" s="402" t="s">
        <v>246</v>
      </c>
      <c r="W348" s="403" t="s">
        <v>246</v>
      </c>
      <c r="AU348" s="466" t="s">
        <v>246</v>
      </c>
      <c r="AV348" s="402" t="s">
        <v>246</v>
      </c>
      <c r="AX348" s="402" t="s">
        <v>246</v>
      </c>
      <c r="BB348" s="403" t="s">
        <v>246</v>
      </c>
    </row>
    <row r="349" spans="7:54" ht="16.149999999999999" customHeight="1">
      <c r="G349" s="395" t="s">
        <v>246</v>
      </c>
      <c r="S349" s="402" t="s">
        <v>246</v>
      </c>
      <c r="W349" s="403" t="s">
        <v>246</v>
      </c>
      <c r="AU349" s="466" t="s">
        <v>246</v>
      </c>
      <c r="AV349" s="402" t="s">
        <v>246</v>
      </c>
      <c r="AX349" s="402" t="s">
        <v>246</v>
      </c>
      <c r="BB349" s="403" t="s">
        <v>246</v>
      </c>
    </row>
    <row r="350" spans="7:54" ht="16.149999999999999" customHeight="1">
      <c r="G350" s="395" t="s">
        <v>246</v>
      </c>
      <c r="S350" s="402" t="s">
        <v>246</v>
      </c>
      <c r="W350" s="403" t="s">
        <v>246</v>
      </c>
      <c r="AU350" s="466" t="s">
        <v>246</v>
      </c>
      <c r="AV350" s="402" t="s">
        <v>246</v>
      </c>
      <c r="AX350" s="402" t="s">
        <v>246</v>
      </c>
      <c r="BB350" s="403" t="s">
        <v>246</v>
      </c>
    </row>
    <row r="351" spans="7:54" ht="16.149999999999999" customHeight="1">
      <c r="G351" s="395" t="s">
        <v>246</v>
      </c>
      <c r="S351" s="402" t="s">
        <v>246</v>
      </c>
      <c r="W351" s="403" t="s">
        <v>246</v>
      </c>
      <c r="AU351" s="466" t="s">
        <v>246</v>
      </c>
      <c r="AV351" s="402" t="s">
        <v>246</v>
      </c>
      <c r="AX351" s="402" t="s">
        <v>246</v>
      </c>
      <c r="BB351" s="403" t="s">
        <v>246</v>
      </c>
    </row>
    <row r="352" spans="7:54" ht="16.149999999999999" customHeight="1">
      <c r="G352" s="395" t="s">
        <v>246</v>
      </c>
      <c r="S352" s="402" t="s">
        <v>246</v>
      </c>
      <c r="W352" s="403" t="s">
        <v>246</v>
      </c>
      <c r="AU352" s="466" t="s">
        <v>246</v>
      </c>
      <c r="AV352" s="402" t="s">
        <v>246</v>
      </c>
      <c r="AX352" s="402" t="s">
        <v>246</v>
      </c>
      <c r="BB352" s="403" t="s">
        <v>246</v>
      </c>
    </row>
    <row r="353" spans="7:54" ht="16.149999999999999" customHeight="1">
      <c r="G353" s="395" t="s">
        <v>246</v>
      </c>
      <c r="S353" s="402" t="s">
        <v>246</v>
      </c>
      <c r="W353" s="403" t="s">
        <v>246</v>
      </c>
      <c r="AU353" s="466" t="s">
        <v>246</v>
      </c>
      <c r="AV353" s="402" t="s">
        <v>246</v>
      </c>
      <c r="AX353" s="402" t="s">
        <v>246</v>
      </c>
      <c r="BB353" s="403" t="s">
        <v>246</v>
      </c>
    </row>
    <row r="354" spans="7:54" ht="16.149999999999999" customHeight="1">
      <c r="G354" s="395" t="s">
        <v>246</v>
      </c>
      <c r="S354" s="402" t="s">
        <v>246</v>
      </c>
      <c r="W354" s="403" t="s">
        <v>246</v>
      </c>
      <c r="AU354" s="466" t="s">
        <v>246</v>
      </c>
      <c r="AV354" s="402" t="s">
        <v>246</v>
      </c>
      <c r="AX354" s="402" t="s">
        <v>246</v>
      </c>
      <c r="BB354" s="403" t="s">
        <v>246</v>
      </c>
    </row>
    <row r="355" spans="7:54" ht="16.149999999999999" customHeight="1">
      <c r="G355" s="395" t="s">
        <v>246</v>
      </c>
      <c r="S355" s="402" t="s">
        <v>246</v>
      </c>
      <c r="W355" s="403" t="s">
        <v>246</v>
      </c>
      <c r="AU355" s="466" t="s">
        <v>246</v>
      </c>
      <c r="AV355" s="402" t="s">
        <v>246</v>
      </c>
      <c r="AX355" s="402" t="s">
        <v>246</v>
      </c>
      <c r="BB355" s="403" t="s">
        <v>246</v>
      </c>
    </row>
    <row r="356" spans="7:54" ht="16.149999999999999" customHeight="1">
      <c r="G356" s="395" t="s">
        <v>246</v>
      </c>
      <c r="S356" s="402" t="s">
        <v>246</v>
      </c>
      <c r="W356" s="403" t="s">
        <v>246</v>
      </c>
      <c r="AU356" s="466" t="s">
        <v>246</v>
      </c>
      <c r="AV356" s="402" t="s">
        <v>246</v>
      </c>
      <c r="AX356" s="402" t="s">
        <v>246</v>
      </c>
      <c r="BB356" s="403" t="s">
        <v>246</v>
      </c>
    </row>
    <row r="357" spans="7:54" ht="16.149999999999999" customHeight="1">
      <c r="G357" s="395" t="s">
        <v>246</v>
      </c>
      <c r="S357" s="402" t="s">
        <v>246</v>
      </c>
      <c r="W357" s="403" t="s">
        <v>246</v>
      </c>
      <c r="AU357" s="466" t="s">
        <v>246</v>
      </c>
      <c r="AV357" s="402" t="s">
        <v>246</v>
      </c>
      <c r="AX357" s="402" t="s">
        <v>246</v>
      </c>
      <c r="BB357" s="403" t="s">
        <v>246</v>
      </c>
    </row>
    <row r="358" spans="7:54" ht="16.149999999999999" customHeight="1">
      <c r="G358" s="395" t="s">
        <v>246</v>
      </c>
      <c r="S358" s="402" t="s">
        <v>246</v>
      </c>
      <c r="W358" s="403" t="s">
        <v>246</v>
      </c>
      <c r="AU358" s="466" t="s">
        <v>246</v>
      </c>
      <c r="AV358" s="402" t="s">
        <v>246</v>
      </c>
      <c r="AX358" s="402" t="s">
        <v>246</v>
      </c>
      <c r="BB358" s="403" t="s">
        <v>246</v>
      </c>
    </row>
    <row r="359" spans="7:54" ht="16.149999999999999" customHeight="1">
      <c r="G359" s="395" t="s">
        <v>246</v>
      </c>
      <c r="S359" s="402" t="s">
        <v>246</v>
      </c>
      <c r="W359" s="403" t="s">
        <v>246</v>
      </c>
      <c r="AU359" s="466" t="s">
        <v>246</v>
      </c>
      <c r="AV359" s="402" t="s">
        <v>246</v>
      </c>
      <c r="AX359" s="402" t="s">
        <v>246</v>
      </c>
      <c r="BB359" s="403" t="s">
        <v>246</v>
      </c>
    </row>
    <row r="360" spans="7:54" ht="16.149999999999999" customHeight="1">
      <c r="G360" s="395" t="s">
        <v>246</v>
      </c>
      <c r="S360" s="402" t="s">
        <v>246</v>
      </c>
      <c r="W360" s="403" t="s">
        <v>246</v>
      </c>
      <c r="AU360" s="466" t="s">
        <v>246</v>
      </c>
      <c r="AV360" s="402" t="s">
        <v>246</v>
      </c>
      <c r="AX360" s="402" t="s">
        <v>246</v>
      </c>
      <c r="BB360" s="403" t="s">
        <v>246</v>
      </c>
    </row>
    <row r="361" spans="7:54" ht="16.149999999999999" customHeight="1">
      <c r="G361" s="395" t="s">
        <v>246</v>
      </c>
      <c r="S361" s="402" t="s">
        <v>246</v>
      </c>
      <c r="W361" s="403" t="s">
        <v>246</v>
      </c>
      <c r="AU361" s="466" t="s">
        <v>246</v>
      </c>
      <c r="AV361" s="402" t="s">
        <v>246</v>
      </c>
      <c r="AX361" s="402" t="s">
        <v>246</v>
      </c>
      <c r="BB361" s="403" t="s">
        <v>246</v>
      </c>
    </row>
    <row r="362" spans="7:54" ht="16.149999999999999" customHeight="1">
      <c r="G362" s="395" t="s">
        <v>246</v>
      </c>
      <c r="S362" s="402" t="s">
        <v>246</v>
      </c>
      <c r="W362" s="403" t="s">
        <v>246</v>
      </c>
      <c r="AU362" s="466" t="s">
        <v>246</v>
      </c>
      <c r="AV362" s="402" t="s">
        <v>246</v>
      </c>
      <c r="AX362" s="402" t="s">
        <v>246</v>
      </c>
      <c r="BB362" s="403" t="s">
        <v>246</v>
      </c>
    </row>
    <row r="363" spans="7:54" ht="16.149999999999999" customHeight="1">
      <c r="G363" s="395" t="s">
        <v>246</v>
      </c>
      <c r="S363" s="402" t="s">
        <v>246</v>
      </c>
      <c r="W363" s="403" t="s">
        <v>246</v>
      </c>
      <c r="AU363" s="466" t="s">
        <v>246</v>
      </c>
      <c r="AV363" s="402" t="s">
        <v>246</v>
      </c>
      <c r="AX363" s="402" t="s">
        <v>246</v>
      </c>
      <c r="BB363" s="403" t="s">
        <v>246</v>
      </c>
    </row>
    <row r="364" spans="7:54" ht="16.149999999999999" customHeight="1">
      <c r="G364" s="395" t="s">
        <v>246</v>
      </c>
      <c r="S364" s="402" t="s">
        <v>246</v>
      </c>
      <c r="W364" s="403" t="s">
        <v>246</v>
      </c>
      <c r="AU364" s="466" t="s">
        <v>246</v>
      </c>
      <c r="AV364" s="402" t="s">
        <v>246</v>
      </c>
      <c r="AX364" s="402" t="s">
        <v>246</v>
      </c>
      <c r="BB364" s="403" t="s">
        <v>246</v>
      </c>
    </row>
    <row r="365" spans="7:54" ht="16.149999999999999" customHeight="1">
      <c r="G365" s="395" t="s">
        <v>246</v>
      </c>
      <c r="S365" s="402" t="s">
        <v>246</v>
      </c>
      <c r="W365" s="403" t="s">
        <v>246</v>
      </c>
      <c r="AU365" s="466" t="s">
        <v>246</v>
      </c>
      <c r="AV365" s="402" t="s">
        <v>246</v>
      </c>
      <c r="AX365" s="402" t="s">
        <v>246</v>
      </c>
      <c r="BB365" s="403" t="s">
        <v>246</v>
      </c>
    </row>
    <row r="366" spans="7:54" ht="16.149999999999999" customHeight="1">
      <c r="G366" s="395" t="s">
        <v>246</v>
      </c>
      <c r="S366" s="402" t="s">
        <v>246</v>
      </c>
      <c r="W366" s="403" t="s">
        <v>246</v>
      </c>
      <c r="AU366" s="466" t="s">
        <v>246</v>
      </c>
      <c r="AV366" s="402" t="s">
        <v>246</v>
      </c>
      <c r="AX366" s="402" t="s">
        <v>246</v>
      </c>
      <c r="BB366" s="403" t="s">
        <v>246</v>
      </c>
    </row>
    <row r="367" spans="7:54" ht="16.149999999999999" customHeight="1">
      <c r="G367" s="395" t="s">
        <v>246</v>
      </c>
      <c r="S367" s="402" t="s">
        <v>246</v>
      </c>
      <c r="W367" s="403" t="s">
        <v>246</v>
      </c>
      <c r="AU367" s="466" t="s">
        <v>246</v>
      </c>
      <c r="AV367" s="402" t="s">
        <v>246</v>
      </c>
      <c r="AX367" s="402" t="s">
        <v>246</v>
      </c>
      <c r="BB367" s="403" t="s">
        <v>246</v>
      </c>
    </row>
    <row r="368" spans="7:54" ht="16.149999999999999" customHeight="1">
      <c r="G368" s="395" t="s">
        <v>246</v>
      </c>
      <c r="S368" s="402" t="s">
        <v>246</v>
      </c>
      <c r="W368" s="403" t="s">
        <v>246</v>
      </c>
      <c r="AU368" s="466" t="s">
        <v>246</v>
      </c>
      <c r="AV368" s="402" t="s">
        <v>246</v>
      </c>
      <c r="AX368" s="402" t="s">
        <v>246</v>
      </c>
      <c r="BB368" s="403" t="s">
        <v>246</v>
      </c>
    </row>
    <row r="369" spans="7:54" ht="16.149999999999999" customHeight="1">
      <c r="G369" s="395" t="s">
        <v>246</v>
      </c>
      <c r="S369" s="402" t="s">
        <v>246</v>
      </c>
      <c r="W369" s="403" t="s">
        <v>246</v>
      </c>
      <c r="AU369" s="466" t="s">
        <v>246</v>
      </c>
      <c r="AV369" s="402" t="s">
        <v>246</v>
      </c>
      <c r="AX369" s="402" t="s">
        <v>246</v>
      </c>
      <c r="BB369" s="403" t="s">
        <v>246</v>
      </c>
    </row>
    <row r="370" spans="7:54" ht="16.149999999999999" customHeight="1">
      <c r="G370" s="395" t="s">
        <v>246</v>
      </c>
      <c r="S370" s="402" t="s">
        <v>246</v>
      </c>
      <c r="W370" s="403" t="s">
        <v>246</v>
      </c>
      <c r="AU370" s="466" t="s">
        <v>246</v>
      </c>
      <c r="AV370" s="402" t="s">
        <v>246</v>
      </c>
      <c r="AX370" s="402" t="s">
        <v>246</v>
      </c>
      <c r="BB370" s="403" t="s">
        <v>246</v>
      </c>
    </row>
    <row r="371" spans="7:54" ht="16.149999999999999" customHeight="1">
      <c r="G371" s="395" t="s">
        <v>246</v>
      </c>
      <c r="S371" s="402" t="s">
        <v>246</v>
      </c>
      <c r="W371" s="403" t="s">
        <v>246</v>
      </c>
      <c r="AU371" s="466" t="s">
        <v>246</v>
      </c>
      <c r="AV371" s="402" t="s">
        <v>246</v>
      </c>
      <c r="AX371" s="402" t="s">
        <v>246</v>
      </c>
      <c r="BB371" s="403" t="s">
        <v>246</v>
      </c>
    </row>
    <row r="372" spans="7:54" ht="16.149999999999999" customHeight="1">
      <c r="G372" s="395" t="s">
        <v>246</v>
      </c>
      <c r="S372" s="402" t="s">
        <v>246</v>
      </c>
      <c r="W372" s="403" t="s">
        <v>246</v>
      </c>
      <c r="AU372" s="466" t="s">
        <v>246</v>
      </c>
      <c r="AV372" s="402" t="s">
        <v>246</v>
      </c>
      <c r="AX372" s="402" t="s">
        <v>246</v>
      </c>
      <c r="BB372" s="403" t="s">
        <v>246</v>
      </c>
    </row>
    <row r="373" spans="7:54" ht="16.149999999999999" customHeight="1">
      <c r="G373" s="395" t="s">
        <v>246</v>
      </c>
      <c r="S373" s="402" t="s">
        <v>246</v>
      </c>
      <c r="W373" s="403" t="s">
        <v>246</v>
      </c>
      <c r="AU373" s="466" t="s">
        <v>246</v>
      </c>
      <c r="AV373" s="402" t="s">
        <v>246</v>
      </c>
      <c r="AX373" s="402" t="s">
        <v>246</v>
      </c>
      <c r="BB373" s="403" t="s">
        <v>246</v>
      </c>
    </row>
    <row r="374" spans="7:54" ht="16.149999999999999" customHeight="1">
      <c r="G374" s="395" t="s">
        <v>246</v>
      </c>
      <c r="S374" s="402" t="s">
        <v>246</v>
      </c>
      <c r="W374" s="403" t="s">
        <v>246</v>
      </c>
      <c r="AU374" s="466" t="s">
        <v>246</v>
      </c>
      <c r="AV374" s="402" t="s">
        <v>246</v>
      </c>
      <c r="AX374" s="402" t="s">
        <v>246</v>
      </c>
      <c r="BB374" s="403" t="s">
        <v>246</v>
      </c>
    </row>
    <row r="375" spans="7:54" ht="16.149999999999999" customHeight="1">
      <c r="G375" s="395" t="s">
        <v>246</v>
      </c>
      <c r="S375" s="402" t="s">
        <v>246</v>
      </c>
      <c r="W375" s="403" t="s">
        <v>246</v>
      </c>
      <c r="AU375" s="466" t="s">
        <v>246</v>
      </c>
      <c r="AV375" s="402" t="s">
        <v>246</v>
      </c>
      <c r="AX375" s="402" t="s">
        <v>246</v>
      </c>
      <c r="BB375" s="403" t="s">
        <v>246</v>
      </c>
    </row>
    <row r="376" spans="7:54" ht="16.149999999999999" customHeight="1">
      <c r="G376" s="395" t="s">
        <v>246</v>
      </c>
      <c r="S376" s="402" t="s">
        <v>246</v>
      </c>
      <c r="W376" s="403" t="s">
        <v>246</v>
      </c>
      <c r="AU376" s="466" t="s">
        <v>246</v>
      </c>
      <c r="AV376" s="402" t="s">
        <v>246</v>
      </c>
      <c r="AX376" s="402" t="s">
        <v>246</v>
      </c>
      <c r="BB376" s="403" t="s">
        <v>246</v>
      </c>
    </row>
    <row r="377" spans="7:54" ht="16.149999999999999" customHeight="1">
      <c r="G377" s="395" t="s">
        <v>246</v>
      </c>
      <c r="S377" s="402" t="s">
        <v>246</v>
      </c>
      <c r="W377" s="403" t="s">
        <v>246</v>
      </c>
      <c r="AU377" s="466" t="s">
        <v>246</v>
      </c>
      <c r="AV377" s="402" t="s">
        <v>246</v>
      </c>
      <c r="AX377" s="402" t="s">
        <v>246</v>
      </c>
      <c r="BB377" s="403" t="s">
        <v>246</v>
      </c>
    </row>
    <row r="378" spans="7:54" ht="16.149999999999999" customHeight="1">
      <c r="G378" s="395" t="s">
        <v>246</v>
      </c>
      <c r="S378" s="402" t="s">
        <v>246</v>
      </c>
      <c r="W378" s="403" t="s">
        <v>246</v>
      </c>
      <c r="AU378" s="466" t="s">
        <v>246</v>
      </c>
      <c r="AV378" s="402" t="s">
        <v>246</v>
      </c>
      <c r="AX378" s="402" t="s">
        <v>246</v>
      </c>
      <c r="BB378" s="403" t="s">
        <v>246</v>
      </c>
    </row>
    <row r="379" spans="7:54" ht="16.149999999999999" customHeight="1">
      <c r="G379" s="395" t="s">
        <v>246</v>
      </c>
      <c r="S379" s="402" t="s">
        <v>246</v>
      </c>
      <c r="W379" s="403" t="s">
        <v>246</v>
      </c>
      <c r="AU379" s="466" t="s">
        <v>246</v>
      </c>
      <c r="AV379" s="402" t="s">
        <v>246</v>
      </c>
      <c r="AX379" s="402" t="s">
        <v>246</v>
      </c>
      <c r="BB379" s="403" t="s">
        <v>246</v>
      </c>
    </row>
    <row r="380" spans="7:54" ht="16.149999999999999" customHeight="1">
      <c r="G380" s="395" t="s">
        <v>246</v>
      </c>
      <c r="S380" s="402" t="s">
        <v>246</v>
      </c>
      <c r="W380" s="403" t="s">
        <v>246</v>
      </c>
      <c r="AU380" s="466" t="s">
        <v>246</v>
      </c>
      <c r="AV380" s="402" t="s">
        <v>246</v>
      </c>
      <c r="AX380" s="402" t="s">
        <v>246</v>
      </c>
      <c r="BB380" s="403" t="s">
        <v>246</v>
      </c>
    </row>
    <row r="381" spans="7:54" ht="16.149999999999999" customHeight="1">
      <c r="G381" s="395" t="s">
        <v>246</v>
      </c>
      <c r="S381" s="402" t="s">
        <v>246</v>
      </c>
      <c r="W381" s="403" t="s">
        <v>246</v>
      </c>
      <c r="AU381" s="466" t="s">
        <v>246</v>
      </c>
      <c r="AV381" s="402" t="s">
        <v>246</v>
      </c>
      <c r="AX381" s="402" t="s">
        <v>246</v>
      </c>
      <c r="BB381" s="403" t="s">
        <v>246</v>
      </c>
    </row>
    <row r="382" spans="7:54" ht="16.149999999999999" customHeight="1">
      <c r="G382" s="395" t="s">
        <v>246</v>
      </c>
      <c r="S382" s="402" t="s">
        <v>246</v>
      </c>
      <c r="W382" s="403" t="s">
        <v>246</v>
      </c>
      <c r="AU382" s="466" t="s">
        <v>246</v>
      </c>
      <c r="AV382" s="402" t="s">
        <v>246</v>
      </c>
      <c r="AX382" s="402" t="s">
        <v>246</v>
      </c>
      <c r="BB382" s="403" t="s">
        <v>246</v>
      </c>
    </row>
    <row r="383" spans="7:54" ht="16.149999999999999" customHeight="1">
      <c r="G383" s="395" t="s">
        <v>246</v>
      </c>
      <c r="S383" s="402" t="s">
        <v>246</v>
      </c>
      <c r="W383" s="403" t="s">
        <v>246</v>
      </c>
      <c r="AU383" s="466" t="s">
        <v>246</v>
      </c>
      <c r="AV383" s="402" t="s">
        <v>246</v>
      </c>
      <c r="AX383" s="402" t="s">
        <v>246</v>
      </c>
      <c r="BB383" s="403" t="s">
        <v>246</v>
      </c>
    </row>
    <row r="384" spans="7:54" ht="16.149999999999999" customHeight="1">
      <c r="G384" s="395" t="s">
        <v>246</v>
      </c>
      <c r="S384" s="402" t="s">
        <v>246</v>
      </c>
      <c r="W384" s="403" t="s">
        <v>246</v>
      </c>
      <c r="AU384" s="466" t="s">
        <v>246</v>
      </c>
      <c r="AV384" s="402" t="s">
        <v>246</v>
      </c>
      <c r="AX384" s="402" t="s">
        <v>246</v>
      </c>
      <c r="BB384" s="403" t="s">
        <v>246</v>
      </c>
    </row>
    <row r="385" spans="7:54" ht="16.149999999999999" customHeight="1">
      <c r="G385" s="395" t="s">
        <v>246</v>
      </c>
      <c r="S385" s="402" t="s">
        <v>246</v>
      </c>
      <c r="W385" s="403" t="s">
        <v>246</v>
      </c>
      <c r="AU385" s="466" t="s">
        <v>246</v>
      </c>
      <c r="AV385" s="402" t="s">
        <v>246</v>
      </c>
      <c r="AX385" s="402" t="s">
        <v>246</v>
      </c>
      <c r="BB385" s="403" t="s">
        <v>246</v>
      </c>
    </row>
    <row r="386" spans="7:54" ht="16.149999999999999" customHeight="1">
      <c r="G386" s="395" t="s">
        <v>246</v>
      </c>
      <c r="S386" s="402" t="s">
        <v>246</v>
      </c>
      <c r="W386" s="403" t="s">
        <v>246</v>
      </c>
      <c r="AU386" s="466" t="s">
        <v>246</v>
      </c>
      <c r="AV386" s="402" t="s">
        <v>246</v>
      </c>
      <c r="AX386" s="402" t="s">
        <v>246</v>
      </c>
      <c r="BB386" s="403" t="s">
        <v>246</v>
      </c>
    </row>
    <row r="387" spans="7:54" ht="16.149999999999999" customHeight="1">
      <c r="G387" s="395" t="s">
        <v>246</v>
      </c>
      <c r="S387" s="402" t="s">
        <v>246</v>
      </c>
      <c r="W387" s="403" t="s">
        <v>246</v>
      </c>
      <c r="AU387" s="466" t="s">
        <v>246</v>
      </c>
      <c r="AV387" s="402" t="s">
        <v>246</v>
      </c>
      <c r="AX387" s="402" t="s">
        <v>246</v>
      </c>
      <c r="BB387" s="403" t="s">
        <v>246</v>
      </c>
    </row>
    <row r="388" spans="7:54" ht="16.149999999999999" customHeight="1">
      <c r="G388" s="395" t="s">
        <v>246</v>
      </c>
      <c r="S388" s="402" t="s">
        <v>246</v>
      </c>
      <c r="W388" s="403" t="s">
        <v>246</v>
      </c>
      <c r="AU388" s="466" t="s">
        <v>246</v>
      </c>
      <c r="AV388" s="402" t="s">
        <v>246</v>
      </c>
      <c r="AX388" s="402" t="s">
        <v>246</v>
      </c>
      <c r="BB388" s="403" t="s">
        <v>246</v>
      </c>
    </row>
    <row r="389" spans="7:54" ht="16.149999999999999" customHeight="1">
      <c r="G389" s="395" t="s">
        <v>246</v>
      </c>
      <c r="S389" s="402" t="s">
        <v>246</v>
      </c>
      <c r="W389" s="403" t="s">
        <v>246</v>
      </c>
      <c r="AU389" s="466" t="s">
        <v>246</v>
      </c>
      <c r="AV389" s="402" t="s">
        <v>246</v>
      </c>
      <c r="AX389" s="402" t="s">
        <v>246</v>
      </c>
      <c r="BB389" s="403" t="s">
        <v>246</v>
      </c>
    </row>
    <row r="390" spans="7:54" ht="16.149999999999999" customHeight="1">
      <c r="G390" s="395" t="s">
        <v>246</v>
      </c>
      <c r="S390" s="402" t="s">
        <v>246</v>
      </c>
      <c r="W390" s="403" t="s">
        <v>246</v>
      </c>
      <c r="AU390" s="466" t="s">
        <v>246</v>
      </c>
      <c r="AV390" s="402" t="s">
        <v>246</v>
      </c>
      <c r="AX390" s="402" t="s">
        <v>246</v>
      </c>
      <c r="BB390" s="403" t="s">
        <v>246</v>
      </c>
    </row>
    <row r="391" spans="7:54" ht="16.149999999999999" customHeight="1">
      <c r="G391" s="395" t="s">
        <v>246</v>
      </c>
      <c r="S391" s="402" t="s">
        <v>246</v>
      </c>
      <c r="W391" s="403" t="s">
        <v>246</v>
      </c>
      <c r="AU391" s="466" t="s">
        <v>246</v>
      </c>
      <c r="AV391" s="402" t="s">
        <v>246</v>
      </c>
      <c r="AX391" s="402" t="s">
        <v>246</v>
      </c>
      <c r="BB391" s="403" t="s">
        <v>246</v>
      </c>
    </row>
    <row r="392" spans="7:54" ht="16.149999999999999" customHeight="1">
      <c r="G392" s="395" t="s">
        <v>246</v>
      </c>
      <c r="S392" s="402" t="s">
        <v>246</v>
      </c>
      <c r="W392" s="403" t="s">
        <v>246</v>
      </c>
      <c r="AU392" s="466" t="s">
        <v>246</v>
      </c>
      <c r="AV392" s="402" t="s">
        <v>246</v>
      </c>
      <c r="AX392" s="402" t="s">
        <v>246</v>
      </c>
      <c r="BB392" s="403" t="s">
        <v>246</v>
      </c>
    </row>
    <row r="393" spans="7:54" ht="16.149999999999999" customHeight="1">
      <c r="G393" s="395" t="s">
        <v>246</v>
      </c>
      <c r="S393" s="402" t="s">
        <v>246</v>
      </c>
      <c r="W393" s="403" t="s">
        <v>246</v>
      </c>
      <c r="AU393" s="466" t="s">
        <v>246</v>
      </c>
      <c r="AV393" s="402" t="s">
        <v>246</v>
      </c>
      <c r="AX393" s="402" t="s">
        <v>246</v>
      </c>
      <c r="BB393" s="403" t="s">
        <v>246</v>
      </c>
    </row>
    <row r="394" spans="7:54" ht="16.149999999999999" customHeight="1">
      <c r="G394" s="395" t="s">
        <v>246</v>
      </c>
      <c r="S394" s="402" t="s">
        <v>246</v>
      </c>
      <c r="W394" s="403" t="s">
        <v>246</v>
      </c>
      <c r="AU394" s="466" t="s">
        <v>246</v>
      </c>
      <c r="AV394" s="402" t="s">
        <v>246</v>
      </c>
      <c r="AX394" s="402" t="s">
        <v>246</v>
      </c>
      <c r="BB394" s="403" t="s">
        <v>246</v>
      </c>
    </row>
    <row r="395" spans="7:54" ht="16.149999999999999" customHeight="1">
      <c r="G395" s="395" t="s">
        <v>246</v>
      </c>
      <c r="S395" s="402" t="s">
        <v>246</v>
      </c>
      <c r="W395" s="403" t="s">
        <v>246</v>
      </c>
      <c r="AU395" s="466" t="s">
        <v>246</v>
      </c>
      <c r="AV395" s="402" t="s">
        <v>246</v>
      </c>
      <c r="AX395" s="402" t="s">
        <v>246</v>
      </c>
      <c r="BB395" s="403" t="s">
        <v>246</v>
      </c>
    </row>
  </sheetData>
  <sheetProtection sheet="1" objects="1" scenarios="1" selectLockedCells="1"/>
  <pageMargins left="0.7" right="0.7" top="0.75" bottom="0.75" header="0.3" footer="0.3"/>
  <pageSetup paperSize="9"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D384D-7483-4CB8-B6B6-B4B0FFA63AF8}">
  <sheetPr codeName="Sheet12">
    <tabColor rgb="FFFFFFD1"/>
  </sheetPr>
  <dimension ref="A1:DI395"/>
  <sheetViews>
    <sheetView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106"/>
      <c r="H1" s="472"/>
      <c r="I1" s="472"/>
      <c r="J1" s="472"/>
      <c r="K1" s="473"/>
      <c r="L1" s="472"/>
      <c r="M1" s="472"/>
      <c r="N1" s="472"/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/>
      <c r="N3" s="390"/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/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/>
      <c r="F17" s="492"/>
      <c r="G17" s="493"/>
      <c r="H17" s="494"/>
      <c r="I17" s="495"/>
      <c r="J17" s="495"/>
      <c r="K17" s="495"/>
      <c r="L17" s="495"/>
      <c r="M17" s="496"/>
      <c r="N17" s="495"/>
      <c r="O17" s="492"/>
      <c r="P17" s="493"/>
      <c r="Q17" s="492"/>
      <c r="R17" s="493"/>
      <c r="S17" s="493"/>
      <c r="T17" s="492"/>
      <c r="U17" s="493"/>
      <c r="V17" s="493"/>
      <c r="W17" s="493"/>
      <c r="X17" s="493"/>
      <c r="Y17" s="492"/>
      <c r="Z17" s="493"/>
      <c r="AA17" s="492"/>
      <c r="AB17" s="493"/>
      <c r="AC17" s="497"/>
      <c r="AD17" s="493"/>
      <c r="AE17" s="493"/>
      <c r="AF17" s="493"/>
      <c r="AG17" s="493"/>
      <c r="AH17" s="493"/>
      <c r="AI17" s="493"/>
      <c r="AJ17" s="493"/>
      <c r="AK17" s="493"/>
      <c r="AL17" s="497"/>
      <c r="AM17" s="493"/>
      <c r="AN17" s="493"/>
      <c r="AO17" s="493"/>
      <c r="AP17" s="493"/>
      <c r="AQ17" s="493"/>
      <c r="AR17" s="493"/>
      <c r="AS17" s="493"/>
      <c r="AT17" s="497"/>
      <c r="AU17" s="498"/>
      <c r="AV17" s="499"/>
      <c r="AW17" s="492"/>
      <c r="AX17" s="493"/>
      <c r="AY17" s="492"/>
      <c r="AZ17" s="493"/>
      <c r="BA17" s="493"/>
      <c r="BB17" s="500"/>
      <c r="BC17" s="501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6.149999999999999" customHeight="1">
      <c r="B18" s="397"/>
      <c r="H18" s="396"/>
      <c r="I18" s="467"/>
      <c r="J18" s="467"/>
      <c r="K18" s="468"/>
      <c r="L18" s="396"/>
      <c r="BB18" s="402"/>
      <c r="BC18" s="157"/>
    </row>
    <row r="19" spans="1:113" ht="16.149999999999999" customHeight="1">
      <c r="B19" s="397"/>
      <c r="H19" s="396"/>
    </row>
    <row r="20" spans="1:113" ht="16.149999999999999" customHeight="1">
      <c r="B20" s="397"/>
      <c r="H20" s="396"/>
    </row>
    <row r="21" spans="1:113" ht="16.149999999999999" customHeight="1">
      <c r="B21" s="397"/>
      <c r="H21" s="396"/>
    </row>
    <row r="22" spans="1:113" ht="16.149999999999999" customHeight="1">
      <c r="B22" s="397"/>
      <c r="H22" s="396"/>
    </row>
    <row r="23" spans="1:113" ht="16.149999999999999" customHeight="1">
      <c r="B23" s="397"/>
      <c r="H23" s="396"/>
    </row>
    <row r="24" spans="1:113" ht="16.149999999999999" customHeight="1">
      <c r="H24" s="396"/>
    </row>
    <row r="25" spans="1:113" ht="16.149999999999999" customHeight="1">
      <c r="B25" s="397"/>
      <c r="H25" s="396"/>
    </row>
    <row r="26" spans="1:113" ht="16.149999999999999" customHeight="1">
      <c r="B26" s="397"/>
      <c r="H26" s="396"/>
    </row>
    <row r="27" spans="1:113" ht="16.149999999999999" customHeight="1">
      <c r="B27" s="397"/>
      <c r="H27" s="396"/>
    </row>
    <row r="28" spans="1:113" ht="16.149999999999999" customHeight="1">
      <c r="B28" s="397"/>
      <c r="H28" s="396"/>
    </row>
    <row r="29" spans="1:113" ht="16.149999999999999" customHeight="1">
      <c r="B29" s="397"/>
      <c r="H29" s="396"/>
    </row>
    <row r="30" spans="1:113" ht="16.149999999999999" customHeight="1">
      <c r="B30" s="397"/>
      <c r="H30" s="396"/>
    </row>
    <row r="31" spans="1:113" ht="16.149999999999999" customHeight="1">
      <c r="H31" s="396"/>
    </row>
    <row r="32" spans="1:113" ht="16.149999999999999" customHeight="1">
      <c r="B32" s="397"/>
      <c r="H32" s="396"/>
    </row>
    <row r="33" spans="2:8" ht="16.149999999999999" customHeight="1">
      <c r="B33" s="397"/>
      <c r="H33" s="396"/>
    </row>
    <row r="34" spans="2:8" ht="16.149999999999999" customHeight="1">
      <c r="B34" s="397"/>
      <c r="H34" s="396"/>
    </row>
    <row r="35" spans="2:8" ht="16.149999999999999" customHeight="1">
      <c r="B35" s="397"/>
      <c r="H35" s="396"/>
    </row>
    <row r="36" spans="2:8" ht="16.149999999999999" customHeight="1">
      <c r="B36" s="397"/>
      <c r="H36" s="396"/>
    </row>
    <row r="37" spans="2:8" ht="16.149999999999999" customHeight="1">
      <c r="B37" s="397"/>
      <c r="H37" s="396"/>
    </row>
    <row r="38" spans="2:8" ht="16.149999999999999" customHeight="1">
      <c r="H38" s="396"/>
    </row>
    <row r="39" spans="2:8" ht="16.149999999999999" customHeight="1">
      <c r="H39" s="396"/>
    </row>
    <row r="40" spans="2:8" ht="16.149999999999999" customHeight="1">
      <c r="H40" s="396"/>
    </row>
    <row r="41" spans="2:8" ht="16.149999999999999" customHeight="1">
      <c r="H41" s="396"/>
    </row>
    <row r="42" spans="2:8" ht="16.149999999999999" customHeight="1">
      <c r="H42" s="396"/>
    </row>
    <row r="43" spans="2:8" ht="16.149999999999999" customHeight="1">
      <c r="H43" s="396"/>
    </row>
    <row r="44" spans="2:8" ht="16.149999999999999" customHeight="1">
      <c r="H44" s="396"/>
    </row>
    <row r="45" spans="2:8" ht="16.149999999999999" customHeight="1">
      <c r="H45" s="396"/>
    </row>
    <row r="46" spans="2:8" ht="16.149999999999999" customHeight="1">
      <c r="H46" s="396"/>
    </row>
    <row r="47" spans="2:8" ht="16.149999999999999" customHeight="1">
      <c r="H47" s="396"/>
    </row>
    <row r="48" spans="2:8" ht="16.149999999999999" customHeight="1">
      <c r="H48" s="396"/>
    </row>
    <row r="49" spans="8:8" ht="16.149999999999999" customHeight="1">
      <c r="H49" s="396"/>
    </row>
    <row r="50" spans="8:8" ht="16.149999999999999" customHeight="1">
      <c r="H50" s="396"/>
    </row>
    <row r="51" spans="8:8" ht="16.149999999999999" customHeight="1">
      <c r="H51" s="396"/>
    </row>
    <row r="52" spans="8:8" ht="16.149999999999999" customHeight="1">
      <c r="H52" s="396"/>
    </row>
    <row r="53" spans="8:8" ht="16.149999999999999" customHeight="1">
      <c r="H53" s="396"/>
    </row>
    <row r="54" spans="8:8" ht="16.149999999999999" customHeight="1">
      <c r="H54" s="396"/>
    </row>
    <row r="55" spans="8:8" ht="16.149999999999999" customHeight="1">
      <c r="H55" s="396"/>
    </row>
    <row r="56" spans="8:8" ht="16.149999999999999" customHeight="1">
      <c r="H56" s="396"/>
    </row>
    <row r="57" spans="8:8" ht="16.149999999999999" customHeight="1">
      <c r="H57" s="396"/>
    </row>
    <row r="58" spans="8:8" ht="16.149999999999999" customHeight="1">
      <c r="H58" s="396"/>
    </row>
    <row r="59" spans="8:8" ht="16.149999999999999" customHeight="1">
      <c r="H59" s="396"/>
    </row>
    <row r="60" spans="8:8" ht="16.149999999999999" customHeight="1">
      <c r="H60" s="396"/>
    </row>
    <row r="61" spans="8:8" ht="16.149999999999999" customHeight="1">
      <c r="H61" s="396"/>
    </row>
    <row r="62" spans="8:8" ht="16.149999999999999" customHeight="1">
      <c r="H62" s="396"/>
    </row>
    <row r="63" spans="8:8" ht="16.149999999999999" customHeight="1">
      <c r="H63" s="396"/>
    </row>
    <row r="64" spans="8:8" ht="16.149999999999999" customHeight="1">
      <c r="H64" s="396"/>
    </row>
    <row r="65" spans="8:8" ht="16.149999999999999" customHeight="1">
      <c r="H65" s="396"/>
    </row>
    <row r="66" spans="8:8" ht="16.149999999999999" customHeight="1">
      <c r="H66" s="396"/>
    </row>
    <row r="67" spans="8:8" ht="16.149999999999999" customHeight="1">
      <c r="H67" s="396"/>
    </row>
    <row r="68" spans="8:8" ht="16.149999999999999" customHeight="1">
      <c r="H68" s="396"/>
    </row>
    <row r="69" spans="8:8" ht="16.149999999999999" customHeight="1">
      <c r="H69" s="396"/>
    </row>
    <row r="70" spans="8:8" ht="16.149999999999999" customHeight="1">
      <c r="H70" s="396"/>
    </row>
    <row r="71" spans="8:8" ht="16.149999999999999" customHeight="1">
      <c r="H71" s="396"/>
    </row>
    <row r="72" spans="8:8" ht="16.149999999999999" customHeight="1">
      <c r="H72" s="396"/>
    </row>
    <row r="73" spans="8:8" ht="16.149999999999999" customHeight="1">
      <c r="H73" s="396"/>
    </row>
    <row r="74" spans="8:8" ht="16.149999999999999" customHeight="1">
      <c r="H74" s="396"/>
    </row>
    <row r="75" spans="8:8" ht="16.149999999999999" customHeight="1">
      <c r="H75" s="396"/>
    </row>
    <row r="76" spans="8:8" ht="16.149999999999999" customHeight="1">
      <c r="H76" s="396"/>
    </row>
    <row r="77" spans="8:8" ht="16.149999999999999" customHeight="1">
      <c r="H77" s="396"/>
    </row>
    <row r="78" spans="8:8" ht="16.149999999999999" customHeight="1">
      <c r="H78" s="396"/>
    </row>
    <row r="79" spans="8:8" ht="16.149999999999999" customHeight="1">
      <c r="H79" s="396"/>
    </row>
    <row r="80" spans="8:8" ht="16.149999999999999" customHeight="1">
      <c r="H80" s="396"/>
    </row>
    <row r="81" spans="2:8" ht="16.149999999999999" customHeight="1">
      <c r="H81" s="396"/>
    </row>
    <row r="82" spans="2:8" ht="16.149999999999999" customHeight="1">
      <c r="H82" s="396"/>
    </row>
    <row r="83" spans="2:8" ht="16.149999999999999" customHeight="1">
      <c r="H83" s="396"/>
    </row>
    <row r="84" spans="2:8" ht="16.149999999999999" customHeight="1">
      <c r="B84" s="397"/>
      <c r="H84" s="396"/>
    </row>
    <row r="85" spans="2:8" ht="16.149999999999999" customHeight="1">
      <c r="B85" s="397"/>
      <c r="H85" s="396"/>
    </row>
    <row r="86" spans="2:8" ht="16.149999999999999" customHeight="1">
      <c r="B86" s="397"/>
      <c r="H86" s="396"/>
    </row>
    <row r="87" spans="2:8" ht="16.149999999999999" customHeight="1">
      <c r="B87" s="397"/>
      <c r="H87" s="396"/>
    </row>
    <row r="88" spans="2:8" ht="16.149999999999999" customHeight="1">
      <c r="B88" s="397"/>
      <c r="H88" s="396"/>
    </row>
    <row r="89" spans="2:8" ht="16.149999999999999" customHeight="1">
      <c r="B89" s="397"/>
      <c r="H89" s="396"/>
    </row>
    <row r="90" spans="2:8" ht="16.149999999999999" customHeight="1">
      <c r="H90" s="396"/>
    </row>
    <row r="91" spans="2:8" ht="16.149999999999999" customHeight="1">
      <c r="B91" s="397"/>
      <c r="H91" s="396"/>
    </row>
    <row r="92" spans="2:8" ht="16.149999999999999" customHeight="1">
      <c r="B92" s="397"/>
      <c r="H92" s="396"/>
    </row>
    <row r="93" spans="2:8" ht="16.149999999999999" customHeight="1">
      <c r="B93" s="397"/>
      <c r="H93" s="396"/>
    </row>
    <row r="94" spans="2:8" ht="16.149999999999999" customHeight="1">
      <c r="B94" s="397"/>
      <c r="H94" s="396"/>
    </row>
    <row r="95" spans="2:8" ht="16.149999999999999" customHeight="1">
      <c r="B95" s="397"/>
      <c r="H95" s="396"/>
    </row>
    <row r="96" spans="2:8" ht="16.149999999999999" customHeight="1">
      <c r="B96" s="397"/>
      <c r="H96" s="396"/>
    </row>
    <row r="97" spans="2:8" ht="16.149999999999999" customHeight="1">
      <c r="H97" s="396"/>
    </row>
    <row r="98" spans="2:8" ht="16.149999999999999" customHeight="1">
      <c r="B98" s="397"/>
      <c r="H98" s="396"/>
    </row>
    <row r="99" spans="2:8" ht="16.149999999999999" customHeight="1">
      <c r="B99" s="397"/>
      <c r="H99" s="396"/>
    </row>
    <row r="100" spans="2:8" ht="16.149999999999999" customHeight="1">
      <c r="B100" s="397"/>
      <c r="H100" s="396"/>
    </row>
    <row r="101" spans="2:8" ht="16.149999999999999" customHeight="1">
      <c r="B101" s="397"/>
      <c r="H101" s="396"/>
    </row>
    <row r="102" spans="2:8" ht="16.149999999999999" customHeight="1">
      <c r="B102" s="397"/>
      <c r="H102" s="396"/>
    </row>
    <row r="103" spans="2:8" ht="16.149999999999999" customHeight="1">
      <c r="B103" s="397"/>
      <c r="H103" s="396"/>
    </row>
    <row r="104" spans="2:8" ht="16.149999999999999" customHeight="1">
      <c r="H104" s="396"/>
    </row>
    <row r="105" spans="2:8" ht="16.149999999999999" customHeight="1">
      <c r="H105" s="396"/>
    </row>
    <row r="106" spans="2:8" ht="16.149999999999999" customHeight="1">
      <c r="H106" s="396"/>
    </row>
    <row r="107" spans="2:8" ht="16.149999999999999" customHeight="1">
      <c r="H107" s="396"/>
    </row>
    <row r="108" spans="2:8" ht="16.149999999999999" customHeight="1">
      <c r="H108" s="396"/>
    </row>
    <row r="109" spans="2:8" ht="16.149999999999999" customHeight="1">
      <c r="H109" s="396"/>
    </row>
    <row r="110" spans="2:8" ht="16.149999999999999" customHeight="1">
      <c r="H110" s="396"/>
    </row>
    <row r="111" spans="2:8" ht="16.149999999999999" customHeight="1">
      <c r="H111" s="396"/>
    </row>
    <row r="112" spans="2:8" ht="16.149999999999999" customHeight="1">
      <c r="H112" s="396"/>
    </row>
    <row r="113" spans="8:8" ht="16.149999999999999" customHeight="1">
      <c r="H113" s="396"/>
    </row>
    <row r="114" spans="8:8" ht="16.149999999999999" customHeight="1">
      <c r="H114" s="396"/>
    </row>
    <row r="115" spans="8:8" ht="16.149999999999999" customHeight="1">
      <c r="H115" s="396"/>
    </row>
    <row r="116" spans="8:8" ht="16.149999999999999" customHeight="1">
      <c r="H116" s="396"/>
    </row>
    <row r="117" spans="8:8" ht="16.149999999999999" customHeight="1">
      <c r="H117" s="396"/>
    </row>
    <row r="118" spans="8:8" ht="16.149999999999999" customHeight="1">
      <c r="H118" s="396"/>
    </row>
    <row r="119" spans="8:8" ht="16.149999999999999" customHeight="1">
      <c r="H119" s="396"/>
    </row>
    <row r="120" spans="8:8" ht="16.149999999999999" customHeight="1">
      <c r="H120" s="396"/>
    </row>
    <row r="121" spans="8:8" ht="16.149999999999999" customHeight="1">
      <c r="H121" s="396"/>
    </row>
    <row r="122" spans="8:8" ht="16.149999999999999" customHeight="1">
      <c r="H122" s="396"/>
    </row>
    <row r="123" spans="8:8" ht="16.149999999999999" customHeight="1">
      <c r="H123" s="396"/>
    </row>
    <row r="124" spans="8:8" ht="16.149999999999999" customHeight="1">
      <c r="H124" s="396"/>
    </row>
    <row r="125" spans="8:8" ht="16.149999999999999" customHeight="1">
      <c r="H125" s="396"/>
    </row>
    <row r="126" spans="8:8" ht="16.149999999999999" customHeight="1">
      <c r="H126" s="396"/>
    </row>
    <row r="127" spans="8:8" ht="16.149999999999999" customHeight="1">
      <c r="H127" s="396"/>
    </row>
    <row r="128" spans="8:8" ht="16.149999999999999" customHeight="1">
      <c r="H128" s="396"/>
    </row>
    <row r="129" spans="8:8" ht="16.149999999999999" customHeight="1">
      <c r="H129" s="396"/>
    </row>
    <row r="130" spans="8:8" ht="16.149999999999999" customHeight="1">
      <c r="H130" s="396"/>
    </row>
    <row r="131" spans="8:8" ht="16.149999999999999" customHeight="1">
      <c r="H131" s="396"/>
    </row>
    <row r="132" spans="8:8" ht="16.149999999999999" customHeight="1">
      <c r="H132" s="396"/>
    </row>
    <row r="133" spans="8:8" ht="16.149999999999999" customHeight="1">
      <c r="H133" s="396"/>
    </row>
    <row r="134" spans="8:8" ht="16.149999999999999" customHeight="1">
      <c r="H134" s="396"/>
    </row>
    <row r="135" spans="8:8" ht="16.149999999999999" customHeight="1">
      <c r="H135" s="396"/>
    </row>
    <row r="136" spans="8:8" ht="16.149999999999999" customHeight="1">
      <c r="H136" s="396"/>
    </row>
    <row r="137" spans="8:8" ht="16.149999999999999" customHeight="1">
      <c r="H137" s="396"/>
    </row>
    <row r="138" spans="8:8" ht="16.149999999999999" customHeight="1">
      <c r="H138" s="396"/>
    </row>
    <row r="139" spans="8:8" ht="16.149999999999999" customHeight="1">
      <c r="H139" s="396"/>
    </row>
    <row r="140" spans="8:8" ht="16.149999999999999" customHeight="1">
      <c r="H140" s="396"/>
    </row>
    <row r="141" spans="8:8" ht="16.149999999999999" customHeight="1">
      <c r="H141" s="396"/>
    </row>
    <row r="142" spans="8:8" ht="16.149999999999999" customHeight="1">
      <c r="H142" s="396"/>
    </row>
    <row r="143" spans="8:8" ht="16.149999999999999" customHeight="1">
      <c r="H143" s="396"/>
    </row>
    <row r="144" spans="8:8" ht="16.149999999999999" customHeight="1">
      <c r="H144" s="396"/>
    </row>
    <row r="145" spans="8:8" ht="16.149999999999999" customHeight="1">
      <c r="H145" s="396"/>
    </row>
    <row r="146" spans="8:8" ht="16.149999999999999" customHeight="1">
      <c r="H146" s="396"/>
    </row>
    <row r="147" spans="8:8" ht="16.149999999999999" customHeight="1">
      <c r="H147" s="396"/>
    </row>
    <row r="148" spans="8:8" ht="16.149999999999999" customHeight="1">
      <c r="H148" s="396"/>
    </row>
    <row r="149" spans="8:8" ht="16.149999999999999" customHeight="1">
      <c r="H149" s="396"/>
    </row>
    <row r="150" spans="8:8" ht="16.149999999999999" customHeight="1"/>
    <row r="151" spans="8:8" ht="16.149999999999999" customHeight="1"/>
    <row r="152" spans="8:8" ht="16.149999999999999" customHeight="1"/>
    <row r="153" spans="8:8" ht="16.149999999999999" customHeight="1"/>
    <row r="154" spans="8:8" ht="16.149999999999999" customHeight="1"/>
    <row r="155" spans="8:8" ht="16.149999999999999" customHeight="1"/>
    <row r="156" spans="8:8" ht="16.149999999999999" customHeight="1"/>
    <row r="157" spans="8:8" ht="16.149999999999999" customHeight="1"/>
    <row r="158" spans="8:8" ht="16.149999999999999" customHeight="1"/>
    <row r="159" spans="8:8" ht="16.149999999999999" customHeight="1"/>
    <row r="160" spans="8:8" ht="16.149999999999999" customHeight="1"/>
    <row r="161" ht="16.149999999999999" customHeight="1"/>
    <row r="162" ht="16.149999999999999" customHeight="1"/>
    <row r="163" ht="16.149999999999999" customHeight="1"/>
    <row r="164" ht="16.149999999999999" customHeight="1"/>
    <row r="165" ht="16.149999999999999" customHeight="1"/>
    <row r="166" ht="16.149999999999999" customHeight="1"/>
    <row r="167" ht="16.149999999999999" customHeight="1"/>
    <row r="168" ht="16.149999999999999" customHeight="1"/>
    <row r="169" ht="16.149999999999999" customHeight="1"/>
    <row r="170" ht="16.149999999999999" customHeight="1"/>
    <row r="171" ht="16.149999999999999" customHeight="1"/>
    <row r="172" ht="16.149999999999999" customHeight="1"/>
    <row r="173" ht="16.149999999999999" customHeight="1"/>
    <row r="174" ht="16.149999999999999" customHeight="1"/>
    <row r="175" ht="16.149999999999999" customHeight="1"/>
    <row r="176" ht="16.149999999999999" customHeight="1"/>
    <row r="177" ht="16.149999999999999" customHeight="1"/>
    <row r="178" ht="16.149999999999999" customHeight="1"/>
    <row r="179" ht="16.149999999999999" customHeight="1"/>
    <row r="180" ht="16.149999999999999" customHeight="1"/>
    <row r="181" ht="16.149999999999999" customHeight="1"/>
    <row r="182" ht="16.149999999999999" customHeight="1"/>
    <row r="183" ht="16.149999999999999" customHeight="1"/>
    <row r="184" ht="16.149999999999999" customHeight="1"/>
    <row r="185" ht="16.149999999999999" customHeight="1"/>
    <row r="186" ht="16.149999999999999" customHeight="1"/>
    <row r="187" ht="16.149999999999999" customHeight="1"/>
    <row r="188" ht="16.149999999999999" customHeight="1"/>
    <row r="189" ht="16.149999999999999" customHeight="1"/>
    <row r="190" ht="16.149999999999999" customHeight="1"/>
    <row r="191" ht="16.149999999999999" customHeight="1"/>
    <row r="192" ht="16.149999999999999" customHeight="1"/>
    <row r="193" ht="16.149999999999999" customHeight="1"/>
    <row r="194" ht="16.149999999999999" customHeight="1"/>
    <row r="195" ht="16.149999999999999" customHeight="1"/>
    <row r="196" ht="16.149999999999999" customHeight="1"/>
    <row r="197" ht="16.149999999999999" customHeight="1"/>
    <row r="198" ht="16.149999999999999" customHeight="1"/>
    <row r="199" ht="16.149999999999999" customHeight="1"/>
    <row r="200" ht="16.149999999999999" customHeight="1"/>
    <row r="201" ht="16.149999999999999" customHeight="1"/>
    <row r="202" ht="16.149999999999999" customHeight="1"/>
    <row r="203" ht="16.149999999999999" customHeight="1"/>
    <row r="204" ht="16.149999999999999" customHeight="1"/>
    <row r="205" ht="16.149999999999999" customHeight="1"/>
    <row r="206" ht="16.149999999999999" customHeight="1"/>
    <row r="207" ht="16.149999999999999" customHeight="1"/>
    <row r="208" ht="16.149999999999999" customHeight="1"/>
    <row r="209" ht="16.149999999999999" customHeight="1"/>
    <row r="210" ht="16.149999999999999" customHeight="1"/>
    <row r="211" ht="16.149999999999999" customHeight="1"/>
    <row r="212" ht="16.149999999999999" customHeight="1"/>
    <row r="213" ht="16.149999999999999" customHeight="1"/>
    <row r="214" ht="16.149999999999999" customHeight="1"/>
    <row r="215" ht="16.149999999999999" customHeight="1"/>
    <row r="216" ht="16.149999999999999" customHeight="1"/>
    <row r="217" ht="16.149999999999999" customHeight="1"/>
    <row r="218" ht="16.149999999999999" customHeight="1"/>
    <row r="219" ht="16.149999999999999" customHeight="1"/>
    <row r="220" ht="16.149999999999999" customHeight="1"/>
    <row r="221" ht="16.149999999999999" customHeight="1"/>
    <row r="222" ht="16.149999999999999" customHeight="1"/>
    <row r="223" ht="16.149999999999999" customHeight="1"/>
    <row r="224" ht="16.149999999999999" customHeight="1"/>
    <row r="225" ht="16.149999999999999" customHeight="1"/>
    <row r="226" ht="16.149999999999999" customHeight="1"/>
    <row r="227" ht="16.149999999999999" customHeight="1"/>
    <row r="228" ht="16.149999999999999" customHeight="1"/>
    <row r="229" ht="16.149999999999999" customHeight="1"/>
    <row r="230" ht="16.149999999999999" customHeight="1"/>
    <row r="231" ht="16.149999999999999" customHeight="1"/>
    <row r="232" ht="16.149999999999999" customHeight="1"/>
    <row r="233" ht="16.149999999999999" customHeight="1"/>
    <row r="234" ht="16.149999999999999" customHeight="1"/>
    <row r="235" ht="16.149999999999999" customHeight="1"/>
    <row r="236" ht="16.149999999999999" customHeight="1"/>
    <row r="237" ht="16.149999999999999" customHeight="1"/>
    <row r="238" ht="16.149999999999999" customHeight="1"/>
    <row r="239" ht="16.149999999999999" customHeight="1"/>
    <row r="240" ht="16.149999999999999" customHeight="1"/>
    <row r="241" ht="16.149999999999999" customHeight="1"/>
    <row r="242" ht="16.149999999999999" customHeight="1"/>
    <row r="243" ht="16.149999999999999" customHeight="1"/>
    <row r="244" ht="16.149999999999999" customHeight="1"/>
    <row r="245" ht="16.149999999999999" customHeight="1"/>
    <row r="246" ht="16.149999999999999" customHeight="1"/>
    <row r="247" ht="16.149999999999999" customHeight="1"/>
    <row r="248" ht="16.149999999999999" customHeight="1"/>
    <row r="249" ht="16.149999999999999" customHeight="1"/>
    <row r="250" ht="16.149999999999999" customHeight="1"/>
    <row r="251" ht="16.149999999999999" customHeight="1"/>
    <row r="252" ht="16.149999999999999" customHeight="1"/>
    <row r="253" ht="16.149999999999999" customHeight="1"/>
    <row r="254" ht="16.149999999999999" customHeight="1"/>
    <row r="255" ht="16.149999999999999" customHeight="1"/>
    <row r="256" ht="16.149999999999999" customHeight="1"/>
    <row r="257" ht="16.149999999999999" customHeight="1"/>
    <row r="258" ht="16.149999999999999" customHeight="1"/>
    <row r="259" ht="16.149999999999999" customHeight="1"/>
    <row r="260" ht="16.149999999999999" customHeight="1"/>
    <row r="261" ht="16.149999999999999" customHeight="1"/>
    <row r="262" ht="16.149999999999999" customHeight="1"/>
    <row r="263" ht="16.149999999999999" customHeight="1"/>
    <row r="264" ht="16.149999999999999" customHeight="1"/>
    <row r="265" ht="16.149999999999999" customHeight="1"/>
    <row r="266" ht="16.149999999999999" customHeight="1"/>
    <row r="267" ht="16.149999999999999" customHeight="1"/>
    <row r="268" ht="16.149999999999999" customHeight="1"/>
    <row r="269" ht="16.149999999999999" customHeight="1"/>
    <row r="270" ht="16.149999999999999" customHeight="1"/>
    <row r="271" ht="16.149999999999999" customHeight="1"/>
    <row r="272" ht="16.149999999999999" customHeight="1"/>
    <row r="273" ht="16.149999999999999" customHeight="1"/>
    <row r="274" ht="16.149999999999999" customHeight="1"/>
    <row r="275" ht="16.149999999999999" customHeight="1"/>
    <row r="276" ht="16.149999999999999" customHeight="1"/>
    <row r="277" ht="16.149999999999999" customHeight="1"/>
    <row r="278" ht="16.149999999999999" customHeight="1"/>
    <row r="279" ht="16.149999999999999" customHeight="1"/>
    <row r="280" ht="16.149999999999999" customHeight="1"/>
    <row r="281" ht="16.149999999999999" customHeight="1"/>
    <row r="282" ht="16.149999999999999" customHeight="1"/>
    <row r="283" ht="16.149999999999999" customHeight="1"/>
    <row r="284" ht="16.149999999999999" customHeight="1"/>
    <row r="285" ht="16.149999999999999" customHeight="1"/>
    <row r="286" ht="16.149999999999999" customHeight="1"/>
    <row r="287" ht="16.149999999999999" customHeight="1"/>
    <row r="288" ht="16.149999999999999" customHeight="1"/>
    <row r="289" ht="16.149999999999999" customHeight="1"/>
    <row r="290" ht="16.149999999999999" customHeight="1"/>
    <row r="291" ht="16.149999999999999" customHeight="1"/>
    <row r="292" ht="16.149999999999999" customHeight="1"/>
    <row r="293" ht="16.149999999999999" customHeight="1"/>
    <row r="294" ht="16.149999999999999" customHeight="1"/>
    <row r="295" ht="16.149999999999999" customHeight="1"/>
    <row r="296" ht="16.149999999999999" customHeight="1"/>
    <row r="297" ht="16.149999999999999" customHeight="1"/>
    <row r="298" ht="16.149999999999999" customHeight="1"/>
    <row r="299" ht="16.149999999999999" customHeight="1"/>
    <row r="300" ht="16.149999999999999" customHeight="1"/>
    <row r="301" ht="16.149999999999999" customHeight="1"/>
    <row r="302" ht="16.149999999999999" customHeight="1"/>
    <row r="303" ht="16.149999999999999" customHeight="1"/>
    <row r="304" ht="16.149999999999999" customHeight="1"/>
    <row r="305" ht="16.149999999999999" customHeight="1"/>
    <row r="306" ht="16.149999999999999" customHeight="1"/>
    <row r="307" ht="16.149999999999999" customHeight="1"/>
    <row r="308" ht="16.149999999999999" customHeight="1"/>
    <row r="309" ht="16.149999999999999" customHeight="1"/>
    <row r="310" ht="16.149999999999999" customHeight="1"/>
    <row r="311" ht="16.149999999999999" customHeight="1"/>
    <row r="312" ht="16.149999999999999" customHeight="1"/>
    <row r="313" ht="16.149999999999999" customHeight="1"/>
    <row r="314" ht="16.149999999999999" customHeight="1"/>
    <row r="315" ht="16.149999999999999" customHeight="1"/>
    <row r="316" ht="16.149999999999999" customHeight="1"/>
    <row r="317" ht="16.149999999999999" customHeight="1"/>
    <row r="318" ht="16.149999999999999" customHeight="1"/>
    <row r="319" ht="16.149999999999999" customHeight="1"/>
    <row r="320" ht="16.149999999999999" customHeight="1"/>
    <row r="321" ht="16.149999999999999" customHeight="1"/>
    <row r="322" ht="16.149999999999999" customHeight="1"/>
    <row r="323" ht="16.149999999999999" customHeight="1"/>
    <row r="324" ht="16.149999999999999" customHeight="1"/>
    <row r="325" ht="16.149999999999999" customHeight="1"/>
    <row r="326" ht="16.149999999999999" customHeight="1"/>
    <row r="327" ht="16.149999999999999" customHeight="1"/>
    <row r="328" ht="16.149999999999999" customHeight="1"/>
    <row r="329" ht="16.149999999999999" customHeight="1"/>
    <row r="330" ht="16.149999999999999" customHeight="1"/>
    <row r="331" ht="16.149999999999999" customHeight="1"/>
    <row r="332" ht="16.149999999999999" customHeight="1"/>
    <row r="333" ht="16.149999999999999" customHeight="1"/>
    <row r="334" ht="16.149999999999999" customHeight="1"/>
    <row r="335" ht="16.149999999999999" customHeight="1"/>
    <row r="336" ht="16.149999999999999" customHeight="1"/>
    <row r="337" ht="16.149999999999999" customHeight="1"/>
    <row r="338" ht="16.149999999999999" customHeight="1"/>
    <row r="339" ht="16.149999999999999" customHeight="1"/>
    <row r="340" ht="16.149999999999999" customHeight="1"/>
    <row r="341" ht="16.149999999999999" customHeight="1"/>
    <row r="342" ht="16.149999999999999" customHeight="1"/>
    <row r="343" ht="16.149999999999999" customHeight="1"/>
    <row r="344" ht="16.149999999999999" customHeight="1"/>
    <row r="345" ht="16.149999999999999" customHeight="1"/>
    <row r="346" ht="16.149999999999999" customHeight="1"/>
    <row r="347" ht="16.149999999999999" customHeight="1"/>
    <row r="348" ht="16.149999999999999" customHeight="1"/>
    <row r="349" ht="16.149999999999999" customHeight="1"/>
    <row r="350" ht="16.149999999999999" customHeight="1"/>
    <row r="351" ht="16.149999999999999" customHeight="1"/>
    <row r="352" ht="16.149999999999999" customHeight="1"/>
    <row r="353" ht="16.149999999999999" customHeight="1"/>
    <row r="354" ht="16.149999999999999" customHeight="1"/>
    <row r="355" ht="16.149999999999999" customHeight="1"/>
    <row r="356" ht="16.149999999999999" customHeight="1"/>
    <row r="357" ht="16.149999999999999" customHeight="1"/>
    <row r="358" ht="16.149999999999999" customHeight="1"/>
    <row r="359" ht="16.149999999999999" customHeight="1"/>
    <row r="360" ht="16.149999999999999" customHeight="1"/>
    <row r="361" ht="16.149999999999999" customHeight="1"/>
    <row r="362" ht="16.149999999999999" customHeight="1"/>
    <row r="363" ht="16.149999999999999" customHeight="1"/>
    <row r="364" ht="16.149999999999999" customHeight="1"/>
    <row r="365" ht="16.149999999999999" customHeight="1"/>
    <row r="366" ht="16.149999999999999" customHeight="1"/>
    <row r="367" ht="16.149999999999999" customHeight="1"/>
    <row r="368" ht="16.149999999999999" customHeight="1"/>
    <row r="369" ht="16.149999999999999" customHeight="1"/>
    <row r="370" ht="16.149999999999999" customHeight="1"/>
    <row r="371" ht="16.149999999999999" customHeight="1"/>
    <row r="372" ht="16.149999999999999" customHeight="1"/>
    <row r="373" ht="16.149999999999999" customHeight="1"/>
    <row r="374" ht="16.149999999999999" customHeight="1"/>
    <row r="375" ht="16.149999999999999" customHeight="1"/>
    <row r="376" ht="16.149999999999999" customHeight="1"/>
    <row r="377" ht="16.149999999999999" customHeight="1"/>
    <row r="378" ht="16.149999999999999" customHeight="1"/>
    <row r="379" ht="16.149999999999999" customHeight="1"/>
    <row r="380" ht="16.149999999999999" customHeight="1"/>
    <row r="381" ht="16.149999999999999" customHeight="1"/>
    <row r="382" ht="16.149999999999999" customHeight="1"/>
    <row r="383" ht="16.149999999999999" customHeight="1"/>
    <row r="384" ht="16.149999999999999" customHeight="1"/>
    <row r="385" ht="16.149999999999999" customHeight="1"/>
    <row r="386" ht="16.149999999999999" customHeight="1"/>
    <row r="387" ht="16.149999999999999" customHeight="1"/>
    <row r="388" ht="16.149999999999999" customHeight="1"/>
    <row r="389" ht="16.149999999999999" customHeight="1"/>
    <row r="390" ht="16.149999999999999" customHeight="1"/>
    <row r="391" ht="16.149999999999999" customHeight="1"/>
    <row r="392" ht="16.149999999999999" customHeight="1"/>
    <row r="393" ht="16.149999999999999" customHeight="1"/>
    <row r="394" ht="16.149999999999999" customHeight="1"/>
    <row r="395" ht="16.149999999999999" customHeight="1"/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E02DA4-8446-4F5F-9040-5C7CCF40FB29}">
  <sheetPr codeName="Sheet21">
    <tabColor rgb="FFFFFFD1"/>
  </sheetPr>
  <dimension ref="A1:DI395"/>
  <sheetViews>
    <sheetView workbookViewId="0">
      <selection activeCell="H18" sqref="H18:N212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/>
      <c r="H1" s="472"/>
      <c r="I1" s="472"/>
      <c r="J1" s="472"/>
      <c r="K1" s="473"/>
      <c r="L1" s="472"/>
      <c r="M1" s="472"/>
      <c r="N1" s="472"/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/>
      <c r="N3" s="390"/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/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/>
      <c r="F17" s="492"/>
      <c r="G17" s="493"/>
      <c r="H17" s="494"/>
      <c r="I17" s="495"/>
      <c r="J17" s="495"/>
      <c r="K17" s="495"/>
      <c r="L17" s="495"/>
      <c r="M17" s="496"/>
      <c r="N17" s="495"/>
      <c r="O17" s="492"/>
      <c r="P17" s="493"/>
      <c r="Q17" s="492"/>
      <c r="R17" s="493"/>
      <c r="S17" s="493"/>
      <c r="T17" s="492"/>
      <c r="U17" s="493"/>
      <c r="V17" s="493"/>
      <c r="W17" s="493"/>
      <c r="X17" s="493"/>
      <c r="Y17" s="492"/>
      <c r="Z17" s="493"/>
      <c r="AA17" s="492"/>
      <c r="AB17" s="493"/>
      <c r="AC17" s="497"/>
      <c r="AD17" s="493"/>
      <c r="AE17" s="493"/>
      <c r="AF17" s="493"/>
      <c r="AG17" s="493"/>
      <c r="AH17" s="493"/>
      <c r="AI17" s="493"/>
      <c r="AJ17" s="493"/>
      <c r="AK17" s="493"/>
      <c r="AL17" s="497"/>
      <c r="AM17" s="493"/>
      <c r="AN17" s="493"/>
      <c r="AO17" s="493"/>
      <c r="AP17" s="493"/>
      <c r="AQ17" s="493"/>
      <c r="AR17" s="493"/>
      <c r="AS17" s="493"/>
      <c r="AT17" s="497"/>
      <c r="AU17" s="498"/>
      <c r="AV17" s="499"/>
      <c r="AW17" s="492"/>
      <c r="AX17" s="493"/>
      <c r="AY17" s="492"/>
      <c r="AZ17" s="493"/>
      <c r="BA17" s="493"/>
      <c r="BB17" s="500"/>
      <c r="BC17" s="501"/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5.6" customHeight="1">
      <c r="B18" s="397"/>
      <c r="H18" s="396"/>
      <c r="I18" s="467"/>
      <c r="J18" s="467"/>
      <c r="K18" s="468"/>
      <c r="L18" s="396"/>
      <c r="BB18" s="402"/>
      <c r="BC18" s="157"/>
    </row>
    <row r="19" spans="1:113" ht="16.149999999999999" customHeight="1">
      <c r="B19" s="397"/>
      <c r="H19" s="396"/>
    </row>
    <row r="20" spans="1:113" ht="16.149999999999999" customHeight="1">
      <c r="B20" s="397"/>
      <c r="H20" s="396"/>
    </row>
    <row r="21" spans="1:113" ht="16.149999999999999" customHeight="1">
      <c r="B21" s="397"/>
      <c r="H21" s="396"/>
    </row>
    <row r="22" spans="1:113" ht="16.149999999999999" customHeight="1">
      <c r="B22" s="397"/>
      <c r="H22" s="396"/>
    </row>
    <row r="23" spans="1:113" ht="16.149999999999999" customHeight="1">
      <c r="B23" s="397"/>
      <c r="H23" s="396"/>
    </row>
    <row r="24" spans="1:113" ht="16.149999999999999" customHeight="1">
      <c r="H24" s="396"/>
    </row>
    <row r="25" spans="1:113" ht="16.149999999999999" customHeight="1">
      <c r="B25" s="397"/>
      <c r="H25" s="396"/>
    </row>
    <row r="26" spans="1:113" ht="16.149999999999999" customHeight="1">
      <c r="B26" s="397"/>
      <c r="H26" s="396"/>
    </row>
    <row r="27" spans="1:113" ht="16.149999999999999" customHeight="1">
      <c r="B27" s="397"/>
      <c r="H27" s="396"/>
    </row>
    <row r="28" spans="1:113" ht="16.149999999999999" customHeight="1">
      <c r="B28" s="397"/>
      <c r="H28" s="396"/>
    </row>
    <row r="29" spans="1:113" ht="16.149999999999999" customHeight="1">
      <c r="B29" s="397"/>
      <c r="H29" s="396"/>
    </row>
    <row r="30" spans="1:113" ht="16.149999999999999" customHeight="1">
      <c r="B30" s="397"/>
      <c r="H30" s="396"/>
    </row>
    <row r="31" spans="1:113" ht="16.149999999999999" customHeight="1">
      <c r="H31" s="396"/>
    </row>
    <row r="32" spans="1:113" ht="16.149999999999999" customHeight="1">
      <c r="B32" s="397"/>
      <c r="H32" s="396"/>
    </row>
    <row r="33" spans="2:8" ht="16.149999999999999" customHeight="1">
      <c r="B33" s="397"/>
      <c r="H33" s="396"/>
    </row>
    <row r="34" spans="2:8" ht="16.149999999999999" customHeight="1">
      <c r="B34" s="397"/>
      <c r="H34" s="396"/>
    </row>
    <row r="35" spans="2:8" ht="16.149999999999999" customHeight="1">
      <c r="B35" s="397"/>
      <c r="H35" s="396"/>
    </row>
    <row r="36" spans="2:8" ht="16.149999999999999" customHeight="1">
      <c r="B36" s="397"/>
      <c r="H36" s="396"/>
    </row>
    <row r="37" spans="2:8" ht="16.149999999999999" customHeight="1">
      <c r="B37" s="397"/>
      <c r="H37" s="396"/>
    </row>
    <row r="38" spans="2:8" ht="16.149999999999999" customHeight="1">
      <c r="H38" s="396"/>
    </row>
    <row r="39" spans="2:8" ht="16.149999999999999" customHeight="1">
      <c r="H39" s="396"/>
    </row>
    <row r="40" spans="2:8" ht="16.149999999999999" customHeight="1">
      <c r="H40" s="396"/>
    </row>
    <row r="41" spans="2:8" ht="16.149999999999999" customHeight="1">
      <c r="H41" s="396"/>
    </row>
    <row r="42" spans="2:8" ht="16.149999999999999" customHeight="1">
      <c r="H42" s="396"/>
    </row>
    <row r="43" spans="2:8" ht="16.149999999999999" customHeight="1">
      <c r="H43" s="396"/>
    </row>
    <row r="44" spans="2:8" ht="16.149999999999999" customHeight="1">
      <c r="H44" s="396"/>
    </row>
    <row r="45" spans="2:8" ht="16.149999999999999" customHeight="1">
      <c r="H45" s="396"/>
    </row>
    <row r="46" spans="2:8" ht="16.149999999999999" customHeight="1">
      <c r="H46" s="396"/>
    </row>
    <row r="47" spans="2:8" ht="16.149999999999999" customHeight="1">
      <c r="H47" s="396"/>
    </row>
    <row r="48" spans="2:8" ht="16.149999999999999" customHeight="1">
      <c r="H48" s="396"/>
    </row>
    <row r="49" spans="8:8" ht="16.149999999999999" customHeight="1">
      <c r="H49" s="396"/>
    </row>
    <row r="50" spans="8:8" ht="16.149999999999999" customHeight="1">
      <c r="H50" s="396"/>
    </row>
    <row r="51" spans="8:8" ht="16.149999999999999" customHeight="1">
      <c r="H51" s="396"/>
    </row>
    <row r="52" spans="8:8" ht="16.149999999999999" customHeight="1">
      <c r="H52" s="396"/>
    </row>
    <row r="53" spans="8:8" ht="16.149999999999999" customHeight="1">
      <c r="H53" s="396"/>
    </row>
    <row r="54" spans="8:8" ht="16.149999999999999" customHeight="1">
      <c r="H54" s="396"/>
    </row>
    <row r="55" spans="8:8" ht="16.149999999999999" customHeight="1">
      <c r="H55" s="396"/>
    </row>
    <row r="56" spans="8:8" ht="16.149999999999999" customHeight="1">
      <c r="H56" s="396"/>
    </row>
    <row r="57" spans="8:8" ht="16.149999999999999" customHeight="1">
      <c r="H57" s="396"/>
    </row>
    <row r="58" spans="8:8" ht="16.149999999999999" customHeight="1">
      <c r="H58" s="396"/>
    </row>
    <row r="59" spans="8:8" ht="16.149999999999999" customHeight="1">
      <c r="H59" s="396"/>
    </row>
    <row r="60" spans="8:8" ht="16.149999999999999" customHeight="1">
      <c r="H60" s="396"/>
    </row>
    <row r="61" spans="8:8" ht="16.149999999999999" customHeight="1">
      <c r="H61" s="396"/>
    </row>
    <row r="62" spans="8:8" ht="16.149999999999999" customHeight="1">
      <c r="H62" s="396"/>
    </row>
    <row r="63" spans="8:8" ht="16.149999999999999" customHeight="1">
      <c r="H63" s="396"/>
    </row>
    <row r="64" spans="8:8" ht="16.149999999999999" customHeight="1">
      <c r="H64" s="396"/>
    </row>
    <row r="65" spans="8:8" ht="16.149999999999999" customHeight="1">
      <c r="H65" s="396"/>
    </row>
    <row r="66" spans="8:8" ht="16.149999999999999" customHeight="1">
      <c r="H66" s="396"/>
    </row>
    <row r="67" spans="8:8" ht="16.149999999999999" customHeight="1">
      <c r="H67" s="396"/>
    </row>
    <row r="68" spans="8:8" ht="16.149999999999999" customHeight="1">
      <c r="H68" s="396"/>
    </row>
    <row r="69" spans="8:8" ht="16.149999999999999" customHeight="1">
      <c r="H69" s="396"/>
    </row>
    <row r="70" spans="8:8" ht="16.149999999999999" customHeight="1">
      <c r="H70" s="396"/>
    </row>
    <row r="71" spans="8:8" ht="16.149999999999999" customHeight="1">
      <c r="H71" s="396"/>
    </row>
    <row r="72" spans="8:8" ht="16.149999999999999" customHeight="1">
      <c r="H72" s="396"/>
    </row>
    <row r="73" spans="8:8" ht="16.149999999999999" customHeight="1">
      <c r="H73" s="396"/>
    </row>
    <row r="74" spans="8:8" ht="16.149999999999999" customHeight="1">
      <c r="H74" s="396"/>
    </row>
    <row r="75" spans="8:8" ht="16.149999999999999" customHeight="1">
      <c r="H75" s="396"/>
    </row>
    <row r="76" spans="8:8" ht="16.149999999999999" customHeight="1">
      <c r="H76" s="396"/>
    </row>
    <row r="77" spans="8:8" ht="16.149999999999999" customHeight="1">
      <c r="H77" s="396"/>
    </row>
    <row r="78" spans="8:8" ht="16.149999999999999" customHeight="1">
      <c r="H78" s="396"/>
    </row>
    <row r="79" spans="8:8" ht="16.149999999999999" customHeight="1">
      <c r="H79" s="396"/>
    </row>
    <row r="80" spans="8:8" ht="16.149999999999999" customHeight="1">
      <c r="H80" s="396"/>
    </row>
    <row r="81" spans="2:8" ht="16.149999999999999" customHeight="1">
      <c r="H81" s="396"/>
    </row>
    <row r="82" spans="2:8" ht="16.149999999999999" customHeight="1">
      <c r="H82" s="396"/>
    </row>
    <row r="83" spans="2:8" ht="16.149999999999999" customHeight="1">
      <c r="H83" s="396"/>
    </row>
    <row r="84" spans="2:8" ht="16.149999999999999" customHeight="1">
      <c r="B84" s="397"/>
      <c r="H84" s="396"/>
    </row>
    <row r="85" spans="2:8" ht="16.149999999999999" customHeight="1">
      <c r="B85" s="397"/>
      <c r="H85" s="396"/>
    </row>
    <row r="86" spans="2:8" ht="16.149999999999999" customHeight="1">
      <c r="B86" s="397"/>
      <c r="H86" s="396"/>
    </row>
    <row r="87" spans="2:8" ht="16.149999999999999" customHeight="1">
      <c r="B87" s="397"/>
      <c r="H87" s="396"/>
    </row>
    <row r="88" spans="2:8" ht="16.149999999999999" customHeight="1">
      <c r="B88" s="397"/>
      <c r="H88" s="396"/>
    </row>
    <row r="89" spans="2:8" ht="16.149999999999999" customHeight="1">
      <c r="B89" s="397"/>
      <c r="H89" s="396"/>
    </row>
    <row r="90" spans="2:8" ht="16.149999999999999" customHeight="1">
      <c r="H90" s="396"/>
    </row>
    <row r="91" spans="2:8" ht="16.149999999999999" customHeight="1">
      <c r="B91" s="397"/>
      <c r="H91" s="396"/>
    </row>
    <row r="92" spans="2:8" ht="16.149999999999999" customHeight="1">
      <c r="B92" s="397"/>
      <c r="H92" s="396"/>
    </row>
    <row r="93" spans="2:8" ht="16.149999999999999" customHeight="1">
      <c r="B93" s="397"/>
      <c r="H93" s="396"/>
    </row>
    <row r="94" spans="2:8" ht="16.149999999999999" customHeight="1">
      <c r="B94" s="397"/>
      <c r="H94" s="396"/>
    </row>
    <row r="95" spans="2:8" ht="16.149999999999999" customHeight="1">
      <c r="B95" s="397"/>
      <c r="H95" s="396"/>
    </row>
    <row r="96" spans="2:8" ht="16.149999999999999" customHeight="1">
      <c r="B96" s="397"/>
      <c r="H96" s="396"/>
    </row>
    <row r="97" spans="2:8" ht="16.149999999999999" customHeight="1">
      <c r="H97" s="396"/>
    </row>
    <row r="98" spans="2:8" ht="16.149999999999999" customHeight="1">
      <c r="B98" s="397"/>
      <c r="H98" s="396"/>
    </row>
    <row r="99" spans="2:8" ht="16.149999999999999" customHeight="1">
      <c r="B99" s="397"/>
      <c r="H99" s="396"/>
    </row>
    <row r="100" spans="2:8" ht="16.149999999999999" customHeight="1">
      <c r="B100" s="397"/>
      <c r="H100" s="396"/>
    </row>
    <row r="101" spans="2:8" ht="16.149999999999999" customHeight="1">
      <c r="B101" s="397"/>
      <c r="H101" s="396"/>
    </row>
    <row r="102" spans="2:8" ht="16.149999999999999" customHeight="1">
      <c r="B102" s="397"/>
      <c r="H102" s="396"/>
    </row>
    <row r="103" spans="2:8" ht="16.149999999999999" customHeight="1">
      <c r="B103" s="397"/>
      <c r="H103" s="396"/>
    </row>
    <row r="104" spans="2:8" ht="16.149999999999999" customHeight="1">
      <c r="H104" s="396"/>
    </row>
    <row r="105" spans="2:8" ht="16.149999999999999" customHeight="1">
      <c r="H105" s="396"/>
    </row>
    <row r="106" spans="2:8" ht="16.149999999999999" customHeight="1">
      <c r="H106" s="396"/>
    </row>
    <row r="107" spans="2:8" ht="16.149999999999999" customHeight="1">
      <c r="H107" s="396"/>
    </row>
    <row r="108" spans="2:8" ht="16.149999999999999" customHeight="1">
      <c r="H108" s="396"/>
    </row>
    <row r="109" spans="2:8" ht="16.149999999999999" customHeight="1">
      <c r="H109" s="396"/>
    </row>
    <row r="110" spans="2:8" ht="16.149999999999999" customHeight="1">
      <c r="H110" s="396"/>
    </row>
    <row r="111" spans="2:8" ht="16.149999999999999" customHeight="1">
      <c r="H111" s="396"/>
    </row>
    <row r="112" spans="2:8" ht="16.149999999999999" customHeight="1">
      <c r="H112" s="396"/>
    </row>
    <row r="113" spans="8:8" ht="16.149999999999999" customHeight="1">
      <c r="H113" s="396"/>
    </row>
    <row r="114" spans="8:8" ht="16.149999999999999" customHeight="1">
      <c r="H114" s="396"/>
    </row>
    <row r="115" spans="8:8" ht="16.149999999999999" customHeight="1">
      <c r="H115" s="396"/>
    </row>
    <row r="116" spans="8:8" ht="16.149999999999999" customHeight="1">
      <c r="H116" s="396"/>
    </row>
    <row r="117" spans="8:8" ht="16.149999999999999" customHeight="1">
      <c r="H117" s="396"/>
    </row>
    <row r="118" spans="8:8" ht="16.149999999999999" customHeight="1">
      <c r="H118" s="396"/>
    </row>
    <row r="119" spans="8:8" ht="16.149999999999999" customHeight="1">
      <c r="H119" s="396"/>
    </row>
    <row r="120" spans="8:8" ht="16.149999999999999" customHeight="1">
      <c r="H120" s="396"/>
    </row>
    <row r="121" spans="8:8" ht="16.149999999999999" customHeight="1">
      <c r="H121" s="396"/>
    </row>
    <row r="122" spans="8:8" ht="16.149999999999999" customHeight="1">
      <c r="H122" s="396"/>
    </row>
    <row r="123" spans="8:8" ht="16.149999999999999" customHeight="1">
      <c r="H123" s="396"/>
    </row>
    <row r="124" spans="8:8" ht="16.149999999999999" customHeight="1">
      <c r="H124" s="396"/>
    </row>
    <row r="125" spans="8:8" ht="16.149999999999999" customHeight="1">
      <c r="H125" s="396"/>
    </row>
    <row r="126" spans="8:8" ht="16.149999999999999" customHeight="1">
      <c r="H126" s="396"/>
    </row>
    <row r="127" spans="8:8" ht="16.149999999999999" customHeight="1">
      <c r="H127" s="396"/>
    </row>
    <row r="128" spans="8:8" ht="16.149999999999999" customHeight="1">
      <c r="H128" s="396"/>
    </row>
    <row r="129" spans="8:8" ht="16.149999999999999" customHeight="1">
      <c r="H129" s="396"/>
    </row>
    <row r="130" spans="8:8" ht="16.149999999999999" customHeight="1">
      <c r="H130" s="396"/>
    </row>
    <row r="131" spans="8:8" ht="16.149999999999999" customHeight="1">
      <c r="H131" s="396"/>
    </row>
    <row r="132" spans="8:8" ht="16.149999999999999" customHeight="1">
      <c r="H132" s="396"/>
    </row>
    <row r="133" spans="8:8" ht="16.149999999999999" customHeight="1">
      <c r="H133" s="396"/>
    </row>
    <row r="134" spans="8:8" ht="16.149999999999999" customHeight="1">
      <c r="H134" s="396"/>
    </row>
    <row r="135" spans="8:8" ht="16.149999999999999" customHeight="1">
      <c r="H135" s="396"/>
    </row>
    <row r="136" spans="8:8" ht="16.149999999999999" customHeight="1">
      <c r="H136" s="396"/>
    </row>
    <row r="137" spans="8:8" ht="16.149999999999999" customHeight="1">
      <c r="H137" s="396"/>
    </row>
    <row r="138" spans="8:8" ht="16.149999999999999" customHeight="1">
      <c r="H138" s="396"/>
    </row>
    <row r="139" spans="8:8" ht="16.149999999999999" customHeight="1">
      <c r="H139" s="396"/>
    </row>
    <row r="140" spans="8:8" ht="16.149999999999999" customHeight="1">
      <c r="H140" s="396"/>
    </row>
    <row r="141" spans="8:8" ht="16.149999999999999" customHeight="1">
      <c r="H141" s="396"/>
    </row>
    <row r="142" spans="8:8" ht="16.149999999999999" customHeight="1">
      <c r="H142" s="396"/>
    </row>
    <row r="143" spans="8:8" ht="16.149999999999999" customHeight="1">
      <c r="H143" s="396"/>
    </row>
    <row r="144" spans="8:8" ht="16.149999999999999" customHeight="1">
      <c r="H144" s="396"/>
    </row>
    <row r="145" spans="8:8" ht="16.149999999999999" customHeight="1">
      <c r="H145" s="396"/>
    </row>
    <row r="146" spans="8:8" ht="16.149999999999999" customHeight="1">
      <c r="H146" s="396"/>
    </row>
    <row r="147" spans="8:8" ht="16.149999999999999" customHeight="1">
      <c r="H147" s="396"/>
    </row>
    <row r="148" spans="8:8" ht="16.149999999999999" customHeight="1">
      <c r="H148" s="396"/>
    </row>
    <row r="149" spans="8:8" ht="16.149999999999999" customHeight="1">
      <c r="H149" s="396"/>
    </row>
    <row r="150" spans="8:8" ht="16.149999999999999" customHeight="1"/>
    <row r="151" spans="8:8" ht="16.149999999999999" customHeight="1"/>
    <row r="152" spans="8:8" ht="16.149999999999999" customHeight="1"/>
    <row r="153" spans="8:8" ht="16.149999999999999" customHeight="1"/>
    <row r="154" spans="8:8" ht="16.149999999999999" customHeight="1"/>
    <row r="155" spans="8:8" ht="16.149999999999999" customHeight="1"/>
    <row r="156" spans="8:8" ht="16.149999999999999" customHeight="1"/>
    <row r="157" spans="8:8" ht="16.149999999999999" customHeight="1"/>
    <row r="158" spans="8:8" ht="16.149999999999999" customHeight="1"/>
    <row r="159" spans="8:8" ht="16.149999999999999" customHeight="1"/>
    <row r="160" spans="8:8" ht="16.149999999999999" customHeight="1"/>
    <row r="161" ht="16.149999999999999" customHeight="1"/>
    <row r="162" ht="16.149999999999999" customHeight="1"/>
    <row r="163" ht="16.149999999999999" customHeight="1"/>
    <row r="164" ht="16.149999999999999" customHeight="1"/>
    <row r="165" ht="16.149999999999999" customHeight="1"/>
    <row r="166" ht="16.149999999999999" customHeight="1"/>
    <row r="167" ht="16.149999999999999" customHeight="1"/>
    <row r="168" ht="16.149999999999999" customHeight="1"/>
    <row r="169" ht="16.149999999999999" customHeight="1"/>
    <row r="170" ht="16.149999999999999" customHeight="1"/>
    <row r="171" ht="16.149999999999999" customHeight="1"/>
    <row r="172" ht="16.149999999999999" customHeight="1"/>
    <row r="173" ht="16.149999999999999" customHeight="1"/>
    <row r="174" ht="16.149999999999999" customHeight="1"/>
    <row r="175" ht="16.149999999999999" customHeight="1"/>
    <row r="176" ht="16.149999999999999" customHeight="1"/>
    <row r="177" ht="16.149999999999999" customHeight="1"/>
    <row r="178" ht="16.149999999999999" customHeight="1"/>
    <row r="179" ht="16.149999999999999" customHeight="1"/>
    <row r="180" ht="16.149999999999999" customHeight="1"/>
    <row r="181" ht="16.149999999999999" customHeight="1"/>
    <row r="182" ht="16.149999999999999" customHeight="1"/>
    <row r="183" ht="16.149999999999999" customHeight="1"/>
    <row r="184" ht="16.149999999999999" customHeight="1"/>
    <row r="185" ht="16.149999999999999" customHeight="1"/>
    <row r="186" ht="16.149999999999999" customHeight="1"/>
    <row r="187" ht="16.149999999999999" customHeight="1"/>
    <row r="188" ht="16.149999999999999" customHeight="1"/>
    <row r="189" ht="16.149999999999999" customHeight="1"/>
    <row r="190" ht="16.149999999999999" customHeight="1"/>
    <row r="191" ht="16.149999999999999" customHeight="1"/>
    <row r="192" ht="16.149999999999999" customHeight="1"/>
    <row r="193" ht="16.149999999999999" customHeight="1"/>
    <row r="194" ht="16.149999999999999" customHeight="1"/>
    <row r="195" ht="16.149999999999999" customHeight="1"/>
    <row r="196" ht="16.149999999999999" customHeight="1"/>
    <row r="197" ht="16.149999999999999" customHeight="1"/>
    <row r="198" ht="16.149999999999999" customHeight="1"/>
    <row r="199" ht="16.149999999999999" customHeight="1"/>
    <row r="200" ht="16.149999999999999" customHeight="1"/>
    <row r="201" ht="16.149999999999999" customHeight="1"/>
    <row r="202" ht="16.149999999999999" customHeight="1"/>
    <row r="203" ht="16.149999999999999" customHeight="1"/>
    <row r="204" ht="16.149999999999999" customHeight="1"/>
    <row r="205" ht="16.149999999999999" customHeight="1"/>
    <row r="206" ht="16.149999999999999" customHeight="1"/>
    <row r="207" ht="16.149999999999999" customHeight="1"/>
    <row r="208" ht="16.149999999999999" customHeight="1"/>
    <row r="209" ht="16.149999999999999" customHeight="1"/>
    <row r="210" ht="16.149999999999999" customHeight="1"/>
    <row r="211" ht="16.149999999999999" customHeight="1"/>
    <row r="212" ht="16.149999999999999" customHeight="1"/>
    <row r="213" ht="16.149999999999999" customHeight="1"/>
    <row r="214" ht="16.149999999999999" customHeight="1"/>
    <row r="215" ht="16.149999999999999" customHeight="1"/>
    <row r="216" ht="16.149999999999999" customHeight="1"/>
    <row r="217" ht="16.149999999999999" customHeight="1"/>
    <row r="218" ht="16.149999999999999" customHeight="1"/>
    <row r="219" ht="16.149999999999999" customHeight="1"/>
    <row r="220" ht="16.149999999999999" customHeight="1"/>
    <row r="221" ht="16.149999999999999" customHeight="1"/>
    <row r="222" ht="16.149999999999999" customHeight="1"/>
    <row r="223" ht="16.149999999999999" customHeight="1"/>
    <row r="224" ht="16.149999999999999" customHeight="1"/>
    <row r="225" ht="16.149999999999999" customHeight="1"/>
    <row r="226" ht="16.149999999999999" customHeight="1"/>
    <row r="227" ht="16.149999999999999" customHeight="1"/>
    <row r="228" ht="16.149999999999999" customHeight="1"/>
    <row r="229" ht="16.149999999999999" customHeight="1"/>
    <row r="230" ht="16.149999999999999" customHeight="1"/>
    <row r="231" ht="16.149999999999999" customHeight="1"/>
    <row r="232" ht="16.149999999999999" customHeight="1"/>
    <row r="233" ht="16.149999999999999" customHeight="1"/>
    <row r="234" ht="16.149999999999999" customHeight="1"/>
    <row r="235" ht="16.149999999999999" customHeight="1"/>
    <row r="236" ht="16.149999999999999" customHeight="1"/>
    <row r="237" ht="16.149999999999999" customHeight="1"/>
    <row r="238" ht="16.149999999999999" customHeight="1"/>
    <row r="239" ht="16.149999999999999" customHeight="1"/>
    <row r="240" ht="16.149999999999999" customHeight="1"/>
    <row r="241" ht="16.149999999999999" customHeight="1"/>
    <row r="242" ht="16.149999999999999" customHeight="1"/>
    <row r="243" ht="16.149999999999999" customHeight="1"/>
    <row r="244" ht="16.149999999999999" customHeight="1"/>
    <row r="245" ht="16.149999999999999" customHeight="1"/>
    <row r="246" ht="16.149999999999999" customHeight="1"/>
    <row r="247" ht="16.149999999999999" customHeight="1"/>
    <row r="248" ht="16.149999999999999" customHeight="1"/>
    <row r="249" ht="16.149999999999999" customHeight="1"/>
    <row r="250" ht="16.149999999999999" customHeight="1"/>
    <row r="251" ht="16.149999999999999" customHeight="1"/>
    <row r="252" ht="16.149999999999999" customHeight="1"/>
    <row r="253" ht="16.149999999999999" customHeight="1"/>
    <row r="254" ht="16.149999999999999" customHeight="1"/>
    <row r="255" ht="16.149999999999999" customHeight="1"/>
    <row r="256" ht="16.149999999999999" customHeight="1"/>
    <row r="257" ht="16.149999999999999" customHeight="1"/>
    <row r="258" ht="16.149999999999999" customHeight="1"/>
    <row r="259" ht="16.149999999999999" customHeight="1"/>
    <row r="260" ht="16.149999999999999" customHeight="1"/>
    <row r="261" ht="16.149999999999999" customHeight="1"/>
    <row r="262" ht="16.149999999999999" customHeight="1"/>
    <row r="263" ht="16.149999999999999" customHeight="1"/>
    <row r="264" ht="16.149999999999999" customHeight="1"/>
    <row r="265" ht="16.149999999999999" customHeight="1"/>
    <row r="266" ht="16.149999999999999" customHeight="1"/>
    <row r="267" ht="16.149999999999999" customHeight="1"/>
    <row r="268" ht="16.149999999999999" customHeight="1"/>
    <row r="269" ht="16.149999999999999" customHeight="1"/>
    <row r="270" ht="16.149999999999999" customHeight="1"/>
    <row r="271" ht="16.149999999999999" customHeight="1"/>
    <row r="272" ht="16.149999999999999" customHeight="1"/>
    <row r="273" ht="16.149999999999999" customHeight="1"/>
    <row r="274" ht="16.149999999999999" customHeight="1"/>
    <row r="275" ht="16.149999999999999" customHeight="1"/>
    <row r="276" ht="16.149999999999999" customHeight="1"/>
    <row r="277" ht="16.149999999999999" customHeight="1"/>
    <row r="278" ht="16.149999999999999" customHeight="1"/>
    <row r="279" ht="16.149999999999999" customHeight="1"/>
    <row r="280" ht="16.149999999999999" customHeight="1"/>
    <row r="281" ht="16.149999999999999" customHeight="1"/>
    <row r="282" ht="16.149999999999999" customHeight="1"/>
    <row r="283" ht="16.149999999999999" customHeight="1"/>
    <row r="284" ht="16.149999999999999" customHeight="1"/>
    <row r="285" ht="16.149999999999999" customHeight="1"/>
    <row r="286" ht="16.149999999999999" customHeight="1"/>
    <row r="287" ht="16.149999999999999" customHeight="1"/>
    <row r="288" ht="16.149999999999999" customHeight="1"/>
    <row r="289" ht="16.149999999999999" customHeight="1"/>
    <row r="290" ht="16.149999999999999" customHeight="1"/>
    <row r="291" ht="16.149999999999999" customHeight="1"/>
    <row r="292" ht="16.149999999999999" customHeight="1"/>
    <row r="293" ht="16.149999999999999" customHeight="1"/>
    <row r="294" ht="16.149999999999999" customHeight="1"/>
    <row r="295" ht="16.149999999999999" customHeight="1"/>
    <row r="296" ht="16.149999999999999" customHeight="1"/>
    <row r="297" ht="16.149999999999999" customHeight="1"/>
    <row r="298" ht="16.149999999999999" customHeight="1"/>
    <row r="299" ht="16.149999999999999" customHeight="1"/>
    <row r="300" ht="16.149999999999999" customHeight="1"/>
    <row r="301" ht="16.149999999999999" customHeight="1"/>
    <row r="302" ht="16.149999999999999" customHeight="1"/>
    <row r="303" ht="16.149999999999999" customHeight="1"/>
    <row r="304" ht="16.149999999999999" customHeight="1"/>
    <row r="305" ht="16.149999999999999" customHeight="1"/>
    <row r="306" ht="16.149999999999999" customHeight="1"/>
    <row r="307" ht="16.149999999999999" customHeight="1"/>
    <row r="308" ht="16.149999999999999" customHeight="1"/>
    <row r="309" ht="16.149999999999999" customHeight="1"/>
    <row r="310" ht="16.149999999999999" customHeight="1"/>
    <row r="311" ht="16.149999999999999" customHeight="1"/>
    <row r="312" ht="16.149999999999999" customHeight="1"/>
    <row r="313" ht="16.149999999999999" customHeight="1"/>
    <row r="314" ht="16.149999999999999" customHeight="1"/>
    <row r="315" ht="16.149999999999999" customHeight="1"/>
    <row r="316" ht="16.149999999999999" customHeight="1"/>
    <row r="317" ht="16.149999999999999" customHeight="1"/>
    <row r="318" ht="16.149999999999999" customHeight="1"/>
    <row r="319" ht="16.149999999999999" customHeight="1"/>
    <row r="320" ht="16.149999999999999" customHeight="1"/>
    <row r="321" ht="16.149999999999999" customHeight="1"/>
    <row r="322" ht="16.149999999999999" customHeight="1"/>
    <row r="323" ht="16.149999999999999" customHeight="1"/>
    <row r="324" ht="16.149999999999999" customHeight="1"/>
    <row r="325" ht="16.149999999999999" customHeight="1"/>
    <row r="326" ht="16.149999999999999" customHeight="1"/>
    <row r="327" ht="16.149999999999999" customHeight="1"/>
    <row r="328" ht="16.149999999999999" customHeight="1"/>
    <row r="329" ht="16.149999999999999" customHeight="1"/>
    <row r="330" ht="16.149999999999999" customHeight="1"/>
    <row r="331" ht="16.149999999999999" customHeight="1"/>
    <row r="332" ht="16.149999999999999" customHeight="1"/>
    <row r="333" ht="16.149999999999999" customHeight="1"/>
    <row r="334" ht="16.149999999999999" customHeight="1"/>
    <row r="335" ht="16.149999999999999" customHeight="1"/>
    <row r="336" ht="16.149999999999999" customHeight="1"/>
    <row r="337" ht="16.149999999999999" customHeight="1"/>
    <row r="338" ht="16.149999999999999" customHeight="1"/>
    <row r="339" ht="16.149999999999999" customHeight="1"/>
    <row r="340" ht="16.149999999999999" customHeight="1"/>
    <row r="341" ht="16.149999999999999" customHeight="1"/>
    <row r="342" ht="16.149999999999999" customHeight="1"/>
    <row r="343" ht="16.149999999999999" customHeight="1"/>
    <row r="344" ht="16.149999999999999" customHeight="1"/>
    <row r="345" ht="16.149999999999999" customHeight="1"/>
    <row r="346" ht="16.149999999999999" customHeight="1"/>
    <row r="347" ht="16.149999999999999" customHeight="1"/>
    <row r="348" ht="16.149999999999999" customHeight="1"/>
    <row r="349" ht="16.149999999999999" customHeight="1"/>
    <row r="350" ht="16.149999999999999" customHeight="1"/>
    <row r="351" ht="16.149999999999999" customHeight="1"/>
    <row r="352" ht="16.149999999999999" customHeight="1"/>
    <row r="353" ht="16.149999999999999" customHeight="1"/>
    <row r="354" ht="16.149999999999999" customHeight="1"/>
    <row r="355" ht="16.149999999999999" customHeight="1"/>
    <row r="356" ht="16.149999999999999" customHeight="1"/>
    <row r="357" ht="16.149999999999999" customHeight="1"/>
    <row r="358" ht="16.149999999999999" customHeight="1"/>
    <row r="359" ht="16.149999999999999" customHeight="1"/>
    <row r="360" ht="16.149999999999999" customHeight="1"/>
    <row r="361" ht="16.149999999999999" customHeight="1"/>
    <row r="362" ht="16.149999999999999" customHeight="1"/>
    <row r="363" ht="16.149999999999999" customHeight="1"/>
    <row r="364" ht="16.149999999999999" customHeight="1"/>
    <row r="365" ht="16.149999999999999" customHeight="1"/>
    <row r="366" ht="16.149999999999999" customHeight="1"/>
    <row r="367" ht="16.149999999999999" customHeight="1"/>
    <row r="368" ht="16.149999999999999" customHeight="1"/>
    <row r="369" ht="16.149999999999999" customHeight="1"/>
    <row r="370" ht="16.149999999999999" customHeight="1"/>
    <row r="371" ht="16.149999999999999" customHeight="1"/>
    <row r="372" ht="16.149999999999999" customHeight="1"/>
    <row r="373" ht="16.149999999999999" customHeight="1"/>
    <row r="374" ht="16.149999999999999" customHeight="1"/>
    <row r="375" ht="16.149999999999999" customHeight="1"/>
    <row r="376" ht="16.149999999999999" customHeight="1"/>
    <row r="377" ht="16.149999999999999" customHeight="1"/>
    <row r="378" ht="16.149999999999999" customHeight="1"/>
    <row r="379" ht="16.149999999999999" customHeight="1"/>
    <row r="380" ht="16.149999999999999" customHeight="1"/>
    <row r="381" ht="16.149999999999999" customHeight="1"/>
    <row r="382" ht="16.149999999999999" customHeight="1"/>
    <row r="383" ht="16.149999999999999" customHeight="1"/>
    <row r="384" ht="16.149999999999999" customHeight="1"/>
    <row r="385" ht="16.149999999999999" customHeight="1"/>
    <row r="386" ht="16.149999999999999" customHeight="1"/>
    <row r="387" ht="16.149999999999999" customHeight="1"/>
    <row r="388" ht="16.149999999999999" customHeight="1"/>
    <row r="389" ht="16.149999999999999" customHeight="1"/>
    <row r="390" ht="16.149999999999999" customHeight="1"/>
    <row r="391" ht="16.149999999999999" customHeight="1"/>
    <row r="392" ht="16.149999999999999" customHeight="1"/>
    <row r="393" ht="16.149999999999999" customHeight="1"/>
    <row r="394" ht="16.149999999999999" customHeight="1"/>
    <row r="395" ht="16.149999999999999" customHeight="1"/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4C905-0251-4F51-A501-5492BC241AA4}">
  <sheetPr codeName="Sheet68">
    <tabColor rgb="FFC00000"/>
  </sheetPr>
  <dimension ref="A1"/>
  <sheetViews>
    <sheetView topLeftCell="A13" workbookViewId="0">
      <selection activeCell="R35" sqref="R35"/>
    </sheetView>
  </sheetViews>
  <sheetFormatPr defaultRowHeight="1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E53B8D-8280-4F04-B419-A5386226BE7C}">
  <sheetPr codeName="Sheet33">
    <tabColor theme="8" tint="0.79998168889431442"/>
  </sheetPr>
  <dimension ref="A1:DI404"/>
  <sheetViews>
    <sheetView showRowColHeaders="0"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">
        <v>246</v>
      </c>
      <c r="H1" s="472" t="s">
        <v>246</v>
      </c>
      <c r="I1" s="472" t="s">
        <v>246</v>
      </c>
      <c r="J1" s="472" t="s">
        <v>246</v>
      </c>
      <c r="K1" s="473" t="s">
        <v>246</v>
      </c>
      <c r="L1" s="472" t="s">
        <v>246</v>
      </c>
      <c r="M1" s="472" t="e">
        <v>#DIV/0!</v>
      </c>
      <c r="N1" s="472" t="e"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350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6.149999999999999" customHeight="1">
      <c r="B18" s="397"/>
      <c r="F18" s="137" t="s">
        <v>59</v>
      </c>
      <c r="G18" s="395" t="s">
        <v>60</v>
      </c>
      <c r="H18" s="396">
        <v>32213</v>
      </c>
      <c r="I18" s="467" t="s">
        <v>61</v>
      </c>
      <c r="J18" s="467" t="s">
        <v>62</v>
      </c>
      <c r="K18" s="468" t="s">
        <v>63</v>
      </c>
      <c r="L18" s="396" t="s">
        <v>64</v>
      </c>
      <c r="M18" s="399">
        <v>0.1850522468904543</v>
      </c>
      <c r="N18" s="400" t="s">
        <v>52</v>
      </c>
      <c r="O18" s="504">
        <v>2018</v>
      </c>
      <c r="P18" s="401">
        <v>1</v>
      </c>
      <c r="Q18" s="141">
        <v>6747.77</v>
      </c>
      <c r="R18" s="141">
        <v>73.98</v>
      </c>
      <c r="S18" s="402">
        <v>6673.7900000000009</v>
      </c>
      <c r="T18" s="141">
        <v>2753.73</v>
      </c>
      <c r="U18" s="141">
        <v>0</v>
      </c>
      <c r="V18" s="141">
        <v>0</v>
      </c>
      <c r="W18" s="403">
        <v>3920.0600000000009</v>
      </c>
      <c r="X18" s="142">
        <v>0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132</v>
      </c>
      <c r="AX18" s="402">
        <v>1248.690000000001</v>
      </c>
      <c r="AY18" s="141">
        <v>0</v>
      </c>
      <c r="AZ18" s="141">
        <v>0</v>
      </c>
      <c r="BA18" s="142">
        <v>241.74821</v>
      </c>
      <c r="BB18" s="402">
        <v>1006.941790000001</v>
      </c>
      <c r="BC18" s="157"/>
    </row>
    <row r="19" spans="1:113" ht="16.149999999999999" customHeight="1">
      <c r="B19" s="397"/>
      <c r="F19" s="137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0.12529291343829474</v>
      </c>
      <c r="N19" s="400" t="s">
        <v>52</v>
      </c>
      <c r="O19" s="504">
        <v>2018</v>
      </c>
      <c r="P19" s="401">
        <v>1</v>
      </c>
      <c r="Q19" s="141">
        <v>5402.62</v>
      </c>
      <c r="R19" s="141">
        <v>100.85</v>
      </c>
      <c r="S19" s="402">
        <v>5301.7699999999995</v>
      </c>
      <c r="T19" s="141">
        <v>2200.91</v>
      </c>
      <c r="U19" s="141">
        <v>0</v>
      </c>
      <c r="V19" s="141">
        <v>0</v>
      </c>
      <c r="W19" s="403">
        <v>3100.8599999999997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106</v>
      </c>
      <c r="AX19" s="402">
        <v>676.90999999999985</v>
      </c>
      <c r="AY19" s="141">
        <v>0</v>
      </c>
      <c r="AZ19" s="141">
        <v>0</v>
      </c>
      <c r="BA19" s="142">
        <v>333.19881999999996</v>
      </c>
      <c r="BB19" s="403">
        <v>343.7111799999999</v>
      </c>
    </row>
    <row r="20" spans="1:113" ht="16.149999999999999" customHeight="1">
      <c r="B20" s="397"/>
      <c r="F20" s="137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0.1637055678477633</v>
      </c>
      <c r="N20" s="400" t="s">
        <v>52</v>
      </c>
      <c r="O20" s="504">
        <v>2018</v>
      </c>
      <c r="P20" s="401">
        <v>1</v>
      </c>
      <c r="Q20" s="141">
        <v>6381.64</v>
      </c>
      <c r="R20" s="141">
        <v>69.89</v>
      </c>
      <c r="S20" s="402">
        <v>6311.75</v>
      </c>
      <c r="T20" s="141">
        <v>2535.92</v>
      </c>
      <c r="U20" s="141">
        <v>0</v>
      </c>
      <c r="V20" s="141">
        <v>0</v>
      </c>
      <c r="W20" s="403">
        <v>3775.83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125</v>
      </c>
      <c r="AX20" s="402">
        <v>1044.7100000000003</v>
      </c>
      <c r="AY20" s="141">
        <v>0</v>
      </c>
      <c r="AZ20" s="141">
        <v>0</v>
      </c>
      <c r="BA20" s="142">
        <v>71.528349999999989</v>
      </c>
      <c r="BB20" s="403">
        <v>973.18165000000022</v>
      </c>
    </row>
    <row r="21" spans="1:113" ht="16.149999999999999" customHeight="1">
      <c r="B21" s="397"/>
      <c r="F21" s="137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5.7656911359886709E-2</v>
      </c>
      <c r="N21" s="400" t="s">
        <v>52</v>
      </c>
      <c r="O21" s="504">
        <v>2018</v>
      </c>
      <c r="P21" s="401">
        <v>1</v>
      </c>
      <c r="Q21" s="141">
        <v>4297.49</v>
      </c>
      <c r="R21" s="141">
        <v>77.09</v>
      </c>
      <c r="S21" s="402">
        <v>4220.3999999999996</v>
      </c>
      <c r="T21" s="141">
        <v>1756.23</v>
      </c>
      <c r="U21" s="141">
        <v>0</v>
      </c>
      <c r="V21" s="141">
        <v>0</v>
      </c>
      <c r="W21" s="403">
        <v>2464.1699999999996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84</v>
      </c>
      <c r="AX21" s="402">
        <v>247.77999999999952</v>
      </c>
      <c r="AY21" s="141">
        <v>0</v>
      </c>
      <c r="AZ21" s="141">
        <v>0</v>
      </c>
      <c r="BA21" s="142">
        <v>294.85140499999994</v>
      </c>
      <c r="BB21" s="403">
        <v>-47.071405000000425</v>
      </c>
    </row>
    <row r="22" spans="1:113" ht="16.149999999999999" customHeight="1">
      <c r="B22" s="397"/>
      <c r="F22" s="137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0.11957105380237193</v>
      </c>
      <c r="N22" s="400" t="s">
        <v>52</v>
      </c>
      <c r="O22" s="504">
        <v>2018</v>
      </c>
      <c r="P22" s="401">
        <v>1</v>
      </c>
      <c r="Q22" s="141">
        <v>3910.98</v>
      </c>
      <c r="R22" s="141">
        <v>107.47</v>
      </c>
      <c r="S22" s="402">
        <v>3803.51</v>
      </c>
      <c r="T22" s="141">
        <v>1520.86</v>
      </c>
      <c r="U22" s="141">
        <v>0</v>
      </c>
      <c r="V22" s="141">
        <v>0</v>
      </c>
      <c r="W22" s="403">
        <v>2282.6500000000005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77</v>
      </c>
      <c r="AX22" s="402">
        <v>467.64000000000055</v>
      </c>
      <c r="AY22" s="141">
        <v>0</v>
      </c>
      <c r="AZ22" s="141">
        <v>0</v>
      </c>
      <c r="BA22" s="142">
        <v>103.15347</v>
      </c>
      <c r="BB22" s="403">
        <v>364.48653000000058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0.18240795077822899</v>
      </c>
      <c r="N23" s="400" t="s">
        <v>52</v>
      </c>
      <c r="O23" s="504">
        <v>2018</v>
      </c>
      <c r="P23" s="401">
        <v>1</v>
      </c>
      <c r="Q23" s="141">
        <v>7139.93</v>
      </c>
      <c r="R23" s="141">
        <v>203.2</v>
      </c>
      <c r="S23" s="402">
        <v>6936.7300000000005</v>
      </c>
      <c r="T23" s="141">
        <v>2860.54</v>
      </c>
      <c r="U23" s="141">
        <v>0</v>
      </c>
      <c r="V23" s="141">
        <v>0</v>
      </c>
      <c r="W23" s="403">
        <v>4076.1900000000005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140</v>
      </c>
      <c r="AX23" s="402">
        <v>1302.3800000000006</v>
      </c>
      <c r="AY23" s="141">
        <v>0</v>
      </c>
      <c r="AZ23" s="141">
        <v>0</v>
      </c>
      <c r="BA23" s="142">
        <v>118.40828500000001</v>
      </c>
      <c r="BB23" s="403">
        <v>1183.9717150000006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0.16049035259256367</v>
      </c>
      <c r="N24" s="400" t="s">
        <v>52</v>
      </c>
      <c r="O24" s="504">
        <v>2018</v>
      </c>
      <c r="P24" s="401">
        <v>1</v>
      </c>
      <c r="Q24" s="141">
        <v>6182.49</v>
      </c>
      <c r="R24" s="141">
        <v>112.31</v>
      </c>
      <c r="S24" s="402">
        <v>6070.1799999999994</v>
      </c>
      <c r="T24" s="141">
        <v>2527.04</v>
      </c>
      <c r="U24" s="141">
        <v>0</v>
      </c>
      <c r="V24" s="141">
        <v>0</v>
      </c>
      <c r="W24" s="403">
        <v>3543.1399999999994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133</v>
      </c>
      <c r="AX24" s="402">
        <v>992.22999999999888</v>
      </c>
      <c r="AY24" s="141">
        <v>0</v>
      </c>
      <c r="AZ24" s="141">
        <v>0</v>
      </c>
      <c r="BA24" s="142">
        <v>112.517715</v>
      </c>
      <c r="BB24" s="403">
        <v>879.71228499999893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0.12300214368524282</v>
      </c>
      <c r="N25" s="400" t="s">
        <v>52</v>
      </c>
      <c r="O25" s="504">
        <v>2018</v>
      </c>
      <c r="P25" s="401">
        <v>1</v>
      </c>
      <c r="Q25" s="141">
        <v>10971.76</v>
      </c>
      <c r="R25" s="141">
        <v>177.9</v>
      </c>
      <c r="S25" s="402">
        <v>10793.86</v>
      </c>
      <c r="T25" s="141">
        <v>4365.46</v>
      </c>
      <c r="U25" s="141">
        <v>0</v>
      </c>
      <c r="V25" s="141">
        <v>0</v>
      </c>
      <c r="W25" s="403">
        <v>6428.4000000000005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215</v>
      </c>
      <c r="AX25" s="402">
        <v>1349.5499999999997</v>
      </c>
      <c r="AY25" s="141">
        <v>0</v>
      </c>
      <c r="AZ25" s="141">
        <v>0</v>
      </c>
      <c r="BA25" s="142">
        <v>256.45506499999999</v>
      </c>
      <c r="BB25" s="403">
        <v>1093.0949349999996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0.15582440211541149</v>
      </c>
      <c r="N26" s="400" t="s">
        <v>52</v>
      </c>
      <c r="O26" s="504">
        <v>2018</v>
      </c>
      <c r="P26" s="401">
        <v>1</v>
      </c>
      <c r="Q26" s="141">
        <v>10683.5</v>
      </c>
      <c r="R26" s="141">
        <v>172.12</v>
      </c>
      <c r="S26" s="402">
        <v>10511.38</v>
      </c>
      <c r="T26" s="141">
        <v>4269.47</v>
      </c>
      <c r="U26" s="141">
        <v>0</v>
      </c>
      <c r="V26" s="141">
        <v>0</v>
      </c>
      <c r="W26" s="403">
        <v>6241.9099999999989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209</v>
      </c>
      <c r="AX26" s="402">
        <v>1664.7499999999986</v>
      </c>
      <c r="AY26" s="141">
        <v>0</v>
      </c>
      <c r="AZ26" s="141">
        <v>0</v>
      </c>
      <c r="BA26" s="142">
        <v>145.277895</v>
      </c>
      <c r="BB26" s="403">
        <v>1519.4721049999987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0.17510097144868186</v>
      </c>
      <c r="N27" s="400" t="s">
        <v>52</v>
      </c>
      <c r="O27" s="504">
        <v>2018</v>
      </c>
      <c r="P27" s="401">
        <v>1</v>
      </c>
      <c r="Q27" s="141">
        <v>5370.33</v>
      </c>
      <c r="R27" s="141">
        <v>91.71</v>
      </c>
      <c r="S27" s="402">
        <v>5278.62</v>
      </c>
      <c r="T27" s="141">
        <v>2152.09</v>
      </c>
      <c r="U27" s="141">
        <v>0</v>
      </c>
      <c r="V27" s="141">
        <v>0</v>
      </c>
      <c r="W27" s="403">
        <v>3126.5299999999997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105</v>
      </c>
      <c r="AX27" s="402">
        <v>940.34999999999968</v>
      </c>
      <c r="AY27" s="141">
        <v>0</v>
      </c>
      <c r="AZ27" s="141">
        <v>0</v>
      </c>
      <c r="BA27" s="142">
        <v>222.62832</v>
      </c>
      <c r="BB27" s="403">
        <v>717.72167999999965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0.1622509383504725</v>
      </c>
      <c r="N28" s="400" t="s">
        <v>52</v>
      </c>
      <c r="O28" s="504">
        <v>2018</v>
      </c>
      <c r="P28" s="401">
        <v>1</v>
      </c>
      <c r="Q28" s="141">
        <v>2539.0300000000002</v>
      </c>
      <c r="R28" s="141">
        <v>71.150000000000006</v>
      </c>
      <c r="S28" s="402">
        <v>2467.88</v>
      </c>
      <c r="T28" s="141">
        <v>1278.6199999999999</v>
      </c>
      <c r="U28" s="141">
        <v>0</v>
      </c>
      <c r="V28" s="141">
        <v>0</v>
      </c>
      <c r="W28" s="403">
        <v>1189.2600000000002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</v>
      </c>
      <c r="AX28" s="402">
        <v>411.96000000000021</v>
      </c>
      <c r="AY28" s="141">
        <v>0</v>
      </c>
      <c r="AZ28" s="141">
        <v>0</v>
      </c>
      <c r="BA28" s="142">
        <v>51.606090000000002</v>
      </c>
      <c r="BB28" s="403">
        <v>360.35391000000021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0.10012187945285683</v>
      </c>
      <c r="N29" s="400" t="s">
        <v>52</v>
      </c>
      <c r="O29" s="504">
        <v>2018</v>
      </c>
      <c r="P29" s="401">
        <v>1</v>
      </c>
      <c r="Q29" s="141">
        <v>6695.14</v>
      </c>
      <c r="R29" s="141">
        <v>115.3</v>
      </c>
      <c r="S29" s="402">
        <v>6579.84</v>
      </c>
      <c r="T29" s="141">
        <v>2777.47</v>
      </c>
      <c r="U29" s="141">
        <v>0</v>
      </c>
      <c r="V29" s="141">
        <v>0</v>
      </c>
      <c r="W29" s="403">
        <v>3802.3700000000003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131</v>
      </c>
      <c r="AX29" s="402">
        <v>670.32999999999993</v>
      </c>
      <c r="AY29" s="141">
        <v>0</v>
      </c>
      <c r="AZ29" s="141">
        <v>0</v>
      </c>
      <c r="BA29" s="142">
        <v>154.52472</v>
      </c>
      <c r="BB29" s="403">
        <v>515.80527999999993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5.4910835351655571E-2</v>
      </c>
      <c r="N30" s="400" t="s">
        <v>52</v>
      </c>
      <c r="O30" s="504">
        <v>2018</v>
      </c>
      <c r="P30" s="401">
        <v>1</v>
      </c>
      <c r="Q30" s="141">
        <v>4277.4799999999996</v>
      </c>
      <c r="R30" s="141">
        <v>33.69</v>
      </c>
      <c r="S30" s="402">
        <v>4243.79</v>
      </c>
      <c r="T30" s="141">
        <v>1732.84</v>
      </c>
      <c r="U30" s="141">
        <v>0</v>
      </c>
      <c r="V30" s="141">
        <v>0</v>
      </c>
      <c r="W30" s="403">
        <v>2510.9499999999998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84</v>
      </c>
      <c r="AX30" s="402">
        <v>234.87999999999965</v>
      </c>
      <c r="AY30" s="141">
        <v>0</v>
      </c>
      <c r="AZ30" s="141">
        <v>0</v>
      </c>
      <c r="BA30" s="142">
        <v>66.518429999999995</v>
      </c>
      <c r="BB30" s="403">
        <v>168.36156999999966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3.2402453543924556E-3</v>
      </c>
      <c r="N31" s="400" t="s">
        <v>51</v>
      </c>
      <c r="O31" s="504">
        <v>2018</v>
      </c>
      <c r="P31" s="401">
        <v>1</v>
      </c>
      <c r="Q31" s="141">
        <v>4644.71</v>
      </c>
      <c r="R31" s="141">
        <v>35.159999999999997</v>
      </c>
      <c r="S31" s="402">
        <v>4609.55</v>
      </c>
      <c r="T31" s="141">
        <v>1902.33</v>
      </c>
      <c r="U31" s="141">
        <v>0</v>
      </c>
      <c r="V31" s="141">
        <v>0</v>
      </c>
      <c r="W31" s="403">
        <v>2707.2200000000003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91</v>
      </c>
      <c r="AX31" s="402">
        <v>15.050000000000182</v>
      </c>
      <c r="AY31" s="141">
        <v>0</v>
      </c>
      <c r="AZ31" s="141">
        <v>0</v>
      </c>
      <c r="BA31" s="142">
        <v>63.915619999999983</v>
      </c>
      <c r="BB31" s="403">
        <v>-48.865619999999801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-4.4340068533617064E-2</v>
      </c>
      <c r="N32" s="400" t="s">
        <v>56</v>
      </c>
      <c r="O32" s="504">
        <v>2018</v>
      </c>
      <c r="P32" s="401">
        <v>1</v>
      </c>
      <c r="Q32" s="141">
        <v>2031.12</v>
      </c>
      <c r="R32" s="141">
        <v>25.93</v>
      </c>
      <c r="S32" s="402">
        <v>2005.1899999999998</v>
      </c>
      <c r="T32" s="141">
        <v>878.39</v>
      </c>
      <c r="U32" s="141">
        <v>0</v>
      </c>
      <c r="V32" s="141">
        <v>0</v>
      </c>
      <c r="W32" s="403">
        <v>1126.7999999999997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</v>
      </c>
      <c r="AX32" s="402">
        <v>-90.060000000000286</v>
      </c>
      <c r="AY32" s="141">
        <v>0</v>
      </c>
      <c r="AZ32" s="141">
        <v>0</v>
      </c>
      <c r="BA32" s="142">
        <v>56.351815000000002</v>
      </c>
      <c r="BB32" s="403">
        <v>-146.41181500000027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-4.1124622082167446E-2</v>
      </c>
      <c r="N33" s="400" t="s">
        <v>56</v>
      </c>
      <c r="O33" s="504">
        <v>2018</v>
      </c>
      <c r="P33" s="401">
        <v>1</v>
      </c>
      <c r="Q33" s="141">
        <v>3909.58</v>
      </c>
      <c r="R33" s="141">
        <v>94.26</v>
      </c>
      <c r="S33" s="402">
        <v>3815.3199999999997</v>
      </c>
      <c r="T33" s="141">
        <v>1565.06</v>
      </c>
      <c r="U33" s="141">
        <v>0</v>
      </c>
      <c r="V33" s="141">
        <v>0</v>
      </c>
      <c r="W33" s="403">
        <v>2250.2599999999998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77</v>
      </c>
      <c r="AX33" s="402">
        <v>-160.7800000000002</v>
      </c>
      <c r="AY33" s="141">
        <v>0</v>
      </c>
      <c r="AZ33" s="141">
        <v>0</v>
      </c>
      <c r="BA33" s="142">
        <v>152.43073000000001</v>
      </c>
      <c r="BB33" s="403">
        <v>-313.21073000000024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0.19900430073075454</v>
      </c>
      <c r="N34" s="400" t="s">
        <v>52</v>
      </c>
      <c r="O34" s="504">
        <v>2018</v>
      </c>
      <c r="P34" s="401">
        <v>1</v>
      </c>
      <c r="Q34" s="141">
        <v>7303.41</v>
      </c>
      <c r="R34" s="141">
        <v>101.48</v>
      </c>
      <c r="S34" s="402">
        <v>7201.93</v>
      </c>
      <c r="T34" s="141">
        <v>2915.11</v>
      </c>
      <c r="U34" s="141">
        <v>0</v>
      </c>
      <c r="V34" s="141">
        <v>0</v>
      </c>
      <c r="W34" s="403">
        <v>4286.82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143</v>
      </c>
      <c r="AX34" s="402">
        <v>1453.4099999999999</v>
      </c>
      <c r="AY34" s="141">
        <v>0</v>
      </c>
      <c r="AZ34" s="141">
        <v>0</v>
      </c>
      <c r="BA34" s="142">
        <v>134.749235</v>
      </c>
      <c r="BB34" s="403">
        <v>1318.6607649999999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8.8121127637476593E-2</v>
      </c>
      <c r="N35" s="400" t="s">
        <v>52</v>
      </c>
      <c r="O35" s="504">
        <v>2018</v>
      </c>
      <c r="P35" s="401">
        <v>1</v>
      </c>
      <c r="Q35" s="141">
        <v>3629.89</v>
      </c>
      <c r="R35" s="141">
        <v>78.69</v>
      </c>
      <c r="S35" s="402">
        <v>3551.2</v>
      </c>
      <c r="T35" s="141">
        <v>1423.56</v>
      </c>
      <c r="U35" s="141">
        <v>0</v>
      </c>
      <c r="V35" s="141">
        <v>0</v>
      </c>
      <c r="W35" s="403">
        <v>2127.64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62</v>
      </c>
      <c r="AX35" s="402">
        <v>319.86999999999989</v>
      </c>
      <c r="AY35" s="141">
        <v>0</v>
      </c>
      <c r="AZ35" s="141">
        <v>0</v>
      </c>
      <c r="BA35" s="142">
        <v>77.546124999999989</v>
      </c>
      <c r="BB35" s="403">
        <v>242.3238749999999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8.0325117483456457E-2</v>
      </c>
      <c r="N36" s="400" t="s">
        <v>52</v>
      </c>
      <c r="O36" s="504">
        <v>2018</v>
      </c>
      <c r="P36" s="401">
        <v>1</v>
      </c>
      <c r="Q36" s="141">
        <v>4170.8</v>
      </c>
      <c r="R36" s="141">
        <v>23.59</v>
      </c>
      <c r="S36" s="402">
        <v>4147.21</v>
      </c>
      <c r="T36" s="141">
        <v>2211.21</v>
      </c>
      <c r="U36" s="141">
        <v>0</v>
      </c>
      <c r="V36" s="141">
        <v>0</v>
      </c>
      <c r="W36" s="403">
        <v>1936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82</v>
      </c>
      <c r="AX36" s="402">
        <v>335.02000000000021</v>
      </c>
      <c r="AY36" s="141">
        <v>0</v>
      </c>
      <c r="AZ36" s="141">
        <v>0</v>
      </c>
      <c r="BA36" s="142">
        <v>45.686164999999995</v>
      </c>
      <c r="BB36" s="403">
        <v>289.33383500000019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7.0286365022099076E-2</v>
      </c>
      <c r="N37" s="400" t="s">
        <v>52</v>
      </c>
      <c r="O37" s="504">
        <v>2018</v>
      </c>
      <c r="P37" s="401">
        <v>1</v>
      </c>
      <c r="Q37" s="141">
        <v>7314.79</v>
      </c>
      <c r="R37" s="141">
        <v>115.95</v>
      </c>
      <c r="S37" s="402">
        <v>7198.84</v>
      </c>
      <c r="T37" s="141">
        <v>2928.59</v>
      </c>
      <c r="U37" s="141">
        <v>0</v>
      </c>
      <c r="V37" s="141">
        <v>0</v>
      </c>
      <c r="W37" s="403">
        <v>4270.25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143</v>
      </c>
      <c r="AX37" s="402">
        <v>514.13000000000011</v>
      </c>
      <c r="AY37" s="141">
        <v>0</v>
      </c>
      <c r="AZ37" s="141">
        <v>0</v>
      </c>
      <c r="BA37" s="142">
        <v>265.72145999999998</v>
      </c>
      <c r="BB37" s="403">
        <v>248.40854000000013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2.7981843158334869E-2</v>
      </c>
      <c r="N38" s="400" t="s">
        <v>51</v>
      </c>
      <c r="O38" s="504">
        <v>2018</v>
      </c>
      <c r="P38" s="401">
        <v>1</v>
      </c>
      <c r="Q38" s="141">
        <v>1004.58</v>
      </c>
      <c r="R38" s="141">
        <v>28.35</v>
      </c>
      <c r="S38" s="402">
        <v>976.23</v>
      </c>
      <c r="T38" s="141">
        <v>581.78</v>
      </c>
      <c r="U38" s="141">
        <v>0</v>
      </c>
      <c r="V38" s="141">
        <v>0</v>
      </c>
      <c r="W38" s="403">
        <v>394.45000000000005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</v>
      </c>
      <c r="AX38" s="402">
        <v>28.110000000000042</v>
      </c>
      <c r="AY38" s="141">
        <v>0</v>
      </c>
      <c r="AZ38" s="141">
        <v>0</v>
      </c>
      <c r="BA38" s="142">
        <v>24.589704999999999</v>
      </c>
      <c r="BB38" s="403">
        <v>3.5202950000000435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0.10737379775036689</v>
      </c>
      <c r="N39" s="400" t="s">
        <v>52</v>
      </c>
      <c r="O39" s="504">
        <v>2018</v>
      </c>
      <c r="P39" s="401">
        <v>1</v>
      </c>
      <c r="Q39" s="141">
        <v>1288.21</v>
      </c>
      <c r="R39" s="141">
        <v>17.04</v>
      </c>
      <c r="S39" s="402">
        <v>1271.17</v>
      </c>
      <c r="T39" s="141">
        <v>727.78</v>
      </c>
      <c r="U39" s="141">
        <v>0</v>
      </c>
      <c r="V39" s="141">
        <v>0</v>
      </c>
      <c r="W39" s="403">
        <v>543.3900000000001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</v>
      </c>
      <c r="AX39" s="402">
        <v>138.32000000000014</v>
      </c>
      <c r="AY39" s="141">
        <v>0</v>
      </c>
      <c r="AZ39" s="141">
        <v>0</v>
      </c>
      <c r="BA39" s="142">
        <v>28.88532</v>
      </c>
      <c r="BB39" s="403">
        <v>109.43468000000013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0.16193933254544432</v>
      </c>
      <c r="N40" s="400" t="s">
        <v>52</v>
      </c>
      <c r="O40" s="504">
        <v>2018</v>
      </c>
      <c r="P40" s="401">
        <v>1</v>
      </c>
      <c r="Q40" s="141">
        <v>6396.84</v>
      </c>
      <c r="R40" s="141">
        <v>70.17</v>
      </c>
      <c r="S40" s="402">
        <v>6326.67</v>
      </c>
      <c r="T40" s="141">
        <v>2537.48</v>
      </c>
      <c r="U40" s="141">
        <v>0</v>
      </c>
      <c r="V40" s="141">
        <v>0</v>
      </c>
      <c r="W40" s="403">
        <v>3789.19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110</v>
      </c>
      <c r="AX40" s="402">
        <v>1035.9000000000001</v>
      </c>
      <c r="AY40" s="141">
        <v>0</v>
      </c>
      <c r="AZ40" s="141">
        <v>0</v>
      </c>
      <c r="BA40" s="142">
        <v>187.74479500000001</v>
      </c>
      <c r="BB40" s="403">
        <v>848.15520500000002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9.1891778104064431E-2</v>
      </c>
      <c r="N41" s="400" t="s">
        <v>52</v>
      </c>
      <c r="O41" s="504">
        <v>2018</v>
      </c>
      <c r="P41" s="401">
        <v>1</v>
      </c>
      <c r="Q41" s="141">
        <v>1900.17</v>
      </c>
      <c r="R41" s="141">
        <v>36.94</v>
      </c>
      <c r="S41" s="402">
        <v>1863.23</v>
      </c>
      <c r="T41" s="141">
        <v>1065.05</v>
      </c>
      <c r="U41" s="141">
        <v>0</v>
      </c>
      <c r="V41" s="141">
        <v>0</v>
      </c>
      <c r="W41" s="403">
        <v>798.18000000000006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</v>
      </c>
      <c r="AX41" s="402">
        <v>174.61000000000013</v>
      </c>
      <c r="AY41" s="141">
        <v>0</v>
      </c>
      <c r="AZ41" s="141">
        <v>0</v>
      </c>
      <c r="BA41" s="142">
        <v>31.644690000000001</v>
      </c>
      <c r="BB41" s="403">
        <v>142.96531000000013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0.11423162834955512</v>
      </c>
      <c r="N42" s="400" t="s">
        <v>52</v>
      </c>
      <c r="O42" s="504">
        <v>2018</v>
      </c>
      <c r="P42" s="401">
        <v>1</v>
      </c>
      <c r="Q42" s="141">
        <v>4960.3599999999997</v>
      </c>
      <c r="R42" s="141">
        <v>76.55</v>
      </c>
      <c r="S42" s="402">
        <v>4883.8099999999995</v>
      </c>
      <c r="T42" s="141">
        <v>2439.4</v>
      </c>
      <c r="U42" s="141">
        <v>0</v>
      </c>
      <c r="V42" s="141">
        <v>0</v>
      </c>
      <c r="W42" s="403">
        <v>2444.4099999999994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85</v>
      </c>
      <c r="AX42" s="402">
        <v>566.6299999999992</v>
      </c>
      <c r="AY42" s="141">
        <v>0</v>
      </c>
      <c r="AZ42" s="141">
        <v>0</v>
      </c>
      <c r="BA42" s="142">
        <v>184.66251999999997</v>
      </c>
      <c r="BB42" s="403">
        <v>381.96747999999923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8.848007810116533E-2</v>
      </c>
      <c r="N43" s="400" t="s">
        <v>52</v>
      </c>
      <c r="O43" s="504">
        <v>2018</v>
      </c>
      <c r="P43" s="401">
        <v>1</v>
      </c>
      <c r="Q43" s="141">
        <v>3277.8</v>
      </c>
      <c r="R43" s="141">
        <v>121.28</v>
      </c>
      <c r="S43" s="402">
        <v>3156.52</v>
      </c>
      <c r="T43" s="141">
        <v>1361.72</v>
      </c>
      <c r="U43" s="141">
        <v>0</v>
      </c>
      <c r="V43" s="141">
        <v>0</v>
      </c>
      <c r="W43" s="403">
        <v>1794.8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56</v>
      </c>
      <c r="AX43" s="402">
        <v>290.01999999999975</v>
      </c>
      <c r="AY43" s="141">
        <v>0</v>
      </c>
      <c r="AZ43" s="141">
        <v>0</v>
      </c>
      <c r="BA43" s="142">
        <v>148.05683500000001</v>
      </c>
      <c r="BB43" s="403">
        <v>141.96316499999975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0.1126477866373386</v>
      </c>
      <c r="N44" s="400" t="s">
        <v>52</v>
      </c>
      <c r="O44" s="504">
        <v>2018</v>
      </c>
      <c r="P44" s="401">
        <v>1</v>
      </c>
      <c r="Q44" s="141">
        <v>2182.1999999999998</v>
      </c>
      <c r="R44" s="141">
        <v>51.43</v>
      </c>
      <c r="S44" s="402">
        <v>2130.77</v>
      </c>
      <c r="T44" s="141">
        <v>775.16</v>
      </c>
      <c r="U44" s="141">
        <v>0</v>
      </c>
      <c r="V44" s="141">
        <v>0</v>
      </c>
      <c r="W44" s="403">
        <v>1355.6100000000001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37</v>
      </c>
      <c r="AX44" s="402">
        <v>245.82000000000028</v>
      </c>
      <c r="AY44" s="141">
        <v>0</v>
      </c>
      <c r="AZ44" s="141">
        <v>0</v>
      </c>
      <c r="BA44" s="142">
        <v>123.52583999999999</v>
      </c>
      <c r="BB44" s="403">
        <v>122.29416000000029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0.18272876669521862</v>
      </c>
      <c r="N45" s="400" t="s">
        <v>52</v>
      </c>
      <c r="O45" s="504">
        <v>2018</v>
      </c>
      <c r="P45" s="401">
        <v>1</v>
      </c>
      <c r="Q45" s="141">
        <v>3584.11</v>
      </c>
      <c r="R45" s="141">
        <v>50.04</v>
      </c>
      <c r="S45" s="402">
        <v>3534.07</v>
      </c>
      <c r="T45" s="141">
        <v>1304.75</v>
      </c>
      <c r="U45" s="141">
        <v>0</v>
      </c>
      <c r="V45" s="141">
        <v>0</v>
      </c>
      <c r="W45" s="403">
        <v>2229.3200000000002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61</v>
      </c>
      <c r="AX45" s="402">
        <v>654.92000000000007</v>
      </c>
      <c r="AY45" s="141">
        <v>0</v>
      </c>
      <c r="AZ45" s="141">
        <v>0</v>
      </c>
      <c r="BA45" s="142">
        <v>120.41421</v>
      </c>
      <c r="BB45" s="403">
        <v>534.50579000000005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0.17845959138925316</v>
      </c>
      <c r="N46" s="400" t="s">
        <v>52</v>
      </c>
      <c r="O46" s="504">
        <v>2018</v>
      </c>
      <c r="P46" s="401">
        <v>1</v>
      </c>
      <c r="Q46" s="141">
        <v>7680.17</v>
      </c>
      <c r="R46" s="141">
        <v>106.47</v>
      </c>
      <c r="S46" s="402">
        <v>7573.7</v>
      </c>
      <c r="T46" s="141">
        <v>3071.35</v>
      </c>
      <c r="U46" s="141">
        <v>0</v>
      </c>
      <c r="V46" s="141">
        <v>0</v>
      </c>
      <c r="W46" s="403">
        <v>4502.3500000000004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132</v>
      </c>
      <c r="AX46" s="402">
        <v>1370.6000000000004</v>
      </c>
      <c r="AY46" s="141">
        <v>0</v>
      </c>
      <c r="AZ46" s="141">
        <v>0</v>
      </c>
      <c r="BA46" s="142">
        <v>260.427775</v>
      </c>
      <c r="BB46" s="403">
        <v>1110.1722250000003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2.5858386508207171E-2</v>
      </c>
      <c r="N47" s="400" t="s">
        <v>51</v>
      </c>
      <c r="O47" s="504">
        <v>2018</v>
      </c>
      <c r="P47" s="401">
        <v>1</v>
      </c>
      <c r="Q47" s="141">
        <v>3019.91</v>
      </c>
      <c r="R47" s="141">
        <v>111.7</v>
      </c>
      <c r="S47" s="402">
        <v>2908.21</v>
      </c>
      <c r="T47" s="141">
        <v>1146.4000000000001</v>
      </c>
      <c r="U47" s="141">
        <v>0</v>
      </c>
      <c r="V47" s="141">
        <v>0</v>
      </c>
      <c r="W47" s="403">
        <v>1761.81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59</v>
      </c>
      <c r="AX47" s="402">
        <v>78.089999999999918</v>
      </c>
      <c r="AY47" s="141">
        <v>0</v>
      </c>
      <c r="AZ47" s="141">
        <v>0</v>
      </c>
      <c r="BA47" s="142">
        <v>205.31865500000001</v>
      </c>
      <c r="BB47" s="403">
        <v>-127.22865500000009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2.7827419936348484E-2</v>
      </c>
      <c r="N48" s="400" t="s">
        <v>51</v>
      </c>
      <c r="O48" s="504">
        <v>2018</v>
      </c>
      <c r="P48" s="401">
        <v>1</v>
      </c>
      <c r="Q48" s="141">
        <v>7710.74</v>
      </c>
      <c r="R48" s="141">
        <v>100.4</v>
      </c>
      <c r="S48" s="402">
        <v>7610.34</v>
      </c>
      <c r="T48" s="141">
        <v>3113.24</v>
      </c>
      <c r="U48" s="141">
        <v>0</v>
      </c>
      <c r="V48" s="141">
        <v>0</v>
      </c>
      <c r="W48" s="403">
        <v>4497.1000000000004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132</v>
      </c>
      <c r="AX48" s="402">
        <v>214.56999999999971</v>
      </c>
      <c r="AY48" s="141">
        <v>0</v>
      </c>
      <c r="AZ48" s="141">
        <v>0</v>
      </c>
      <c r="BA48" s="142">
        <v>459.76779500000004</v>
      </c>
      <c r="BB48" s="403">
        <v>-245.19779500000033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-0.11120722060767253</v>
      </c>
      <c r="N49" s="400" t="s">
        <v>56</v>
      </c>
      <c r="O49" s="504">
        <v>2018</v>
      </c>
      <c r="P49" s="401">
        <v>1</v>
      </c>
      <c r="Q49" s="141">
        <v>2474.0300000000002</v>
      </c>
      <c r="R49" s="141">
        <v>40.28</v>
      </c>
      <c r="S49" s="402">
        <v>2433.75</v>
      </c>
      <c r="T49" s="141">
        <v>1055.6199999999999</v>
      </c>
      <c r="U49" s="141">
        <v>0</v>
      </c>
      <c r="V49" s="141">
        <v>0</v>
      </c>
      <c r="W49" s="403">
        <v>1378.13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42</v>
      </c>
      <c r="AX49" s="402">
        <v>-275.13000000000011</v>
      </c>
      <c r="AY49" s="141">
        <v>0</v>
      </c>
      <c r="AZ49" s="141">
        <v>0</v>
      </c>
      <c r="BA49" s="142">
        <v>96.705154999999991</v>
      </c>
      <c r="BB49" s="403">
        <v>-371.8351550000001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5.9960280956352002E-2</v>
      </c>
      <c r="N50" s="400" t="s">
        <v>52</v>
      </c>
      <c r="O50" s="504">
        <v>2018</v>
      </c>
      <c r="P50" s="401">
        <v>1</v>
      </c>
      <c r="Q50" s="141">
        <v>5815.85</v>
      </c>
      <c r="R50" s="141">
        <v>66.39</v>
      </c>
      <c r="S50" s="402">
        <v>5749.46</v>
      </c>
      <c r="T50" s="141">
        <v>2292.9899999999998</v>
      </c>
      <c r="U50" s="141">
        <v>0</v>
      </c>
      <c r="V50" s="141">
        <v>0</v>
      </c>
      <c r="W50" s="403">
        <v>3456.4700000000003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100</v>
      </c>
      <c r="AX50" s="402">
        <v>348.7199999999998</v>
      </c>
      <c r="AY50" s="141">
        <v>0</v>
      </c>
      <c r="AZ50" s="141">
        <v>0</v>
      </c>
      <c r="BA50" s="142">
        <v>260.85831499999995</v>
      </c>
      <c r="BB50" s="403">
        <v>87.861684999999852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6.386470833886379E-2</v>
      </c>
      <c r="N51" s="400" t="s">
        <v>52</v>
      </c>
      <c r="O51" s="504">
        <v>2018</v>
      </c>
      <c r="P51" s="401">
        <v>1</v>
      </c>
      <c r="Q51" s="141">
        <v>3089.03</v>
      </c>
      <c r="R51" s="141">
        <v>56.56</v>
      </c>
      <c r="S51" s="402">
        <v>3032.4700000000003</v>
      </c>
      <c r="T51" s="141">
        <v>1228.31</v>
      </c>
      <c r="U51" s="141">
        <v>0</v>
      </c>
      <c r="V51" s="141">
        <v>0</v>
      </c>
      <c r="W51" s="403">
        <v>1804.1600000000003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53</v>
      </c>
      <c r="AX51" s="402">
        <v>197.28000000000043</v>
      </c>
      <c r="AY51" s="141">
        <v>0</v>
      </c>
      <c r="AZ51" s="141">
        <v>0</v>
      </c>
      <c r="BA51" s="142">
        <v>266.31834500000002</v>
      </c>
      <c r="BB51" s="403">
        <v>-69.038344999999595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0.12337026539551664</v>
      </c>
      <c r="N52" s="400" t="s">
        <v>52</v>
      </c>
      <c r="O52" s="504">
        <v>2018</v>
      </c>
      <c r="P52" s="401">
        <v>1</v>
      </c>
      <c r="Q52" s="141">
        <v>3104.8</v>
      </c>
      <c r="R52" s="141">
        <v>71.98</v>
      </c>
      <c r="S52" s="402">
        <v>3032.82</v>
      </c>
      <c r="T52" s="141">
        <v>1246.76</v>
      </c>
      <c r="U52" s="141">
        <v>0</v>
      </c>
      <c r="V52" s="141">
        <v>0</v>
      </c>
      <c r="W52" s="403">
        <v>1786.0600000000002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53</v>
      </c>
      <c r="AX52" s="402">
        <v>383.04000000000008</v>
      </c>
      <c r="AY52" s="141">
        <v>0</v>
      </c>
      <c r="AZ52" s="141">
        <v>0</v>
      </c>
      <c r="BA52" s="142">
        <v>273.11892</v>
      </c>
      <c r="BB52" s="403">
        <v>109.92108000000007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3.6670074666170789E-2</v>
      </c>
      <c r="N53" s="400" t="s">
        <v>51</v>
      </c>
      <c r="O53" s="504">
        <v>2018</v>
      </c>
      <c r="P53" s="401">
        <v>1</v>
      </c>
      <c r="Q53" s="141">
        <v>1613.85</v>
      </c>
      <c r="R53" s="141">
        <v>53.13</v>
      </c>
      <c r="S53" s="402">
        <v>1560.7199999999998</v>
      </c>
      <c r="T53" s="141">
        <v>627.77</v>
      </c>
      <c r="U53" s="141">
        <v>0</v>
      </c>
      <c r="V53" s="141">
        <v>0</v>
      </c>
      <c r="W53" s="403">
        <v>932.94999999999982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</v>
      </c>
      <c r="AX53" s="402">
        <v>59.179999999999723</v>
      </c>
      <c r="AY53" s="141">
        <v>0</v>
      </c>
      <c r="AZ53" s="141">
        <v>0</v>
      </c>
      <c r="BA53" s="142">
        <v>202.27552</v>
      </c>
      <c r="BB53" s="403">
        <v>-143.09552000000028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0.15723869969295101</v>
      </c>
      <c r="N54" s="400" t="s">
        <v>52</v>
      </c>
      <c r="O54" s="504">
        <v>2018</v>
      </c>
      <c r="P54" s="401">
        <v>1</v>
      </c>
      <c r="Q54" s="141">
        <v>6073.95</v>
      </c>
      <c r="R54" s="141">
        <v>133.58000000000001</v>
      </c>
      <c r="S54" s="402">
        <v>5940.37</v>
      </c>
      <c r="T54" s="141">
        <v>2500.96</v>
      </c>
      <c r="U54" s="141">
        <v>0</v>
      </c>
      <c r="V54" s="141">
        <v>0</v>
      </c>
      <c r="W54" s="403">
        <v>3439.41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104</v>
      </c>
      <c r="AX54" s="402">
        <v>955.05999999999972</v>
      </c>
      <c r="AY54" s="141">
        <v>0</v>
      </c>
      <c r="AZ54" s="141">
        <v>0</v>
      </c>
      <c r="BA54" s="142">
        <v>270.38890499999997</v>
      </c>
      <c r="BB54" s="403">
        <v>684.6710949999997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8.9825368990209029E-2</v>
      </c>
      <c r="N55" s="400" t="s">
        <v>52</v>
      </c>
      <c r="O55" s="504">
        <v>2018</v>
      </c>
      <c r="P55" s="401">
        <v>1</v>
      </c>
      <c r="Q55" s="141">
        <v>2737.2</v>
      </c>
      <c r="R55" s="141">
        <v>42.68</v>
      </c>
      <c r="S55" s="402">
        <v>2694.52</v>
      </c>
      <c r="T55" s="141">
        <v>1091.94</v>
      </c>
      <c r="U55" s="141">
        <v>0</v>
      </c>
      <c r="V55" s="141">
        <v>0</v>
      </c>
      <c r="W55" s="403">
        <v>1602.58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</v>
      </c>
      <c r="AX55" s="402">
        <v>245.87000000000012</v>
      </c>
      <c r="AY55" s="141">
        <v>0</v>
      </c>
      <c r="AZ55" s="141">
        <v>0</v>
      </c>
      <c r="BA55" s="142">
        <v>81.176359999999988</v>
      </c>
      <c r="BB55" s="403">
        <v>164.69364000000013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3.3384806313176779E-2</v>
      </c>
      <c r="N56" s="400" t="s">
        <v>51</v>
      </c>
      <c r="O56" s="504">
        <v>2018</v>
      </c>
      <c r="P56" s="401">
        <v>1</v>
      </c>
      <c r="Q56" s="141">
        <v>2111.14</v>
      </c>
      <c r="R56" s="141">
        <v>48.16</v>
      </c>
      <c r="S56" s="402">
        <v>2062.98</v>
      </c>
      <c r="T56" s="141">
        <v>1095.77</v>
      </c>
      <c r="U56" s="141">
        <v>0</v>
      </c>
      <c r="V56" s="141">
        <v>0</v>
      </c>
      <c r="W56" s="403">
        <v>967.21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</v>
      </c>
      <c r="AX56" s="402">
        <v>70.480000000000018</v>
      </c>
      <c r="AY56" s="141">
        <v>0</v>
      </c>
      <c r="AZ56" s="141">
        <v>0</v>
      </c>
      <c r="BA56" s="142">
        <v>41.429690000000001</v>
      </c>
      <c r="BB56" s="403">
        <v>29.050310000000017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0.13119299268010554</v>
      </c>
      <c r="N57" s="400" t="s">
        <v>52</v>
      </c>
      <c r="O57" s="504">
        <v>2018</v>
      </c>
      <c r="P57" s="401">
        <v>1</v>
      </c>
      <c r="Q57" s="141">
        <v>2265.06</v>
      </c>
      <c r="R57" s="141">
        <v>32.33</v>
      </c>
      <c r="S57" s="402">
        <v>2232.73</v>
      </c>
      <c r="T57" s="141">
        <v>879.09</v>
      </c>
      <c r="U57" s="141">
        <v>0</v>
      </c>
      <c r="V57" s="141">
        <v>0</v>
      </c>
      <c r="W57" s="403">
        <v>1353.6399999999999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44</v>
      </c>
      <c r="AX57" s="402">
        <v>297.15999999999985</v>
      </c>
      <c r="AY57" s="141">
        <v>0</v>
      </c>
      <c r="AZ57" s="141">
        <v>0</v>
      </c>
      <c r="BA57" s="142">
        <v>190.993415</v>
      </c>
      <c r="BB57" s="403">
        <v>106.16658499999986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0.13514487968043287</v>
      </c>
      <c r="N58" s="400" t="s">
        <v>52</v>
      </c>
      <c r="O58" s="504">
        <v>2018</v>
      </c>
      <c r="P58" s="401">
        <v>1</v>
      </c>
      <c r="Q58" s="141">
        <v>2801.29</v>
      </c>
      <c r="R58" s="141">
        <v>43.75</v>
      </c>
      <c r="S58" s="402">
        <v>2757.54</v>
      </c>
      <c r="T58" s="141">
        <v>1121.74</v>
      </c>
      <c r="U58" s="141">
        <v>0</v>
      </c>
      <c r="V58" s="141">
        <v>0</v>
      </c>
      <c r="W58" s="403">
        <v>1635.8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48</v>
      </c>
      <c r="AX58" s="402">
        <v>378.57999999999981</v>
      </c>
      <c r="AY58" s="141">
        <v>0</v>
      </c>
      <c r="AZ58" s="141">
        <v>0</v>
      </c>
      <c r="BA58" s="142">
        <v>377.58357999999998</v>
      </c>
      <c r="BB58" s="403">
        <v>0.99641999999983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6.9837847826421579E-2</v>
      </c>
      <c r="N59" s="400" t="s">
        <v>52</v>
      </c>
      <c r="O59" s="504">
        <v>2018</v>
      </c>
      <c r="P59" s="401">
        <v>1</v>
      </c>
      <c r="Q59" s="141">
        <v>3246.95</v>
      </c>
      <c r="R59" s="141">
        <v>101.59</v>
      </c>
      <c r="S59" s="402">
        <v>3145.3599999999997</v>
      </c>
      <c r="T59" s="141">
        <v>1256.77</v>
      </c>
      <c r="U59" s="141">
        <v>0</v>
      </c>
      <c r="V59" s="141">
        <v>0</v>
      </c>
      <c r="W59" s="403">
        <v>1888.5899999999997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</v>
      </c>
      <c r="AX59" s="402">
        <v>226.75999999999954</v>
      </c>
      <c r="AY59" s="141">
        <v>0</v>
      </c>
      <c r="AZ59" s="141">
        <v>0</v>
      </c>
      <c r="BA59" s="142">
        <v>276.97421000000003</v>
      </c>
      <c r="BB59" s="403">
        <v>-50.214210000000492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0.1352121279138957</v>
      </c>
      <c r="N60" s="400" t="s">
        <v>52</v>
      </c>
      <c r="O60" s="504">
        <v>2018</v>
      </c>
      <c r="P60" s="401">
        <v>1</v>
      </c>
      <c r="Q60" s="141">
        <v>5697.27</v>
      </c>
      <c r="R60" s="141">
        <v>54.48</v>
      </c>
      <c r="S60" s="402">
        <v>5642.7900000000009</v>
      </c>
      <c r="T60" s="141">
        <v>2454.09</v>
      </c>
      <c r="U60" s="141">
        <v>0</v>
      </c>
      <c r="V60" s="141">
        <v>0</v>
      </c>
      <c r="W60" s="403">
        <v>3188.7000000000007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98</v>
      </c>
      <c r="AX60" s="402">
        <v>770.3400000000006</v>
      </c>
      <c r="AY60" s="141">
        <v>0</v>
      </c>
      <c r="AZ60" s="141">
        <v>0</v>
      </c>
      <c r="BA60" s="142">
        <v>280.55552000000006</v>
      </c>
      <c r="BB60" s="403">
        <v>489.78448000000054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0.10907311000151636</v>
      </c>
      <c r="N61" s="400" t="s">
        <v>52</v>
      </c>
      <c r="O61" s="504">
        <v>2018</v>
      </c>
      <c r="P61" s="401">
        <v>1</v>
      </c>
      <c r="Q61" s="141">
        <v>3759.13</v>
      </c>
      <c r="R61" s="141">
        <v>42.75</v>
      </c>
      <c r="S61" s="402">
        <v>3716.38</v>
      </c>
      <c r="T61" s="141">
        <v>1493.9</v>
      </c>
      <c r="U61" s="141">
        <v>0</v>
      </c>
      <c r="V61" s="141">
        <v>0</v>
      </c>
      <c r="W61" s="403">
        <v>2222.48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64</v>
      </c>
      <c r="AX61" s="402">
        <v>410.02000000000021</v>
      </c>
      <c r="AY61" s="141">
        <v>0</v>
      </c>
      <c r="AZ61" s="141">
        <v>0</v>
      </c>
      <c r="BA61" s="142">
        <v>311.14343000000002</v>
      </c>
      <c r="BB61" s="403">
        <v>98.876570000000186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4.1688644292913945E-3</v>
      </c>
      <c r="N62" s="400" t="s">
        <v>51</v>
      </c>
      <c r="O62" s="504">
        <v>2018</v>
      </c>
      <c r="P62" s="401">
        <v>1</v>
      </c>
      <c r="Q62" s="141">
        <v>1573.57</v>
      </c>
      <c r="R62" s="141">
        <v>61.08</v>
      </c>
      <c r="S62" s="402">
        <v>1512.49</v>
      </c>
      <c r="T62" s="141">
        <v>640.44000000000005</v>
      </c>
      <c r="U62" s="141">
        <v>0</v>
      </c>
      <c r="V62" s="141">
        <v>0</v>
      </c>
      <c r="W62" s="403">
        <v>872.05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</v>
      </c>
      <c r="AX62" s="402">
        <v>6.5600000000000591</v>
      </c>
      <c r="AY62" s="141">
        <v>0</v>
      </c>
      <c r="AZ62" s="141">
        <v>0</v>
      </c>
      <c r="BA62" s="142">
        <v>185.67037499999998</v>
      </c>
      <c r="BB62" s="403">
        <v>-179.11037499999992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7.4541096115325403E-2</v>
      </c>
      <c r="N63" s="400" t="s">
        <v>52</v>
      </c>
      <c r="O63" s="504">
        <v>2018</v>
      </c>
      <c r="P63" s="401">
        <v>1</v>
      </c>
      <c r="Q63" s="141">
        <v>913.59</v>
      </c>
      <c r="R63" s="141">
        <v>23.77</v>
      </c>
      <c r="S63" s="402">
        <v>889.82</v>
      </c>
      <c r="T63" s="141">
        <v>513.30999999999995</v>
      </c>
      <c r="U63" s="141">
        <v>0</v>
      </c>
      <c r="V63" s="141">
        <v>0</v>
      </c>
      <c r="W63" s="403">
        <v>376.5100000000001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16</v>
      </c>
      <c r="AX63" s="402">
        <v>68.100000000000136</v>
      </c>
      <c r="AY63" s="141">
        <v>0</v>
      </c>
      <c r="AZ63" s="141">
        <v>0</v>
      </c>
      <c r="BA63" s="142">
        <v>24.550564999999999</v>
      </c>
      <c r="BB63" s="403">
        <v>43.549435000000138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-0.20934157124726302</v>
      </c>
      <c r="N64" s="400" t="s">
        <v>56</v>
      </c>
      <c r="O64" s="504">
        <v>2018</v>
      </c>
      <c r="P64" s="401">
        <v>1</v>
      </c>
      <c r="Q64" s="141">
        <v>717.01</v>
      </c>
      <c r="R64" s="141">
        <v>29.94</v>
      </c>
      <c r="S64" s="402">
        <v>687.06999999999994</v>
      </c>
      <c r="T64" s="141">
        <v>401.24</v>
      </c>
      <c r="U64" s="141">
        <v>0</v>
      </c>
      <c r="V64" s="141">
        <v>0</v>
      </c>
      <c r="W64" s="403">
        <v>285.82999999999993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</v>
      </c>
      <c r="AX64" s="402">
        <v>-150.10000000000005</v>
      </c>
      <c r="AY64" s="141">
        <v>0</v>
      </c>
      <c r="AZ64" s="141">
        <v>0</v>
      </c>
      <c r="BA64" s="142">
        <v>24.599489999999999</v>
      </c>
      <c r="BB64" s="403">
        <v>-174.69949000000005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1.6984669238520017E-2</v>
      </c>
      <c r="N65" s="400" t="s">
        <v>51</v>
      </c>
      <c r="O65" s="504">
        <v>2018</v>
      </c>
      <c r="P65" s="401">
        <v>1</v>
      </c>
      <c r="Q65" s="141">
        <v>2491.0700000000002</v>
      </c>
      <c r="R65" s="141">
        <v>16.829999999999998</v>
      </c>
      <c r="S65" s="402">
        <v>2474.2400000000002</v>
      </c>
      <c r="T65" s="141">
        <v>997.71</v>
      </c>
      <c r="U65" s="141">
        <v>0</v>
      </c>
      <c r="V65" s="141">
        <v>0</v>
      </c>
      <c r="W65" s="403">
        <v>1476.5300000000002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</v>
      </c>
      <c r="AX65" s="402">
        <v>42.310000000000059</v>
      </c>
      <c r="AY65" s="141">
        <v>0</v>
      </c>
      <c r="AZ65" s="141">
        <v>0</v>
      </c>
      <c r="BA65" s="142">
        <v>293.00204000000002</v>
      </c>
      <c r="BB65" s="403">
        <v>-250.69203999999996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0.14830450849963048</v>
      </c>
      <c r="N66" s="400" t="s">
        <v>52</v>
      </c>
      <c r="O66" s="504">
        <v>2018</v>
      </c>
      <c r="P66" s="401">
        <v>1</v>
      </c>
      <c r="Q66" s="141">
        <v>1691.25</v>
      </c>
      <c r="R66" s="141">
        <v>24.58</v>
      </c>
      <c r="S66" s="402">
        <v>1666.67</v>
      </c>
      <c r="T66" s="141">
        <v>953.34</v>
      </c>
      <c r="U66" s="141">
        <v>0</v>
      </c>
      <c r="V66" s="141">
        <v>0</v>
      </c>
      <c r="W66" s="403">
        <v>713.33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</v>
      </c>
      <c r="AX66" s="402">
        <v>250.82000000000005</v>
      </c>
      <c r="AY66" s="141">
        <v>0</v>
      </c>
      <c r="AZ66" s="141">
        <v>0</v>
      </c>
      <c r="BA66" s="142">
        <v>71.264154999999988</v>
      </c>
      <c r="BB66" s="403">
        <v>179.55584500000006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0.10296567244345026</v>
      </c>
      <c r="N67" s="400" t="s">
        <v>52</v>
      </c>
      <c r="O67" s="504">
        <v>2018</v>
      </c>
      <c r="P67" s="401">
        <v>1</v>
      </c>
      <c r="Q67" s="141">
        <v>2941.66</v>
      </c>
      <c r="R67" s="141">
        <v>68.8</v>
      </c>
      <c r="S67" s="402">
        <v>2872.8599999999997</v>
      </c>
      <c r="T67" s="141">
        <v>1208.94</v>
      </c>
      <c r="U67" s="141">
        <v>0</v>
      </c>
      <c r="V67" s="141">
        <v>0</v>
      </c>
      <c r="W67" s="403">
        <v>1663.9199999999996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50</v>
      </c>
      <c r="AX67" s="402">
        <v>302.88999999999987</v>
      </c>
      <c r="AY67" s="141">
        <v>0</v>
      </c>
      <c r="AZ67" s="141">
        <v>0</v>
      </c>
      <c r="BA67" s="142">
        <v>262.98165999999998</v>
      </c>
      <c r="BB67" s="403">
        <v>39.908339999999896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0.13984937809140063</v>
      </c>
      <c r="N68" s="400" t="s">
        <v>52</v>
      </c>
      <c r="O68" s="504">
        <v>2018</v>
      </c>
      <c r="P68" s="401">
        <v>1</v>
      </c>
      <c r="Q68" s="141">
        <v>4340.67</v>
      </c>
      <c r="R68" s="141">
        <v>60.2</v>
      </c>
      <c r="S68" s="402">
        <v>4280.47</v>
      </c>
      <c r="T68" s="141">
        <v>1778.21</v>
      </c>
      <c r="U68" s="141">
        <v>0</v>
      </c>
      <c r="V68" s="141">
        <v>0</v>
      </c>
      <c r="W68" s="403">
        <v>2502.2600000000002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74</v>
      </c>
      <c r="AX68" s="402">
        <v>607.04</v>
      </c>
      <c r="AY68" s="141">
        <v>0</v>
      </c>
      <c r="AZ68" s="141">
        <v>0</v>
      </c>
      <c r="BA68" s="142">
        <v>296.93561</v>
      </c>
      <c r="BB68" s="403">
        <v>310.10438999999997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0.15389287329585855</v>
      </c>
      <c r="N69" s="400" t="s">
        <v>52</v>
      </c>
      <c r="O69" s="504">
        <v>2018</v>
      </c>
      <c r="P69" s="401">
        <v>1</v>
      </c>
      <c r="Q69" s="141">
        <v>2321.5500000000002</v>
      </c>
      <c r="R69" s="141">
        <v>25.39</v>
      </c>
      <c r="S69" s="402">
        <v>2296.1600000000003</v>
      </c>
      <c r="T69" s="141">
        <v>921.92</v>
      </c>
      <c r="U69" s="141">
        <v>0</v>
      </c>
      <c r="V69" s="141">
        <v>0</v>
      </c>
      <c r="W69" s="403">
        <v>1374.2400000000002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</v>
      </c>
      <c r="AX69" s="402">
        <v>357.27000000000044</v>
      </c>
      <c r="AY69" s="141">
        <v>0</v>
      </c>
      <c r="AZ69" s="141">
        <v>0</v>
      </c>
      <c r="BA69" s="142">
        <v>273.89193500000005</v>
      </c>
      <c r="BB69" s="403">
        <v>83.37806500000039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0.11227964184514776</v>
      </c>
      <c r="N70" s="400" t="s">
        <v>52</v>
      </c>
      <c r="O70" s="504">
        <v>2018</v>
      </c>
      <c r="P70" s="401">
        <v>1</v>
      </c>
      <c r="Q70" s="141">
        <v>3045.61</v>
      </c>
      <c r="R70" s="141">
        <v>63.43</v>
      </c>
      <c r="S70" s="402">
        <v>2982.1800000000003</v>
      </c>
      <c r="T70" s="141">
        <v>1223.83</v>
      </c>
      <c r="U70" s="141">
        <v>0</v>
      </c>
      <c r="V70" s="141">
        <v>0</v>
      </c>
      <c r="W70" s="403">
        <v>1758.3500000000004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52</v>
      </c>
      <c r="AX70" s="402">
        <v>341.96000000000049</v>
      </c>
      <c r="AY70" s="141">
        <v>0</v>
      </c>
      <c r="AZ70" s="141">
        <v>0</v>
      </c>
      <c r="BA70" s="142">
        <v>238.63658000000001</v>
      </c>
      <c r="BB70" s="403">
        <v>103.32342000000048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0.15295430076143779</v>
      </c>
      <c r="N71" s="400" t="s">
        <v>52</v>
      </c>
      <c r="O71" s="504">
        <v>2018</v>
      </c>
      <c r="P71" s="401">
        <v>1</v>
      </c>
      <c r="Q71" s="141">
        <v>3854.55</v>
      </c>
      <c r="R71" s="141">
        <v>40.07</v>
      </c>
      <c r="S71" s="402">
        <v>3814.48</v>
      </c>
      <c r="T71" s="141">
        <v>1834.05</v>
      </c>
      <c r="U71" s="141">
        <v>0</v>
      </c>
      <c r="V71" s="141">
        <v>0</v>
      </c>
      <c r="W71" s="403">
        <v>1980.43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66</v>
      </c>
      <c r="AX71" s="402">
        <v>589.57000000000005</v>
      </c>
      <c r="AY71" s="141">
        <v>0</v>
      </c>
      <c r="AZ71" s="141">
        <v>0</v>
      </c>
      <c r="BA71" s="142">
        <v>186.71736999999999</v>
      </c>
      <c r="BB71" s="403">
        <v>402.85263000000009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0.23214776349049365</v>
      </c>
      <c r="N72" s="400" t="s">
        <v>52</v>
      </c>
      <c r="O72" s="504">
        <v>2018</v>
      </c>
      <c r="P72" s="401">
        <v>1</v>
      </c>
      <c r="Q72" s="141">
        <v>8735.0400000000009</v>
      </c>
      <c r="R72" s="141">
        <v>24.15</v>
      </c>
      <c r="S72" s="402">
        <v>8710.8900000000012</v>
      </c>
      <c r="T72" s="141">
        <v>2803.63</v>
      </c>
      <c r="U72" s="141">
        <v>0</v>
      </c>
      <c r="V72" s="141">
        <v>0</v>
      </c>
      <c r="W72" s="403">
        <v>5907.2600000000011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171</v>
      </c>
      <c r="AX72" s="402">
        <v>2027.820000000002</v>
      </c>
      <c r="AY72" s="141">
        <v>0</v>
      </c>
      <c r="AZ72" s="141">
        <v>0</v>
      </c>
      <c r="BA72" s="142">
        <v>646.69064999999989</v>
      </c>
      <c r="BB72" s="403">
        <v>1381.129350000002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-7.5609110169491539E-2</v>
      </c>
      <c r="N73" s="400" t="s">
        <v>56</v>
      </c>
      <c r="O73" s="504">
        <v>2018</v>
      </c>
      <c r="P73" s="401">
        <v>1</v>
      </c>
      <c r="Q73" s="141">
        <v>981.76</v>
      </c>
      <c r="R73" s="141">
        <v>17.420000000000002</v>
      </c>
      <c r="S73" s="402">
        <v>964.34</v>
      </c>
      <c r="T73" s="141">
        <v>589.41</v>
      </c>
      <c r="U73" s="141">
        <v>0</v>
      </c>
      <c r="V73" s="141">
        <v>0</v>
      </c>
      <c r="W73" s="403">
        <v>374.93000000000006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</v>
      </c>
      <c r="AX73" s="402">
        <v>-74.230000000000018</v>
      </c>
      <c r="AY73" s="141">
        <v>0</v>
      </c>
      <c r="AZ73" s="141">
        <v>0</v>
      </c>
      <c r="BA73" s="142">
        <v>91.51910500000001</v>
      </c>
      <c r="BB73" s="403">
        <v>-165.74910500000004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4.9518540327807774E-2</v>
      </c>
      <c r="N74" s="400" t="s">
        <v>51</v>
      </c>
      <c r="O74" s="504">
        <v>2018</v>
      </c>
      <c r="P74" s="401">
        <v>1</v>
      </c>
      <c r="Q74" s="141">
        <v>2360.5300000000002</v>
      </c>
      <c r="R74" s="141">
        <v>45.11</v>
      </c>
      <c r="S74" s="402">
        <v>2315.42</v>
      </c>
      <c r="T74" s="141">
        <v>906.28</v>
      </c>
      <c r="U74" s="141">
        <v>0</v>
      </c>
      <c r="V74" s="141">
        <v>0</v>
      </c>
      <c r="W74" s="403">
        <v>1409.14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40</v>
      </c>
      <c r="AX74" s="402">
        <v>116.8900000000001</v>
      </c>
      <c r="AY74" s="141">
        <v>0</v>
      </c>
      <c r="AZ74" s="141">
        <v>0</v>
      </c>
      <c r="BA74" s="142">
        <v>281.86670999999996</v>
      </c>
      <c r="BB74" s="403">
        <v>-164.97670999999985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8.5929531081514438E-2</v>
      </c>
      <c r="N75" s="400" t="s">
        <v>52</v>
      </c>
      <c r="O75" s="504">
        <v>2018</v>
      </c>
      <c r="P75" s="401">
        <v>1</v>
      </c>
      <c r="Q75" s="141">
        <v>2058.7800000000002</v>
      </c>
      <c r="R75" s="141">
        <v>22.33</v>
      </c>
      <c r="S75" s="402">
        <v>2036.4500000000003</v>
      </c>
      <c r="T75" s="141">
        <v>811.74</v>
      </c>
      <c r="U75" s="141">
        <v>0</v>
      </c>
      <c r="V75" s="141">
        <v>0</v>
      </c>
      <c r="W75" s="403">
        <v>1224.7100000000003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35</v>
      </c>
      <c r="AX75" s="402">
        <v>176.91000000000031</v>
      </c>
      <c r="AY75" s="141">
        <v>0</v>
      </c>
      <c r="AZ75" s="141">
        <v>0</v>
      </c>
      <c r="BA75" s="142">
        <v>273.10913500000004</v>
      </c>
      <c r="BB75" s="403">
        <v>-96.199134999999728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0.16685875568786226</v>
      </c>
      <c r="N76" s="400" t="s">
        <v>52</v>
      </c>
      <c r="O76" s="504">
        <v>2018</v>
      </c>
      <c r="P76" s="401">
        <v>1</v>
      </c>
      <c r="Q76" s="141">
        <v>5179.8900000000003</v>
      </c>
      <c r="R76" s="141">
        <v>53.48</v>
      </c>
      <c r="S76" s="402">
        <v>5126.4100000000008</v>
      </c>
      <c r="T76" s="141">
        <v>1961</v>
      </c>
      <c r="U76" s="141">
        <v>0</v>
      </c>
      <c r="V76" s="141">
        <v>0</v>
      </c>
      <c r="W76" s="403">
        <v>3165.4100000000008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89</v>
      </c>
      <c r="AX76" s="402">
        <v>864.31000000000085</v>
      </c>
      <c r="AY76" s="141">
        <v>0</v>
      </c>
      <c r="AZ76" s="141">
        <v>0</v>
      </c>
      <c r="BA76" s="142">
        <v>393.03409499999998</v>
      </c>
      <c r="BB76" s="403">
        <v>471.27590500000088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-6.1109093229407087E-2</v>
      </c>
      <c r="N77" s="400" t="s">
        <v>56</v>
      </c>
      <c r="O77" s="504">
        <v>2018</v>
      </c>
      <c r="P77" s="401">
        <v>1</v>
      </c>
      <c r="Q77" s="141">
        <v>2037.34</v>
      </c>
      <c r="R77" s="141">
        <v>30.38</v>
      </c>
      <c r="S77" s="402">
        <v>2006.9599999999998</v>
      </c>
      <c r="T77" s="141">
        <v>1039.55</v>
      </c>
      <c r="U77" s="141">
        <v>0</v>
      </c>
      <c r="V77" s="141">
        <v>0</v>
      </c>
      <c r="W77" s="403">
        <v>967.40999999999985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</v>
      </c>
      <c r="AX77" s="402">
        <v>-124.50000000000023</v>
      </c>
      <c r="AY77" s="141">
        <v>0</v>
      </c>
      <c r="AZ77" s="141">
        <v>0</v>
      </c>
      <c r="BA77" s="142">
        <v>176.03215</v>
      </c>
      <c r="BB77" s="403">
        <v>-300.53215000000023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0.10574480631407077</v>
      </c>
      <c r="N78" s="400" t="s">
        <v>52</v>
      </c>
      <c r="O78" s="504">
        <v>2018</v>
      </c>
      <c r="P78" s="401">
        <v>1</v>
      </c>
      <c r="Q78" s="141">
        <v>3527.36</v>
      </c>
      <c r="R78" s="141">
        <v>48.91</v>
      </c>
      <c r="S78" s="402">
        <v>3478.4500000000003</v>
      </c>
      <c r="T78" s="141">
        <v>1346.31</v>
      </c>
      <c r="U78" s="141">
        <v>0</v>
      </c>
      <c r="V78" s="141">
        <v>0</v>
      </c>
      <c r="W78" s="403">
        <v>2132.1400000000003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60</v>
      </c>
      <c r="AX78" s="402">
        <v>373.00000000000068</v>
      </c>
      <c r="AY78" s="141">
        <v>0</v>
      </c>
      <c r="AZ78" s="141">
        <v>0</v>
      </c>
      <c r="BA78" s="142">
        <v>352.75903499999998</v>
      </c>
      <c r="BB78" s="403">
        <v>20.240965000000699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8.1650799384527878E-2</v>
      </c>
      <c r="N79" s="400" t="s">
        <v>52</v>
      </c>
      <c r="O79" s="504">
        <v>2018</v>
      </c>
      <c r="P79" s="401">
        <v>1</v>
      </c>
      <c r="Q79" s="141">
        <v>2879.09</v>
      </c>
      <c r="R79" s="141">
        <v>28.29</v>
      </c>
      <c r="S79" s="402">
        <v>2850.8</v>
      </c>
      <c r="T79" s="141">
        <v>1417.8</v>
      </c>
      <c r="U79" s="141">
        <v>0</v>
      </c>
      <c r="V79" s="141">
        <v>0</v>
      </c>
      <c r="W79" s="403">
        <v>1433.0000000000002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49</v>
      </c>
      <c r="AX79" s="402">
        <v>235.08000000000038</v>
      </c>
      <c r="AY79" s="141">
        <v>0</v>
      </c>
      <c r="AZ79" s="141">
        <v>0</v>
      </c>
      <c r="BA79" s="142">
        <v>201.37530000000001</v>
      </c>
      <c r="BB79" s="403">
        <v>33.704700000000372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1.4103591421544093E-2</v>
      </c>
      <c r="N80" s="400" t="s">
        <v>51</v>
      </c>
      <c r="O80" s="504">
        <v>2018</v>
      </c>
      <c r="P80" s="401">
        <v>1</v>
      </c>
      <c r="Q80" s="141">
        <v>3594.12</v>
      </c>
      <c r="R80" s="141">
        <v>26.1</v>
      </c>
      <c r="S80" s="402">
        <v>3568.02</v>
      </c>
      <c r="T80" s="141">
        <v>1844.27</v>
      </c>
      <c r="U80" s="141">
        <v>0</v>
      </c>
      <c r="V80" s="141">
        <v>0</v>
      </c>
      <c r="W80" s="403">
        <v>1723.75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70</v>
      </c>
      <c r="AX80" s="402">
        <v>50.690000000000055</v>
      </c>
      <c r="AY80" s="141">
        <v>0</v>
      </c>
      <c r="AZ80" s="141">
        <v>0</v>
      </c>
      <c r="BA80" s="142">
        <v>281.22089999999997</v>
      </c>
      <c r="BB80" s="403">
        <v>-230.53089999999992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6.8227595929200122E-2</v>
      </c>
      <c r="N81" s="400" t="s">
        <v>52</v>
      </c>
      <c r="O81" s="504">
        <v>2018</v>
      </c>
      <c r="P81" s="401">
        <v>1</v>
      </c>
      <c r="Q81" s="141">
        <v>4532.7700000000004</v>
      </c>
      <c r="R81" s="141">
        <v>51.12</v>
      </c>
      <c r="S81" s="402">
        <v>4481.6500000000005</v>
      </c>
      <c r="T81" s="141">
        <v>2257.17</v>
      </c>
      <c r="U81" s="141">
        <v>0</v>
      </c>
      <c r="V81" s="141">
        <v>0</v>
      </c>
      <c r="W81" s="403">
        <v>2224.4800000000005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89</v>
      </c>
      <c r="AX81" s="402">
        <v>309.26000000000045</v>
      </c>
      <c r="AY81" s="141">
        <v>0</v>
      </c>
      <c r="AZ81" s="141">
        <v>0</v>
      </c>
      <c r="BA81" s="142">
        <v>267.73716999999999</v>
      </c>
      <c r="BB81" s="403">
        <v>41.522830000000454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0.12882746292096331</v>
      </c>
      <c r="N82" s="400" t="s">
        <v>52</v>
      </c>
      <c r="O82" s="504">
        <v>2018</v>
      </c>
      <c r="P82" s="401">
        <v>1</v>
      </c>
      <c r="Q82" s="141">
        <v>4788.42</v>
      </c>
      <c r="R82" s="141">
        <v>62.64</v>
      </c>
      <c r="S82" s="402">
        <v>4725.78</v>
      </c>
      <c r="T82" s="141">
        <v>1930.6</v>
      </c>
      <c r="U82" s="141">
        <v>0</v>
      </c>
      <c r="V82" s="141">
        <v>0</v>
      </c>
      <c r="W82" s="403">
        <v>2795.18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82</v>
      </c>
      <c r="AX82" s="402">
        <v>616.8799999999992</v>
      </c>
      <c r="AY82" s="141">
        <v>0</v>
      </c>
      <c r="AZ82" s="141">
        <v>0</v>
      </c>
      <c r="BA82" s="142">
        <v>296.55399499999999</v>
      </c>
      <c r="BB82" s="403">
        <v>320.32600499999921</v>
      </c>
    </row>
    <row r="83" spans="2:54" ht="16.149999999999999" customHeight="1">
      <c r="F83" s="137" t="s">
        <v>339</v>
      </c>
      <c r="G83" s="395" t="s">
        <v>209</v>
      </c>
      <c r="H83" s="396">
        <v>43105</v>
      </c>
      <c r="I83" s="397" t="s">
        <v>61</v>
      </c>
      <c r="J83" s="397" t="s">
        <v>62</v>
      </c>
      <c r="K83" s="398" t="s">
        <v>95</v>
      </c>
      <c r="L83" s="395" t="s">
        <v>64</v>
      </c>
      <c r="M83" s="399">
        <v>0.15389287329585855</v>
      </c>
      <c r="N83" s="400" t="s">
        <v>52</v>
      </c>
      <c r="O83" s="504">
        <v>2018</v>
      </c>
      <c r="P83" s="401">
        <v>1</v>
      </c>
      <c r="Q83" s="141">
        <v>2321.5500000000002</v>
      </c>
      <c r="R83" s="141">
        <v>25.39</v>
      </c>
      <c r="S83" s="402">
        <v>2296.1600000000003</v>
      </c>
      <c r="T83" s="141">
        <v>921.92</v>
      </c>
      <c r="U83" s="141">
        <v>0</v>
      </c>
      <c r="V83" s="141">
        <v>0</v>
      </c>
      <c r="W83" s="403">
        <v>1374.2400000000002</v>
      </c>
      <c r="X83" s="142">
        <v>55.34</v>
      </c>
      <c r="Y83" s="141">
        <v>195.17</v>
      </c>
      <c r="Z83" s="142">
        <v>43.86</v>
      </c>
      <c r="AA83" s="141">
        <v>0</v>
      </c>
      <c r="AB83" s="141">
        <v>46.23</v>
      </c>
      <c r="AC83" s="142">
        <v>9.2200000000000006</v>
      </c>
      <c r="AD83" s="141">
        <v>92.39</v>
      </c>
      <c r="AE83" s="141">
        <v>204.25</v>
      </c>
      <c r="AF83" s="141">
        <v>175.38</v>
      </c>
      <c r="AG83" s="141">
        <v>70.58</v>
      </c>
      <c r="AH83" s="141">
        <v>0</v>
      </c>
      <c r="AI83" s="141">
        <v>72.62</v>
      </c>
      <c r="AJ83" s="141">
        <v>59.15</v>
      </c>
      <c r="AK83" s="141">
        <v>0</v>
      </c>
      <c r="AL83" s="141">
        <v>32.880000000000003</v>
      </c>
      <c r="AM83" s="380">
        <v>4.51</v>
      </c>
      <c r="AN83" s="141">
        <v>6.18</v>
      </c>
      <c r="AO83" s="141">
        <v>1.47</v>
      </c>
      <c r="AP83" s="141">
        <v>7.27</v>
      </c>
      <c r="AQ83" s="141">
        <v>0</v>
      </c>
      <c r="AR83" s="141">
        <v>4.2300000000000004</v>
      </c>
      <c r="AS83" s="141">
        <v>0</v>
      </c>
      <c r="AT83" s="142">
        <v>7.14</v>
      </c>
      <c r="AU83" s="466">
        <v>30.8</v>
      </c>
      <c r="AV83" s="402">
        <v>738.05</v>
      </c>
      <c r="AW83" s="141">
        <v>40</v>
      </c>
      <c r="AX83" s="402">
        <v>357.27000000000044</v>
      </c>
      <c r="AY83" s="141">
        <v>0</v>
      </c>
      <c r="AZ83" s="141">
        <v>0</v>
      </c>
      <c r="BA83" s="142">
        <v>273.89193500000005</v>
      </c>
      <c r="BB83" s="403">
        <v>83.37806500000039</v>
      </c>
    </row>
    <row r="84" spans="2:54" ht="16.149999999999999" customHeight="1">
      <c r="B84" s="397"/>
      <c r="F84" s="137" t="s">
        <v>340</v>
      </c>
      <c r="G84" s="395" t="s">
        <v>343</v>
      </c>
      <c r="H84" s="396">
        <v>43108</v>
      </c>
      <c r="I84" s="397" t="s">
        <v>55</v>
      </c>
      <c r="J84" s="397" t="s">
        <v>116</v>
      </c>
      <c r="K84" s="398" t="s">
        <v>63</v>
      </c>
      <c r="L84" s="395" t="s">
        <v>77</v>
      </c>
      <c r="M84" s="399">
        <v>0.11227964184514776</v>
      </c>
      <c r="N84" s="400" t="s">
        <v>52</v>
      </c>
      <c r="O84" s="504">
        <v>2018</v>
      </c>
      <c r="P84" s="401">
        <v>1</v>
      </c>
      <c r="Q84" s="141">
        <v>3045.61</v>
      </c>
      <c r="R84" s="141">
        <v>63.43</v>
      </c>
      <c r="S84" s="402">
        <v>2982.1800000000003</v>
      </c>
      <c r="T84" s="141">
        <v>1223.83</v>
      </c>
      <c r="U84" s="141">
        <v>0</v>
      </c>
      <c r="V84" s="141">
        <v>0</v>
      </c>
      <c r="W84" s="403">
        <v>1758.3500000000004</v>
      </c>
      <c r="X84" s="142">
        <v>51.06</v>
      </c>
      <c r="Y84" s="141">
        <v>283.31</v>
      </c>
      <c r="Z84" s="142">
        <v>10.14</v>
      </c>
      <c r="AA84" s="141">
        <v>0</v>
      </c>
      <c r="AB84" s="141">
        <v>-5.89</v>
      </c>
      <c r="AC84" s="142">
        <v>24.82</v>
      </c>
      <c r="AD84" s="141">
        <v>102.46</v>
      </c>
      <c r="AE84" s="141">
        <v>359.95</v>
      </c>
      <c r="AF84" s="141">
        <v>214.98</v>
      </c>
      <c r="AG84" s="141">
        <v>106.64</v>
      </c>
      <c r="AH84" s="141">
        <v>0</v>
      </c>
      <c r="AI84" s="141">
        <v>128.16</v>
      </c>
      <c r="AJ84" s="141">
        <v>32.270000000000003</v>
      </c>
      <c r="AK84" s="141">
        <v>0</v>
      </c>
      <c r="AL84" s="141">
        <v>39.85</v>
      </c>
      <c r="AM84" s="380">
        <v>4.72</v>
      </c>
      <c r="AN84" s="141">
        <v>6.83</v>
      </c>
      <c r="AO84" s="141">
        <v>0</v>
      </c>
      <c r="AP84" s="141">
        <v>8.9499999999999993</v>
      </c>
      <c r="AQ84" s="141">
        <v>0</v>
      </c>
      <c r="AR84" s="141">
        <v>3.33</v>
      </c>
      <c r="AS84" s="141">
        <v>0</v>
      </c>
      <c r="AT84" s="142">
        <v>30.67</v>
      </c>
      <c r="AU84" s="466">
        <v>54.5</v>
      </c>
      <c r="AV84" s="402">
        <v>1038.81</v>
      </c>
      <c r="AW84" s="141">
        <v>52</v>
      </c>
      <c r="AX84" s="402">
        <v>341.96000000000049</v>
      </c>
      <c r="AY84" s="141">
        <v>0</v>
      </c>
      <c r="AZ84" s="141">
        <v>0</v>
      </c>
      <c r="BA84" s="142">
        <v>238.63658000000001</v>
      </c>
      <c r="BB84" s="403">
        <v>103.32342000000048</v>
      </c>
    </row>
    <row r="85" spans="2:54" ht="16.149999999999999" customHeight="1">
      <c r="B85" s="397"/>
      <c r="F85" s="137" t="s">
        <v>341</v>
      </c>
      <c r="G85" s="395" t="s">
        <v>342</v>
      </c>
      <c r="H85" s="396">
        <v>43110</v>
      </c>
      <c r="I85" s="397" t="s">
        <v>55</v>
      </c>
      <c r="J85" s="397" t="s">
        <v>126</v>
      </c>
      <c r="K85" s="398" t="s">
        <v>117</v>
      </c>
      <c r="L85" s="395" t="s">
        <v>77</v>
      </c>
      <c r="M85" s="399">
        <v>0.15295430076143779</v>
      </c>
      <c r="N85" s="400" t="s">
        <v>52</v>
      </c>
      <c r="O85" s="504">
        <v>2018</v>
      </c>
      <c r="P85" s="401">
        <v>1</v>
      </c>
      <c r="Q85" s="141">
        <v>3854.55</v>
      </c>
      <c r="R85" s="141">
        <v>40.07</v>
      </c>
      <c r="S85" s="402">
        <v>3814.48</v>
      </c>
      <c r="T85" s="141">
        <v>1834.05</v>
      </c>
      <c r="U85" s="141">
        <v>0</v>
      </c>
      <c r="V85" s="141">
        <v>0</v>
      </c>
      <c r="W85" s="403">
        <v>1980.43</v>
      </c>
      <c r="X85" s="142">
        <v>55.97</v>
      </c>
      <c r="Y85" s="141">
        <v>267.01</v>
      </c>
      <c r="Z85" s="142">
        <v>0.18</v>
      </c>
      <c r="AA85" s="141">
        <v>0</v>
      </c>
      <c r="AB85" s="141">
        <v>-1.55</v>
      </c>
      <c r="AC85" s="142">
        <v>13.44</v>
      </c>
      <c r="AD85" s="141">
        <v>91.39</v>
      </c>
      <c r="AE85" s="141">
        <v>313.02999999999997</v>
      </c>
      <c r="AF85" s="141">
        <v>243.36</v>
      </c>
      <c r="AG85" s="141">
        <v>88.95</v>
      </c>
      <c r="AH85" s="141">
        <v>0</v>
      </c>
      <c r="AI85" s="141">
        <v>105.03</v>
      </c>
      <c r="AJ85" s="141">
        <v>87.34</v>
      </c>
      <c r="AK85" s="141">
        <v>0</v>
      </c>
      <c r="AL85" s="141">
        <v>45.98</v>
      </c>
      <c r="AM85" s="380">
        <v>2.34</v>
      </c>
      <c r="AN85" s="141">
        <v>10.46</v>
      </c>
      <c r="AO85" s="141">
        <v>0</v>
      </c>
      <c r="AP85" s="141">
        <v>10.119999999999999</v>
      </c>
      <c r="AQ85" s="141">
        <v>0</v>
      </c>
      <c r="AR85" s="141">
        <v>3.41</v>
      </c>
      <c r="AS85" s="141">
        <v>0</v>
      </c>
      <c r="AT85" s="142">
        <v>12.18</v>
      </c>
      <c r="AU85" s="466">
        <v>38.510000000000005</v>
      </c>
      <c r="AV85" s="402">
        <v>1013.59</v>
      </c>
      <c r="AW85" s="141">
        <v>66</v>
      </c>
      <c r="AX85" s="402">
        <v>589.57000000000005</v>
      </c>
      <c r="AY85" s="141">
        <v>0</v>
      </c>
      <c r="AZ85" s="141">
        <v>0</v>
      </c>
      <c r="BA85" s="142">
        <v>186.71736999999999</v>
      </c>
      <c r="BB85" s="403">
        <v>402.85263000000009</v>
      </c>
    </row>
    <row r="86" spans="2:54" ht="16.149999999999999" customHeight="1">
      <c r="B86" s="397"/>
      <c r="F86" s="137" t="s">
        <v>59</v>
      </c>
      <c r="G86" s="395" t="s">
        <v>60</v>
      </c>
      <c r="H86" s="396">
        <v>32213</v>
      </c>
      <c r="I86" s="397" t="s">
        <v>61</v>
      </c>
      <c r="J86" s="397" t="s">
        <v>62</v>
      </c>
      <c r="K86" s="398" t="s">
        <v>63</v>
      </c>
      <c r="L86" s="395" t="s">
        <v>64</v>
      </c>
      <c r="M86" s="399">
        <v>0.1860251039061224</v>
      </c>
      <c r="N86" s="400" t="s">
        <v>52</v>
      </c>
      <c r="O86" s="504">
        <v>2018</v>
      </c>
      <c r="P86" s="401">
        <v>2</v>
      </c>
      <c r="Q86" s="141">
        <v>14035.3616</v>
      </c>
      <c r="R86" s="141">
        <v>151.65899999999999</v>
      </c>
      <c r="S86" s="402">
        <v>13883.702600000001</v>
      </c>
      <c r="T86" s="141">
        <v>5727.7584000000006</v>
      </c>
      <c r="U86" s="141">
        <v>0</v>
      </c>
      <c r="V86" s="141">
        <v>0</v>
      </c>
      <c r="W86" s="403">
        <v>8155.9441999999999</v>
      </c>
      <c r="X86" s="142">
        <v>79.042199999999994</v>
      </c>
      <c r="Y86" s="141">
        <v>1665.768</v>
      </c>
      <c r="Z86" s="142">
        <v>111.4064</v>
      </c>
      <c r="AA86" s="141">
        <v>0</v>
      </c>
      <c r="AB86" s="141">
        <v>423.96550000000002</v>
      </c>
      <c r="AC86" s="142">
        <v>46.872700000000002</v>
      </c>
      <c r="AD86" s="141">
        <v>631.57359999999994</v>
      </c>
      <c r="AE86" s="141">
        <v>1457.2761</v>
      </c>
      <c r="AF86" s="141">
        <v>429.46680000000003</v>
      </c>
      <c r="AG86" s="141">
        <v>614.23739999999998</v>
      </c>
      <c r="AH86" s="141">
        <v>0</v>
      </c>
      <c r="AI86" s="141">
        <v>272.20270000000005</v>
      </c>
      <c r="AJ86" s="141">
        <v>99.916600000000003</v>
      </c>
      <c r="AK86" s="141">
        <v>100.0181</v>
      </c>
      <c r="AL86" s="141">
        <v>172.85450000000003</v>
      </c>
      <c r="AM86" s="380">
        <v>16.321199999999997</v>
      </c>
      <c r="AN86" s="141">
        <v>8.7289999999999992</v>
      </c>
      <c r="AO86" s="141">
        <v>16.544499999999999</v>
      </c>
      <c r="AP86" s="141">
        <v>36.824200000000005</v>
      </c>
      <c r="AQ86" s="141">
        <v>6.9222999999999999</v>
      </c>
      <c r="AR86" s="141">
        <v>18.533900000000003</v>
      </c>
      <c r="AS86" s="141">
        <v>0</v>
      </c>
      <c r="AT86" s="142">
        <v>7.2065000000000001</v>
      </c>
      <c r="AU86" s="466">
        <v>111.08160000000001</v>
      </c>
      <c r="AV86" s="402">
        <v>3888.6273999999999</v>
      </c>
      <c r="AW86" s="141">
        <v>271.00880000000001</v>
      </c>
      <c r="AX86" s="402">
        <v>2610.9296000000004</v>
      </c>
      <c r="AY86" s="141">
        <v>0</v>
      </c>
      <c r="AZ86" s="141">
        <v>0</v>
      </c>
      <c r="BA86" s="142">
        <v>496.22001</v>
      </c>
      <c r="BB86" s="403">
        <v>2114.7095900000004</v>
      </c>
    </row>
    <row r="87" spans="2:54" ht="16.149999999999999" customHeight="1">
      <c r="B87" s="397"/>
      <c r="F87" s="137" t="s">
        <v>65</v>
      </c>
      <c r="G87" s="395" t="s">
        <v>66</v>
      </c>
      <c r="H87" s="396">
        <v>32982</v>
      </c>
      <c r="I87" s="397" t="s">
        <v>61</v>
      </c>
      <c r="J87" s="397" t="s">
        <v>67</v>
      </c>
      <c r="K87" s="398" t="s">
        <v>63</v>
      </c>
      <c r="L87" s="395" t="s">
        <v>68</v>
      </c>
      <c r="M87" s="399">
        <v>0.13332863357180266</v>
      </c>
      <c r="N87" s="400" t="s">
        <v>52</v>
      </c>
      <c r="O87" s="504">
        <v>2018</v>
      </c>
      <c r="P87" s="401">
        <v>2</v>
      </c>
      <c r="Q87" s="141">
        <v>11237.4496</v>
      </c>
      <c r="R87" s="141">
        <v>206.74250000000001</v>
      </c>
      <c r="S87" s="402">
        <v>11030.7071</v>
      </c>
      <c r="T87" s="141">
        <v>4577.8927999999996</v>
      </c>
      <c r="U87" s="141">
        <v>0</v>
      </c>
      <c r="V87" s="141">
        <v>0</v>
      </c>
      <c r="W87" s="403">
        <v>6452.8143</v>
      </c>
      <c r="X87" s="142">
        <v>138.52719999999999</v>
      </c>
      <c r="Y87" s="141">
        <v>1323.3168000000001</v>
      </c>
      <c r="Z87" s="142">
        <v>56.413699999999999</v>
      </c>
      <c r="AA87" s="141">
        <v>0</v>
      </c>
      <c r="AB87" s="141">
        <v>166.70359999999999</v>
      </c>
      <c r="AC87" s="142">
        <v>81.869900000000001</v>
      </c>
      <c r="AD87" s="141">
        <v>376.19960000000003</v>
      </c>
      <c r="AE87" s="141">
        <v>1134.7497000000001</v>
      </c>
      <c r="AF87" s="141">
        <v>622.21530000000007</v>
      </c>
      <c r="AG87" s="141">
        <v>497.26880000000006</v>
      </c>
      <c r="AH87" s="141">
        <v>0</v>
      </c>
      <c r="AI87" s="141">
        <v>243.05190000000002</v>
      </c>
      <c r="AJ87" s="141">
        <v>159.07080000000002</v>
      </c>
      <c r="AK87" s="141">
        <v>111.69060000000002</v>
      </c>
      <c r="AL87" s="141">
        <v>192.95150000000001</v>
      </c>
      <c r="AM87" s="380">
        <v>5.3388999999999998</v>
      </c>
      <c r="AN87" s="141">
        <v>7.6733999999999991</v>
      </c>
      <c r="AO87" s="141">
        <v>1.7052</v>
      </c>
      <c r="AP87" s="141">
        <v>41.432299999999998</v>
      </c>
      <c r="AQ87" s="141">
        <v>1.5834000000000001</v>
      </c>
      <c r="AR87" s="141">
        <v>16.950499999999998</v>
      </c>
      <c r="AS87" s="141">
        <v>0</v>
      </c>
      <c r="AT87" s="142">
        <v>55.682900000000004</v>
      </c>
      <c r="AU87" s="466">
        <v>130.36660000000001</v>
      </c>
      <c r="AV87" s="402">
        <v>3467.5648000000001</v>
      </c>
      <c r="AW87" s="141">
        <v>217.29149999999998</v>
      </c>
      <c r="AX87" s="402">
        <v>1498.2738000000004</v>
      </c>
      <c r="AY87" s="141">
        <v>0</v>
      </c>
      <c r="AZ87" s="141">
        <v>0</v>
      </c>
      <c r="BA87" s="142">
        <v>683.93441999999993</v>
      </c>
      <c r="BB87" s="403">
        <v>814.33938000000046</v>
      </c>
    </row>
    <row r="88" spans="2:54" ht="16.149999999999999" customHeight="1">
      <c r="B88" s="397"/>
      <c r="F88" s="137" t="s">
        <v>69</v>
      </c>
      <c r="G88" s="395" t="s">
        <v>70</v>
      </c>
      <c r="H88" s="396">
        <v>32989</v>
      </c>
      <c r="I88" s="397" t="s">
        <v>55</v>
      </c>
      <c r="J88" s="397" t="s">
        <v>71</v>
      </c>
      <c r="K88" s="398" t="s">
        <v>63</v>
      </c>
      <c r="L88" s="395" t="s">
        <v>72</v>
      </c>
      <c r="M88" s="399">
        <v>0.17109404870848241</v>
      </c>
      <c r="N88" s="400" t="s">
        <v>52</v>
      </c>
      <c r="O88" s="504">
        <v>2018</v>
      </c>
      <c r="P88" s="401">
        <v>2</v>
      </c>
      <c r="Q88" s="141">
        <v>13273.8112</v>
      </c>
      <c r="R88" s="141">
        <v>143.27449999999999</v>
      </c>
      <c r="S88" s="402">
        <v>13130.536700000001</v>
      </c>
      <c r="T88" s="141">
        <v>5274.7136</v>
      </c>
      <c r="U88" s="141">
        <v>0</v>
      </c>
      <c r="V88" s="141">
        <v>0</v>
      </c>
      <c r="W88" s="403">
        <v>7855.8230999999996</v>
      </c>
      <c r="X88" s="142">
        <v>143.60219999999998</v>
      </c>
      <c r="Y88" s="141">
        <v>1575.4128000000001</v>
      </c>
      <c r="Z88" s="142">
        <v>119.1001</v>
      </c>
      <c r="AA88" s="141">
        <v>0</v>
      </c>
      <c r="AB88" s="141">
        <v>161.9331</v>
      </c>
      <c r="AC88" s="142">
        <v>44.7209</v>
      </c>
      <c r="AD88" s="141">
        <v>474.02530000000002</v>
      </c>
      <c r="AE88" s="141">
        <v>1569.4133000000002</v>
      </c>
      <c r="AF88" s="141">
        <v>376.07780000000002</v>
      </c>
      <c r="AG88" s="141">
        <v>426.62479999999999</v>
      </c>
      <c r="AH88" s="141">
        <v>0</v>
      </c>
      <c r="AI88" s="141">
        <v>308.01189999999997</v>
      </c>
      <c r="AJ88" s="141">
        <v>140.71959999999999</v>
      </c>
      <c r="AK88" s="141">
        <v>100.0181</v>
      </c>
      <c r="AL88" s="141">
        <v>172.75299999999999</v>
      </c>
      <c r="AM88" s="380">
        <v>14.088200000000001</v>
      </c>
      <c r="AN88" s="141">
        <v>15.9558</v>
      </c>
      <c r="AO88" s="141">
        <v>29.8613</v>
      </c>
      <c r="AP88" s="141">
        <v>33.210799999999999</v>
      </c>
      <c r="AQ88" s="141">
        <v>19.122599999999998</v>
      </c>
      <c r="AR88" s="141">
        <v>12.586</v>
      </c>
      <c r="AS88" s="141">
        <v>0</v>
      </c>
      <c r="AT88" s="142">
        <v>4.3644999999999996</v>
      </c>
      <c r="AU88" s="466">
        <v>129.1892</v>
      </c>
      <c r="AV88" s="402">
        <v>3696.8330000000001</v>
      </c>
      <c r="AW88" s="141">
        <v>256.45889999999997</v>
      </c>
      <c r="AX88" s="402">
        <v>2271.0700999999995</v>
      </c>
      <c r="AY88" s="141">
        <v>0</v>
      </c>
      <c r="AZ88" s="141">
        <v>0</v>
      </c>
      <c r="BA88" s="142">
        <v>146.82135</v>
      </c>
      <c r="BB88" s="403">
        <v>2124.2487499999997</v>
      </c>
    </row>
    <row r="89" spans="2:54" ht="16.149999999999999" customHeight="1">
      <c r="B89" s="397"/>
      <c r="F89" s="137" t="s">
        <v>73</v>
      </c>
      <c r="G89" s="395" t="s">
        <v>74</v>
      </c>
      <c r="H89" s="396">
        <v>36981</v>
      </c>
      <c r="I89" s="397" t="s">
        <v>61</v>
      </c>
      <c r="J89" s="397" t="s">
        <v>67</v>
      </c>
      <c r="K89" s="398" t="s">
        <v>63</v>
      </c>
      <c r="L89" s="395" t="s">
        <v>68</v>
      </c>
      <c r="M89" s="399">
        <v>6.7255615845170424E-2</v>
      </c>
      <c r="N89" s="400" t="s">
        <v>52</v>
      </c>
      <c r="O89" s="504">
        <v>2018</v>
      </c>
      <c r="P89" s="401">
        <v>2</v>
      </c>
      <c r="Q89" s="141">
        <v>8938.7792000000009</v>
      </c>
      <c r="R89" s="141">
        <v>158.03450000000001</v>
      </c>
      <c r="S89" s="402">
        <v>8780.7446999999993</v>
      </c>
      <c r="T89" s="141">
        <v>3652.9584000000004</v>
      </c>
      <c r="U89" s="141">
        <v>0</v>
      </c>
      <c r="V89" s="141">
        <v>0</v>
      </c>
      <c r="W89" s="403">
        <v>5127.7862999999998</v>
      </c>
      <c r="X89" s="142">
        <v>90.071100000000001</v>
      </c>
      <c r="Y89" s="141">
        <v>1053.4367999999999</v>
      </c>
      <c r="Z89" s="142">
        <v>64.127700000000004</v>
      </c>
      <c r="AA89" s="141">
        <v>0</v>
      </c>
      <c r="AB89" s="141">
        <v>-27.344100000000001</v>
      </c>
      <c r="AC89" s="142">
        <v>87.391499999999994</v>
      </c>
      <c r="AD89" s="141">
        <v>365.72479999999996</v>
      </c>
      <c r="AE89" s="141">
        <v>852.51879999999994</v>
      </c>
      <c r="AF89" s="141">
        <v>1001.6223</v>
      </c>
      <c r="AG89" s="141">
        <v>327.0127</v>
      </c>
      <c r="AH89" s="141">
        <v>0</v>
      </c>
      <c r="AI89" s="141">
        <v>225.20820000000001</v>
      </c>
      <c r="AJ89" s="141">
        <v>138.34450000000001</v>
      </c>
      <c r="AK89" s="141">
        <v>55.845300000000009</v>
      </c>
      <c r="AL89" s="141">
        <v>155.55889999999999</v>
      </c>
      <c r="AM89" s="380">
        <v>6.0494000000000003</v>
      </c>
      <c r="AN89" s="141">
        <v>6.0087999999999999</v>
      </c>
      <c r="AO89" s="141">
        <v>0.66990000000000005</v>
      </c>
      <c r="AP89" s="141">
        <v>37.575299999999999</v>
      </c>
      <c r="AQ89" s="141">
        <v>10.048500000000001</v>
      </c>
      <c r="AR89" s="141">
        <v>16.828699999999998</v>
      </c>
      <c r="AS89" s="141">
        <v>0</v>
      </c>
      <c r="AT89" s="142">
        <v>7.4704000000000006</v>
      </c>
      <c r="AU89" s="466">
        <v>84.650999999999996</v>
      </c>
      <c r="AV89" s="402">
        <v>3206.4865</v>
      </c>
      <c r="AW89" s="141">
        <v>172.52850000000001</v>
      </c>
      <c r="AX89" s="402">
        <v>601.18309999999985</v>
      </c>
      <c r="AY89" s="141">
        <v>0</v>
      </c>
      <c r="AZ89" s="141">
        <v>0</v>
      </c>
      <c r="BA89" s="142">
        <v>605.22130499999992</v>
      </c>
      <c r="BB89" s="403">
        <v>-4.0382050000000618</v>
      </c>
    </row>
    <row r="90" spans="2:54" ht="16.149999999999999" customHeight="1">
      <c r="F90" s="137" t="s">
        <v>75</v>
      </c>
      <c r="G90" s="395" t="s">
        <v>76</v>
      </c>
      <c r="H90" s="396">
        <v>38015</v>
      </c>
      <c r="I90" s="397" t="s">
        <v>61</v>
      </c>
      <c r="J90" s="397" t="s">
        <v>62</v>
      </c>
      <c r="K90" s="398" t="s">
        <v>63</v>
      </c>
      <c r="L90" s="395" t="s">
        <v>77</v>
      </c>
      <c r="M90" s="399">
        <v>0.12816335724628533</v>
      </c>
      <c r="N90" s="400" t="s">
        <v>52</v>
      </c>
      <c r="O90" s="504">
        <v>2018</v>
      </c>
      <c r="P90" s="401">
        <v>2</v>
      </c>
      <c r="Q90" s="141">
        <v>8134.8384000000005</v>
      </c>
      <c r="R90" s="141">
        <v>220.3135</v>
      </c>
      <c r="S90" s="402">
        <v>7914.5249000000003</v>
      </c>
      <c r="T90" s="141">
        <v>3163.3887999999997</v>
      </c>
      <c r="U90" s="141">
        <v>0</v>
      </c>
      <c r="V90" s="141">
        <v>0</v>
      </c>
      <c r="W90" s="403">
        <v>4751.1361000000006</v>
      </c>
      <c r="X90" s="142">
        <v>119.5061</v>
      </c>
      <c r="Y90" s="141">
        <v>949.35360000000003</v>
      </c>
      <c r="Z90" s="142">
        <v>60.595500000000001</v>
      </c>
      <c r="AA90" s="141">
        <v>0</v>
      </c>
      <c r="AB90" s="141">
        <v>-29.435000000000002</v>
      </c>
      <c r="AC90" s="142">
        <v>46.304299999999998</v>
      </c>
      <c r="AD90" s="141">
        <v>307.07810000000006</v>
      </c>
      <c r="AE90" s="141">
        <v>821.37860000000001</v>
      </c>
      <c r="AF90" s="141">
        <v>603.64080000000001</v>
      </c>
      <c r="AG90" s="141">
        <v>292.17790000000002</v>
      </c>
      <c r="AH90" s="141">
        <v>0</v>
      </c>
      <c r="AI90" s="141">
        <v>162.94810000000001</v>
      </c>
      <c r="AJ90" s="141">
        <v>60.514299999999999</v>
      </c>
      <c r="AK90" s="141">
        <v>2.4562999999999997</v>
      </c>
      <c r="AL90" s="141">
        <v>111.244</v>
      </c>
      <c r="AM90" s="380">
        <v>11.225899999999999</v>
      </c>
      <c r="AN90" s="141">
        <v>9.5612999999999992</v>
      </c>
      <c r="AO90" s="141">
        <v>7.1862000000000004</v>
      </c>
      <c r="AP90" s="141">
        <v>21.9849</v>
      </c>
      <c r="AQ90" s="141">
        <v>0</v>
      </c>
      <c r="AR90" s="141">
        <v>18.229400000000002</v>
      </c>
      <c r="AS90" s="141">
        <v>0</v>
      </c>
      <c r="AT90" s="142">
        <v>8.7696000000000005</v>
      </c>
      <c r="AU90" s="466">
        <v>76.957300000000004</v>
      </c>
      <c r="AV90" s="402">
        <v>2438.3954000000003</v>
      </c>
      <c r="AW90" s="141">
        <v>157.56659999999999</v>
      </c>
      <c r="AX90" s="402">
        <v>1042.5882000000001</v>
      </c>
      <c r="AY90" s="141">
        <v>0</v>
      </c>
      <c r="AZ90" s="141">
        <v>0</v>
      </c>
      <c r="BA90" s="142">
        <v>211.73606999999998</v>
      </c>
      <c r="BB90" s="403">
        <v>830.85213000000022</v>
      </c>
    </row>
    <row r="91" spans="2:54" ht="16.149999999999999" customHeight="1">
      <c r="B91" s="397"/>
      <c r="F91" s="137" t="s">
        <v>78</v>
      </c>
      <c r="G91" s="395" t="s">
        <v>79</v>
      </c>
      <c r="H91" s="396">
        <v>38453</v>
      </c>
      <c r="I91" s="397" t="s">
        <v>61</v>
      </c>
      <c r="J91" s="397" t="s">
        <v>62</v>
      </c>
      <c r="K91" s="398" t="s">
        <v>63</v>
      </c>
      <c r="L91" s="395" t="s">
        <v>80</v>
      </c>
      <c r="M91" s="399">
        <v>0.18916046795976998</v>
      </c>
      <c r="N91" s="400" t="s">
        <v>52</v>
      </c>
      <c r="O91" s="504">
        <v>2018</v>
      </c>
      <c r="P91" s="401">
        <v>2</v>
      </c>
      <c r="Q91" s="141">
        <v>14851.054400000001</v>
      </c>
      <c r="R91" s="141">
        <v>416.55999999999995</v>
      </c>
      <c r="S91" s="402">
        <v>14434.494400000001</v>
      </c>
      <c r="T91" s="141">
        <v>5949.9232000000002</v>
      </c>
      <c r="U91" s="141">
        <v>0</v>
      </c>
      <c r="V91" s="141">
        <v>0</v>
      </c>
      <c r="W91" s="403">
        <v>8484.5712000000021</v>
      </c>
      <c r="X91" s="142">
        <v>206.12620000000001</v>
      </c>
      <c r="Y91" s="141">
        <v>1731.4128000000001</v>
      </c>
      <c r="Z91" s="142">
        <v>89.746300000000005</v>
      </c>
      <c r="AA91" s="141">
        <v>0</v>
      </c>
      <c r="AB91" s="141">
        <v>270.53809999999999</v>
      </c>
      <c r="AC91" s="142">
        <v>48.009500000000003</v>
      </c>
      <c r="AD91" s="141">
        <v>502.1814</v>
      </c>
      <c r="AE91" s="141">
        <v>1449.7042000000001</v>
      </c>
      <c r="AF91" s="141">
        <v>465.05270000000002</v>
      </c>
      <c r="AG91" s="141">
        <v>500.86189999999999</v>
      </c>
      <c r="AH91" s="141">
        <v>0</v>
      </c>
      <c r="AI91" s="141">
        <v>310.46820000000002</v>
      </c>
      <c r="AJ91" s="141">
        <v>161.12110000000001</v>
      </c>
      <c r="AK91" s="141">
        <v>108.9298</v>
      </c>
      <c r="AL91" s="141">
        <v>51.643200000000007</v>
      </c>
      <c r="AM91" s="380">
        <v>18.797800000000002</v>
      </c>
      <c r="AN91" s="141">
        <v>20.9496</v>
      </c>
      <c r="AO91" s="141">
        <v>17.7422</v>
      </c>
      <c r="AP91" s="141">
        <v>51.683800000000005</v>
      </c>
      <c r="AQ91" s="141">
        <v>0</v>
      </c>
      <c r="AR91" s="141">
        <v>5.2374000000000001</v>
      </c>
      <c r="AS91" s="141">
        <v>0</v>
      </c>
      <c r="AT91" s="142">
        <v>15.143799999999999</v>
      </c>
      <c r="AU91" s="466">
        <v>129.55459999999999</v>
      </c>
      <c r="AV91" s="402">
        <v>3679.5171</v>
      </c>
      <c r="AW91" s="141">
        <v>287.084</v>
      </c>
      <c r="AX91" s="402">
        <v>2809.2324000000012</v>
      </c>
      <c r="AY91" s="141">
        <v>0</v>
      </c>
      <c r="AZ91" s="141">
        <v>0</v>
      </c>
      <c r="BA91" s="142">
        <v>243.048585</v>
      </c>
      <c r="BB91" s="403">
        <v>2566.1838150000012</v>
      </c>
    </row>
    <row r="92" spans="2:54" ht="16.149999999999999" customHeight="1">
      <c r="B92" s="397"/>
      <c r="F92" s="137" t="s">
        <v>81</v>
      </c>
      <c r="G92" s="395" t="s">
        <v>82</v>
      </c>
      <c r="H92" s="396">
        <v>38453</v>
      </c>
      <c r="I92" s="397" t="s">
        <v>61</v>
      </c>
      <c r="J92" s="397" t="s">
        <v>62</v>
      </c>
      <c r="K92" s="398" t="s">
        <v>63</v>
      </c>
      <c r="L92" s="395" t="s">
        <v>83</v>
      </c>
      <c r="M92" s="399">
        <v>0.16758697671849163</v>
      </c>
      <c r="N92" s="400" t="s">
        <v>52</v>
      </c>
      <c r="O92" s="504">
        <v>2018</v>
      </c>
      <c r="P92" s="401">
        <v>2</v>
      </c>
      <c r="Q92" s="141">
        <v>12859.5792</v>
      </c>
      <c r="R92" s="141">
        <v>230.2355</v>
      </c>
      <c r="S92" s="402">
        <v>12629.343699999999</v>
      </c>
      <c r="T92" s="141">
        <v>5256.2432000000008</v>
      </c>
      <c r="U92" s="141">
        <v>0</v>
      </c>
      <c r="V92" s="141">
        <v>0</v>
      </c>
      <c r="W92" s="403">
        <v>7373.1004999999986</v>
      </c>
      <c r="X92" s="142">
        <v>153.32589999999999</v>
      </c>
      <c r="Y92" s="141">
        <v>1515.1135999999999</v>
      </c>
      <c r="Z92" s="142">
        <v>85.665999999999997</v>
      </c>
      <c r="AA92" s="141">
        <v>0</v>
      </c>
      <c r="AB92" s="141">
        <v>22.066099999999999</v>
      </c>
      <c r="AC92" s="142">
        <v>108.7268</v>
      </c>
      <c r="AD92" s="141">
        <v>421.34680000000003</v>
      </c>
      <c r="AE92" s="141">
        <v>1282.7164</v>
      </c>
      <c r="AF92" s="141">
        <v>253.75</v>
      </c>
      <c r="AG92" s="141">
        <v>459.12509999999997</v>
      </c>
      <c r="AH92" s="141">
        <v>0</v>
      </c>
      <c r="AI92" s="141">
        <v>249.58850000000001</v>
      </c>
      <c r="AJ92" s="141">
        <v>203.83229999999998</v>
      </c>
      <c r="AK92" s="141">
        <v>107.02160000000001</v>
      </c>
      <c r="AL92" s="141">
        <v>191.63200000000001</v>
      </c>
      <c r="AM92" s="380">
        <v>19.630099999999999</v>
      </c>
      <c r="AN92" s="141">
        <v>16.463299999999997</v>
      </c>
      <c r="AO92" s="141">
        <v>9.4801000000000002</v>
      </c>
      <c r="AP92" s="141">
        <v>39.361699999999999</v>
      </c>
      <c r="AQ92" s="141">
        <v>0</v>
      </c>
      <c r="AR92" s="141">
        <v>16.767800000000001</v>
      </c>
      <c r="AS92" s="141">
        <v>0</v>
      </c>
      <c r="AT92" s="142">
        <v>50.75</v>
      </c>
      <c r="AU92" s="466">
        <v>152.453</v>
      </c>
      <c r="AV92" s="402">
        <v>3321.4657000000002</v>
      </c>
      <c r="AW92" s="141">
        <v>273.2242</v>
      </c>
      <c r="AX92" s="402">
        <v>2155.097999999999</v>
      </c>
      <c r="AY92" s="141">
        <v>0</v>
      </c>
      <c r="AZ92" s="141">
        <v>0</v>
      </c>
      <c r="BA92" s="142">
        <v>230.957415</v>
      </c>
      <c r="BB92" s="403">
        <v>1924.140584999999</v>
      </c>
    </row>
    <row r="93" spans="2:54" ht="16.149999999999999" customHeight="1">
      <c r="B93" s="397"/>
      <c r="F93" s="137" t="s">
        <v>84</v>
      </c>
      <c r="G93" s="395" t="s">
        <v>85</v>
      </c>
      <c r="H93" s="396">
        <v>38453</v>
      </c>
      <c r="I93" s="397" t="s">
        <v>61</v>
      </c>
      <c r="J93" s="397" t="s">
        <v>62</v>
      </c>
      <c r="K93" s="398" t="s">
        <v>63</v>
      </c>
      <c r="L93" s="395" t="s">
        <v>83</v>
      </c>
      <c r="M93" s="399">
        <v>0.13132522897245011</v>
      </c>
      <c r="N93" s="400" t="s">
        <v>52</v>
      </c>
      <c r="O93" s="504">
        <v>2018</v>
      </c>
      <c r="P93" s="401">
        <v>2</v>
      </c>
      <c r="Q93" s="141">
        <v>22821.260800000004</v>
      </c>
      <c r="R93" s="141">
        <v>364.69500000000005</v>
      </c>
      <c r="S93" s="402">
        <v>22456.565800000004</v>
      </c>
      <c r="T93" s="141">
        <v>9080.1568000000007</v>
      </c>
      <c r="U93" s="141">
        <v>0</v>
      </c>
      <c r="V93" s="141">
        <v>0</v>
      </c>
      <c r="W93" s="403">
        <v>13376.409000000001</v>
      </c>
      <c r="X93" s="142">
        <v>273.60339999999997</v>
      </c>
      <c r="Y93" s="141">
        <v>2694.1408000000001</v>
      </c>
      <c r="Z93" s="142">
        <v>153.3056</v>
      </c>
      <c r="AA93" s="141">
        <v>0</v>
      </c>
      <c r="AB93" s="141">
        <v>-211.6884</v>
      </c>
      <c r="AC93" s="142">
        <v>190.5967</v>
      </c>
      <c r="AD93" s="141">
        <v>682.9529</v>
      </c>
      <c r="AE93" s="141">
        <v>2110.5098000000003</v>
      </c>
      <c r="AF93" s="141">
        <v>1674.1410000000001</v>
      </c>
      <c r="AG93" s="141">
        <v>822.81989999999996</v>
      </c>
      <c r="AH93" s="141">
        <v>0</v>
      </c>
      <c r="AI93" s="141">
        <v>473.63959999999997</v>
      </c>
      <c r="AJ93" s="141">
        <v>232.27260000000001</v>
      </c>
      <c r="AK93" s="141">
        <v>107.02160000000001</v>
      </c>
      <c r="AL93" s="141">
        <v>282.71810000000005</v>
      </c>
      <c r="AM93" s="380">
        <v>33.129599999999996</v>
      </c>
      <c r="AN93" s="141">
        <v>8.3635999999999999</v>
      </c>
      <c r="AO93" s="141">
        <v>5.7652000000000001</v>
      </c>
      <c r="AP93" s="141">
        <v>68.147099999999995</v>
      </c>
      <c r="AQ93" s="141">
        <v>10.048500000000001</v>
      </c>
      <c r="AR93" s="141">
        <v>20.3812</v>
      </c>
      <c r="AS93" s="141">
        <v>0</v>
      </c>
      <c r="AT93" s="142">
        <v>264.32630000000006</v>
      </c>
      <c r="AU93" s="466">
        <v>410.16150000000005</v>
      </c>
      <c r="AV93" s="402">
        <v>6796.2370000000001</v>
      </c>
      <c r="AW93" s="141">
        <v>441.02319999999997</v>
      </c>
      <c r="AX93" s="402">
        <v>2997.0073000000007</v>
      </c>
      <c r="AY93" s="141">
        <v>0</v>
      </c>
      <c r="AZ93" s="141">
        <v>0</v>
      </c>
      <c r="BA93" s="142">
        <v>526.40776499999993</v>
      </c>
      <c r="BB93" s="403">
        <v>2470.5995350000003</v>
      </c>
    </row>
    <row r="94" spans="2:54" ht="16.149999999999999" customHeight="1">
      <c r="B94" s="397"/>
      <c r="F94" s="137" t="s">
        <v>86</v>
      </c>
      <c r="G94" s="395" t="s">
        <v>87</v>
      </c>
      <c r="H94" s="396">
        <v>38861</v>
      </c>
      <c r="I94" s="397" t="s">
        <v>55</v>
      </c>
      <c r="J94" s="397" t="s">
        <v>71</v>
      </c>
      <c r="K94" s="398" t="s">
        <v>63</v>
      </c>
      <c r="L94" s="395" t="s">
        <v>88</v>
      </c>
      <c r="M94" s="399">
        <v>0.16330101954487686</v>
      </c>
      <c r="N94" s="400" t="s">
        <v>52</v>
      </c>
      <c r="O94" s="504">
        <v>2018</v>
      </c>
      <c r="P94" s="401">
        <v>2</v>
      </c>
      <c r="Q94" s="141">
        <v>22221.68</v>
      </c>
      <c r="R94" s="141">
        <v>352.846</v>
      </c>
      <c r="S94" s="402">
        <v>21868.833999999999</v>
      </c>
      <c r="T94" s="141">
        <v>8880.4976000000006</v>
      </c>
      <c r="U94" s="141">
        <v>0</v>
      </c>
      <c r="V94" s="141">
        <v>0</v>
      </c>
      <c r="W94" s="403">
        <v>12988.336399999998</v>
      </c>
      <c r="X94" s="142">
        <v>227.78629999999998</v>
      </c>
      <c r="Y94" s="141">
        <v>2623.6495999999997</v>
      </c>
      <c r="Z94" s="142">
        <v>118.20689999999999</v>
      </c>
      <c r="AA94" s="141">
        <v>0</v>
      </c>
      <c r="AB94" s="141">
        <v>552.82989999999995</v>
      </c>
      <c r="AC94" s="142">
        <v>-52.170999999999999</v>
      </c>
      <c r="AD94" s="141">
        <v>647.24519999999995</v>
      </c>
      <c r="AE94" s="141">
        <v>2263.0846000000001</v>
      </c>
      <c r="AF94" s="141">
        <v>1309.1673000000001</v>
      </c>
      <c r="AG94" s="141">
        <v>752.72400000000005</v>
      </c>
      <c r="AH94" s="141">
        <v>0</v>
      </c>
      <c r="AI94" s="141">
        <v>498.30410000000001</v>
      </c>
      <c r="AJ94" s="141">
        <v>259.90089999999998</v>
      </c>
      <c r="AK94" s="141">
        <v>100.0181</v>
      </c>
      <c r="AL94" s="141">
        <v>279.4701</v>
      </c>
      <c r="AM94" s="380">
        <v>11.936399999999999</v>
      </c>
      <c r="AN94" s="141">
        <v>24.623900000000003</v>
      </c>
      <c r="AO94" s="141">
        <v>6.617799999999999</v>
      </c>
      <c r="AP94" s="141">
        <v>50.668800000000005</v>
      </c>
      <c r="AQ94" s="141">
        <v>3.1668000000000003</v>
      </c>
      <c r="AR94" s="141">
        <v>25.801300000000001</v>
      </c>
      <c r="AS94" s="141">
        <v>0</v>
      </c>
      <c r="AT94" s="142">
        <v>228.7201</v>
      </c>
      <c r="AU94" s="466">
        <v>351.5351</v>
      </c>
      <c r="AV94" s="402">
        <v>6461.4493999999995</v>
      </c>
      <c r="AW94" s="141">
        <v>429.08010000000002</v>
      </c>
      <c r="AX94" s="402">
        <v>3628.8229999999994</v>
      </c>
      <c r="AY94" s="141">
        <v>0</v>
      </c>
      <c r="AZ94" s="141">
        <v>0</v>
      </c>
      <c r="BA94" s="142">
        <v>298.20199500000001</v>
      </c>
      <c r="BB94" s="403">
        <v>3330.621005</v>
      </c>
    </row>
    <row r="95" spans="2:54" ht="16.149999999999999" customHeight="1">
      <c r="B95" s="397"/>
      <c r="F95" s="137" t="s">
        <v>89</v>
      </c>
      <c r="G95" s="395" t="s">
        <v>90</v>
      </c>
      <c r="H95" s="396">
        <v>39056</v>
      </c>
      <c r="I95" s="397" t="s">
        <v>61</v>
      </c>
      <c r="J95" s="397" t="s">
        <v>91</v>
      </c>
      <c r="K95" s="398" t="s">
        <v>63</v>
      </c>
      <c r="L95" s="395" t="s">
        <v>92</v>
      </c>
      <c r="M95" s="399">
        <v>0.18207541213983547</v>
      </c>
      <c r="N95" s="400" t="s">
        <v>52</v>
      </c>
      <c r="O95" s="504">
        <v>2018</v>
      </c>
      <c r="P95" s="401">
        <v>2</v>
      </c>
      <c r="Q95" s="141">
        <v>11170.286400000001</v>
      </c>
      <c r="R95" s="141">
        <v>188.00549999999998</v>
      </c>
      <c r="S95" s="402">
        <v>10982.2809</v>
      </c>
      <c r="T95" s="141">
        <v>4476.3472000000002</v>
      </c>
      <c r="U95" s="141">
        <v>0</v>
      </c>
      <c r="V95" s="141">
        <v>0</v>
      </c>
      <c r="W95" s="403">
        <v>6505.9336999999996</v>
      </c>
      <c r="X95" s="142">
        <v>126.50960000000001</v>
      </c>
      <c r="Y95" s="141">
        <v>1317.5344</v>
      </c>
      <c r="Z95" s="142">
        <v>90.3553</v>
      </c>
      <c r="AA95" s="141">
        <v>0</v>
      </c>
      <c r="AB95" s="141">
        <v>176.87389999999999</v>
      </c>
      <c r="AC95" s="142">
        <v>63.721699999999998</v>
      </c>
      <c r="AD95" s="141">
        <v>293.96429999999998</v>
      </c>
      <c r="AE95" s="141">
        <v>1038.1217000000001</v>
      </c>
      <c r="AF95" s="141">
        <v>411.11560000000003</v>
      </c>
      <c r="AG95" s="141">
        <v>422.86930000000001</v>
      </c>
      <c r="AH95" s="141">
        <v>0</v>
      </c>
      <c r="AI95" s="141">
        <v>211.78989999999999</v>
      </c>
      <c r="AJ95" s="141">
        <v>241.42790000000002</v>
      </c>
      <c r="AK95" s="141">
        <v>54.952100000000002</v>
      </c>
      <c r="AL95" s="141">
        <v>217.2912</v>
      </c>
      <c r="AM95" s="380">
        <v>11.286799999999999</v>
      </c>
      <c r="AN95" s="141">
        <v>7.3486000000000002</v>
      </c>
      <c r="AO95" s="141">
        <v>8.8914000000000009</v>
      </c>
      <c r="AP95" s="141">
        <v>19.833100000000002</v>
      </c>
      <c r="AQ95" s="141">
        <v>0</v>
      </c>
      <c r="AR95" s="141">
        <v>13.5198</v>
      </c>
      <c r="AS95" s="141">
        <v>0</v>
      </c>
      <c r="AT95" s="142">
        <v>10.2515</v>
      </c>
      <c r="AU95" s="466">
        <v>71.131200000000007</v>
      </c>
      <c r="AV95" s="402">
        <v>2962.6632</v>
      </c>
      <c r="AW95" s="141">
        <v>215.63229999999999</v>
      </c>
      <c r="AX95" s="402">
        <v>2033.8344999999993</v>
      </c>
      <c r="AY95" s="141">
        <v>0</v>
      </c>
      <c r="AZ95" s="141">
        <v>0</v>
      </c>
      <c r="BA95" s="142">
        <v>456.97392000000002</v>
      </c>
      <c r="BB95" s="403">
        <v>1576.8605799999991</v>
      </c>
    </row>
    <row r="96" spans="2:54" ht="16.149999999999999" customHeight="1">
      <c r="B96" s="397"/>
      <c r="F96" s="137" t="s">
        <v>93</v>
      </c>
      <c r="G96" s="395" t="s">
        <v>94</v>
      </c>
      <c r="H96" s="396">
        <v>39781</v>
      </c>
      <c r="I96" s="397" t="s">
        <v>55</v>
      </c>
      <c r="J96" s="397" t="s">
        <v>71</v>
      </c>
      <c r="K96" s="398" t="s">
        <v>95</v>
      </c>
      <c r="L96" s="395" t="s">
        <v>96</v>
      </c>
      <c r="M96" s="399">
        <v>0.12913801272987666</v>
      </c>
      <c r="N96" s="400" t="s">
        <v>52</v>
      </c>
      <c r="O96" s="504">
        <v>2018</v>
      </c>
      <c r="P96" s="401">
        <v>2</v>
      </c>
      <c r="Q96" s="141">
        <v>5281.1824000000006</v>
      </c>
      <c r="R96" s="141">
        <v>145.85750000000002</v>
      </c>
      <c r="S96" s="402">
        <v>5135.3249000000005</v>
      </c>
      <c r="T96" s="141">
        <v>2864.7295999999997</v>
      </c>
      <c r="U96" s="141">
        <v>0</v>
      </c>
      <c r="V96" s="141">
        <v>0</v>
      </c>
      <c r="W96" s="403">
        <v>2270.5953000000009</v>
      </c>
      <c r="X96" s="142">
        <v>169.6268</v>
      </c>
      <c r="Y96" s="141">
        <v>410.65440000000001</v>
      </c>
      <c r="Z96" s="142">
        <v>75.942299999999989</v>
      </c>
      <c r="AA96" s="141">
        <v>0</v>
      </c>
      <c r="AB96" s="141">
        <v>57.063299999999998</v>
      </c>
      <c r="AC96" s="142">
        <v>16.828699999999998</v>
      </c>
      <c r="AD96" s="141">
        <v>172.14400000000001</v>
      </c>
      <c r="AE96" s="141">
        <v>197.76260000000002</v>
      </c>
      <c r="AF96" s="141">
        <v>241.773</v>
      </c>
      <c r="AG96" s="141">
        <v>71.192100000000011</v>
      </c>
      <c r="AH96" s="141">
        <v>0</v>
      </c>
      <c r="AI96" s="141">
        <v>24.562999999999999</v>
      </c>
      <c r="AJ96" s="141">
        <v>15.834</v>
      </c>
      <c r="AK96" s="141">
        <v>59.682000000000002</v>
      </c>
      <c r="AL96" s="141">
        <v>82.418000000000006</v>
      </c>
      <c r="AM96" s="380">
        <v>6.8613999999999997</v>
      </c>
      <c r="AN96" s="141">
        <v>3.3292000000000002</v>
      </c>
      <c r="AO96" s="141">
        <v>0</v>
      </c>
      <c r="AP96" s="141">
        <v>9.4395000000000007</v>
      </c>
      <c r="AQ96" s="141">
        <v>0</v>
      </c>
      <c r="AR96" s="141">
        <v>5.8057999999999996</v>
      </c>
      <c r="AS96" s="141">
        <v>0</v>
      </c>
      <c r="AT96" s="142">
        <v>13.154400000000001</v>
      </c>
      <c r="AU96" s="466">
        <v>38.590299999999999</v>
      </c>
      <c r="AV96" s="402">
        <v>903.95900000000006</v>
      </c>
      <c r="AW96" s="141">
        <v>102.30340000000001</v>
      </c>
      <c r="AX96" s="402">
        <v>682.00140000000056</v>
      </c>
      <c r="AY96" s="141">
        <v>0</v>
      </c>
      <c r="AZ96" s="141">
        <v>0</v>
      </c>
      <c r="BA96" s="142">
        <v>105.92829</v>
      </c>
      <c r="BB96" s="403">
        <v>576.07311000000061</v>
      </c>
    </row>
    <row r="97" spans="2:54" ht="16.149999999999999" customHeight="1">
      <c r="F97" s="137" t="s">
        <v>97</v>
      </c>
      <c r="G97" s="395" t="s">
        <v>98</v>
      </c>
      <c r="H97" s="396">
        <v>40002</v>
      </c>
      <c r="I97" s="397" t="s">
        <v>61</v>
      </c>
      <c r="J97" s="397" t="s">
        <v>67</v>
      </c>
      <c r="K97" s="398" t="s">
        <v>63</v>
      </c>
      <c r="L97" s="395" t="s">
        <v>68</v>
      </c>
      <c r="M97" s="399">
        <v>0.10856622231832469</v>
      </c>
      <c r="N97" s="400" t="s">
        <v>52</v>
      </c>
      <c r="O97" s="504">
        <v>2018</v>
      </c>
      <c r="P97" s="401">
        <v>2</v>
      </c>
      <c r="Q97" s="141">
        <v>13925.891200000002</v>
      </c>
      <c r="R97" s="141">
        <v>236.36500000000001</v>
      </c>
      <c r="S97" s="402">
        <v>13689.5262</v>
      </c>
      <c r="T97" s="141">
        <v>5777.1376</v>
      </c>
      <c r="U97" s="141">
        <v>0</v>
      </c>
      <c r="V97" s="141">
        <v>0</v>
      </c>
      <c r="W97" s="403">
        <v>7912.388600000002</v>
      </c>
      <c r="X97" s="142">
        <v>197.23480000000001</v>
      </c>
      <c r="Y97" s="141">
        <v>1642.3264000000001</v>
      </c>
      <c r="Z97" s="142">
        <v>95.694199999999995</v>
      </c>
      <c r="AA97" s="141">
        <v>0</v>
      </c>
      <c r="AB97" s="141">
        <v>-42.893900000000002</v>
      </c>
      <c r="AC97" s="142">
        <v>84.407399999999996</v>
      </c>
      <c r="AD97" s="141">
        <v>471.56900000000002</v>
      </c>
      <c r="AE97" s="141">
        <v>1288.1771000000001</v>
      </c>
      <c r="AF97" s="141">
        <v>605.20389999999998</v>
      </c>
      <c r="AG97" s="141">
        <v>731.3075</v>
      </c>
      <c r="AH97" s="141">
        <v>0</v>
      </c>
      <c r="AI97" s="141">
        <v>369.29759999999999</v>
      </c>
      <c r="AJ97" s="141">
        <v>281.96699999999998</v>
      </c>
      <c r="AK97" s="141">
        <v>111.69060000000002</v>
      </c>
      <c r="AL97" s="141">
        <v>237.85509999999999</v>
      </c>
      <c r="AM97" s="380">
        <v>9.2162000000000006</v>
      </c>
      <c r="AN97" s="141">
        <v>30.003399999999999</v>
      </c>
      <c r="AO97" s="141">
        <v>8.7696000000000005</v>
      </c>
      <c r="AP97" s="141">
        <v>58.524900000000002</v>
      </c>
      <c r="AQ97" s="141">
        <v>0</v>
      </c>
      <c r="AR97" s="141">
        <v>24.4818</v>
      </c>
      <c r="AS97" s="141">
        <v>0</v>
      </c>
      <c r="AT97" s="142">
        <v>9.7846000000000011</v>
      </c>
      <c r="AU97" s="466">
        <v>140.78050000000002</v>
      </c>
      <c r="AV97" s="402">
        <v>4237.8482999999997</v>
      </c>
      <c r="AW97" s="141">
        <v>268.91700000000003</v>
      </c>
      <c r="AX97" s="402">
        <v>1511.8814000000016</v>
      </c>
      <c r="AY97" s="141">
        <v>0</v>
      </c>
      <c r="AZ97" s="141">
        <v>0</v>
      </c>
      <c r="BA97" s="142">
        <v>317.18232</v>
      </c>
      <c r="BB97" s="403">
        <v>1194.6990800000015</v>
      </c>
    </row>
    <row r="98" spans="2:54" ht="16.149999999999999" customHeight="1">
      <c r="B98" s="397"/>
      <c r="F98" s="137" t="s">
        <v>99</v>
      </c>
      <c r="G98" s="395" t="s">
        <v>100</v>
      </c>
      <c r="H98" s="396">
        <v>40308</v>
      </c>
      <c r="I98" s="397" t="s">
        <v>55</v>
      </c>
      <c r="J98" s="397" t="s">
        <v>71</v>
      </c>
      <c r="K98" s="398" t="s">
        <v>63</v>
      </c>
      <c r="L98" s="395" t="s">
        <v>77</v>
      </c>
      <c r="M98" s="399">
        <v>6.4774063143576213E-2</v>
      </c>
      <c r="N98" s="400" t="s">
        <v>52</v>
      </c>
      <c r="O98" s="504">
        <v>2018</v>
      </c>
      <c r="P98" s="401">
        <v>2</v>
      </c>
      <c r="Q98" s="141">
        <v>8897.1584000000003</v>
      </c>
      <c r="R98" s="141">
        <v>69.064499999999995</v>
      </c>
      <c r="S98" s="402">
        <v>8828.0938999999998</v>
      </c>
      <c r="T98" s="141">
        <v>3604.3072000000002</v>
      </c>
      <c r="U98" s="141">
        <v>0</v>
      </c>
      <c r="V98" s="141">
        <v>0</v>
      </c>
      <c r="W98" s="403">
        <v>5223.7866999999997</v>
      </c>
      <c r="X98" s="142">
        <v>98.840699999999998</v>
      </c>
      <c r="Y98" s="141">
        <v>1059.2608</v>
      </c>
      <c r="Z98" s="142">
        <v>49.329000000000001</v>
      </c>
      <c r="AA98" s="141">
        <v>0</v>
      </c>
      <c r="AB98" s="141">
        <v>-24.948699999999999</v>
      </c>
      <c r="AC98" s="142">
        <v>46.832099999999997</v>
      </c>
      <c r="AD98" s="141">
        <v>389.17130000000003</v>
      </c>
      <c r="AE98" s="141">
        <v>1051.1136999999999</v>
      </c>
      <c r="AF98" s="141">
        <v>555.18470000000002</v>
      </c>
      <c r="AG98" s="141">
        <v>601.40779999999995</v>
      </c>
      <c r="AH98" s="141">
        <v>0</v>
      </c>
      <c r="AI98" s="141">
        <v>241.3467</v>
      </c>
      <c r="AJ98" s="141">
        <v>104.2405</v>
      </c>
      <c r="AK98" s="141">
        <v>0</v>
      </c>
      <c r="AL98" s="141">
        <v>209.53660000000002</v>
      </c>
      <c r="AM98" s="380">
        <v>10.6778</v>
      </c>
      <c r="AN98" s="141">
        <v>2.0097</v>
      </c>
      <c r="AO98" s="141">
        <v>8.2621000000000002</v>
      </c>
      <c r="AP98" s="141">
        <v>25.598300000000002</v>
      </c>
      <c r="AQ98" s="141">
        <v>0</v>
      </c>
      <c r="AR98" s="141">
        <v>19.082000000000001</v>
      </c>
      <c r="AS98" s="141">
        <v>0</v>
      </c>
      <c r="AT98" s="142">
        <v>72.186800000000005</v>
      </c>
      <c r="AU98" s="466">
        <v>137.81670000000003</v>
      </c>
      <c r="AV98" s="402">
        <v>3289.8180000000002</v>
      </c>
      <c r="AW98" s="141">
        <v>172.1165</v>
      </c>
      <c r="AX98" s="402">
        <v>576.30509999999947</v>
      </c>
      <c r="AY98" s="141">
        <v>0</v>
      </c>
      <c r="AZ98" s="141">
        <v>0</v>
      </c>
      <c r="BA98" s="142">
        <v>136.53782999999999</v>
      </c>
      <c r="BB98" s="403">
        <v>439.76726999999948</v>
      </c>
    </row>
    <row r="99" spans="2:54" ht="16.149999999999999" customHeight="1">
      <c r="B99" s="397"/>
      <c r="F99" s="137" t="s">
        <v>101</v>
      </c>
      <c r="G99" s="395" t="s">
        <v>102</v>
      </c>
      <c r="H99" s="396">
        <v>40328</v>
      </c>
      <c r="I99" s="397" t="s">
        <v>55</v>
      </c>
      <c r="J99" s="397" t="s">
        <v>103</v>
      </c>
      <c r="K99" s="398" t="s">
        <v>63</v>
      </c>
      <c r="L99" s="395" t="s">
        <v>77</v>
      </c>
      <c r="M99" s="399">
        <v>1.4218315443391978E-2</v>
      </c>
      <c r="N99" s="400" t="s">
        <v>51</v>
      </c>
      <c r="O99" s="504">
        <v>2018</v>
      </c>
      <c r="P99" s="401">
        <v>2</v>
      </c>
      <c r="Q99" s="141">
        <v>9660.9968000000008</v>
      </c>
      <c r="R99" s="141">
        <v>72.078000000000003</v>
      </c>
      <c r="S99" s="402">
        <v>9588.9188000000013</v>
      </c>
      <c r="T99" s="141">
        <v>3956.8464000000004</v>
      </c>
      <c r="U99" s="141">
        <v>0</v>
      </c>
      <c r="V99" s="141">
        <v>0</v>
      </c>
      <c r="W99" s="403">
        <v>5632.0724000000009</v>
      </c>
      <c r="X99" s="142">
        <v>112.17779999999999</v>
      </c>
      <c r="Y99" s="141">
        <v>1150.5520000000001</v>
      </c>
      <c r="Z99" s="142">
        <v>48.273400000000002</v>
      </c>
      <c r="AA99" s="141">
        <v>0</v>
      </c>
      <c r="AB99" s="141">
        <v>-137.79640000000001</v>
      </c>
      <c r="AC99" s="142">
        <v>53.0642</v>
      </c>
      <c r="AD99" s="141">
        <v>530.39839999999992</v>
      </c>
      <c r="AE99" s="141">
        <v>1105.0102000000002</v>
      </c>
      <c r="AF99" s="141">
        <v>816.32389999999998</v>
      </c>
      <c r="AG99" s="141">
        <v>597.08389999999997</v>
      </c>
      <c r="AH99" s="141">
        <v>0</v>
      </c>
      <c r="AI99" s="141">
        <v>244.4323</v>
      </c>
      <c r="AJ99" s="141">
        <v>126.04270000000001</v>
      </c>
      <c r="AK99" s="141">
        <v>49.998899999999999</v>
      </c>
      <c r="AL99" s="141">
        <v>239.25580000000002</v>
      </c>
      <c r="AM99" s="380">
        <v>13.7837</v>
      </c>
      <c r="AN99" s="141">
        <v>6.1712000000000007</v>
      </c>
      <c r="AO99" s="141">
        <v>7.4298000000000002</v>
      </c>
      <c r="AP99" s="141">
        <v>27.283200000000001</v>
      </c>
      <c r="AQ99" s="141">
        <v>0</v>
      </c>
      <c r="AR99" s="141">
        <v>12.139400000000002</v>
      </c>
      <c r="AS99" s="141">
        <v>0</v>
      </c>
      <c r="AT99" s="142">
        <v>136.94380000000001</v>
      </c>
      <c r="AU99" s="466">
        <v>203.75110000000001</v>
      </c>
      <c r="AV99" s="402">
        <v>3912.2972</v>
      </c>
      <c r="AW99" s="141">
        <v>186.67669999999998</v>
      </c>
      <c r="AX99" s="402">
        <v>137.36310000000049</v>
      </c>
      <c r="AY99" s="141">
        <v>0</v>
      </c>
      <c r="AZ99" s="141">
        <v>0</v>
      </c>
      <c r="BA99" s="142">
        <v>131.19521999999998</v>
      </c>
      <c r="BB99" s="403">
        <v>6.1678800000005012</v>
      </c>
    </row>
    <row r="100" spans="2:54" ht="16.149999999999999" customHeight="1">
      <c r="B100" s="397"/>
      <c r="F100" s="137" t="s">
        <v>104</v>
      </c>
      <c r="G100" s="395" t="s">
        <v>105</v>
      </c>
      <c r="H100" s="396">
        <v>40338</v>
      </c>
      <c r="I100" s="397" t="s">
        <v>55</v>
      </c>
      <c r="J100" s="397" t="s">
        <v>103</v>
      </c>
      <c r="K100" s="398" t="s">
        <v>106</v>
      </c>
      <c r="L100" s="395" t="s">
        <v>77</v>
      </c>
      <c r="M100" s="399">
        <v>-6.3588685060460004E-3</v>
      </c>
      <c r="N100" s="400" t="s">
        <v>56</v>
      </c>
      <c r="O100" s="504">
        <v>2018</v>
      </c>
      <c r="P100" s="401">
        <v>2</v>
      </c>
      <c r="Q100" s="141">
        <v>4224.7296000000006</v>
      </c>
      <c r="R100" s="141">
        <v>53.156500000000001</v>
      </c>
      <c r="S100" s="402">
        <v>4171.5730999999996</v>
      </c>
      <c r="T100" s="141">
        <v>1719.0512000000001</v>
      </c>
      <c r="U100" s="141">
        <v>0</v>
      </c>
      <c r="V100" s="141">
        <v>0</v>
      </c>
      <c r="W100" s="403">
        <v>2452.5218999999997</v>
      </c>
      <c r="X100" s="142">
        <v>66.05619999999999</v>
      </c>
      <c r="Y100" s="141">
        <v>354.51520000000005</v>
      </c>
      <c r="Z100" s="142">
        <v>54.566400000000002</v>
      </c>
      <c r="AA100" s="141">
        <v>0</v>
      </c>
      <c r="AB100" s="141">
        <v>-14.007000000000001</v>
      </c>
      <c r="AC100" s="142">
        <v>22.147300000000001</v>
      </c>
      <c r="AD100" s="141">
        <v>179.67529999999999</v>
      </c>
      <c r="AE100" s="141">
        <v>656.38019999999995</v>
      </c>
      <c r="AF100" s="141">
        <v>488.68189999999998</v>
      </c>
      <c r="AG100" s="141">
        <v>158.2791</v>
      </c>
      <c r="AH100" s="141">
        <v>0</v>
      </c>
      <c r="AI100" s="141">
        <v>225.3706</v>
      </c>
      <c r="AJ100" s="141">
        <v>46.344899999999996</v>
      </c>
      <c r="AK100" s="141">
        <v>23.568300000000001</v>
      </c>
      <c r="AL100" s="141">
        <v>117.0295</v>
      </c>
      <c r="AM100" s="380">
        <v>5.2780000000000005</v>
      </c>
      <c r="AN100" s="141">
        <v>1.9081999999999999</v>
      </c>
      <c r="AO100" s="141">
        <v>0</v>
      </c>
      <c r="AP100" s="141">
        <v>16.950499999999998</v>
      </c>
      <c r="AQ100" s="141">
        <v>0</v>
      </c>
      <c r="AR100" s="141">
        <v>8.8914000000000009</v>
      </c>
      <c r="AS100" s="141">
        <v>0</v>
      </c>
      <c r="AT100" s="142">
        <v>2.1924000000000001</v>
      </c>
      <c r="AU100" s="466">
        <v>35.220500000000001</v>
      </c>
      <c r="AV100" s="402">
        <v>1930.5502999999999</v>
      </c>
      <c r="AW100" s="141">
        <v>81.8386</v>
      </c>
      <c r="AX100" s="402">
        <v>-26.864500000000319</v>
      </c>
      <c r="AY100" s="141">
        <v>0</v>
      </c>
      <c r="AZ100" s="141">
        <v>0</v>
      </c>
      <c r="BA100" s="142">
        <v>115.669515</v>
      </c>
      <c r="BB100" s="403">
        <v>-142.5340150000003</v>
      </c>
    </row>
    <row r="101" spans="2:54" ht="16.149999999999999" customHeight="1">
      <c r="B101" s="397"/>
      <c r="F101" s="137" t="s">
        <v>107</v>
      </c>
      <c r="G101" s="395" t="s">
        <v>213</v>
      </c>
      <c r="H101" s="396">
        <v>40978</v>
      </c>
      <c r="I101" s="397" t="s">
        <v>61</v>
      </c>
      <c r="J101" s="397" t="s">
        <v>108</v>
      </c>
      <c r="K101" s="398" t="s">
        <v>63</v>
      </c>
      <c r="L101" s="395" t="s">
        <v>77</v>
      </c>
      <c r="M101" s="399">
        <v>-2.8918154005919173E-2</v>
      </c>
      <c r="N101" s="400" t="s">
        <v>56</v>
      </c>
      <c r="O101" s="504">
        <v>2018</v>
      </c>
      <c r="P101" s="401">
        <v>2</v>
      </c>
      <c r="Q101" s="141">
        <v>8131.9264000000003</v>
      </c>
      <c r="R101" s="141">
        <v>193.233</v>
      </c>
      <c r="S101" s="402">
        <v>7938.6934000000001</v>
      </c>
      <c r="T101" s="141">
        <v>3255.3248000000003</v>
      </c>
      <c r="U101" s="141">
        <v>0</v>
      </c>
      <c r="V101" s="141">
        <v>0</v>
      </c>
      <c r="W101" s="403">
        <v>4683.3685999999998</v>
      </c>
      <c r="X101" s="142">
        <v>88.832799999999992</v>
      </c>
      <c r="Y101" s="141">
        <v>952.30719999999997</v>
      </c>
      <c r="Z101" s="142">
        <v>53.125100000000003</v>
      </c>
      <c r="AA101" s="141">
        <v>0</v>
      </c>
      <c r="AB101" s="141">
        <v>-11.4695</v>
      </c>
      <c r="AC101" s="142">
        <v>51.663499999999999</v>
      </c>
      <c r="AD101" s="141">
        <v>350.64189999999996</v>
      </c>
      <c r="AE101" s="141">
        <v>1019.5472</v>
      </c>
      <c r="AF101" s="141">
        <v>1323.357</v>
      </c>
      <c r="AG101" s="141">
        <v>288.99080000000004</v>
      </c>
      <c r="AH101" s="141">
        <v>0</v>
      </c>
      <c r="AI101" s="141">
        <v>292.94929999999999</v>
      </c>
      <c r="AJ101" s="141">
        <v>61.001500000000007</v>
      </c>
      <c r="AK101" s="141">
        <v>18.493299999999998</v>
      </c>
      <c r="AL101" s="141">
        <v>262.60080000000005</v>
      </c>
      <c r="AM101" s="380">
        <v>11.225899999999999</v>
      </c>
      <c r="AN101" s="141">
        <v>2.2533000000000003</v>
      </c>
      <c r="AO101" s="141">
        <v>12.667200000000001</v>
      </c>
      <c r="AP101" s="141">
        <v>35.2408</v>
      </c>
      <c r="AQ101" s="141">
        <v>0</v>
      </c>
      <c r="AR101" s="141">
        <v>21.964600000000001</v>
      </c>
      <c r="AS101" s="141">
        <v>0</v>
      </c>
      <c r="AT101" s="142">
        <v>5.9885000000000002</v>
      </c>
      <c r="AU101" s="466">
        <v>89.340300000000013</v>
      </c>
      <c r="AV101" s="402">
        <v>3706.9220999999998</v>
      </c>
      <c r="AW101" s="141">
        <v>157.53570000000002</v>
      </c>
      <c r="AX101" s="402">
        <v>-235.16029999999989</v>
      </c>
      <c r="AY101" s="141">
        <v>0</v>
      </c>
      <c r="AZ101" s="141">
        <v>0</v>
      </c>
      <c r="BA101" s="142">
        <v>312.88413000000003</v>
      </c>
      <c r="BB101" s="403">
        <v>-548.04442999999992</v>
      </c>
    </row>
    <row r="102" spans="2:54" ht="16.149999999999999" customHeight="1">
      <c r="B102" s="397"/>
      <c r="F102" s="137" t="s">
        <v>109</v>
      </c>
      <c r="G102" s="395" t="s">
        <v>110</v>
      </c>
      <c r="H102" s="396">
        <v>41018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0.20547791663809722</v>
      </c>
      <c r="N102" s="400" t="s">
        <v>52</v>
      </c>
      <c r="O102" s="504">
        <v>2018</v>
      </c>
      <c r="P102" s="401">
        <v>2</v>
      </c>
      <c r="Q102" s="141">
        <v>15191.0928</v>
      </c>
      <c r="R102" s="141">
        <v>208.03399999999999</v>
      </c>
      <c r="S102" s="402">
        <v>14983.058800000001</v>
      </c>
      <c r="T102" s="141">
        <v>6063.4288000000006</v>
      </c>
      <c r="U102" s="141">
        <v>0</v>
      </c>
      <c r="V102" s="141">
        <v>0</v>
      </c>
      <c r="W102" s="403">
        <v>8919.6299999999992</v>
      </c>
      <c r="X102" s="142">
        <v>162.8263</v>
      </c>
      <c r="Y102" s="141">
        <v>1797.5984000000001</v>
      </c>
      <c r="Z102" s="142">
        <v>82.235299999999995</v>
      </c>
      <c r="AA102" s="141">
        <v>0</v>
      </c>
      <c r="AB102" s="141">
        <v>-59.052700000000002</v>
      </c>
      <c r="AC102" s="142">
        <v>72.328900000000004</v>
      </c>
      <c r="AD102" s="141">
        <v>447.57439999999997</v>
      </c>
      <c r="AE102" s="141">
        <v>1221.0246999999999</v>
      </c>
      <c r="AF102" s="141">
        <v>248.4923</v>
      </c>
      <c r="AG102" s="141">
        <v>661.41460000000006</v>
      </c>
      <c r="AH102" s="141">
        <v>0</v>
      </c>
      <c r="AI102" s="141">
        <v>339.90319999999997</v>
      </c>
      <c r="AJ102" s="141">
        <v>142.6481</v>
      </c>
      <c r="AK102" s="141">
        <v>59.478999999999999</v>
      </c>
      <c r="AL102" s="141">
        <v>247.76150000000001</v>
      </c>
      <c r="AM102" s="380">
        <v>6.4554000000000009</v>
      </c>
      <c r="AN102" s="141">
        <v>3.5931000000000002</v>
      </c>
      <c r="AO102" s="141">
        <v>2.4765999999999999</v>
      </c>
      <c r="AP102" s="141">
        <v>53.795000000000002</v>
      </c>
      <c r="AQ102" s="141">
        <v>10.048500000000001</v>
      </c>
      <c r="AR102" s="141">
        <v>16.240000000000002</v>
      </c>
      <c r="AS102" s="141">
        <v>0</v>
      </c>
      <c r="AT102" s="142">
        <v>14.453600000000002</v>
      </c>
      <c r="AU102" s="466">
        <v>107.06220000000002</v>
      </c>
      <c r="AV102" s="402">
        <v>3475.36</v>
      </c>
      <c r="AW102" s="141">
        <v>293.45209999999997</v>
      </c>
      <c r="AX102" s="402">
        <v>3121.434099999999</v>
      </c>
      <c r="AY102" s="141">
        <v>0</v>
      </c>
      <c r="AZ102" s="141">
        <v>0</v>
      </c>
      <c r="BA102" s="142">
        <v>276.59053500000005</v>
      </c>
      <c r="BB102" s="403">
        <v>2844.8435649999992</v>
      </c>
    </row>
    <row r="103" spans="2:54" ht="16.149999999999999" customHeight="1">
      <c r="B103" s="397"/>
      <c r="F103" s="137" t="s">
        <v>112</v>
      </c>
      <c r="G103" s="395" t="s">
        <v>113</v>
      </c>
      <c r="H103" s="396">
        <v>41324</v>
      </c>
      <c r="I103" s="397" t="s">
        <v>55</v>
      </c>
      <c r="J103" s="397" t="s">
        <v>103</v>
      </c>
      <c r="K103" s="398" t="s">
        <v>63</v>
      </c>
      <c r="L103" s="395" t="s">
        <v>114</v>
      </c>
      <c r="M103" s="399">
        <v>9.7376096584405977E-2</v>
      </c>
      <c r="N103" s="400" t="s">
        <v>52</v>
      </c>
      <c r="O103" s="504">
        <v>2018</v>
      </c>
      <c r="P103" s="401">
        <v>2</v>
      </c>
      <c r="Q103" s="141">
        <v>7550.1711999999998</v>
      </c>
      <c r="R103" s="141">
        <v>161.31450000000001</v>
      </c>
      <c r="S103" s="402">
        <v>7388.8567000000003</v>
      </c>
      <c r="T103" s="141">
        <v>2961.0047999999997</v>
      </c>
      <c r="U103" s="141">
        <v>0</v>
      </c>
      <c r="V103" s="141">
        <v>0</v>
      </c>
      <c r="W103" s="403">
        <v>4427.8518999999997</v>
      </c>
      <c r="X103" s="142">
        <v>85.848700000000008</v>
      </c>
      <c r="Y103" s="141">
        <v>886.37120000000004</v>
      </c>
      <c r="Z103" s="142">
        <v>46.426100000000005</v>
      </c>
      <c r="AA103" s="141">
        <v>0</v>
      </c>
      <c r="AB103" s="141">
        <v>-26.004300000000001</v>
      </c>
      <c r="AC103" s="142">
        <v>61.488699999999994</v>
      </c>
      <c r="AD103" s="141">
        <v>319.21749999999997</v>
      </c>
      <c r="AE103" s="141">
        <v>896.18410000000006</v>
      </c>
      <c r="AF103" s="141">
        <v>643.57089999999994</v>
      </c>
      <c r="AG103" s="141">
        <v>209.7396</v>
      </c>
      <c r="AH103" s="141">
        <v>0</v>
      </c>
      <c r="AI103" s="141">
        <v>139.96850000000001</v>
      </c>
      <c r="AJ103" s="141">
        <v>117.45580000000001</v>
      </c>
      <c r="AK103" s="141">
        <v>0</v>
      </c>
      <c r="AL103" s="141">
        <v>193.72290000000001</v>
      </c>
      <c r="AM103" s="380">
        <v>5.7855000000000008</v>
      </c>
      <c r="AN103" s="141">
        <v>3.1668000000000003</v>
      </c>
      <c r="AO103" s="141">
        <v>4.0600000000000005</v>
      </c>
      <c r="AP103" s="141">
        <v>18.980499999999999</v>
      </c>
      <c r="AQ103" s="141">
        <v>12.281499999999999</v>
      </c>
      <c r="AR103" s="141">
        <v>10.170300000000001</v>
      </c>
      <c r="AS103" s="141">
        <v>0</v>
      </c>
      <c r="AT103" s="142">
        <v>7.7545999999999999</v>
      </c>
      <c r="AU103" s="466">
        <v>62.199199999999998</v>
      </c>
      <c r="AV103" s="402">
        <v>2582.0585000000001</v>
      </c>
      <c r="AW103" s="141">
        <v>127.4256</v>
      </c>
      <c r="AX103" s="402">
        <v>735.20620000000031</v>
      </c>
      <c r="AY103" s="141">
        <v>0</v>
      </c>
      <c r="AZ103" s="141">
        <v>0</v>
      </c>
      <c r="BA103" s="142">
        <v>159.17362499999999</v>
      </c>
      <c r="BB103" s="403">
        <v>576.03257500000029</v>
      </c>
    </row>
    <row r="104" spans="2:54" ht="16.149999999999999" customHeight="1">
      <c r="F104" s="137" t="s">
        <v>115</v>
      </c>
      <c r="G104" s="395" t="s">
        <v>214</v>
      </c>
      <c r="H104" s="396">
        <v>41408</v>
      </c>
      <c r="I104" s="397" t="s">
        <v>55</v>
      </c>
      <c r="J104" s="397" t="s">
        <v>116</v>
      </c>
      <c r="K104" s="398" t="s">
        <v>117</v>
      </c>
      <c r="L104" s="395" t="s">
        <v>114</v>
      </c>
      <c r="M104" s="399">
        <v>8.7792221654580171E-2</v>
      </c>
      <c r="N104" s="400" t="s">
        <v>52</v>
      </c>
      <c r="O104" s="504">
        <v>2018</v>
      </c>
      <c r="P104" s="401">
        <v>2</v>
      </c>
      <c r="Q104" s="141">
        <v>8675.264000000001</v>
      </c>
      <c r="R104" s="141">
        <v>48.359499999999997</v>
      </c>
      <c r="S104" s="402">
        <v>8626.9045000000006</v>
      </c>
      <c r="T104" s="141">
        <v>4599.3168000000005</v>
      </c>
      <c r="U104" s="141">
        <v>0</v>
      </c>
      <c r="V104" s="141">
        <v>0</v>
      </c>
      <c r="W104" s="403">
        <v>4027.5877</v>
      </c>
      <c r="X104" s="142">
        <v>101.39850000000001</v>
      </c>
      <c r="Y104" s="141">
        <v>603.82400000000007</v>
      </c>
      <c r="Z104" s="142">
        <v>72.714600000000004</v>
      </c>
      <c r="AA104" s="141">
        <v>0</v>
      </c>
      <c r="AB104" s="141">
        <v>390.12540000000001</v>
      </c>
      <c r="AC104" s="142">
        <v>9.0944000000000003</v>
      </c>
      <c r="AD104" s="141">
        <v>177.625</v>
      </c>
      <c r="AE104" s="141">
        <v>887.23180000000002</v>
      </c>
      <c r="AF104" s="141">
        <v>868.14980000000014</v>
      </c>
      <c r="AG104" s="141">
        <v>211.18090000000001</v>
      </c>
      <c r="AH104" s="141">
        <v>0</v>
      </c>
      <c r="AI104" s="141">
        <v>233.32819999999998</v>
      </c>
      <c r="AJ104" s="141">
        <v>110.59439999999999</v>
      </c>
      <c r="AK104" s="141">
        <v>0</v>
      </c>
      <c r="AL104" s="141">
        <v>166.6224</v>
      </c>
      <c r="AM104" s="380">
        <v>5.1156000000000006</v>
      </c>
      <c r="AN104" s="141">
        <v>10.941699999999999</v>
      </c>
      <c r="AO104" s="141">
        <v>0</v>
      </c>
      <c r="AP104" s="141">
        <v>25.192300000000003</v>
      </c>
      <c r="AQ104" s="141">
        <v>0</v>
      </c>
      <c r="AR104" s="141">
        <v>13.2965</v>
      </c>
      <c r="AS104" s="141">
        <v>0</v>
      </c>
      <c r="AT104" s="142">
        <v>10.048500000000001</v>
      </c>
      <c r="AU104" s="466">
        <v>64.5946</v>
      </c>
      <c r="AV104" s="402">
        <v>2719.3271000000004</v>
      </c>
      <c r="AW104" s="141">
        <v>167.92259999999999</v>
      </c>
      <c r="AX104" s="402">
        <v>761.62069999999983</v>
      </c>
      <c r="AY104" s="141">
        <v>0</v>
      </c>
      <c r="AZ104" s="141">
        <v>0</v>
      </c>
      <c r="BA104" s="142">
        <v>93.776864999999987</v>
      </c>
      <c r="BB104" s="403">
        <v>667.8438349999999</v>
      </c>
    </row>
    <row r="105" spans="2:54" ht="16.149999999999999" customHeight="1">
      <c r="F105" s="137" t="s">
        <v>118</v>
      </c>
      <c r="G105" s="395" t="s">
        <v>119</v>
      </c>
      <c r="H105" s="396">
        <v>41426</v>
      </c>
      <c r="I105" s="397" t="s">
        <v>61</v>
      </c>
      <c r="J105" s="397" t="s">
        <v>67</v>
      </c>
      <c r="K105" s="398" t="s">
        <v>63</v>
      </c>
      <c r="L105" s="395" t="s">
        <v>111</v>
      </c>
      <c r="M105" s="399">
        <v>7.9796371724010828E-2</v>
      </c>
      <c r="N105" s="400" t="s">
        <v>52</v>
      </c>
      <c r="O105" s="504">
        <v>2018</v>
      </c>
      <c r="P105" s="401">
        <v>2</v>
      </c>
      <c r="Q105" s="141">
        <v>15214.763200000001</v>
      </c>
      <c r="R105" s="141">
        <v>237.69749999999999</v>
      </c>
      <c r="S105" s="402">
        <v>14977.065699999999</v>
      </c>
      <c r="T105" s="141">
        <v>6091.467200000001</v>
      </c>
      <c r="U105" s="141">
        <v>0</v>
      </c>
      <c r="V105" s="141">
        <v>0</v>
      </c>
      <c r="W105" s="403">
        <v>8885.5985000000001</v>
      </c>
      <c r="X105" s="142">
        <v>171.0478</v>
      </c>
      <c r="Y105" s="141">
        <v>1796.8288</v>
      </c>
      <c r="Z105" s="142">
        <v>111.28460000000001</v>
      </c>
      <c r="AA105" s="141">
        <v>0</v>
      </c>
      <c r="AB105" s="141">
        <v>-378.2296</v>
      </c>
      <c r="AC105" s="142">
        <v>75.434799999999996</v>
      </c>
      <c r="AD105" s="141">
        <v>692.51419999999996</v>
      </c>
      <c r="AE105" s="141">
        <v>1446.5577000000001</v>
      </c>
      <c r="AF105" s="141">
        <v>1283.8126</v>
      </c>
      <c r="AG105" s="141">
        <v>515.15309999999999</v>
      </c>
      <c r="AH105" s="141">
        <v>0</v>
      </c>
      <c r="AI105" s="141">
        <v>287.4683</v>
      </c>
      <c r="AJ105" s="141">
        <v>211.83049999999997</v>
      </c>
      <c r="AK105" s="141">
        <v>0</v>
      </c>
      <c r="AL105" s="141">
        <v>237.16489999999999</v>
      </c>
      <c r="AM105" s="380">
        <v>7.3486000000000002</v>
      </c>
      <c r="AN105" s="141">
        <v>16.7881</v>
      </c>
      <c r="AO105" s="141">
        <v>1.0352999999999999</v>
      </c>
      <c r="AP105" s="141">
        <v>62.686399999999999</v>
      </c>
      <c r="AQ105" s="141">
        <v>10.048500000000001</v>
      </c>
      <c r="AR105" s="141">
        <v>22.086400000000001</v>
      </c>
      <c r="AS105" s="141">
        <v>0</v>
      </c>
      <c r="AT105" s="142">
        <v>201.376</v>
      </c>
      <c r="AU105" s="466">
        <v>321.36930000000001</v>
      </c>
      <c r="AV105" s="402">
        <v>4995.8706000000002</v>
      </c>
      <c r="AW105" s="141">
        <v>293.68900000000002</v>
      </c>
      <c r="AX105" s="402">
        <v>1214.0829000000006</v>
      </c>
      <c r="AY105" s="141">
        <v>0</v>
      </c>
      <c r="AZ105" s="141">
        <v>0</v>
      </c>
      <c r="BA105" s="142">
        <v>545.42825999999991</v>
      </c>
      <c r="BB105" s="403">
        <v>668.65464000000065</v>
      </c>
    </row>
    <row r="106" spans="2:54" ht="16.149999999999999" customHeight="1">
      <c r="F106" s="137" t="s">
        <v>120</v>
      </c>
      <c r="G106" s="395" t="s">
        <v>121</v>
      </c>
      <c r="H106" s="396">
        <v>41470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3.5000227802817023E-2</v>
      </c>
      <c r="N106" s="400" t="s">
        <v>51</v>
      </c>
      <c r="O106" s="504">
        <v>2018</v>
      </c>
      <c r="P106" s="401">
        <v>2</v>
      </c>
      <c r="Q106" s="141">
        <v>2089.5264000000002</v>
      </c>
      <c r="R106" s="141">
        <v>58.117500000000007</v>
      </c>
      <c r="S106" s="402">
        <v>2031.4089000000001</v>
      </c>
      <c r="T106" s="141">
        <v>1210.1024</v>
      </c>
      <c r="U106" s="141">
        <v>0</v>
      </c>
      <c r="V106" s="141">
        <v>0</v>
      </c>
      <c r="W106" s="403">
        <v>821.30650000000014</v>
      </c>
      <c r="X106" s="142">
        <v>50.567300000000003</v>
      </c>
      <c r="Y106" s="141">
        <v>162.44799999999998</v>
      </c>
      <c r="Z106" s="142">
        <v>11.997299999999999</v>
      </c>
      <c r="AA106" s="141">
        <v>0</v>
      </c>
      <c r="AB106" s="141">
        <v>-0.24359999999999998</v>
      </c>
      <c r="AC106" s="142">
        <v>12.606300000000001</v>
      </c>
      <c r="AD106" s="141">
        <v>111.9545</v>
      </c>
      <c r="AE106" s="141">
        <v>68.329799999999992</v>
      </c>
      <c r="AF106" s="141">
        <v>190.3125</v>
      </c>
      <c r="AG106" s="141">
        <v>19.142899999999997</v>
      </c>
      <c r="AH106" s="141">
        <v>0</v>
      </c>
      <c r="AI106" s="141">
        <v>4.8110999999999997</v>
      </c>
      <c r="AJ106" s="141">
        <v>18.391800000000003</v>
      </c>
      <c r="AK106" s="141">
        <v>0</v>
      </c>
      <c r="AL106" s="141">
        <v>41.148099999999999</v>
      </c>
      <c r="AM106" s="380">
        <v>4.0194000000000001</v>
      </c>
      <c r="AN106" s="141">
        <v>3.0044</v>
      </c>
      <c r="AO106" s="141">
        <v>0</v>
      </c>
      <c r="AP106" s="141">
        <v>6.9426000000000005</v>
      </c>
      <c r="AQ106" s="141">
        <v>0</v>
      </c>
      <c r="AR106" s="141">
        <v>3.7961</v>
      </c>
      <c r="AS106" s="141">
        <v>0</v>
      </c>
      <c r="AT106" s="142">
        <v>28.562100000000001</v>
      </c>
      <c r="AU106" s="466">
        <v>46.324600000000004</v>
      </c>
      <c r="AV106" s="402">
        <v>500.4153</v>
      </c>
      <c r="AW106" s="141">
        <v>35.107399999999998</v>
      </c>
      <c r="AX106" s="402">
        <v>73.133900000000168</v>
      </c>
      <c r="AY106" s="141">
        <v>0</v>
      </c>
      <c r="AZ106" s="141">
        <v>0</v>
      </c>
      <c r="BA106" s="142">
        <v>50.473604999999999</v>
      </c>
      <c r="BB106" s="403">
        <v>22.660295000000168</v>
      </c>
    </row>
    <row r="107" spans="2:54" ht="16.149999999999999" customHeight="1">
      <c r="F107" s="137" t="s">
        <v>122</v>
      </c>
      <c r="G107" s="395" t="s">
        <v>123</v>
      </c>
      <c r="H107" s="396">
        <v>41655</v>
      </c>
      <c r="I107" s="397" t="s">
        <v>61</v>
      </c>
      <c r="J107" s="397" t="s">
        <v>62</v>
      </c>
      <c r="K107" s="398" t="s">
        <v>95</v>
      </c>
      <c r="L107" s="395" t="s">
        <v>80</v>
      </c>
      <c r="M107" s="399">
        <v>0.11245908156398302</v>
      </c>
      <c r="N107" s="400" t="s">
        <v>52</v>
      </c>
      <c r="O107" s="504">
        <v>2018</v>
      </c>
      <c r="P107" s="401">
        <v>2</v>
      </c>
      <c r="Q107" s="141">
        <v>2679.4768000000004</v>
      </c>
      <c r="R107" s="141">
        <v>34.932000000000002</v>
      </c>
      <c r="S107" s="402">
        <v>2644.5448000000001</v>
      </c>
      <c r="T107" s="141">
        <v>1513.7824000000001</v>
      </c>
      <c r="U107" s="141">
        <v>0</v>
      </c>
      <c r="V107" s="141">
        <v>0</v>
      </c>
      <c r="W107" s="403">
        <v>1130.7624000000001</v>
      </c>
      <c r="X107" s="142">
        <v>57.7941</v>
      </c>
      <c r="Y107" s="141">
        <v>264.40960000000001</v>
      </c>
      <c r="Z107" s="142">
        <v>3.6946000000000003</v>
      </c>
      <c r="AA107" s="141">
        <v>0</v>
      </c>
      <c r="AB107" s="141">
        <v>-0.16239999999999999</v>
      </c>
      <c r="AC107" s="142">
        <v>0</v>
      </c>
      <c r="AD107" s="141">
        <v>173.88979999999998</v>
      </c>
      <c r="AE107" s="141">
        <v>85.665999999999997</v>
      </c>
      <c r="AF107" s="141">
        <v>61.691699999999997</v>
      </c>
      <c r="AG107" s="141">
        <v>35.7483</v>
      </c>
      <c r="AH107" s="141">
        <v>0</v>
      </c>
      <c r="AI107" s="141">
        <v>5.8870000000000005</v>
      </c>
      <c r="AJ107" s="141">
        <v>12.0176</v>
      </c>
      <c r="AK107" s="141">
        <v>0</v>
      </c>
      <c r="AL107" s="141">
        <v>56.637</v>
      </c>
      <c r="AM107" s="380">
        <v>5.4607000000000001</v>
      </c>
      <c r="AN107" s="141">
        <v>1.3601000000000001</v>
      </c>
      <c r="AO107" s="141">
        <v>0</v>
      </c>
      <c r="AP107" s="141">
        <v>10.5154</v>
      </c>
      <c r="AQ107" s="141">
        <v>0</v>
      </c>
      <c r="AR107" s="141">
        <v>1.9284999999999999</v>
      </c>
      <c r="AS107" s="141">
        <v>0</v>
      </c>
      <c r="AT107" s="142">
        <v>1.0352999999999999</v>
      </c>
      <c r="AU107" s="466">
        <v>20.299999999999997</v>
      </c>
      <c r="AV107" s="402">
        <v>451.8374</v>
      </c>
      <c r="AW107" s="141">
        <v>51.532800000000002</v>
      </c>
      <c r="AX107" s="402">
        <v>301.33150000000023</v>
      </c>
      <c r="AY107" s="141">
        <v>0</v>
      </c>
      <c r="AZ107" s="141">
        <v>0</v>
      </c>
      <c r="BA107" s="142">
        <v>59.29092</v>
      </c>
      <c r="BB107" s="403">
        <v>242.0405800000002</v>
      </c>
    </row>
    <row r="108" spans="2:54" ht="16.149999999999999" customHeight="1">
      <c r="F108" s="137" t="s">
        <v>124</v>
      </c>
      <c r="G108" s="395" t="s">
        <v>125</v>
      </c>
      <c r="H108" s="396">
        <v>41699</v>
      </c>
      <c r="I108" s="397" t="s">
        <v>55</v>
      </c>
      <c r="J108" s="397" t="s">
        <v>126</v>
      </c>
      <c r="K108" s="398" t="s">
        <v>63</v>
      </c>
      <c r="L108" s="395" t="s">
        <v>114</v>
      </c>
      <c r="M108" s="399">
        <v>0.16944088800095047</v>
      </c>
      <c r="N108" s="400" t="s">
        <v>52</v>
      </c>
      <c r="O108" s="504">
        <v>2018</v>
      </c>
      <c r="P108" s="401">
        <v>2</v>
      </c>
      <c r="Q108" s="141">
        <v>13305.427200000002</v>
      </c>
      <c r="R108" s="141">
        <v>143.8485</v>
      </c>
      <c r="S108" s="402">
        <v>13161.578700000002</v>
      </c>
      <c r="T108" s="141">
        <v>5277.9584000000004</v>
      </c>
      <c r="U108" s="141">
        <v>0</v>
      </c>
      <c r="V108" s="141">
        <v>0</v>
      </c>
      <c r="W108" s="403">
        <v>7883.6203000000005</v>
      </c>
      <c r="X108" s="142">
        <v>197.53930000000003</v>
      </c>
      <c r="Y108" s="141">
        <v>1579.1360000000002</v>
      </c>
      <c r="Z108" s="142">
        <v>53.632600000000004</v>
      </c>
      <c r="AA108" s="141">
        <v>0</v>
      </c>
      <c r="AB108" s="141">
        <v>-18.939900000000002</v>
      </c>
      <c r="AC108" s="142">
        <v>49.714699999999993</v>
      </c>
      <c r="AD108" s="141">
        <v>335.57929999999999</v>
      </c>
      <c r="AE108" s="141">
        <v>956.33300000000008</v>
      </c>
      <c r="AF108" s="141">
        <v>998.61789999999996</v>
      </c>
      <c r="AG108" s="141">
        <v>398.08299999999997</v>
      </c>
      <c r="AH108" s="141">
        <v>0</v>
      </c>
      <c r="AI108" s="141">
        <v>501.99869999999999</v>
      </c>
      <c r="AJ108" s="141">
        <v>82.133800000000008</v>
      </c>
      <c r="AK108" s="141">
        <v>34.2258</v>
      </c>
      <c r="AL108" s="141">
        <v>106.00659999999999</v>
      </c>
      <c r="AM108" s="380">
        <v>12.0379</v>
      </c>
      <c r="AN108" s="141">
        <v>20.056400000000004</v>
      </c>
      <c r="AO108" s="141">
        <v>0.54810000000000003</v>
      </c>
      <c r="AP108" s="141">
        <v>127.05770000000001</v>
      </c>
      <c r="AQ108" s="141">
        <v>0</v>
      </c>
      <c r="AR108" s="141">
        <v>14.047599999999999</v>
      </c>
      <c r="AS108" s="141">
        <v>0</v>
      </c>
      <c r="AT108" s="142">
        <v>17.579799999999999</v>
      </c>
      <c r="AU108" s="466">
        <v>191.32749999999999</v>
      </c>
      <c r="AV108" s="402">
        <v>3604.3055999999997</v>
      </c>
      <c r="AW108" s="141">
        <v>225.29820000000001</v>
      </c>
      <c r="AX108" s="402">
        <v>2254.4834000000005</v>
      </c>
      <c r="AY108" s="141">
        <v>0</v>
      </c>
      <c r="AZ108" s="141">
        <v>0</v>
      </c>
      <c r="BA108" s="142">
        <v>385.37089500000002</v>
      </c>
      <c r="BB108" s="403">
        <v>1869.1125050000005</v>
      </c>
    </row>
    <row r="109" spans="2:54" ht="16.149999999999999" customHeight="1">
      <c r="F109" s="137" t="s">
        <v>127</v>
      </c>
      <c r="G109" s="395" t="s">
        <v>128</v>
      </c>
      <c r="H109" s="396">
        <v>41699</v>
      </c>
      <c r="I109" s="397" t="s">
        <v>55</v>
      </c>
      <c r="J109" s="397" t="s">
        <v>103</v>
      </c>
      <c r="K109" s="398" t="s">
        <v>95</v>
      </c>
      <c r="L109" s="395" t="s">
        <v>114</v>
      </c>
      <c r="M109" s="399">
        <v>9.8109895835231026E-2</v>
      </c>
      <c r="N109" s="400" t="s">
        <v>52</v>
      </c>
      <c r="O109" s="504">
        <v>2018</v>
      </c>
      <c r="P109" s="401">
        <v>2</v>
      </c>
      <c r="Q109" s="141">
        <v>3952.3536000000004</v>
      </c>
      <c r="R109" s="141">
        <v>75.727000000000004</v>
      </c>
      <c r="S109" s="402">
        <v>3876.6266000000005</v>
      </c>
      <c r="T109" s="141">
        <v>2215.3040000000001</v>
      </c>
      <c r="U109" s="141">
        <v>0</v>
      </c>
      <c r="V109" s="141">
        <v>0</v>
      </c>
      <c r="W109" s="403">
        <v>1661.3226000000004</v>
      </c>
      <c r="X109" s="142">
        <v>122.6729</v>
      </c>
      <c r="Y109" s="141">
        <v>310.04480000000001</v>
      </c>
      <c r="Z109" s="142">
        <v>20.360900000000001</v>
      </c>
      <c r="AA109" s="141">
        <v>0</v>
      </c>
      <c r="AB109" s="141">
        <v>-0.64959999999999996</v>
      </c>
      <c r="AC109" s="142">
        <v>15.2453</v>
      </c>
      <c r="AD109" s="141">
        <v>140.92259999999999</v>
      </c>
      <c r="AE109" s="141">
        <v>120.31810000000002</v>
      </c>
      <c r="AF109" s="141">
        <v>269.70580000000007</v>
      </c>
      <c r="AG109" s="141">
        <v>26.511800000000001</v>
      </c>
      <c r="AH109" s="141">
        <v>0</v>
      </c>
      <c r="AI109" s="141">
        <v>17.904600000000002</v>
      </c>
      <c r="AJ109" s="141">
        <v>9.7642999999999986</v>
      </c>
      <c r="AK109" s="141">
        <v>0</v>
      </c>
      <c r="AL109" s="141">
        <v>71.395100000000014</v>
      </c>
      <c r="AM109" s="380">
        <v>4.4253999999999998</v>
      </c>
      <c r="AN109" s="141">
        <v>15.5701</v>
      </c>
      <c r="AO109" s="141">
        <v>0</v>
      </c>
      <c r="AP109" s="141">
        <v>76.632499999999993</v>
      </c>
      <c r="AQ109" s="141">
        <v>0</v>
      </c>
      <c r="AR109" s="141">
        <v>6.4351000000000003</v>
      </c>
      <c r="AS109" s="141">
        <v>0</v>
      </c>
      <c r="AT109" s="142">
        <v>8.2417999999999996</v>
      </c>
      <c r="AU109" s="466">
        <v>111.3049</v>
      </c>
      <c r="AV109" s="402">
        <v>767.82720000000006</v>
      </c>
      <c r="AW109" s="141">
        <v>67.247500000000002</v>
      </c>
      <c r="AX109" s="402">
        <v>387.76500000000038</v>
      </c>
      <c r="AY109" s="141">
        <v>0</v>
      </c>
      <c r="AZ109" s="141">
        <v>0</v>
      </c>
      <c r="BA109" s="142">
        <v>64.954890000000006</v>
      </c>
      <c r="BB109" s="403">
        <v>322.81011000000035</v>
      </c>
    </row>
    <row r="110" spans="2:54" ht="16.149999999999999" customHeight="1">
      <c r="F110" s="137" t="s">
        <v>129</v>
      </c>
      <c r="G110" s="395" t="s">
        <v>130</v>
      </c>
      <c r="H110" s="396">
        <v>41725</v>
      </c>
      <c r="I110" s="397" t="s">
        <v>55</v>
      </c>
      <c r="J110" s="397" t="s">
        <v>116</v>
      </c>
      <c r="K110" s="398" t="s">
        <v>117</v>
      </c>
      <c r="L110" s="395" t="s">
        <v>114</v>
      </c>
      <c r="M110" s="399">
        <v>0.12171671046518326</v>
      </c>
      <c r="N110" s="400" t="s">
        <v>52</v>
      </c>
      <c r="O110" s="504">
        <v>2018</v>
      </c>
      <c r="P110" s="401">
        <v>2</v>
      </c>
      <c r="Q110" s="141">
        <v>10317.5488</v>
      </c>
      <c r="R110" s="141">
        <v>156.92750000000001</v>
      </c>
      <c r="S110" s="402">
        <v>10160.621299999999</v>
      </c>
      <c r="T110" s="141">
        <v>5073.9520000000002</v>
      </c>
      <c r="U110" s="141">
        <v>0</v>
      </c>
      <c r="V110" s="141">
        <v>0</v>
      </c>
      <c r="W110" s="403">
        <v>5086.6692999999996</v>
      </c>
      <c r="X110" s="142">
        <v>129.29070000000002</v>
      </c>
      <c r="Y110" s="141">
        <v>711.08960000000002</v>
      </c>
      <c r="Z110" s="142">
        <v>12.707799999999999</v>
      </c>
      <c r="AA110" s="141">
        <v>0</v>
      </c>
      <c r="AB110" s="141">
        <v>-0.91349999999999998</v>
      </c>
      <c r="AC110" s="142">
        <v>50.526700000000005</v>
      </c>
      <c r="AD110" s="141">
        <v>236.495</v>
      </c>
      <c r="AE110" s="141">
        <v>1057.7112</v>
      </c>
      <c r="AF110" s="141">
        <v>762.85370000000012</v>
      </c>
      <c r="AG110" s="141">
        <v>158.66480000000001</v>
      </c>
      <c r="AH110" s="141">
        <v>0</v>
      </c>
      <c r="AI110" s="141">
        <v>229.2276</v>
      </c>
      <c r="AJ110" s="141">
        <v>104.3826</v>
      </c>
      <c r="AK110" s="141">
        <v>1.7052</v>
      </c>
      <c r="AL110" s="141">
        <v>214.61160000000001</v>
      </c>
      <c r="AM110" s="380">
        <v>6.2930000000000001</v>
      </c>
      <c r="AN110" s="141">
        <v>19.041400000000003</v>
      </c>
      <c r="AO110" s="141">
        <v>0</v>
      </c>
      <c r="AP110" s="141">
        <v>28.0749</v>
      </c>
      <c r="AQ110" s="141">
        <v>20.097000000000001</v>
      </c>
      <c r="AR110" s="141">
        <v>11.043200000000001</v>
      </c>
      <c r="AS110" s="141">
        <v>0</v>
      </c>
      <c r="AT110" s="142">
        <v>2.7608000000000001</v>
      </c>
      <c r="AU110" s="466">
        <v>87.310299999999998</v>
      </c>
      <c r="AV110" s="402">
        <v>2852.9620000000004</v>
      </c>
      <c r="AW110" s="141">
        <v>174.41430000000003</v>
      </c>
      <c r="AX110" s="402">
        <v>1255.818099999999</v>
      </c>
      <c r="AY110" s="141">
        <v>0</v>
      </c>
      <c r="AZ110" s="141">
        <v>0</v>
      </c>
      <c r="BA110" s="142">
        <v>379.04411999999996</v>
      </c>
      <c r="BB110" s="403">
        <v>876.77397999999926</v>
      </c>
    </row>
    <row r="111" spans="2:54" ht="16.149999999999999" customHeight="1">
      <c r="F111" s="137" t="s">
        <v>131</v>
      </c>
      <c r="G111" s="395" t="s">
        <v>132</v>
      </c>
      <c r="H111" s="396">
        <v>41726</v>
      </c>
      <c r="I111" s="397" t="s">
        <v>55</v>
      </c>
      <c r="J111" s="397" t="s">
        <v>103</v>
      </c>
      <c r="K111" s="398" t="s">
        <v>106</v>
      </c>
      <c r="L111" s="395" t="s">
        <v>114</v>
      </c>
      <c r="M111" s="399">
        <v>9.764474706299249E-2</v>
      </c>
      <c r="N111" s="400" t="s">
        <v>52</v>
      </c>
      <c r="O111" s="504">
        <v>2018</v>
      </c>
      <c r="P111" s="401">
        <v>2</v>
      </c>
      <c r="Q111" s="141">
        <v>6817.8240000000005</v>
      </c>
      <c r="R111" s="141">
        <v>248.62400000000002</v>
      </c>
      <c r="S111" s="402">
        <v>6569.2000000000007</v>
      </c>
      <c r="T111" s="141">
        <v>2832.3775999999998</v>
      </c>
      <c r="U111" s="141">
        <v>0</v>
      </c>
      <c r="V111" s="141">
        <v>0</v>
      </c>
      <c r="W111" s="403">
        <v>3736.8224</v>
      </c>
      <c r="X111" s="142">
        <v>108.13810000000001</v>
      </c>
      <c r="Y111" s="141">
        <v>623.72960000000012</v>
      </c>
      <c r="Z111" s="142">
        <v>16.503900000000002</v>
      </c>
      <c r="AA111" s="141">
        <v>0</v>
      </c>
      <c r="AB111" s="141">
        <v>-14.555099999999999</v>
      </c>
      <c r="AC111" s="142">
        <v>99.348199999999991</v>
      </c>
      <c r="AD111" s="141">
        <v>247.863</v>
      </c>
      <c r="AE111" s="141">
        <v>735.08330000000001</v>
      </c>
      <c r="AF111" s="141">
        <v>615.02910000000008</v>
      </c>
      <c r="AG111" s="141">
        <v>217.87990000000002</v>
      </c>
      <c r="AH111" s="141">
        <v>0</v>
      </c>
      <c r="AI111" s="141">
        <v>285.39769999999999</v>
      </c>
      <c r="AJ111" s="141">
        <v>87.695999999999998</v>
      </c>
      <c r="AK111" s="141">
        <v>0</v>
      </c>
      <c r="AL111" s="141">
        <v>62.483400000000003</v>
      </c>
      <c r="AM111" s="380">
        <v>4.9531999999999998</v>
      </c>
      <c r="AN111" s="141">
        <v>3.0653000000000001</v>
      </c>
      <c r="AO111" s="141">
        <v>0</v>
      </c>
      <c r="AP111" s="141">
        <v>11.124400000000001</v>
      </c>
      <c r="AQ111" s="141">
        <v>0</v>
      </c>
      <c r="AR111" s="141">
        <v>15.488900000000001</v>
      </c>
      <c r="AS111" s="141">
        <v>0</v>
      </c>
      <c r="AT111" s="142">
        <v>6.3742000000000001</v>
      </c>
      <c r="AU111" s="466">
        <v>41.006</v>
      </c>
      <c r="AV111" s="402">
        <v>2292.4384000000005</v>
      </c>
      <c r="AW111" s="141">
        <v>115.08080000000001</v>
      </c>
      <c r="AX111" s="402">
        <v>665.72469999999976</v>
      </c>
      <c r="AY111" s="141">
        <v>0</v>
      </c>
      <c r="AZ111" s="141">
        <v>0</v>
      </c>
      <c r="BA111" s="142">
        <v>303.90613500000001</v>
      </c>
      <c r="BB111" s="403">
        <v>361.81856499999969</v>
      </c>
    </row>
    <row r="112" spans="2:54" ht="16.149999999999999" customHeight="1">
      <c r="F112" s="137" t="s">
        <v>133</v>
      </c>
      <c r="G112" s="395" t="s">
        <v>134</v>
      </c>
      <c r="H112" s="396">
        <v>41726</v>
      </c>
      <c r="I112" s="397" t="s">
        <v>55</v>
      </c>
      <c r="J112" s="397" t="s">
        <v>103</v>
      </c>
      <c r="K112" s="398" t="s">
        <v>135</v>
      </c>
      <c r="L112" s="395" t="s">
        <v>114</v>
      </c>
      <c r="M112" s="399">
        <v>0.12294762078495249</v>
      </c>
      <c r="N112" s="400" t="s">
        <v>52</v>
      </c>
      <c r="O112" s="504">
        <v>2018</v>
      </c>
      <c r="P112" s="401">
        <v>2</v>
      </c>
      <c r="Q112" s="141">
        <v>4538.9759999999997</v>
      </c>
      <c r="R112" s="141">
        <v>105.4315</v>
      </c>
      <c r="S112" s="402">
        <v>4433.5445</v>
      </c>
      <c r="T112" s="141">
        <v>1612.3327999999999</v>
      </c>
      <c r="U112" s="141">
        <v>0</v>
      </c>
      <c r="V112" s="141">
        <v>0</v>
      </c>
      <c r="W112" s="403">
        <v>2821.2117000000003</v>
      </c>
      <c r="X112" s="142">
        <v>67.396000000000015</v>
      </c>
      <c r="Y112" s="141">
        <v>376.7296</v>
      </c>
      <c r="Z112" s="142">
        <v>83.615700000000004</v>
      </c>
      <c r="AA112" s="141">
        <v>0</v>
      </c>
      <c r="AB112" s="141">
        <v>-4.4253999999999998</v>
      </c>
      <c r="AC112" s="142">
        <v>36.377600000000001</v>
      </c>
      <c r="AD112" s="141">
        <v>218.08290000000002</v>
      </c>
      <c r="AE112" s="141">
        <v>482.59190000000001</v>
      </c>
      <c r="AF112" s="141">
        <v>438.8048</v>
      </c>
      <c r="AG112" s="141">
        <v>167.1705</v>
      </c>
      <c r="AH112" s="141">
        <v>0</v>
      </c>
      <c r="AI112" s="141">
        <v>192.15979999999999</v>
      </c>
      <c r="AJ112" s="141">
        <v>91.086099999999988</v>
      </c>
      <c r="AK112" s="141">
        <v>0</v>
      </c>
      <c r="AL112" s="141">
        <v>47.765900000000002</v>
      </c>
      <c r="AM112" s="380">
        <v>5.1967999999999996</v>
      </c>
      <c r="AN112" s="141">
        <v>15.042300000000001</v>
      </c>
      <c r="AO112" s="141">
        <v>3.1261999999999999</v>
      </c>
      <c r="AP112" s="141">
        <v>13.763400000000001</v>
      </c>
      <c r="AQ112" s="141">
        <v>0</v>
      </c>
      <c r="AR112" s="141">
        <v>10.596599999999999</v>
      </c>
      <c r="AS112" s="141">
        <v>0</v>
      </c>
      <c r="AT112" s="142">
        <v>5.6433999999999997</v>
      </c>
      <c r="AU112" s="466">
        <v>53.368700000000004</v>
      </c>
      <c r="AV112" s="402">
        <v>1691.0306</v>
      </c>
      <c r="AW112" s="141">
        <v>76.335700000000003</v>
      </c>
      <c r="AX112" s="402">
        <v>558.05630000000042</v>
      </c>
      <c r="AY112" s="141">
        <v>0</v>
      </c>
      <c r="AZ112" s="141">
        <v>0</v>
      </c>
      <c r="BA112" s="142">
        <v>253.55303999999998</v>
      </c>
      <c r="BB112" s="403">
        <v>304.50326000000041</v>
      </c>
    </row>
    <row r="113" spans="6:54" ht="16.149999999999999" customHeight="1">
      <c r="F113" s="137" t="s">
        <v>136</v>
      </c>
      <c r="G113" s="395" t="s">
        <v>137</v>
      </c>
      <c r="H113" s="396">
        <v>41738</v>
      </c>
      <c r="I113" s="397" t="s">
        <v>55</v>
      </c>
      <c r="J113" s="397" t="s">
        <v>116</v>
      </c>
      <c r="K113" s="398" t="s">
        <v>135</v>
      </c>
      <c r="L113" s="395" t="s">
        <v>114</v>
      </c>
      <c r="M113" s="399">
        <v>0.19123715510963676</v>
      </c>
      <c r="N113" s="400" t="s">
        <v>52</v>
      </c>
      <c r="O113" s="504">
        <v>2018</v>
      </c>
      <c r="P113" s="401">
        <v>2</v>
      </c>
      <c r="Q113" s="141">
        <v>7454.9488000000001</v>
      </c>
      <c r="R113" s="141">
        <v>102.58199999999999</v>
      </c>
      <c r="S113" s="402">
        <v>7352.3668000000007</v>
      </c>
      <c r="T113" s="141">
        <v>2713.88</v>
      </c>
      <c r="U113" s="141">
        <v>0</v>
      </c>
      <c r="V113" s="141">
        <v>0</v>
      </c>
      <c r="W113" s="403">
        <v>4638.4868000000006</v>
      </c>
      <c r="X113" s="142">
        <v>183.6541</v>
      </c>
      <c r="Y113" s="141">
        <v>624.83199999999988</v>
      </c>
      <c r="Z113" s="142">
        <v>40.539099999999998</v>
      </c>
      <c r="AA113" s="141">
        <v>0</v>
      </c>
      <c r="AB113" s="141">
        <v>-3.0449999999999999</v>
      </c>
      <c r="AC113" s="142">
        <v>32.703299999999999</v>
      </c>
      <c r="AD113" s="141">
        <v>228.35469999999998</v>
      </c>
      <c r="AE113" s="141">
        <v>681.1259</v>
      </c>
      <c r="AF113" s="141">
        <v>595.37869999999998</v>
      </c>
      <c r="AG113" s="141">
        <v>184.3646</v>
      </c>
      <c r="AH113" s="141">
        <v>0</v>
      </c>
      <c r="AI113" s="141">
        <v>214.12440000000001</v>
      </c>
      <c r="AJ113" s="141">
        <v>82.844300000000004</v>
      </c>
      <c r="AK113" s="141">
        <v>2.2736000000000001</v>
      </c>
      <c r="AL113" s="141">
        <v>170.4794</v>
      </c>
      <c r="AM113" s="380">
        <v>6.1914999999999996</v>
      </c>
      <c r="AN113" s="141">
        <v>11.449199999999999</v>
      </c>
      <c r="AO113" s="141">
        <v>0.66990000000000005</v>
      </c>
      <c r="AP113" s="141">
        <v>16.199400000000001</v>
      </c>
      <c r="AQ113" s="141">
        <v>0</v>
      </c>
      <c r="AR113" s="141">
        <v>10.454500000000001</v>
      </c>
      <c r="AS113" s="141">
        <v>0</v>
      </c>
      <c r="AT113" s="142">
        <v>63.945</v>
      </c>
      <c r="AU113" s="466">
        <v>108.90950000000001</v>
      </c>
      <c r="AV113" s="402">
        <v>2267.8550999999998</v>
      </c>
      <c r="AW113" s="141">
        <v>125.6016</v>
      </c>
      <c r="AX113" s="402">
        <v>1425.6632000000004</v>
      </c>
      <c r="AY113" s="141">
        <v>0</v>
      </c>
      <c r="AZ113" s="141">
        <v>0</v>
      </c>
      <c r="BA113" s="142">
        <v>247.16601</v>
      </c>
      <c r="BB113" s="403">
        <v>1178.4971900000005</v>
      </c>
    </row>
    <row r="114" spans="6:54" ht="16.149999999999999" customHeight="1">
      <c r="F114" s="137" t="s">
        <v>138</v>
      </c>
      <c r="G114" s="395" t="s">
        <v>139</v>
      </c>
      <c r="H114" s="396">
        <v>41739</v>
      </c>
      <c r="I114" s="397" t="s">
        <v>55</v>
      </c>
      <c r="J114" s="397" t="s">
        <v>116</v>
      </c>
      <c r="K114" s="398" t="s">
        <v>63</v>
      </c>
      <c r="L114" s="395" t="s">
        <v>114</v>
      </c>
      <c r="M114" s="399">
        <v>0.18546236606741781</v>
      </c>
      <c r="N114" s="400" t="s">
        <v>52</v>
      </c>
      <c r="O114" s="504">
        <v>2018</v>
      </c>
      <c r="P114" s="401">
        <v>2</v>
      </c>
      <c r="Q114" s="141">
        <v>15974.7536</v>
      </c>
      <c r="R114" s="141">
        <v>218.26350000000002</v>
      </c>
      <c r="S114" s="402">
        <v>15756.490099999999</v>
      </c>
      <c r="T114" s="141">
        <v>6388.4079999999994</v>
      </c>
      <c r="U114" s="141">
        <v>0</v>
      </c>
      <c r="V114" s="141">
        <v>0</v>
      </c>
      <c r="W114" s="403">
        <v>9368.0820999999996</v>
      </c>
      <c r="X114" s="142">
        <v>190.06889999999999</v>
      </c>
      <c r="Y114" s="141">
        <v>1890.3872000000001</v>
      </c>
      <c r="Z114" s="142">
        <v>77.891099999999994</v>
      </c>
      <c r="AA114" s="141">
        <v>0</v>
      </c>
      <c r="AB114" s="141">
        <v>-36.885100000000008</v>
      </c>
      <c r="AC114" s="142">
        <v>85.300600000000003</v>
      </c>
      <c r="AD114" s="141">
        <v>407.64430000000004</v>
      </c>
      <c r="AE114" s="141">
        <v>1307.1778999999999</v>
      </c>
      <c r="AF114" s="141">
        <v>1090.7596000000001</v>
      </c>
      <c r="AG114" s="141">
        <v>252.87709999999998</v>
      </c>
      <c r="AH114" s="141">
        <v>0</v>
      </c>
      <c r="AI114" s="141">
        <v>280.6069</v>
      </c>
      <c r="AJ114" s="141">
        <v>216.82429999999999</v>
      </c>
      <c r="AK114" s="141">
        <v>35.382899999999999</v>
      </c>
      <c r="AL114" s="141">
        <v>334.54400000000004</v>
      </c>
      <c r="AM114" s="380">
        <v>5.6839999999999993</v>
      </c>
      <c r="AN114" s="141">
        <v>16.4024</v>
      </c>
      <c r="AO114" s="141">
        <v>3.8163999999999998</v>
      </c>
      <c r="AP114" s="141">
        <v>39.544400000000003</v>
      </c>
      <c r="AQ114" s="141">
        <v>0</v>
      </c>
      <c r="AR114" s="141">
        <v>18.6557</v>
      </c>
      <c r="AS114" s="141">
        <v>0</v>
      </c>
      <c r="AT114" s="142">
        <v>15.082899999999999</v>
      </c>
      <c r="AU114" s="466">
        <v>99.1858</v>
      </c>
      <c r="AV114" s="402">
        <v>4025.0027999999998</v>
      </c>
      <c r="AW114" s="141">
        <v>270.43200000000002</v>
      </c>
      <c r="AX114" s="402">
        <v>2962.7156000000004</v>
      </c>
      <c r="AY114" s="141">
        <v>0</v>
      </c>
      <c r="AZ114" s="141">
        <v>0</v>
      </c>
      <c r="BA114" s="142">
        <v>534.562275</v>
      </c>
      <c r="BB114" s="403">
        <v>2428.1533250000007</v>
      </c>
    </row>
    <row r="115" spans="6:54" ht="16.149999999999999" customHeight="1">
      <c r="F115" s="137" t="s">
        <v>140</v>
      </c>
      <c r="G115" s="395" t="s">
        <v>141</v>
      </c>
      <c r="H115" s="396">
        <v>41752</v>
      </c>
      <c r="I115" s="397" t="s">
        <v>61</v>
      </c>
      <c r="J115" s="397" t="s">
        <v>108</v>
      </c>
      <c r="K115" s="398" t="s">
        <v>106</v>
      </c>
      <c r="L115" s="395" t="s">
        <v>77</v>
      </c>
      <c r="M115" s="399">
        <v>3.7365511147428497E-2</v>
      </c>
      <c r="N115" s="400" t="s">
        <v>51</v>
      </c>
      <c r="O115" s="504">
        <v>2018</v>
      </c>
      <c r="P115" s="401">
        <v>2</v>
      </c>
      <c r="Q115" s="141">
        <v>6281.4128000000001</v>
      </c>
      <c r="R115" s="141">
        <v>228.98500000000001</v>
      </c>
      <c r="S115" s="402">
        <v>6052.4278000000004</v>
      </c>
      <c r="T115" s="141">
        <v>2384.5120000000006</v>
      </c>
      <c r="U115" s="141">
        <v>0</v>
      </c>
      <c r="V115" s="141">
        <v>0</v>
      </c>
      <c r="W115" s="403">
        <v>3667.9157999999998</v>
      </c>
      <c r="X115" s="142">
        <v>83.1691</v>
      </c>
      <c r="Y115" s="141">
        <v>574.66239999999993</v>
      </c>
      <c r="Z115" s="142">
        <v>17.518900000000002</v>
      </c>
      <c r="AA115" s="141">
        <v>0</v>
      </c>
      <c r="AB115" s="141">
        <v>-4.5472000000000001</v>
      </c>
      <c r="AC115" s="142">
        <v>35.849800000000002</v>
      </c>
      <c r="AD115" s="141">
        <v>233.3485</v>
      </c>
      <c r="AE115" s="141">
        <v>834.53300000000013</v>
      </c>
      <c r="AF115" s="141">
        <v>836.33969999999999</v>
      </c>
      <c r="AG115" s="141">
        <v>204.52250000000001</v>
      </c>
      <c r="AH115" s="141">
        <v>0</v>
      </c>
      <c r="AI115" s="141">
        <v>267.65549999999996</v>
      </c>
      <c r="AJ115" s="141">
        <v>61.711999999999996</v>
      </c>
      <c r="AK115" s="141">
        <v>0</v>
      </c>
      <c r="AL115" s="141">
        <v>185.31870000000004</v>
      </c>
      <c r="AM115" s="380">
        <v>5.6839999999999993</v>
      </c>
      <c r="AN115" s="141">
        <v>4.2832999999999997</v>
      </c>
      <c r="AO115" s="141">
        <v>1.1165000000000003</v>
      </c>
      <c r="AP115" s="141">
        <v>13.925800000000001</v>
      </c>
      <c r="AQ115" s="141">
        <v>0</v>
      </c>
      <c r="AR115" s="141">
        <v>10.434200000000001</v>
      </c>
      <c r="AS115" s="141">
        <v>0</v>
      </c>
      <c r="AT115" s="142">
        <v>9.0740999999999996</v>
      </c>
      <c r="AU115" s="466">
        <v>44.517899999999997</v>
      </c>
      <c r="AV115" s="402">
        <v>2667.9477999999999</v>
      </c>
      <c r="AW115" s="141">
        <v>121.212</v>
      </c>
      <c r="AX115" s="402">
        <v>234.70820000000003</v>
      </c>
      <c r="AY115" s="141">
        <v>0</v>
      </c>
      <c r="AZ115" s="141">
        <v>0</v>
      </c>
      <c r="BA115" s="142">
        <v>421.44355500000006</v>
      </c>
      <c r="BB115" s="403">
        <v>-186.735355</v>
      </c>
    </row>
    <row r="116" spans="6:54" ht="16.149999999999999" customHeight="1">
      <c r="F116" s="137" t="s">
        <v>142</v>
      </c>
      <c r="G116" s="395" t="s">
        <v>143</v>
      </c>
      <c r="H116" s="396">
        <v>42013</v>
      </c>
      <c r="I116" s="397" t="s">
        <v>55</v>
      </c>
      <c r="J116" s="397" t="s">
        <v>71</v>
      </c>
      <c r="K116" s="398" t="s">
        <v>63</v>
      </c>
      <c r="L116" s="395" t="s">
        <v>114</v>
      </c>
      <c r="M116" s="399">
        <v>3.8330271752825842E-2</v>
      </c>
      <c r="N116" s="400" t="s">
        <v>51</v>
      </c>
      <c r="O116" s="504">
        <v>2018</v>
      </c>
      <c r="P116" s="401">
        <v>2</v>
      </c>
      <c r="Q116" s="141">
        <v>16038.3392</v>
      </c>
      <c r="R116" s="141">
        <v>205.82000000000002</v>
      </c>
      <c r="S116" s="402">
        <v>15832.519200000001</v>
      </c>
      <c r="T116" s="141">
        <v>6475.5392000000002</v>
      </c>
      <c r="U116" s="141">
        <v>0</v>
      </c>
      <c r="V116" s="141">
        <v>0</v>
      </c>
      <c r="W116" s="403">
        <v>9356.98</v>
      </c>
      <c r="X116" s="142">
        <v>186.13069999999999</v>
      </c>
      <c r="Y116" s="141">
        <v>1899.5392000000002</v>
      </c>
      <c r="Z116" s="142">
        <v>100.282</v>
      </c>
      <c r="AA116" s="141">
        <v>0</v>
      </c>
      <c r="AB116" s="141">
        <v>-24.8675</v>
      </c>
      <c r="AC116" s="142">
        <v>72.491299999999995</v>
      </c>
      <c r="AD116" s="141">
        <v>608.08650000000011</v>
      </c>
      <c r="AE116" s="141">
        <v>1631.511</v>
      </c>
      <c r="AF116" s="141">
        <v>2910.2892000000002</v>
      </c>
      <c r="AG116" s="141">
        <v>344.30830000000003</v>
      </c>
      <c r="AH116" s="141">
        <v>0</v>
      </c>
      <c r="AI116" s="141">
        <v>406.77139999999997</v>
      </c>
      <c r="AJ116" s="141">
        <v>116.52199999999999</v>
      </c>
      <c r="AK116" s="141">
        <v>0</v>
      </c>
      <c r="AL116" s="141">
        <v>234.6071</v>
      </c>
      <c r="AM116" s="380">
        <v>6.1306000000000003</v>
      </c>
      <c r="AN116" s="141">
        <v>4.0194000000000001</v>
      </c>
      <c r="AO116" s="141">
        <v>5.5419</v>
      </c>
      <c r="AP116" s="141">
        <v>21.051099999999998</v>
      </c>
      <c r="AQ116" s="141">
        <v>0</v>
      </c>
      <c r="AR116" s="141">
        <v>23.344999999999999</v>
      </c>
      <c r="AS116" s="141">
        <v>0</v>
      </c>
      <c r="AT116" s="142">
        <v>20.726300000000002</v>
      </c>
      <c r="AU116" s="466">
        <v>80.814300000000003</v>
      </c>
      <c r="AV116" s="402">
        <v>6332.9098000000013</v>
      </c>
      <c r="AW116" s="141">
        <v>270.98820000000001</v>
      </c>
      <c r="AX116" s="402">
        <v>614.75389999999948</v>
      </c>
      <c r="AY116" s="141">
        <v>0</v>
      </c>
      <c r="AZ116" s="141">
        <v>0</v>
      </c>
      <c r="BA116" s="142">
        <v>943.73389500000008</v>
      </c>
      <c r="BB116" s="403">
        <v>-328.9799950000006</v>
      </c>
    </row>
    <row r="117" spans="6:54" ht="16.149999999999999" customHeight="1">
      <c r="F117" s="137" t="s">
        <v>144</v>
      </c>
      <c r="G117" s="395" t="s">
        <v>215</v>
      </c>
      <c r="H117" s="396">
        <v>42013</v>
      </c>
      <c r="I117" s="397" t="s">
        <v>55</v>
      </c>
      <c r="J117" s="397" t="s">
        <v>71</v>
      </c>
      <c r="K117" s="398" t="s">
        <v>63</v>
      </c>
      <c r="L117" s="395" t="s">
        <v>114</v>
      </c>
      <c r="M117" s="399">
        <v>-9.8006650780616655E-2</v>
      </c>
      <c r="N117" s="400" t="s">
        <v>56</v>
      </c>
      <c r="O117" s="504">
        <v>2018</v>
      </c>
      <c r="P117" s="401">
        <v>2</v>
      </c>
      <c r="Q117" s="141">
        <v>5145.9824000000008</v>
      </c>
      <c r="R117" s="141">
        <v>82.574000000000012</v>
      </c>
      <c r="S117" s="402">
        <v>5063.4084000000003</v>
      </c>
      <c r="T117" s="141">
        <v>2195.6895999999997</v>
      </c>
      <c r="U117" s="141">
        <v>0</v>
      </c>
      <c r="V117" s="141">
        <v>0</v>
      </c>
      <c r="W117" s="403">
        <v>2867.7188000000006</v>
      </c>
      <c r="X117" s="142">
        <v>62.889400000000002</v>
      </c>
      <c r="Y117" s="141">
        <v>607.46400000000006</v>
      </c>
      <c r="Z117" s="142">
        <v>27.1005</v>
      </c>
      <c r="AA117" s="141">
        <v>0</v>
      </c>
      <c r="AB117" s="141">
        <v>-10.840199999999999</v>
      </c>
      <c r="AC117" s="142">
        <v>26.5321</v>
      </c>
      <c r="AD117" s="141">
        <v>212.4598</v>
      </c>
      <c r="AE117" s="141">
        <v>685.73400000000004</v>
      </c>
      <c r="AF117" s="141">
        <v>1141.9562000000001</v>
      </c>
      <c r="AG117" s="141">
        <v>181.03540000000001</v>
      </c>
      <c r="AH117" s="141">
        <v>0</v>
      </c>
      <c r="AI117" s="141">
        <v>179.77680000000001</v>
      </c>
      <c r="AJ117" s="141">
        <v>52.211599999999997</v>
      </c>
      <c r="AK117" s="141">
        <v>0</v>
      </c>
      <c r="AL117" s="141">
        <v>86.762200000000007</v>
      </c>
      <c r="AM117" s="380">
        <v>12.4236</v>
      </c>
      <c r="AN117" s="141">
        <v>21.0105</v>
      </c>
      <c r="AO117" s="141">
        <v>0.99470000000000003</v>
      </c>
      <c r="AP117" s="141">
        <v>12.200299999999999</v>
      </c>
      <c r="AQ117" s="141">
        <v>0</v>
      </c>
      <c r="AR117" s="141">
        <v>8.668099999999999</v>
      </c>
      <c r="AS117" s="141">
        <v>0</v>
      </c>
      <c r="AT117" s="142">
        <v>8.4650999999999996</v>
      </c>
      <c r="AU117" s="466">
        <v>63.762299999999996</v>
      </c>
      <c r="AV117" s="402">
        <v>2603.6983</v>
      </c>
      <c r="AW117" s="141">
        <v>86.59899999999999</v>
      </c>
      <c r="AX117" s="402">
        <v>-504.34049999999962</v>
      </c>
      <c r="AY117" s="141">
        <v>0</v>
      </c>
      <c r="AZ117" s="141">
        <v>0</v>
      </c>
      <c r="BA117" s="142">
        <v>198.50005499999997</v>
      </c>
      <c r="BB117" s="403">
        <v>-702.84055499999954</v>
      </c>
    </row>
    <row r="118" spans="6:54" ht="16.149999999999999" customHeight="1">
      <c r="F118" s="137" t="s">
        <v>145</v>
      </c>
      <c r="G118" s="395" t="s">
        <v>146</v>
      </c>
      <c r="H118" s="396">
        <v>42013</v>
      </c>
      <c r="I118" s="397" t="s">
        <v>55</v>
      </c>
      <c r="J118" s="397" t="s">
        <v>71</v>
      </c>
      <c r="K118" s="398" t="s">
        <v>63</v>
      </c>
      <c r="L118" s="395" t="s">
        <v>114</v>
      </c>
      <c r="M118" s="399">
        <v>6.9966862770902666E-2</v>
      </c>
      <c r="N118" s="400" t="s">
        <v>52</v>
      </c>
      <c r="O118" s="504">
        <v>2018</v>
      </c>
      <c r="P118" s="401">
        <v>2</v>
      </c>
      <c r="Q118" s="141">
        <v>12096.968000000001</v>
      </c>
      <c r="R118" s="141">
        <v>136.09950000000001</v>
      </c>
      <c r="S118" s="402">
        <v>11960.8685</v>
      </c>
      <c r="T118" s="141">
        <v>4769.4191999999994</v>
      </c>
      <c r="U118" s="141">
        <v>0</v>
      </c>
      <c r="V118" s="141">
        <v>0</v>
      </c>
      <c r="W118" s="403">
        <v>7191.4493000000011</v>
      </c>
      <c r="X118" s="142">
        <v>124.0939</v>
      </c>
      <c r="Y118" s="141">
        <v>1435.0544</v>
      </c>
      <c r="Z118" s="142">
        <v>81.890200000000007</v>
      </c>
      <c r="AA118" s="141">
        <v>0</v>
      </c>
      <c r="AB118" s="141">
        <v>-28.846300000000003</v>
      </c>
      <c r="AC118" s="142">
        <v>45.7562</v>
      </c>
      <c r="AD118" s="141">
        <v>413.75459999999998</v>
      </c>
      <c r="AE118" s="141">
        <v>1230.1597000000002</v>
      </c>
      <c r="AF118" s="141">
        <v>1825.6602000000003</v>
      </c>
      <c r="AG118" s="141">
        <v>347.94200000000001</v>
      </c>
      <c r="AH118" s="141">
        <v>0</v>
      </c>
      <c r="AI118" s="141">
        <v>268.12240000000003</v>
      </c>
      <c r="AJ118" s="141">
        <v>59.296300000000002</v>
      </c>
      <c r="AK118" s="141">
        <v>22.0458</v>
      </c>
      <c r="AL118" s="141">
        <v>253.10040000000001</v>
      </c>
      <c r="AM118" s="380">
        <v>6.8411000000000008</v>
      </c>
      <c r="AN118" s="141">
        <v>17.478299999999997</v>
      </c>
      <c r="AO118" s="141">
        <v>3.2074000000000003</v>
      </c>
      <c r="AP118" s="141">
        <v>26.856900000000003</v>
      </c>
      <c r="AQ118" s="141">
        <v>5.3388999999999998</v>
      </c>
      <c r="AR118" s="141">
        <v>19.447400000000002</v>
      </c>
      <c r="AS118" s="141">
        <v>0</v>
      </c>
      <c r="AT118" s="142">
        <v>16.849000000000004</v>
      </c>
      <c r="AU118" s="466">
        <v>96.019000000000005</v>
      </c>
      <c r="AV118" s="402">
        <v>4516.1004000000003</v>
      </c>
      <c r="AW118" s="141">
        <v>204.83339999999998</v>
      </c>
      <c r="AX118" s="402">
        <v>846.38690000000088</v>
      </c>
      <c r="AY118" s="141">
        <v>0</v>
      </c>
      <c r="AZ118" s="141">
        <v>0</v>
      </c>
      <c r="BA118" s="142">
        <v>535.44601499999999</v>
      </c>
      <c r="BB118" s="403">
        <v>310.94088500000095</v>
      </c>
    </row>
    <row r="119" spans="6:54" ht="16.149999999999999" customHeight="1">
      <c r="F119" s="137" t="s">
        <v>147</v>
      </c>
      <c r="G119" s="395" t="s">
        <v>148</v>
      </c>
      <c r="H119" s="396">
        <v>42061</v>
      </c>
      <c r="I119" s="397" t="s">
        <v>61</v>
      </c>
      <c r="J119" s="397" t="s">
        <v>91</v>
      </c>
      <c r="K119" s="398" t="s">
        <v>63</v>
      </c>
      <c r="L119" s="395" t="s">
        <v>114</v>
      </c>
      <c r="M119" s="399">
        <v>7.36315905988911E-2</v>
      </c>
      <c r="N119" s="400" t="s">
        <v>52</v>
      </c>
      <c r="O119" s="504">
        <v>2018</v>
      </c>
      <c r="P119" s="401">
        <v>2</v>
      </c>
      <c r="Q119" s="141">
        <v>6425.1824000000006</v>
      </c>
      <c r="R119" s="141">
        <v>115.94800000000001</v>
      </c>
      <c r="S119" s="402">
        <v>6309.2344000000012</v>
      </c>
      <c r="T119" s="141">
        <v>2554.8847999999998</v>
      </c>
      <c r="U119" s="141">
        <v>0</v>
      </c>
      <c r="V119" s="141">
        <v>0</v>
      </c>
      <c r="W119" s="403">
        <v>3754.3496000000009</v>
      </c>
      <c r="X119" s="142">
        <v>80.712799999999987</v>
      </c>
      <c r="Y119" s="141">
        <v>756.91200000000003</v>
      </c>
      <c r="Z119" s="142">
        <v>44.010400000000004</v>
      </c>
      <c r="AA119" s="141">
        <v>0</v>
      </c>
      <c r="AB119" s="141">
        <v>-11.104099999999999</v>
      </c>
      <c r="AC119" s="142">
        <v>38.123400000000004</v>
      </c>
      <c r="AD119" s="141">
        <v>246.8683</v>
      </c>
      <c r="AE119" s="141">
        <v>586.28430000000003</v>
      </c>
      <c r="AF119" s="141">
        <v>871.64139999999998</v>
      </c>
      <c r="AG119" s="141">
        <v>201.376</v>
      </c>
      <c r="AH119" s="141">
        <v>0</v>
      </c>
      <c r="AI119" s="141">
        <v>222.60980000000001</v>
      </c>
      <c r="AJ119" s="141">
        <v>75.779899999999998</v>
      </c>
      <c r="AK119" s="141">
        <v>0</v>
      </c>
      <c r="AL119" s="141">
        <v>59.093299999999999</v>
      </c>
      <c r="AM119" s="380">
        <v>1.6240000000000001</v>
      </c>
      <c r="AN119" s="141">
        <v>15.103200000000001</v>
      </c>
      <c r="AO119" s="141">
        <v>0.50750000000000006</v>
      </c>
      <c r="AP119" s="141">
        <v>22.309699999999999</v>
      </c>
      <c r="AQ119" s="141">
        <v>0</v>
      </c>
      <c r="AR119" s="141">
        <v>10.292100000000001</v>
      </c>
      <c r="AS119" s="141">
        <v>0</v>
      </c>
      <c r="AT119" s="142">
        <v>4.4660000000000011</v>
      </c>
      <c r="AU119" s="466">
        <v>54.302500000000009</v>
      </c>
      <c r="AV119" s="402">
        <v>2317.9555</v>
      </c>
      <c r="AW119" s="141">
        <v>108.68180000000001</v>
      </c>
      <c r="AX119" s="402">
        <v>473.09640000000064</v>
      </c>
      <c r="AY119" s="141">
        <v>0</v>
      </c>
      <c r="AZ119" s="141">
        <v>0</v>
      </c>
      <c r="BA119" s="142">
        <v>546.65344500000003</v>
      </c>
      <c r="BB119" s="403">
        <v>-73.557044999999391</v>
      </c>
    </row>
    <row r="120" spans="6:54" ht="16.149999999999999" customHeight="1">
      <c r="F120" s="137" t="s">
        <v>149</v>
      </c>
      <c r="G120" s="395" t="s">
        <v>150</v>
      </c>
      <c r="H120" s="396">
        <v>42064</v>
      </c>
      <c r="I120" s="397" t="s">
        <v>61</v>
      </c>
      <c r="J120" s="397" t="s">
        <v>151</v>
      </c>
      <c r="K120" s="398" t="s">
        <v>63</v>
      </c>
      <c r="L120" s="395" t="s">
        <v>114</v>
      </c>
      <c r="M120" s="399">
        <v>0.13153744264463954</v>
      </c>
      <c r="N120" s="400" t="s">
        <v>52</v>
      </c>
      <c r="O120" s="504">
        <v>2018</v>
      </c>
      <c r="P120" s="401">
        <v>2</v>
      </c>
      <c r="Q120" s="141">
        <v>6457.9840000000004</v>
      </c>
      <c r="R120" s="141">
        <v>147.55900000000003</v>
      </c>
      <c r="S120" s="402">
        <v>6310.4250000000002</v>
      </c>
      <c r="T120" s="141">
        <v>2593.2608</v>
      </c>
      <c r="U120" s="141">
        <v>0</v>
      </c>
      <c r="V120" s="141">
        <v>0</v>
      </c>
      <c r="W120" s="403">
        <v>3717.1642000000002</v>
      </c>
      <c r="X120" s="142">
        <v>74.724299999999999</v>
      </c>
      <c r="Y120" s="141">
        <v>756.99520000000007</v>
      </c>
      <c r="Z120" s="142">
        <v>37.047499999999999</v>
      </c>
      <c r="AA120" s="141">
        <v>0</v>
      </c>
      <c r="AB120" s="141">
        <v>-13.235599999999998</v>
      </c>
      <c r="AC120" s="142">
        <v>62.036799999999999</v>
      </c>
      <c r="AD120" s="141">
        <v>260.46929999999998</v>
      </c>
      <c r="AE120" s="141">
        <v>720.60940000000005</v>
      </c>
      <c r="AF120" s="141">
        <v>312.94479999999999</v>
      </c>
      <c r="AG120" s="141">
        <v>283.50979999999998</v>
      </c>
      <c r="AH120" s="141">
        <v>0</v>
      </c>
      <c r="AI120" s="141">
        <v>187.2878</v>
      </c>
      <c r="AJ120" s="141">
        <v>42.629999999999995</v>
      </c>
      <c r="AK120" s="141">
        <v>0</v>
      </c>
      <c r="AL120" s="141">
        <v>83.189399999999992</v>
      </c>
      <c r="AM120" s="380">
        <v>5.8464</v>
      </c>
      <c r="AN120" s="141">
        <v>17.782800000000002</v>
      </c>
      <c r="AO120" s="141">
        <v>1.5428000000000002</v>
      </c>
      <c r="AP120" s="141">
        <v>13.215299999999999</v>
      </c>
      <c r="AQ120" s="141">
        <v>0</v>
      </c>
      <c r="AR120" s="141">
        <v>5.4200999999999997</v>
      </c>
      <c r="AS120" s="141">
        <v>0</v>
      </c>
      <c r="AT120" s="142">
        <v>4.3239000000000001</v>
      </c>
      <c r="AU120" s="466">
        <v>48.131299999999996</v>
      </c>
      <c r="AV120" s="402">
        <v>1938.7718</v>
      </c>
      <c r="AW120" s="141">
        <v>108.9599</v>
      </c>
      <c r="AX120" s="402">
        <v>849.46669999999995</v>
      </c>
      <c r="AY120" s="141">
        <v>0</v>
      </c>
      <c r="AZ120" s="141">
        <v>0</v>
      </c>
      <c r="BA120" s="142">
        <v>560.61252000000002</v>
      </c>
      <c r="BB120" s="403">
        <v>288.85417999999999</v>
      </c>
    </row>
    <row r="121" spans="6:54" ht="16.149999999999999" customHeight="1">
      <c r="F121" s="137" t="s">
        <v>152</v>
      </c>
      <c r="G121" s="395" t="s">
        <v>153</v>
      </c>
      <c r="H121" s="396">
        <v>42122</v>
      </c>
      <c r="I121" s="397" t="s">
        <v>61</v>
      </c>
      <c r="J121" s="397" t="s">
        <v>151</v>
      </c>
      <c r="K121" s="398" t="s">
        <v>135</v>
      </c>
      <c r="L121" s="395" t="s">
        <v>114</v>
      </c>
      <c r="M121" s="399">
        <v>4.8110168946213151E-2</v>
      </c>
      <c r="N121" s="400" t="s">
        <v>51</v>
      </c>
      <c r="O121" s="504">
        <v>2018</v>
      </c>
      <c r="P121" s="401">
        <v>2</v>
      </c>
      <c r="Q121" s="141">
        <v>3356.808</v>
      </c>
      <c r="R121" s="141">
        <v>108.91650000000001</v>
      </c>
      <c r="S121" s="402">
        <v>3247.8914999999997</v>
      </c>
      <c r="T121" s="141">
        <v>1305.7616</v>
      </c>
      <c r="U121" s="141">
        <v>0</v>
      </c>
      <c r="V121" s="141">
        <v>0</v>
      </c>
      <c r="W121" s="403">
        <v>1942.1298999999999</v>
      </c>
      <c r="X121" s="142">
        <v>49.775599999999997</v>
      </c>
      <c r="Y121" s="141">
        <v>275.93280000000004</v>
      </c>
      <c r="Z121" s="142">
        <v>44.558499999999995</v>
      </c>
      <c r="AA121" s="141">
        <v>0</v>
      </c>
      <c r="AB121" s="141">
        <v>-1.0352999999999999</v>
      </c>
      <c r="AC121" s="142">
        <v>50.384600000000006</v>
      </c>
      <c r="AD121" s="141">
        <v>188.46520000000001</v>
      </c>
      <c r="AE121" s="141">
        <v>464.78880000000004</v>
      </c>
      <c r="AF121" s="141">
        <v>265.07740000000001</v>
      </c>
      <c r="AG121" s="141">
        <v>188.26220000000001</v>
      </c>
      <c r="AH121" s="141">
        <v>0</v>
      </c>
      <c r="AI121" s="141">
        <v>154.46270000000001</v>
      </c>
      <c r="AJ121" s="141">
        <v>47.725300000000004</v>
      </c>
      <c r="AK121" s="141">
        <v>0</v>
      </c>
      <c r="AL121" s="141">
        <v>48.1922</v>
      </c>
      <c r="AM121" s="380">
        <v>1.7254999999999998</v>
      </c>
      <c r="AN121" s="141">
        <v>5.5013000000000005</v>
      </c>
      <c r="AO121" s="141">
        <v>3.6946000000000003</v>
      </c>
      <c r="AP121" s="141">
        <v>24.623900000000003</v>
      </c>
      <c r="AQ121" s="141">
        <v>0</v>
      </c>
      <c r="AR121" s="141">
        <v>9.0944000000000003</v>
      </c>
      <c r="AS121" s="141">
        <v>0</v>
      </c>
      <c r="AT121" s="142">
        <v>1.0150000000000001</v>
      </c>
      <c r="AU121" s="466">
        <v>45.654700000000005</v>
      </c>
      <c r="AV121" s="402">
        <v>1402.6285</v>
      </c>
      <c r="AW121" s="141">
        <v>57.087199999999996</v>
      </c>
      <c r="AX121" s="402">
        <v>161.49659999999989</v>
      </c>
      <c r="AY121" s="141">
        <v>0</v>
      </c>
      <c r="AZ121" s="141">
        <v>0</v>
      </c>
      <c r="BA121" s="142">
        <v>415.19712000000004</v>
      </c>
      <c r="BB121" s="403">
        <v>-253.70052000000013</v>
      </c>
    </row>
    <row r="122" spans="6:54" ht="16.149999999999999" customHeight="1">
      <c r="F122" s="137" t="s">
        <v>154</v>
      </c>
      <c r="G122" s="395" t="s">
        <v>155</v>
      </c>
      <c r="H122" s="396">
        <v>42127</v>
      </c>
      <c r="I122" s="397" t="s">
        <v>61</v>
      </c>
      <c r="J122" s="397" t="s">
        <v>108</v>
      </c>
      <c r="K122" s="398" t="s">
        <v>63</v>
      </c>
      <c r="L122" s="395" t="s">
        <v>114</v>
      </c>
      <c r="M122" s="399">
        <v>0.16438014452640437</v>
      </c>
      <c r="N122" s="400" t="s">
        <v>52</v>
      </c>
      <c r="O122" s="504">
        <v>2018</v>
      </c>
      <c r="P122" s="401">
        <v>2</v>
      </c>
      <c r="Q122" s="141">
        <v>12633.815999999999</v>
      </c>
      <c r="R122" s="141">
        <v>273.83900000000006</v>
      </c>
      <c r="S122" s="402">
        <v>12359.976999999999</v>
      </c>
      <c r="T122" s="141">
        <v>5201.9967999999999</v>
      </c>
      <c r="U122" s="141">
        <v>0</v>
      </c>
      <c r="V122" s="141">
        <v>0</v>
      </c>
      <c r="W122" s="403">
        <v>7157.9802</v>
      </c>
      <c r="X122" s="142">
        <v>154.25970000000001</v>
      </c>
      <c r="Y122" s="141">
        <v>1482.7280000000001</v>
      </c>
      <c r="Z122" s="142">
        <v>67.964399999999998</v>
      </c>
      <c r="AA122" s="141">
        <v>0</v>
      </c>
      <c r="AB122" s="141">
        <v>-33.819800000000001</v>
      </c>
      <c r="AC122" s="142">
        <v>107.85390000000001</v>
      </c>
      <c r="AD122" s="141">
        <v>350.78399999999999</v>
      </c>
      <c r="AE122" s="141">
        <v>1125.2086999999999</v>
      </c>
      <c r="AF122" s="141">
        <v>669.61580000000004</v>
      </c>
      <c r="AG122" s="141">
        <v>432.6336</v>
      </c>
      <c r="AH122" s="141">
        <v>0</v>
      </c>
      <c r="AI122" s="141">
        <v>330.17950000000002</v>
      </c>
      <c r="AJ122" s="141">
        <v>85.605100000000007</v>
      </c>
      <c r="AK122" s="141">
        <v>0</v>
      </c>
      <c r="AL122" s="141">
        <v>142.79020000000003</v>
      </c>
      <c r="AM122" s="380">
        <v>8.5463000000000005</v>
      </c>
      <c r="AN122" s="141">
        <v>18.797800000000002</v>
      </c>
      <c r="AO122" s="141">
        <v>3.0247000000000002</v>
      </c>
      <c r="AP122" s="141">
        <v>43.117199999999997</v>
      </c>
      <c r="AQ122" s="141">
        <v>6.9222999999999999</v>
      </c>
      <c r="AR122" s="141">
        <v>9.6425000000000001</v>
      </c>
      <c r="AS122" s="141">
        <v>0</v>
      </c>
      <c r="AT122" s="142">
        <v>9.9673000000000016</v>
      </c>
      <c r="AU122" s="466">
        <v>100.0181</v>
      </c>
      <c r="AV122" s="402">
        <v>3236.835</v>
      </c>
      <c r="AW122" s="141">
        <v>213.4787</v>
      </c>
      <c r="AX122" s="402">
        <v>2076.7484999999997</v>
      </c>
      <c r="AY122" s="141">
        <v>0</v>
      </c>
      <c r="AZ122" s="141">
        <v>0</v>
      </c>
      <c r="BA122" s="142">
        <v>555.00880499999994</v>
      </c>
      <c r="BB122" s="403">
        <v>1521.739695</v>
      </c>
    </row>
    <row r="123" spans="6:54" ht="16.149999999999999" customHeight="1">
      <c r="F123" s="137" t="s">
        <v>156</v>
      </c>
      <c r="G123" s="395" t="s">
        <v>157</v>
      </c>
      <c r="H123" s="396">
        <v>42347</v>
      </c>
      <c r="I123" s="397" t="s">
        <v>55</v>
      </c>
      <c r="J123" s="397" t="s">
        <v>126</v>
      </c>
      <c r="K123" s="398" t="s">
        <v>63</v>
      </c>
      <c r="L123" s="395" t="s">
        <v>114</v>
      </c>
      <c r="M123" s="399">
        <v>9.896263657977275E-2</v>
      </c>
      <c r="N123" s="400" t="s">
        <v>52</v>
      </c>
      <c r="O123" s="504">
        <v>2018</v>
      </c>
      <c r="P123" s="401">
        <v>2</v>
      </c>
      <c r="Q123" s="141">
        <v>5693.3760000000002</v>
      </c>
      <c r="R123" s="141">
        <v>87.494</v>
      </c>
      <c r="S123" s="402">
        <v>5605.8819999999996</v>
      </c>
      <c r="T123" s="141">
        <v>2271.2352000000001</v>
      </c>
      <c r="U123" s="141">
        <v>0</v>
      </c>
      <c r="V123" s="141">
        <v>0</v>
      </c>
      <c r="W123" s="403">
        <v>3334.6468</v>
      </c>
      <c r="X123" s="142">
        <v>102.4541</v>
      </c>
      <c r="Y123" s="141">
        <v>672.54719999999998</v>
      </c>
      <c r="Z123" s="142">
        <v>23.081099999999999</v>
      </c>
      <c r="AA123" s="141">
        <v>0</v>
      </c>
      <c r="AB123" s="141">
        <v>-15.529500000000001</v>
      </c>
      <c r="AC123" s="142">
        <v>58.626400000000004</v>
      </c>
      <c r="AD123" s="141">
        <v>278.39419999999996</v>
      </c>
      <c r="AE123" s="141">
        <v>467.02179999999998</v>
      </c>
      <c r="AF123" s="141">
        <v>222.65040000000002</v>
      </c>
      <c r="AG123" s="141">
        <v>320.69939999999997</v>
      </c>
      <c r="AH123" s="141">
        <v>0</v>
      </c>
      <c r="AI123" s="141">
        <v>279.20619999999997</v>
      </c>
      <c r="AJ123" s="141">
        <v>78.865499999999997</v>
      </c>
      <c r="AK123" s="141">
        <v>0</v>
      </c>
      <c r="AL123" s="141">
        <v>86.4983</v>
      </c>
      <c r="AM123" s="380">
        <v>7.0035000000000007</v>
      </c>
      <c r="AN123" s="141">
        <v>31.952199999999998</v>
      </c>
      <c r="AO123" s="141">
        <v>0.34510000000000002</v>
      </c>
      <c r="AP123" s="141">
        <v>111.62970000000001</v>
      </c>
      <c r="AQ123" s="141">
        <v>0</v>
      </c>
      <c r="AR123" s="141">
        <v>27.120799999999999</v>
      </c>
      <c r="AS123" s="141">
        <v>0</v>
      </c>
      <c r="AT123" s="142">
        <v>8.5057000000000009</v>
      </c>
      <c r="AU123" s="466">
        <v>186.55700000000002</v>
      </c>
      <c r="AV123" s="402">
        <v>1919.8928000000001</v>
      </c>
      <c r="AW123" s="141">
        <v>96.337000000000003</v>
      </c>
      <c r="AX123" s="402">
        <v>563.43150000000026</v>
      </c>
      <c r="AY123" s="141">
        <v>0</v>
      </c>
      <c r="AZ123" s="141">
        <v>0</v>
      </c>
      <c r="BA123" s="142">
        <v>166.62515999999999</v>
      </c>
      <c r="BB123" s="403">
        <v>396.80634000000026</v>
      </c>
    </row>
    <row r="124" spans="6:54" ht="16.149999999999999" customHeight="1">
      <c r="F124" s="137" t="s">
        <v>158</v>
      </c>
      <c r="G124" s="395" t="s">
        <v>159</v>
      </c>
      <c r="H124" s="396">
        <v>42361</v>
      </c>
      <c r="I124" s="397" t="s">
        <v>61</v>
      </c>
      <c r="J124" s="397" t="s">
        <v>62</v>
      </c>
      <c r="K124" s="398" t="s">
        <v>117</v>
      </c>
      <c r="L124" s="395" t="s">
        <v>114</v>
      </c>
      <c r="M124" s="399">
        <v>4.2059621815701359E-2</v>
      </c>
      <c r="N124" s="400" t="s">
        <v>51</v>
      </c>
      <c r="O124" s="504">
        <v>2018</v>
      </c>
      <c r="P124" s="401">
        <v>2</v>
      </c>
      <c r="Q124" s="141">
        <v>4391.1711999999998</v>
      </c>
      <c r="R124" s="141">
        <v>98.727999999999994</v>
      </c>
      <c r="S124" s="402">
        <v>4292.4431999999997</v>
      </c>
      <c r="T124" s="141">
        <v>2279.2016000000003</v>
      </c>
      <c r="U124" s="141">
        <v>0</v>
      </c>
      <c r="V124" s="141">
        <v>0</v>
      </c>
      <c r="W124" s="403">
        <v>2013.2415999999996</v>
      </c>
      <c r="X124" s="142">
        <v>67.497500000000002</v>
      </c>
      <c r="Y124" s="141">
        <v>300.37279999999998</v>
      </c>
      <c r="Z124" s="142">
        <v>21.923999999999999</v>
      </c>
      <c r="AA124" s="141">
        <v>0</v>
      </c>
      <c r="AB124" s="141">
        <v>-0.1421</v>
      </c>
      <c r="AC124" s="142">
        <v>48.029800000000002</v>
      </c>
      <c r="AD124" s="141">
        <v>116.19720000000001</v>
      </c>
      <c r="AE124" s="141">
        <v>559.65070000000003</v>
      </c>
      <c r="AF124" s="141">
        <v>207.48629999999997</v>
      </c>
      <c r="AG124" s="141">
        <v>115.8927</v>
      </c>
      <c r="AH124" s="141">
        <v>0</v>
      </c>
      <c r="AI124" s="141">
        <v>146.76900000000001</v>
      </c>
      <c r="AJ124" s="141">
        <v>145.8758</v>
      </c>
      <c r="AK124" s="141">
        <v>0</v>
      </c>
      <c r="AL124" s="141">
        <v>67.944099999999992</v>
      </c>
      <c r="AM124" s="380">
        <v>3.6743000000000001</v>
      </c>
      <c r="AN124" s="141">
        <v>15.427999999999999</v>
      </c>
      <c r="AO124" s="141">
        <v>0</v>
      </c>
      <c r="AP124" s="141">
        <v>23.020200000000003</v>
      </c>
      <c r="AQ124" s="141">
        <v>0</v>
      </c>
      <c r="AR124" s="141">
        <v>8.2012</v>
      </c>
      <c r="AS124" s="141">
        <v>0</v>
      </c>
      <c r="AT124" s="142">
        <v>2.4562999999999997</v>
      </c>
      <c r="AU124" s="466">
        <v>52.78</v>
      </c>
      <c r="AV124" s="402">
        <v>1412.5958000000001</v>
      </c>
      <c r="AW124" s="141">
        <v>74.048200000000008</v>
      </c>
      <c r="AX124" s="402">
        <v>184.69099999999952</v>
      </c>
      <c r="AY124" s="141">
        <v>0</v>
      </c>
      <c r="AZ124" s="141">
        <v>0</v>
      </c>
      <c r="BA124" s="142">
        <v>85.039890000000014</v>
      </c>
      <c r="BB124" s="403">
        <v>99.651109999999505</v>
      </c>
    </row>
    <row r="125" spans="6:54" ht="16.149999999999999" customHeight="1">
      <c r="F125" s="137" t="s">
        <v>160</v>
      </c>
      <c r="G125" s="395" t="s">
        <v>161</v>
      </c>
      <c r="H125" s="396">
        <v>42407</v>
      </c>
      <c r="I125" s="397" t="s">
        <v>61</v>
      </c>
      <c r="J125" s="397" t="s">
        <v>67</v>
      </c>
      <c r="K125" s="398" t="s">
        <v>135</v>
      </c>
      <c r="L125" s="395" t="s">
        <v>77</v>
      </c>
      <c r="M125" s="399">
        <v>0.14031269930699741</v>
      </c>
      <c r="N125" s="400" t="s">
        <v>52</v>
      </c>
      <c r="O125" s="504">
        <v>2018</v>
      </c>
      <c r="P125" s="401">
        <v>2</v>
      </c>
      <c r="Q125" s="141">
        <v>4711.3248000000003</v>
      </c>
      <c r="R125" s="141">
        <v>66.276499999999999</v>
      </c>
      <c r="S125" s="402">
        <v>4645.0483000000004</v>
      </c>
      <c r="T125" s="141">
        <v>1828.5072</v>
      </c>
      <c r="U125" s="141">
        <v>0</v>
      </c>
      <c r="V125" s="141">
        <v>0</v>
      </c>
      <c r="W125" s="403">
        <v>2816.5410999999999</v>
      </c>
      <c r="X125" s="142">
        <v>103.30670000000001</v>
      </c>
      <c r="Y125" s="141">
        <v>394.74239999999998</v>
      </c>
      <c r="Z125" s="142">
        <v>80.91579999999999</v>
      </c>
      <c r="AA125" s="141">
        <v>0</v>
      </c>
      <c r="AB125" s="141">
        <v>117.5573</v>
      </c>
      <c r="AC125" s="142">
        <v>29.719200000000001</v>
      </c>
      <c r="AD125" s="141">
        <v>178.3355</v>
      </c>
      <c r="AE125" s="141">
        <v>491.3818</v>
      </c>
      <c r="AF125" s="141">
        <v>269.09680000000003</v>
      </c>
      <c r="AG125" s="141">
        <v>346.92700000000002</v>
      </c>
      <c r="AH125" s="141">
        <v>0</v>
      </c>
      <c r="AI125" s="141">
        <v>150.54480000000001</v>
      </c>
      <c r="AJ125" s="141">
        <v>60.088000000000008</v>
      </c>
      <c r="AK125" s="141">
        <v>3.6337000000000002</v>
      </c>
      <c r="AL125" s="141">
        <v>105.17430000000002</v>
      </c>
      <c r="AM125" s="380">
        <v>0.38570000000000004</v>
      </c>
      <c r="AN125" s="141">
        <v>4.5877999999999997</v>
      </c>
      <c r="AO125" s="141">
        <v>0.32479999999999998</v>
      </c>
      <c r="AP125" s="141">
        <v>11.2056</v>
      </c>
      <c r="AQ125" s="141">
        <v>0</v>
      </c>
      <c r="AR125" s="141">
        <v>8.8914000000000009</v>
      </c>
      <c r="AS125" s="141">
        <v>0</v>
      </c>
      <c r="AT125" s="142">
        <v>2.5578000000000003</v>
      </c>
      <c r="AU125" s="466">
        <v>27.953099999999999</v>
      </c>
      <c r="AV125" s="402">
        <v>1633.1350000000002</v>
      </c>
      <c r="AW125" s="141">
        <v>90.658999999999992</v>
      </c>
      <c r="AX125" s="402">
        <v>661.05869999999982</v>
      </c>
      <c r="AY125" s="141">
        <v>0</v>
      </c>
      <c r="AZ125" s="141">
        <v>0</v>
      </c>
      <c r="BA125" s="142">
        <v>392.03911500000004</v>
      </c>
      <c r="BB125" s="403">
        <v>269.01958499999978</v>
      </c>
    </row>
    <row r="126" spans="6:54" ht="16.149999999999999" customHeight="1">
      <c r="F126" s="137" t="s">
        <v>162</v>
      </c>
      <c r="G126" s="395" t="s">
        <v>163</v>
      </c>
      <c r="H126" s="396">
        <v>42408</v>
      </c>
      <c r="I126" s="397" t="s">
        <v>55</v>
      </c>
      <c r="J126" s="397" t="s">
        <v>116</v>
      </c>
      <c r="K126" s="398" t="s">
        <v>63</v>
      </c>
      <c r="L126" s="395" t="s">
        <v>114</v>
      </c>
      <c r="M126" s="399">
        <v>0.14313877576182618</v>
      </c>
      <c r="N126" s="400" t="s">
        <v>52</v>
      </c>
      <c r="O126" s="504">
        <v>2018</v>
      </c>
      <c r="P126" s="401">
        <v>2</v>
      </c>
      <c r="Q126" s="141">
        <v>5826.6831999999995</v>
      </c>
      <c r="R126" s="141">
        <v>89.6875</v>
      </c>
      <c r="S126" s="402">
        <v>5736.9956999999995</v>
      </c>
      <c r="T126" s="141">
        <v>2333.2192</v>
      </c>
      <c r="U126" s="141">
        <v>0</v>
      </c>
      <c r="V126" s="141">
        <v>0</v>
      </c>
      <c r="W126" s="403">
        <v>3403.7764999999999</v>
      </c>
      <c r="X126" s="142">
        <v>67.45689999999999</v>
      </c>
      <c r="Y126" s="141">
        <v>688.27199999999993</v>
      </c>
      <c r="Z126" s="142">
        <v>35.585900000000002</v>
      </c>
      <c r="AA126" s="141">
        <v>0</v>
      </c>
      <c r="AB126" s="141">
        <v>-13.661900000000001</v>
      </c>
      <c r="AC126" s="142">
        <v>31.586800000000004</v>
      </c>
      <c r="AD126" s="141">
        <v>217.61600000000001</v>
      </c>
      <c r="AE126" s="141">
        <v>556.46360000000004</v>
      </c>
      <c r="AF126" s="141">
        <v>296.58299999999997</v>
      </c>
      <c r="AG126" s="141">
        <v>266.11270000000002</v>
      </c>
      <c r="AH126" s="141">
        <v>0</v>
      </c>
      <c r="AI126" s="141">
        <v>138.44600000000003</v>
      </c>
      <c r="AJ126" s="141">
        <v>66.035899999999998</v>
      </c>
      <c r="AK126" s="141">
        <v>4.0600000000000005</v>
      </c>
      <c r="AL126" s="141">
        <v>75.089700000000008</v>
      </c>
      <c r="AM126" s="380">
        <v>8.5463000000000005</v>
      </c>
      <c r="AN126" s="141">
        <v>7.8357999999999999</v>
      </c>
      <c r="AO126" s="141">
        <v>6.0087999999999999</v>
      </c>
      <c r="AP126" s="141">
        <v>20.807500000000001</v>
      </c>
      <c r="AQ126" s="141">
        <v>0</v>
      </c>
      <c r="AR126" s="141">
        <v>24.705100000000002</v>
      </c>
      <c r="AS126" s="141">
        <v>0</v>
      </c>
      <c r="AT126" s="142">
        <v>9.5612999999999992</v>
      </c>
      <c r="AU126" s="466">
        <v>77.464800000000011</v>
      </c>
      <c r="AV126" s="402">
        <v>1697.8716999999999</v>
      </c>
      <c r="AW126" s="141">
        <v>98.490600000000001</v>
      </c>
      <c r="AX126" s="402">
        <v>834.02429999999981</v>
      </c>
      <c r="AY126" s="141">
        <v>0</v>
      </c>
      <c r="AZ126" s="141">
        <v>0</v>
      </c>
      <c r="BA126" s="142">
        <v>775.03998000000001</v>
      </c>
      <c r="BB126" s="403">
        <v>58.984319999999855</v>
      </c>
    </row>
    <row r="127" spans="6:54" ht="16.149999999999999" customHeight="1">
      <c r="F127" s="137" t="s">
        <v>164</v>
      </c>
      <c r="G127" s="395" t="s">
        <v>165</v>
      </c>
      <c r="H127" s="396">
        <v>42416</v>
      </c>
      <c r="I127" s="397" t="s">
        <v>61</v>
      </c>
      <c r="J127" s="397" t="s">
        <v>67</v>
      </c>
      <c r="K127" s="398" t="s">
        <v>106</v>
      </c>
      <c r="L127" s="395" t="s">
        <v>77</v>
      </c>
      <c r="M127" s="399">
        <v>8.023673400007339E-2</v>
      </c>
      <c r="N127" s="400" t="s">
        <v>52</v>
      </c>
      <c r="O127" s="504">
        <v>2018</v>
      </c>
      <c r="P127" s="401">
        <v>2</v>
      </c>
      <c r="Q127" s="141">
        <v>6753.6559999999999</v>
      </c>
      <c r="R127" s="141">
        <v>208.2595</v>
      </c>
      <c r="S127" s="402">
        <v>6545.3964999999998</v>
      </c>
      <c r="T127" s="141">
        <v>2614.0816</v>
      </c>
      <c r="U127" s="141">
        <v>0</v>
      </c>
      <c r="V127" s="141">
        <v>0</v>
      </c>
      <c r="W127" s="403">
        <v>3931.3148999999999</v>
      </c>
      <c r="X127" s="142">
        <v>113.53790000000001</v>
      </c>
      <c r="Y127" s="141">
        <v>621.52480000000003</v>
      </c>
      <c r="Z127" s="142">
        <v>16.646000000000001</v>
      </c>
      <c r="AA127" s="141">
        <v>0</v>
      </c>
      <c r="AB127" s="141">
        <v>-15.549800000000001</v>
      </c>
      <c r="AC127" s="142">
        <v>38.630900000000004</v>
      </c>
      <c r="AD127" s="141">
        <v>167.15020000000001</v>
      </c>
      <c r="AE127" s="141">
        <v>875.31569999999999</v>
      </c>
      <c r="AF127" s="141">
        <v>365.35939999999999</v>
      </c>
      <c r="AG127" s="141">
        <v>457.54169999999999</v>
      </c>
      <c r="AH127" s="141">
        <v>0</v>
      </c>
      <c r="AI127" s="141">
        <v>361.09640000000002</v>
      </c>
      <c r="AJ127" s="141">
        <v>108.13810000000001</v>
      </c>
      <c r="AK127" s="141">
        <v>9.053799999999999</v>
      </c>
      <c r="AL127" s="141">
        <v>117.9024</v>
      </c>
      <c r="AM127" s="380">
        <v>6.1509</v>
      </c>
      <c r="AN127" s="141">
        <v>24.786300000000004</v>
      </c>
      <c r="AO127" s="141">
        <v>0.83230000000000004</v>
      </c>
      <c r="AP127" s="141">
        <v>16.341500000000003</v>
      </c>
      <c r="AQ127" s="141">
        <v>0</v>
      </c>
      <c r="AR127" s="141">
        <v>10.860499999999998</v>
      </c>
      <c r="AS127" s="141">
        <v>0</v>
      </c>
      <c r="AT127" s="142">
        <v>9.3786000000000005</v>
      </c>
      <c r="AU127" s="466">
        <v>68.350099999999998</v>
      </c>
      <c r="AV127" s="402">
        <v>2529.9078</v>
      </c>
      <c r="AW127" s="141">
        <v>130.88819999999998</v>
      </c>
      <c r="AX127" s="402">
        <v>541.89129999999966</v>
      </c>
      <c r="AY127" s="141">
        <v>0</v>
      </c>
      <c r="AZ127" s="141">
        <v>0</v>
      </c>
      <c r="BA127" s="142">
        <v>568.52601000000004</v>
      </c>
      <c r="BB127" s="403">
        <v>-26.634710000000382</v>
      </c>
    </row>
    <row r="128" spans="6:54" ht="16.149999999999999" customHeight="1">
      <c r="F128" s="137" t="s">
        <v>166</v>
      </c>
      <c r="G128" s="395" t="s">
        <v>167</v>
      </c>
      <c r="H128" s="396">
        <v>42417</v>
      </c>
      <c r="I128" s="397" t="s">
        <v>55</v>
      </c>
      <c r="J128" s="397" t="s">
        <v>168</v>
      </c>
      <c r="K128" s="398" t="s">
        <v>63</v>
      </c>
      <c r="L128" s="395" t="s">
        <v>114</v>
      </c>
      <c r="M128" s="399">
        <v>0.14254905115824035</v>
      </c>
      <c r="N128" s="400" t="s">
        <v>52</v>
      </c>
      <c r="O128" s="504">
        <v>2018</v>
      </c>
      <c r="P128" s="401">
        <v>2</v>
      </c>
      <c r="Q128" s="141">
        <v>11850.321600000001</v>
      </c>
      <c r="R128" s="141">
        <v>111.684</v>
      </c>
      <c r="S128" s="402">
        <v>11738.637600000002</v>
      </c>
      <c r="T128" s="141">
        <v>5104.5072</v>
      </c>
      <c r="U128" s="141">
        <v>0</v>
      </c>
      <c r="V128" s="141">
        <v>0</v>
      </c>
      <c r="W128" s="403">
        <v>6634.1304000000018</v>
      </c>
      <c r="X128" s="142">
        <v>117.334</v>
      </c>
      <c r="Y128" s="141">
        <v>1408.4304000000002</v>
      </c>
      <c r="Z128" s="142">
        <v>47.136600000000001</v>
      </c>
      <c r="AA128" s="141">
        <v>0</v>
      </c>
      <c r="AB128" s="141">
        <v>-11.0838</v>
      </c>
      <c r="AC128" s="142">
        <v>26.329100000000004</v>
      </c>
      <c r="AD128" s="141">
        <v>222.58950000000002</v>
      </c>
      <c r="AE128" s="141">
        <v>898.37650000000008</v>
      </c>
      <c r="AF128" s="141">
        <v>747.77080000000001</v>
      </c>
      <c r="AG128" s="141">
        <v>272.9538</v>
      </c>
      <c r="AH128" s="141">
        <v>0</v>
      </c>
      <c r="AI128" s="141">
        <v>551.53070000000002</v>
      </c>
      <c r="AJ128" s="141">
        <v>100.3023</v>
      </c>
      <c r="AK128" s="141">
        <v>0</v>
      </c>
      <c r="AL128" s="141">
        <v>103.3879</v>
      </c>
      <c r="AM128" s="380">
        <v>8.668099999999999</v>
      </c>
      <c r="AN128" s="141">
        <v>28.054600000000001</v>
      </c>
      <c r="AO128" s="141">
        <v>2.0503</v>
      </c>
      <c r="AP128" s="141">
        <v>90.538000000000011</v>
      </c>
      <c r="AQ128" s="141">
        <v>0</v>
      </c>
      <c r="AR128" s="141">
        <v>10.170300000000001</v>
      </c>
      <c r="AS128" s="141">
        <v>0</v>
      </c>
      <c r="AT128" s="142">
        <v>150.1388</v>
      </c>
      <c r="AU128" s="466">
        <v>289.62010000000004</v>
      </c>
      <c r="AV128" s="402">
        <v>3186.5316000000003</v>
      </c>
      <c r="AW128" s="141">
        <v>200.691</v>
      </c>
      <c r="AX128" s="402">
        <v>1689.2521000000006</v>
      </c>
      <c r="AY128" s="141">
        <v>0</v>
      </c>
      <c r="AZ128" s="141">
        <v>0</v>
      </c>
      <c r="BA128" s="142">
        <v>575.8771200000001</v>
      </c>
      <c r="BB128" s="403">
        <v>1113.3749800000005</v>
      </c>
    </row>
    <row r="129" spans="6:54" ht="16.149999999999999" customHeight="1">
      <c r="F129" s="137" t="s">
        <v>169</v>
      </c>
      <c r="G129" s="395" t="s">
        <v>170</v>
      </c>
      <c r="H129" s="396">
        <v>42419</v>
      </c>
      <c r="I129" s="397" t="s">
        <v>55</v>
      </c>
      <c r="J129" s="397" t="s">
        <v>168</v>
      </c>
      <c r="K129" s="398" t="s">
        <v>63</v>
      </c>
      <c r="L129" s="395" t="s">
        <v>114</v>
      </c>
      <c r="M129" s="399">
        <v>0.11774099377331383</v>
      </c>
      <c r="N129" s="400" t="s">
        <v>52</v>
      </c>
      <c r="O129" s="504">
        <v>2018</v>
      </c>
      <c r="P129" s="401">
        <v>2</v>
      </c>
      <c r="Q129" s="141">
        <v>7818.9904000000006</v>
      </c>
      <c r="R129" s="141">
        <v>87.637500000000003</v>
      </c>
      <c r="S129" s="402">
        <v>7731.3529000000008</v>
      </c>
      <c r="T129" s="141">
        <v>3107.3120000000004</v>
      </c>
      <c r="U129" s="141">
        <v>0</v>
      </c>
      <c r="V129" s="141">
        <v>0</v>
      </c>
      <c r="W129" s="403">
        <v>4624.0409</v>
      </c>
      <c r="X129" s="142">
        <v>174.94540000000001</v>
      </c>
      <c r="Y129" s="141">
        <v>927.59680000000003</v>
      </c>
      <c r="Z129" s="142">
        <v>47.1569</v>
      </c>
      <c r="AA129" s="141">
        <v>0</v>
      </c>
      <c r="AB129" s="141">
        <v>-11.164999999999999</v>
      </c>
      <c r="AC129" s="142">
        <v>30.673299999999998</v>
      </c>
      <c r="AD129" s="141">
        <v>167.29230000000001</v>
      </c>
      <c r="AE129" s="141">
        <v>773.28790000000004</v>
      </c>
      <c r="AF129" s="141">
        <v>622.35739999999998</v>
      </c>
      <c r="AG129" s="141">
        <v>244.87889999999999</v>
      </c>
      <c r="AH129" s="141">
        <v>0</v>
      </c>
      <c r="AI129" s="141">
        <v>196.46340000000001</v>
      </c>
      <c r="AJ129" s="141">
        <v>88.650100000000009</v>
      </c>
      <c r="AK129" s="141">
        <v>0</v>
      </c>
      <c r="AL129" s="141">
        <v>145.32769999999999</v>
      </c>
      <c r="AM129" s="380">
        <v>10.799600000000002</v>
      </c>
      <c r="AN129" s="141">
        <v>20.360900000000001</v>
      </c>
      <c r="AO129" s="141">
        <v>1.0759000000000001</v>
      </c>
      <c r="AP129" s="141">
        <v>58.484299999999998</v>
      </c>
      <c r="AQ129" s="141">
        <v>0</v>
      </c>
      <c r="AR129" s="141">
        <v>6.3742000000000001</v>
      </c>
      <c r="AS129" s="141">
        <v>0</v>
      </c>
      <c r="AT129" s="142">
        <v>106.1284</v>
      </c>
      <c r="AU129" s="466">
        <v>203.22329999999999</v>
      </c>
      <c r="AV129" s="402">
        <v>2441.4809999999998</v>
      </c>
      <c r="AW129" s="141">
        <v>131.7534</v>
      </c>
      <c r="AX129" s="402">
        <v>920.61570000000074</v>
      </c>
      <c r="AY129" s="141">
        <v>0</v>
      </c>
      <c r="AZ129" s="141">
        <v>0</v>
      </c>
      <c r="BA129" s="142">
        <v>638.66282999999999</v>
      </c>
      <c r="BB129" s="403">
        <v>281.95287000000076</v>
      </c>
    </row>
    <row r="130" spans="6:54" ht="16.149999999999999" customHeight="1">
      <c r="F130" s="137" t="s">
        <v>171</v>
      </c>
      <c r="G130" s="395" t="s">
        <v>216</v>
      </c>
      <c r="H130" s="396">
        <v>42435</v>
      </c>
      <c r="I130" s="397" t="s">
        <v>61</v>
      </c>
      <c r="J130" s="397" t="s">
        <v>151</v>
      </c>
      <c r="K130" s="398" t="s">
        <v>106</v>
      </c>
      <c r="L130" s="395" t="s">
        <v>114</v>
      </c>
      <c r="M130" s="399">
        <v>1.5585273760156289E-2</v>
      </c>
      <c r="N130" s="400" t="s">
        <v>51</v>
      </c>
      <c r="O130" s="504">
        <v>2018</v>
      </c>
      <c r="P130" s="401">
        <v>2</v>
      </c>
      <c r="Q130" s="141">
        <v>3273.0255999999999</v>
      </c>
      <c r="R130" s="141">
        <v>125.214</v>
      </c>
      <c r="S130" s="402">
        <v>3147.8116</v>
      </c>
      <c r="T130" s="141">
        <v>1332.1152000000002</v>
      </c>
      <c r="U130" s="141">
        <v>0</v>
      </c>
      <c r="V130" s="141">
        <v>0</v>
      </c>
      <c r="W130" s="403">
        <v>1815.6963999999998</v>
      </c>
      <c r="X130" s="142">
        <v>47.542600000000007</v>
      </c>
      <c r="Y130" s="141">
        <v>298.87520000000001</v>
      </c>
      <c r="Z130" s="142">
        <v>9.2771000000000008</v>
      </c>
      <c r="AA130" s="141">
        <v>0</v>
      </c>
      <c r="AB130" s="141">
        <v>-1.1774</v>
      </c>
      <c r="AC130" s="142">
        <v>51.074799999999996</v>
      </c>
      <c r="AD130" s="141">
        <v>154.54390000000001</v>
      </c>
      <c r="AE130" s="141">
        <v>469.51869999999997</v>
      </c>
      <c r="AF130" s="141">
        <v>286.98110000000003</v>
      </c>
      <c r="AG130" s="141">
        <v>189.27719999999999</v>
      </c>
      <c r="AH130" s="141">
        <v>0</v>
      </c>
      <c r="AI130" s="141">
        <v>190.6576</v>
      </c>
      <c r="AJ130" s="141">
        <v>38.8339</v>
      </c>
      <c r="AK130" s="141">
        <v>0</v>
      </c>
      <c r="AL130" s="141">
        <v>45.431399999999996</v>
      </c>
      <c r="AM130" s="380">
        <v>7.2674000000000003</v>
      </c>
      <c r="AN130" s="141">
        <v>1.1368</v>
      </c>
      <c r="AO130" s="141">
        <v>0</v>
      </c>
      <c r="AP130" s="141">
        <v>4.6689999999999996</v>
      </c>
      <c r="AQ130" s="141">
        <v>0</v>
      </c>
      <c r="AR130" s="141">
        <v>6.09</v>
      </c>
      <c r="AS130" s="141">
        <v>0</v>
      </c>
      <c r="AT130" s="142">
        <v>9.1147000000000009</v>
      </c>
      <c r="AU130" s="466">
        <v>28.277900000000002</v>
      </c>
      <c r="AV130" s="402">
        <v>1403.5217</v>
      </c>
      <c r="AW130" s="141">
        <v>55.366199999999999</v>
      </c>
      <c r="AX130" s="402">
        <v>51.01099999999979</v>
      </c>
      <c r="AY130" s="141">
        <v>0</v>
      </c>
      <c r="AZ130" s="141">
        <v>0</v>
      </c>
      <c r="BA130" s="142">
        <v>381.11287499999997</v>
      </c>
      <c r="BB130" s="403">
        <v>-330.10187500000018</v>
      </c>
    </row>
    <row r="131" spans="6:54" ht="16.149999999999999" customHeight="1">
      <c r="F131" s="137" t="s">
        <v>172</v>
      </c>
      <c r="G131" s="395" t="s">
        <v>173</v>
      </c>
      <c r="H131" s="396">
        <v>42530</v>
      </c>
      <c r="I131" s="397" t="s">
        <v>61</v>
      </c>
      <c r="J131" s="397" t="s">
        <v>62</v>
      </c>
      <c r="K131" s="398" t="s">
        <v>95</v>
      </c>
      <c r="L131" s="395" t="s">
        <v>114</v>
      </c>
      <c r="M131" s="399">
        <v>8.0695441146382108E-2</v>
      </c>
      <c r="N131" s="400" t="s">
        <v>52</v>
      </c>
      <c r="O131" s="504">
        <v>2018</v>
      </c>
      <c r="P131" s="401">
        <v>2</v>
      </c>
      <c r="Q131" s="141">
        <v>1900.2672000000002</v>
      </c>
      <c r="R131" s="141">
        <v>48.728499999999997</v>
      </c>
      <c r="S131" s="402">
        <v>1851.5387000000001</v>
      </c>
      <c r="T131" s="141">
        <v>1067.6848</v>
      </c>
      <c r="U131" s="141">
        <v>0</v>
      </c>
      <c r="V131" s="141">
        <v>0</v>
      </c>
      <c r="W131" s="403">
        <v>783.85390000000029</v>
      </c>
      <c r="X131" s="142">
        <v>45.208100000000002</v>
      </c>
      <c r="Y131" s="141">
        <v>185.07839999999999</v>
      </c>
      <c r="Z131" s="142">
        <v>18.594799999999999</v>
      </c>
      <c r="AA131" s="141">
        <v>0</v>
      </c>
      <c r="AB131" s="141">
        <v>-0.3654</v>
      </c>
      <c r="AC131" s="142">
        <v>7.9373000000000005</v>
      </c>
      <c r="AD131" s="141">
        <v>79.17</v>
      </c>
      <c r="AE131" s="141">
        <v>81.301500000000004</v>
      </c>
      <c r="AF131" s="141">
        <v>88.50800000000001</v>
      </c>
      <c r="AG131" s="141">
        <v>19.914300000000001</v>
      </c>
      <c r="AH131" s="141">
        <v>0</v>
      </c>
      <c r="AI131" s="141">
        <v>5.6637000000000004</v>
      </c>
      <c r="AJ131" s="141">
        <v>9.7642999999999986</v>
      </c>
      <c r="AK131" s="141">
        <v>0</v>
      </c>
      <c r="AL131" s="141">
        <v>34.103999999999999</v>
      </c>
      <c r="AM131" s="380">
        <v>6.6787000000000001</v>
      </c>
      <c r="AN131" s="141">
        <v>0.99470000000000003</v>
      </c>
      <c r="AO131" s="141">
        <v>0</v>
      </c>
      <c r="AP131" s="141">
        <v>29.029000000000003</v>
      </c>
      <c r="AQ131" s="141">
        <v>0</v>
      </c>
      <c r="AR131" s="141">
        <v>2.4359999999999999</v>
      </c>
      <c r="AS131" s="141">
        <v>0</v>
      </c>
      <c r="AT131" s="142">
        <v>-0.83230000000000004</v>
      </c>
      <c r="AU131" s="466">
        <v>38.306100000000001</v>
      </c>
      <c r="AV131" s="402">
        <v>356.73190000000005</v>
      </c>
      <c r="AW131" s="141">
        <v>32.469700000000003</v>
      </c>
      <c r="AX131" s="402">
        <v>153.34290000000033</v>
      </c>
      <c r="AY131" s="141">
        <v>0</v>
      </c>
      <c r="AZ131" s="141">
        <v>0</v>
      </c>
      <c r="BA131" s="142">
        <v>50.393265</v>
      </c>
      <c r="BB131" s="403">
        <v>102.94963500000031</v>
      </c>
    </row>
    <row r="132" spans="6:54" ht="16.149999999999999" customHeight="1">
      <c r="F132" s="137" t="s">
        <v>174</v>
      </c>
      <c r="G132" s="395" t="s">
        <v>217</v>
      </c>
      <c r="H132" s="396">
        <v>42530</v>
      </c>
      <c r="I132" s="397" t="s">
        <v>61</v>
      </c>
      <c r="J132" s="397" t="s">
        <v>151</v>
      </c>
      <c r="K132" s="398" t="s">
        <v>95</v>
      </c>
      <c r="L132" s="395" t="s">
        <v>114</v>
      </c>
      <c r="M132" s="399">
        <v>-0.19680775024058245</v>
      </c>
      <c r="N132" s="400" t="s">
        <v>56</v>
      </c>
      <c r="O132" s="504">
        <v>2018</v>
      </c>
      <c r="P132" s="401">
        <v>2</v>
      </c>
      <c r="Q132" s="141">
        <v>1491.3807999999999</v>
      </c>
      <c r="R132" s="141">
        <v>61.377000000000002</v>
      </c>
      <c r="S132" s="402">
        <v>1430.0038</v>
      </c>
      <c r="T132" s="141">
        <v>834.57920000000001</v>
      </c>
      <c r="U132" s="141">
        <v>0</v>
      </c>
      <c r="V132" s="141">
        <v>0</v>
      </c>
      <c r="W132" s="403">
        <v>595.42459999999994</v>
      </c>
      <c r="X132" s="142">
        <v>36.682100000000005</v>
      </c>
      <c r="Y132" s="141">
        <v>142.91679999999997</v>
      </c>
      <c r="Z132" s="142">
        <v>29.7395</v>
      </c>
      <c r="AA132" s="141">
        <v>0</v>
      </c>
      <c r="AB132" s="141">
        <v>-0.32479999999999998</v>
      </c>
      <c r="AC132" s="142">
        <v>9.2567999999999984</v>
      </c>
      <c r="AD132" s="141">
        <v>130.5899</v>
      </c>
      <c r="AE132" s="141">
        <v>66.299799999999991</v>
      </c>
      <c r="AF132" s="141">
        <v>129.71700000000001</v>
      </c>
      <c r="AG132" s="141">
        <v>22.0458</v>
      </c>
      <c r="AH132" s="141">
        <v>0</v>
      </c>
      <c r="AI132" s="141">
        <v>2.2938999999999998</v>
      </c>
      <c r="AJ132" s="141">
        <v>10.292100000000001</v>
      </c>
      <c r="AK132" s="141">
        <v>0</v>
      </c>
      <c r="AL132" s="141">
        <v>270.86290000000002</v>
      </c>
      <c r="AM132" s="380">
        <v>2.0300000000000002</v>
      </c>
      <c r="AN132" s="141">
        <v>12.3627</v>
      </c>
      <c r="AO132" s="141">
        <v>0</v>
      </c>
      <c r="AP132" s="141">
        <v>12.870200000000001</v>
      </c>
      <c r="AQ132" s="141">
        <v>0</v>
      </c>
      <c r="AR132" s="141">
        <v>2.1518000000000002</v>
      </c>
      <c r="AS132" s="141">
        <v>0</v>
      </c>
      <c r="AT132" s="142">
        <v>2.0909</v>
      </c>
      <c r="AU132" s="466">
        <v>31.505600000000001</v>
      </c>
      <c r="AV132" s="402">
        <v>663.60699999999997</v>
      </c>
      <c r="AW132" s="141">
        <v>24.926500000000001</v>
      </c>
      <c r="AX132" s="402">
        <v>-293.51530000000002</v>
      </c>
      <c r="AY132" s="141">
        <v>0</v>
      </c>
      <c r="AZ132" s="141">
        <v>0</v>
      </c>
      <c r="BA132" s="142">
        <v>50.493690000000001</v>
      </c>
      <c r="BB132" s="403">
        <v>-344.00899000000004</v>
      </c>
    </row>
    <row r="133" spans="6:54" ht="16.149999999999999" customHeight="1">
      <c r="F133" s="137" t="s">
        <v>175</v>
      </c>
      <c r="G133" s="395" t="s">
        <v>176</v>
      </c>
      <c r="H133" s="396">
        <v>42557</v>
      </c>
      <c r="I133" s="397" t="s">
        <v>55</v>
      </c>
      <c r="J133" s="397" t="s">
        <v>126</v>
      </c>
      <c r="K133" s="398" t="s">
        <v>63</v>
      </c>
      <c r="L133" s="395" t="s">
        <v>114</v>
      </c>
      <c r="M133" s="399">
        <v>2.7939704470522596E-2</v>
      </c>
      <c r="N133" s="400" t="s">
        <v>51</v>
      </c>
      <c r="O133" s="504">
        <v>2018</v>
      </c>
      <c r="P133" s="401">
        <v>2</v>
      </c>
      <c r="Q133" s="141">
        <v>5181.4256000000005</v>
      </c>
      <c r="R133" s="141">
        <v>34.501499999999993</v>
      </c>
      <c r="S133" s="402">
        <v>5146.9241000000002</v>
      </c>
      <c r="T133" s="141">
        <v>2075.2368000000001</v>
      </c>
      <c r="U133" s="141">
        <v>0</v>
      </c>
      <c r="V133" s="141">
        <v>0</v>
      </c>
      <c r="W133" s="403">
        <v>3071.6873000000005</v>
      </c>
      <c r="X133" s="142">
        <v>116.4408</v>
      </c>
      <c r="Y133" s="141">
        <v>617.57280000000003</v>
      </c>
      <c r="Z133" s="142">
        <v>35.281399999999998</v>
      </c>
      <c r="AA133" s="141">
        <v>0</v>
      </c>
      <c r="AB133" s="141">
        <v>-12.4236</v>
      </c>
      <c r="AC133" s="142">
        <v>18.168499999999998</v>
      </c>
      <c r="AD133" s="141">
        <v>210.7749</v>
      </c>
      <c r="AE133" s="141">
        <v>489.16910000000001</v>
      </c>
      <c r="AF133" s="141">
        <v>312.31549999999999</v>
      </c>
      <c r="AG133" s="141">
        <v>522.15660000000003</v>
      </c>
      <c r="AH133" s="141">
        <v>0</v>
      </c>
      <c r="AI133" s="141">
        <v>171.33199999999999</v>
      </c>
      <c r="AJ133" s="141">
        <v>87.086999999999989</v>
      </c>
      <c r="AK133" s="141">
        <v>0</v>
      </c>
      <c r="AL133" s="141">
        <v>129.108</v>
      </c>
      <c r="AM133" s="380">
        <v>7.7749000000000006</v>
      </c>
      <c r="AN133" s="141">
        <v>17.9452</v>
      </c>
      <c r="AO133" s="141">
        <v>3.3292000000000002</v>
      </c>
      <c r="AP133" s="141">
        <v>65.223900000000015</v>
      </c>
      <c r="AQ133" s="141">
        <v>0</v>
      </c>
      <c r="AR133" s="141">
        <v>12.0379</v>
      </c>
      <c r="AS133" s="141">
        <v>0</v>
      </c>
      <c r="AT133" s="142">
        <v>47.217800000000004</v>
      </c>
      <c r="AU133" s="466">
        <v>153.52890000000002</v>
      </c>
      <c r="AV133" s="402">
        <v>2075.4720000000002</v>
      </c>
      <c r="AW133" s="141">
        <v>87.897700000000015</v>
      </c>
      <c r="AX133" s="402">
        <v>144.76750000000024</v>
      </c>
      <c r="AY133" s="141">
        <v>0</v>
      </c>
      <c r="AZ133" s="141">
        <v>0</v>
      </c>
      <c r="BA133" s="142">
        <v>601.42524000000003</v>
      </c>
      <c r="BB133" s="403">
        <v>-456.65773999999976</v>
      </c>
    </row>
    <row r="134" spans="6:54" ht="16.149999999999999" customHeight="1">
      <c r="F134" s="137" t="s">
        <v>177</v>
      </c>
      <c r="G134" s="395" t="s">
        <v>178</v>
      </c>
      <c r="H134" s="396">
        <v>42615</v>
      </c>
      <c r="I134" s="397" t="s">
        <v>61</v>
      </c>
      <c r="J134" s="397" t="s">
        <v>151</v>
      </c>
      <c r="K134" s="398" t="s">
        <v>95</v>
      </c>
      <c r="L134" s="395" t="s">
        <v>114</v>
      </c>
      <c r="M134" s="399">
        <v>0.15254335095798513</v>
      </c>
      <c r="N134" s="400" t="s">
        <v>52</v>
      </c>
      <c r="O134" s="504">
        <v>2018</v>
      </c>
      <c r="P134" s="401">
        <v>2</v>
      </c>
      <c r="Q134" s="141">
        <v>3517.8</v>
      </c>
      <c r="R134" s="141">
        <v>50.388999999999996</v>
      </c>
      <c r="S134" s="402">
        <v>3467.4110000000001</v>
      </c>
      <c r="T134" s="141">
        <v>1982.9472000000001</v>
      </c>
      <c r="U134" s="141">
        <v>0</v>
      </c>
      <c r="V134" s="141">
        <v>0</v>
      </c>
      <c r="W134" s="403">
        <v>1484.4638</v>
      </c>
      <c r="X134" s="142">
        <v>85.300600000000003</v>
      </c>
      <c r="Y134" s="141">
        <v>346.67359999999996</v>
      </c>
      <c r="Z134" s="142">
        <v>26.044899999999998</v>
      </c>
      <c r="AA134" s="141">
        <v>0</v>
      </c>
      <c r="AB134" s="141">
        <v>-2.7404999999999999</v>
      </c>
      <c r="AC134" s="142">
        <v>9.0944000000000003</v>
      </c>
      <c r="AD134" s="141">
        <v>102.10899999999999</v>
      </c>
      <c r="AE134" s="141">
        <v>80.672200000000004</v>
      </c>
      <c r="AF134" s="141">
        <v>120.988</v>
      </c>
      <c r="AG134" s="141">
        <v>26.877200000000002</v>
      </c>
      <c r="AH134" s="141">
        <v>0</v>
      </c>
      <c r="AI134" s="141">
        <v>10.454500000000001</v>
      </c>
      <c r="AJ134" s="141">
        <v>6.5975000000000001</v>
      </c>
      <c r="AK134" s="141">
        <v>0</v>
      </c>
      <c r="AL134" s="141">
        <v>44.3352</v>
      </c>
      <c r="AM134" s="380">
        <v>5.7449000000000003</v>
      </c>
      <c r="AN134" s="141">
        <v>14.331799999999999</v>
      </c>
      <c r="AO134" s="141">
        <v>0</v>
      </c>
      <c r="AP134" s="141">
        <v>16.646000000000001</v>
      </c>
      <c r="AQ134" s="141">
        <v>3.6337000000000002</v>
      </c>
      <c r="AR134" s="141">
        <v>3.7555000000000005</v>
      </c>
      <c r="AS134" s="141">
        <v>0</v>
      </c>
      <c r="AT134" s="142">
        <v>0.54810000000000003</v>
      </c>
      <c r="AU134" s="466">
        <v>44.66</v>
      </c>
      <c r="AV134" s="402">
        <v>436.6936</v>
      </c>
      <c r="AW134" s="141">
        <v>59.488</v>
      </c>
      <c r="AX134" s="402">
        <v>536.61700000000008</v>
      </c>
      <c r="AY134" s="141">
        <v>0</v>
      </c>
      <c r="AZ134" s="141">
        <v>0</v>
      </c>
      <c r="BA134" s="142">
        <v>146.27905499999997</v>
      </c>
      <c r="BB134" s="403">
        <v>390.3379450000001</v>
      </c>
    </row>
    <row r="135" spans="6:54" ht="16.149999999999999" customHeight="1">
      <c r="F135" s="137" t="s">
        <v>179</v>
      </c>
      <c r="G135" s="395" t="s">
        <v>180</v>
      </c>
      <c r="H135" s="396">
        <v>42690</v>
      </c>
      <c r="I135" s="397" t="s">
        <v>55</v>
      </c>
      <c r="J135" s="397" t="s">
        <v>168</v>
      </c>
      <c r="K135" s="398" t="s">
        <v>106</v>
      </c>
      <c r="L135" s="395" t="s">
        <v>114</v>
      </c>
      <c r="M135" s="399">
        <v>0.11194560671917841</v>
      </c>
      <c r="N135" s="400" t="s">
        <v>52</v>
      </c>
      <c r="O135" s="504">
        <v>2018</v>
      </c>
      <c r="P135" s="401">
        <v>2</v>
      </c>
      <c r="Q135" s="141">
        <v>6118.6527999999998</v>
      </c>
      <c r="R135" s="141">
        <v>141.04</v>
      </c>
      <c r="S135" s="402">
        <v>5977.6127999999999</v>
      </c>
      <c r="T135" s="141">
        <v>2514.5952000000002</v>
      </c>
      <c r="U135" s="141">
        <v>0</v>
      </c>
      <c r="V135" s="141">
        <v>0</v>
      </c>
      <c r="W135" s="403">
        <v>3463.0175999999997</v>
      </c>
      <c r="X135" s="142">
        <v>61.711999999999996</v>
      </c>
      <c r="Y135" s="141">
        <v>567.67360000000008</v>
      </c>
      <c r="Z135" s="142">
        <v>7.2876999999999992</v>
      </c>
      <c r="AA135" s="141">
        <v>0</v>
      </c>
      <c r="AB135" s="141">
        <v>-1.4209999999999998</v>
      </c>
      <c r="AC135" s="142">
        <v>49.674099999999996</v>
      </c>
      <c r="AD135" s="141">
        <v>222.16320000000002</v>
      </c>
      <c r="AE135" s="141">
        <v>667.70759999999996</v>
      </c>
      <c r="AF135" s="141">
        <v>418.03790000000004</v>
      </c>
      <c r="AG135" s="141">
        <v>316.72059999999999</v>
      </c>
      <c r="AH135" s="141">
        <v>0</v>
      </c>
      <c r="AI135" s="141">
        <v>278.84080000000006</v>
      </c>
      <c r="AJ135" s="141">
        <v>50.344000000000001</v>
      </c>
      <c r="AK135" s="141">
        <v>0</v>
      </c>
      <c r="AL135" s="141">
        <v>70.623699999999999</v>
      </c>
      <c r="AM135" s="380">
        <v>6.5569000000000006</v>
      </c>
      <c r="AN135" s="141">
        <v>13.946100000000001</v>
      </c>
      <c r="AO135" s="141">
        <v>0</v>
      </c>
      <c r="AP135" s="141">
        <v>20.604500000000002</v>
      </c>
      <c r="AQ135" s="141">
        <v>0</v>
      </c>
      <c r="AR135" s="141">
        <v>8.6072000000000006</v>
      </c>
      <c r="AS135" s="141">
        <v>0</v>
      </c>
      <c r="AT135" s="142">
        <v>12.4642</v>
      </c>
      <c r="AU135" s="466">
        <v>62.178900000000006</v>
      </c>
      <c r="AV135" s="402">
        <v>2086.6166999999996</v>
      </c>
      <c r="AW135" s="141">
        <v>103.0244</v>
      </c>
      <c r="AX135" s="402">
        <v>684.95629999999983</v>
      </c>
      <c r="AY135" s="141">
        <v>0</v>
      </c>
      <c r="AZ135" s="141">
        <v>0</v>
      </c>
      <c r="BA135" s="142">
        <v>539.80445999999995</v>
      </c>
      <c r="BB135" s="403">
        <v>145.15183999999988</v>
      </c>
    </row>
    <row r="136" spans="6:54" ht="16.149999999999999" customHeight="1">
      <c r="F136" s="137" t="s">
        <v>181</v>
      </c>
      <c r="G136" s="395" t="s">
        <v>182</v>
      </c>
      <c r="H136" s="396">
        <v>42690</v>
      </c>
      <c r="I136" s="397" t="s">
        <v>55</v>
      </c>
      <c r="J136" s="397" t="s">
        <v>168</v>
      </c>
      <c r="K136" s="398" t="s">
        <v>63</v>
      </c>
      <c r="L136" s="395" t="s">
        <v>114</v>
      </c>
      <c r="M136" s="399">
        <v>0.14747683404423029</v>
      </c>
      <c r="N136" s="400" t="s">
        <v>52</v>
      </c>
      <c r="O136" s="504">
        <v>2018</v>
      </c>
      <c r="P136" s="401">
        <v>2</v>
      </c>
      <c r="Q136" s="141">
        <v>9028.5936000000002</v>
      </c>
      <c r="R136" s="141">
        <v>123.41000000000001</v>
      </c>
      <c r="S136" s="402">
        <v>8905.1836000000003</v>
      </c>
      <c r="T136" s="141">
        <v>3698.6768000000002</v>
      </c>
      <c r="U136" s="141">
        <v>0</v>
      </c>
      <c r="V136" s="141">
        <v>0</v>
      </c>
      <c r="W136" s="403">
        <v>5206.5068000000001</v>
      </c>
      <c r="X136" s="142">
        <v>194.0274</v>
      </c>
      <c r="Y136" s="141">
        <v>1068.4128000000001</v>
      </c>
      <c r="Z136" s="142">
        <v>45.086300000000001</v>
      </c>
      <c r="AA136" s="141">
        <v>0</v>
      </c>
      <c r="AB136" s="141">
        <v>-10.6981</v>
      </c>
      <c r="AC136" s="142">
        <v>42.914200000000001</v>
      </c>
      <c r="AD136" s="141">
        <v>280.66779999999994</v>
      </c>
      <c r="AE136" s="141">
        <v>804.48900000000003</v>
      </c>
      <c r="AF136" s="141">
        <v>580.05220000000008</v>
      </c>
      <c r="AG136" s="141">
        <v>288.19910000000004</v>
      </c>
      <c r="AH136" s="141">
        <v>0</v>
      </c>
      <c r="AI136" s="141">
        <v>149.52979999999999</v>
      </c>
      <c r="AJ136" s="141">
        <v>59.235399999999998</v>
      </c>
      <c r="AK136" s="141">
        <v>0</v>
      </c>
      <c r="AL136" s="141">
        <v>114.7762</v>
      </c>
      <c r="AM136" s="380">
        <v>5.9479000000000006</v>
      </c>
      <c r="AN136" s="141">
        <v>16.097899999999999</v>
      </c>
      <c r="AO136" s="141">
        <v>19.041400000000003</v>
      </c>
      <c r="AP136" s="141">
        <v>99.043700000000001</v>
      </c>
      <c r="AQ136" s="141">
        <v>0</v>
      </c>
      <c r="AR136" s="141">
        <v>11.0838</v>
      </c>
      <c r="AS136" s="141">
        <v>0</v>
      </c>
      <c r="AT136" s="142">
        <v>19.285</v>
      </c>
      <c r="AU136" s="466">
        <v>170.49969999999999</v>
      </c>
      <c r="AV136" s="402">
        <v>2447.4492</v>
      </c>
      <c r="AW136" s="141">
        <v>152.2388</v>
      </c>
      <c r="AX136" s="402">
        <v>1331.5083999999997</v>
      </c>
      <c r="AY136" s="141">
        <v>0</v>
      </c>
      <c r="AZ136" s="141">
        <v>0</v>
      </c>
      <c r="BA136" s="142">
        <v>609.49941000000001</v>
      </c>
      <c r="BB136" s="403">
        <v>722.00898999999959</v>
      </c>
    </row>
    <row r="137" spans="6:54" ht="16.149999999999999" customHeight="1">
      <c r="F137" s="137" t="s">
        <v>183</v>
      </c>
      <c r="G137" s="395" t="s">
        <v>184</v>
      </c>
      <c r="H137" s="396">
        <v>42718</v>
      </c>
      <c r="I137" s="397" t="s">
        <v>61</v>
      </c>
      <c r="J137" s="397" t="s">
        <v>151</v>
      </c>
      <c r="K137" s="398" t="s">
        <v>135</v>
      </c>
      <c r="L137" s="395" t="s">
        <v>114</v>
      </c>
      <c r="M137" s="399">
        <v>0.16242555123152144</v>
      </c>
      <c r="N137" s="400" t="s">
        <v>52</v>
      </c>
      <c r="O137" s="504">
        <v>2018</v>
      </c>
      <c r="P137" s="401">
        <v>2</v>
      </c>
      <c r="Q137" s="141">
        <v>4828.8240000000005</v>
      </c>
      <c r="R137" s="141">
        <v>52.049500000000002</v>
      </c>
      <c r="S137" s="402">
        <v>4776.7745000000004</v>
      </c>
      <c r="T137" s="141">
        <v>1917.5936000000002</v>
      </c>
      <c r="U137" s="141">
        <v>0</v>
      </c>
      <c r="V137" s="141">
        <v>0</v>
      </c>
      <c r="W137" s="403">
        <v>2859.1809000000003</v>
      </c>
      <c r="X137" s="142">
        <v>112.34020000000001</v>
      </c>
      <c r="Y137" s="141">
        <v>405.95359999999994</v>
      </c>
      <c r="Z137" s="142">
        <v>89.035799999999995</v>
      </c>
      <c r="AA137" s="141">
        <v>0</v>
      </c>
      <c r="AB137" s="141">
        <v>93.846900000000005</v>
      </c>
      <c r="AC137" s="142">
        <v>18.7166</v>
      </c>
      <c r="AD137" s="141">
        <v>187.55169999999998</v>
      </c>
      <c r="AE137" s="141">
        <v>414.6275</v>
      </c>
      <c r="AF137" s="141">
        <v>356.02139999999997</v>
      </c>
      <c r="AG137" s="141">
        <v>143.2774</v>
      </c>
      <c r="AH137" s="141">
        <v>0</v>
      </c>
      <c r="AI137" s="141">
        <v>147.41860000000003</v>
      </c>
      <c r="AJ137" s="141">
        <v>120.0745</v>
      </c>
      <c r="AK137" s="141">
        <v>0</v>
      </c>
      <c r="AL137" s="141">
        <v>66.746400000000008</v>
      </c>
      <c r="AM137" s="380">
        <v>9.1553000000000004</v>
      </c>
      <c r="AN137" s="141">
        <v>12.545400000000001</v>
      </c>
      <c r="AO137" s="141">
        <v>2.9840999999999998</v>
      </c>
      <c r="AP137" s="141">
        <v>14.758099999999999</v>
      </c>
      <c r="AQ137" s="141">
        <v>0</v>
      </c>
      <c r="AR137" s="141">
        <v>8.5869</v>
      </c>
      <c r="AS137" s="141">
        <v>0</v>
      </c>
      <c r="AT137" s="142">
        <v>14.494199999999999</v>
      </c>
      <c r="AU137" s="466">
        <v>62.524000000000001</v>
      </c>
      <c r="AV137" s="402">
        <v>1498.2415000000001</v>
      </c>
      <c r="AW137" s="141">
        <v>81.8489</v>
      </c>
      <c r="AX137" s="402">
        <v>784.32440000000042</v>
      </c>
      <c r="AY137" s="141">
        <v>0</v>
      </c>
      <c r="AZ137" s="141">
        <v>0</v>
      </c>
      <c r="BA137" s="142">
        <v>562.19923500000004</v>
      </c>
      <c r="BB137" s="403">
        <v>222.12516500000038</v>
      </c>
    </row>
    <row r="138" spans="6:54" ht="16.149999999999999" customHeight="1">
      <c r="F138" s="137" t="s">
        <v>185</v>
      </c>
      <c r="G138" s="395" t="s">
        <v>186</v>
      </c>
      <c r="H138" s="396">
        <v>42754</v>
      </c>
      <c r="I138" s="397" t="s">
        <v>61</v>
      </c>
      <c r="J138" s="397" t="s">
        <v>151</v>
      </c>
      <c r="K138" s="398" t="s">
        <v>106</v>
      </c>
      <c r="L138" s="395" t="s">
        <v>114</v>
      </c>
      <c r="M138" s="399">
        <v>0.12131185731897098</v>
      </c>
      <c r="N138" s="400" t="s">
        <v>52</v>
      </c>
      <c r="O138" s="504">
        <v>2018</v>
      </c>
      <c r="P138" s="401">
        <v>2</v>
      </c>
      <c r="Q138" s="141">
        <v>6334.8688000000002</v>
      </c>
      <c r="R138" s="141">
        <v>130.03149999999999</v>
      </c>
      <c r="S138" s="402">
        <v>6204.8373000000011</v>
      </c>
      <c r="T138" s="141">
        <v>2545.5663999999997</v>
      </c>
      <c r="U138" s="141">
        <v>0</v>
      </c>
      <c r="V138" s="141">
        <v>0</v>
      </c>
      <c r="W138" s="403">
        <v>3659.2709000000004</v>
      </c>
      <c r="X138" s="142">
        <v>103.65180000000001</v>
      </c>
      <c r="Y138" s="141">
        <v>589.28480000000002</v>
      </c>
      <c r="Z138" s="142">
        <v>20.584200000000003</v>
      </c>
      <c r="AA138" s="141">
        <v>0</v>
      </c>
      <c r="AB138" s="141">
        <v>-11.9567</v>
      </c>
      <c r="AC138" s="142">
        <v>50.384600000000006</v>
      </c>
      <c r="AD138" s="141">
        <v>207.99379999999999</v>
      </c>
      <c r="AE138" s="141">
        <v>730.69849999999997</v>
      </c>
      <c r="AF138" s="141">
        <v>436.40940000000001</v>
      </c>
      <c r="AG138" s="141">
        <v>216.47919999999999</v>
      </c>
      <c r="AH138" s="141">
        <v>0</v>
      </c>
      <c r="AI138" s="141">
        <v>260.16480000000001</v>
      </c>
      <c r="AJ138" s="141">
        <v>65.508100000000013</v>
      </c>
      <c r="AK138" s="141">
        <v>0</v>
      </c>
      <c r="AL138" s="141">
        <v>80.895499999999998</v>
      </c>
      <c r="AM138" s="380">
        <v>9.5815999999999999</v>
      </c>
      <c r="AN138" s="141">
        <v>13.8649</v>
      </c>
      <c r="AO138" s="141">
        <v>0</v>
      </c>
      <c r="AP138" s="141">
        <v>18.168499999999998</v>
      </c>
      <c r="AQ138" s="141">
        <v>0</v>
      </c>
      <c r="AR138" s="141">
        <v>6.7599</v>
      </c>
      <c r="AS138" s="141">
        <v>0</v>
      </c>
      <c r="AT138" s="142">
        <v>62.260100000000008</v>
      </c>
      <c r="AU138" s="466">
        <v>110.63500000000001</v>
      </c>
      <c r="AV138" s="402">
        <v>2108.7842999999998</v>
      </c>
      <c r="AW138" s="141">
        <v>106.899</v>
      </c>
      <c r="AX138" s="402">
        <v>768.49470000000099</v>
      </c>
      <c r="AY138" s="141">
        <v>0</v>
      </c>
      <c r="AZ138" s="141">
        <v>0</v>
      </c>
      <c r="BA138" s="142">
        <v>489.83298000000002</v>
      </c>
      <c r="BB138" s="403">
        <v>278.66172000000097</v>
      </c>
    </row>
    <row r="139" spans="6:54" ht="16.149999999999999" customHeight="1">
      <c r="F139" s="137" t="s">
        <v>187</v>
      </c>
      <c r="G139" s="395" t="s">
        <v>188</v>
      </c>
      <c r="H139" s="396">
        <v>42781</v>
      </c>
      <c r="I139" s="397" t="s">
        <v>61</v>
      </c>
      <c r="J139" s="397" t="s">
        <v>151</v>
      </c>
      <c r="K139" s="398" t="s">
        <v>117</v>
      </c>
      <c r="L139" s="395" t="s">
        <v>114</v>
      </c>
      <c r="M139" s="399">
        <v>0.15992671747575038</v>
      </c>
      <c r="N139" s="400" t="s">
        <v>52</v>
      </c>
      <c r="O139" s="504">
        <v>2018</v>
      </c>
      <c r="P139" s="401">
        <v>2</v>
      </c>
      <c r="Q139" s="141">
        <v>8017.4640000000009</v>
      </c>
      <c r="R139" s="141">
        <v>82.143500000000003</v>
      </c>
      <c r="S139" s="402">
        <v>7935.3204999999998</v>
      </c>
      <c r="T139" s="141">
        <v>3814.8240000000001</v>
      </c>
      <c r="U139" s="141">
        <v>0</v>
      </c>
      <c r="V139" s="141">
        <v>0</v>
      </c>
      <c r="W139" s="403">
        <v>4120.4965000000002</v>
      </c>
      <c r="X139" s="142">
        <v>113.6191</v>
      </c>
      <c r="Y139" s="141">
        <v>555.38080000000002</v>
      </c>
      <c r="Z139" s="142">
        <v>0.3654</v>
      </c>
      <c r="AA139" s="141">
        <v>0</v>
      </c>
      <c r="AB139" s="141">
        <v>-3.1465000000000001</v>
      </c>
      <c r="AC139" s="142">
        <v>27.283200000000001</v>
      </c>
      <c r="AD139" s="141">
        <v>185.52170000000001</v>
      </c>
      <c r="AE139" s="141">
        <v>635.45089999999993</v>
      </c>
      <c r="AF139" s="141">
        <v>494.02080000000001</v>
      </c>
      <c r="AG139" s="141">
        <v>180.56850000000003</v>
      </c>
      <c r="AH139" s="141">
        <v>0</v>
      </c>
      <c r="AI139" s="141">
        <v>213.21090000000001</v>
      </c>
      <c r="AJ139" s="141">
        <v>177.30020000000002</v>
      </c>
      <c r="AK139" s="141">
        <v>0</v>
      </c>
      <c r="AL139" s="141">
        <v>93.339399999999998</v>
      </c>
      <c r="AM139" s="380">
        <v>4.7501999999999995</v>
      </c>
      <c r="AN139" s="141">
        <v>21.233800000000002</v>
      </c>
      <c r="AO139" s="141">
        <v>0</v>
      </c>
      <c r="AP139" s="141">
        <v>20.543599999999998</v>
      </c>
      <c r="AQ139" s="141">
        <v>0</v>
      </c>
      <c r="AR139" s="141">
        <v>6.9222999999999999</v>
      </c>
      <c r="AS139" s="141">
        <v>0</v>
      </c>
      <c r="AT139" s="142">
        <v>24.7254</v>
      </c>
      <c r="AU139" s="466">
        <v>78.175300000000007</v>
      </c>
      <c r="AV139" s="402">
        <v>2057.5877</v>
      </c>
      <c r="AW139" s="141">
        <v>135.4735</v>
      </c>
      <c r="AX139" s="402">
        <v>1282.2066999999997</v>
      </c>
      <c r="AY139" s="141">
        <v>0</v>
      </c>
      <c r="AZ139" s="141">
        <v>0</v>
      </c>
      <c r="BA139" s="142">
        <v>383.26197000000002</v>
      </c>
      <c r="BB139" s="403">
        <v>898.94472999999994</v>
      </c>
    </row>
    <row r="140" spans="6:54" ht="16.149999999999999" customHeight="1">
      <c r="F140" s="137" t="s">
        <v>189</v>
      </c>
      <c r="G140" s="395" t="s">
        <v>190</v>
      </c>
      <c r="H140" s="396">
        <v>42896</v>
      </c>
      <c r="I140" s="397" t="s">
        <v>55</v>
      </c>
      <c r="J140" s="397" t="s">
        <v>168</v>
      </c>
      <c r="K140" s="398" t="s">
        <v>63</v>
      </c>
      <c r="L140" s="395" t="s">
        <v>191</v>
      </c>
      <c r="M140" s="399">
        <v>0.23977729131969988</v>
      </c>
      <c r="N140" s="400" t="s">
        <v>52</v>
      </c>
      <c r="O140" s="504">
        <v>2018</v>
      </c>
      <c r="P140" s="401">
        <v>2</v>
      </c>
      <c r="Q140" s="141">
        <v>18168.883200000004</v>
      </c>
      <c r="R140" s="141">
        <v>49.507499999999993</v>
      </c>
      <c r="S140" s="402">
        <v>18119.375700000004</v>
      </c>
      <c r="T140" s="141">
        <v>5831.5504000000001</v>
      </c>
      <c r="U140" s="141">
        <v>0</v>
      </c>
      <c r="V140" s="141">
        <v>0</v>
      </c>
      <c r="W140" s="403">
        <v>12287.825300000002</v>
      </c>
      <c r="X140" s="142">
        <v>503.52120000000002</v>
      </c>
      <c r="Y140" s="141">
        <v>2174.2447999999999</v>
      </c>
      <c r="Z140" s="142">
        <v>116.2987</v>
      </c>
      <c r="AA140" s="141">
        <v>0</v>
      </c>
      <c r="AB140" s="141">
        <v>-53.125100000000003</v>
      </c>
      <c r="AC140" s="142">
        <v>13.5807</v>
      </c>
      <c r="AD140" s="141">
        <v>470.02620000000002</v>
      </c>
      <c r="AE140" s="141">
        <v>1109.4965</v>
      </c>
      <c r="AF140" s="141">
        <v>884.14620000000014</v>
      </c>
      <c r="AG140" s="141">
        <v>695.03140000000008</v>
      </c>
      <c r="AH140" s="141">
        <v>0</v>
      </c>
      <c r="AI140" s="141">
        <v>597.10419999999999</v>
      </c>
      <c r="AJ140" s="141">
        <v>66.076499999999996</v>
      </c>
      <c r="AK140" s="141">
        <v>80.103800000000007</v>
      </c>
      <c r="AL140" s="141">
        <v>289.19380000000001</v>
      </c>
      <c r="AM140" s="380">
        <v>52.211599999999997</v>
      </c>
      <c r="AN140" s="141">
        <v>32.013099999999994</v>
      </c>
      <c r="AO140" s="141">
        <v>68.553100000000001</v>
      </c>
      <c r="AP140" s="141">
        <v>230.8922</v>
      </c>
      <c r="AQ140" s="141">
        <v>0</v>
      </c>
      <c r="AR140" s="141">
        <v>39.991</v>
      </c>
      <c r="AS140" s="141">
        <v>0</v>
      </c>
      <c r="AT140" s="142">
        <v>131.94999999999999</v>
      </c>
      <c r="AU140" s="466">
        <v>555.61099999999999</v>
      </c>
      <c r="AV140" s="402">
        <v>4746.7896000000001</v>
      </c>
      <c r="AW140" s="141">
        <v>350.94100000000003</v>
      </c>
      <c r="AX140" s="402">
        <v>4356.4856000000018</v>
      </c>
      <c r="AY140" s="141">
        <v>0</v>
      </c>
      <c r="AZ140" s="141">
        <v>0</v>
      </c>
      <c r="BA140" s="142">
        <v>1327.4176499999999</v>
      </c>
      <c r="BB140" s="403">
        <v>3029.0679500000024</v>
      </c>
    </row>
    <row r="141" spans="6:54" ht="16.149999999999999" customHeight="1">
      <c r="F141" s="137" t="s">
        <v>192</v>
      </c>
      <c r="G141" s="395" t="s">
        <v>218</v>
      </c>
      <c r="H141" s="396">
        <v>42925</v>
      </c>
      <c r="I141" s="397" t="s">
        <v>55</v>
      </c>
      <c r="J141" s="397" t="s">
        <v>116</v>
      </c>
      <c r="K141" s="398" t="s">
        <v>95</v>
      </c>
      <c r="L141" s="395" t="s">
        <v>114</v>
      </c>
      <c r="M141" s="399">
        <v>-6.6807364403645556E-2</v>
      </c>
      <c r="N141" s="400" t="s">
        <v>56</v>
      </c>
      <c r="O141" s="504">
        <v>2018</v>
      </c>
      <c r="P141" s="401">
        <v>2</v>
      </c>
      <c r="Q141" s="141">
        <v>2042.0608</v>
      </c>
      <c r="R141" s="141">
        <v>35.711000000000006</v>
      </c>
      <c r="S141" s="402">
        <v>2006.3498</v>
      </c>
      <c r="T141" s="141">
        <v>1225.9728</v>
      </c>
      <c r="U141" s="141">
        <v>0</v>
      </c>
      <c r="V141" s="141">
        <v>0</v>
      </c>
      <c r="W141" s="403">
        <v>780.37700000000018</v>
      </c>
      <c r="X141" s="142">
        <v>7.2065000000000001</v>
      </c>
      <c r="Y141" s="141">
        <v>200.57440000000003</v>
      </c>
      <c r="Z141" s="142">
        <v>30.165799999999997</v>
      </c>
      <c r="AA141" s="141">
        <v>0</v>
      </c>
      <c r="AB141" s="141">
        <v>-0.5887</v>
      </c>
      <c r="AC141" s="142">
        <v>5.3388999999999998</v>
      </c>
      <c r="AD141" s="141">
        <v>106.8592</v>
      </c>
      <c r="AE141" s="141">
        <v>174.7627</v>
      </c>
      <c r="AF141" s="141">
        <v>166.98779999999999</v>
      </c>
      <c r="AG141" s="141">
        <v>40.092500000000001</v>
      </c>
      <c r="AH141" s="141">
        <v>0</v>
      </c>
      <c r="AI141" s="141">
        <v>10.860499999999998</v>
      </c>
      <c r="AJ141" s="141">
        <v>11.631900000000002</v>
      </c>
      <c r="AK141" s="141">
        <v>0</v>
      </c>
      <c r="AL141" s="141">
        <v>24.684800000000003</v>
      </c>
      <c r="AM141" s="380">
        <v>9.1959000000000017</v>
      </c>
      <c r="AN141" s="141">
        <v>3.3697999999999997</v>
      </c>
      <c r="AO141" s="141">
        <v>0</v>
      </c>
      <c r="AP141" s="141">
        <v>85.422399999999996</v>
      </c>
      <c r="AQ141" s="141">
        <v>0</v>
      </c>
      <c r="AR141" s="141">
        <v>14.3521</v>
      </c>
      <c r="AS141" s="141">
        <v>0</v>
      </c>
      <c r="AT141" s="142">
        <v>0.69020000000000004</v>
      </c>
      <c r="AU141" s="466">
        <v>113.0304</v>
      </c>
      <c r="AV141" s="402">
        <v>648.90980000000013</v>
      </c>
      <c r="AW141" s="141">
        <v>34.695399999999999</v>
      </c>
      <c r="AX141" s="402">
        <v>-136.42469999999997</v>
      </c>
      <c r="AY141" s="141">
        <v>0</v>
      </c>
      <c r="AZ141" s="141">
        <v>0</v>
      </c>
      <c r="BA141" s="142">
        <v>187.85500500000001</v>
      </c>
      <c r="BB141" s="403">
        <v>-324.27970500000004</v>
      </c>
    </row>
    <row r="142" spans="6:54" ht="16.149999999999999" customHeight="1">
      <c r="F142" s="137" t="s">
        <v>193</v>
      </c>
      <c r="G142" s="395" t="s">
        <v>219</v>
      </c>
      <c r="H142" s="396">
        <v>43011</v>
      </c>
      <c r="I142" s="397" t="s">
        <v>55</v>
      </c>
      <c r="J142" s="397" t="s">
        <v>126</v>
      </c>
      <c r="K142" s="398" t="s">
        <v>106</v>
      </c>
      <c r="L142" s="395" t="s">
        <v>114</v>
      </c>
      <c r="M142" s="399">
        <v>6.0438920333732167E-2</v>
      </c>
      <c r="N142" s="400" t="s">
        <v>52</v>
      </c>
      <c r="O142" s="504">
        <v>2018</v>
      </c>
      <c r="P142" s="401">
        <v>2</v>
      </c>
      <c r="Q142" s="141">
        <v>4909.9024000000009</v>
      </c>
      <c r="R142" s="141">
        <v>92.475500000000011</v>
      </c>
      <c r="S142" s="402">
        <v>4817.4269000000004</v>
      </c>
      <c r="T142" s="141">
        <v>1885.0623999999998</v>
      </c>
      <c r="U142" s="141">
        <v>0</v>
      </c>
      <c r="V142" s="141">
        <v>0</v>
      </c>
      <c r="W142" s="403">
        <v>2932.3645000000006</v>
      </c>
      <c r="X142" s="142">
        <v>95.430299999999988</v>
      </c>
      <c r="Y142" s="141">
        <v>457.5376</v>
      </c>
      <c r="Z142" s="142">
        <v>58.890300000000003</v>
      </c>
      <c r="AA142" s="141">
        <v>0</v>
      </c>
      <c r="AB142" s="141">
        <v>-1.5630999999999999</v>
      </c>
      <c r="AC142" s="142">
        <v>32.459699999999998</v>
      </c>
      <c r="AD142" s="141">
        <v>269.5231</v>
      </c>
      <c r="AE142" s="141">
        <v>611.98410000000013</v>
      </c>
      <c r="AF142" s="141">
        <v>365.37970000000001</v>
      </c>
      <c r="AG142" s="141">
        <v>252.43049999999999</v>
      </c>
      <c r="AH142" s="141">
        <v>0</v>
      </c>
      <c r="AI142" s="141">
        <v>292.56360000000001</v>
      </c>
      <c r="AJ142" s="141">
        <v>59.215100000000007</v>
      </c>
      <c r="AK142" s="141">
        <v>0</v>
      </c>
      <c r="AL142" s="141">
        <v>37.717399999999998</v>
      </c>
      <c r="AM142" s="380">
        <v>8.8711000000000002</v>
      </c>
      <c r="AN142" s="141">
        <v>23.426199999999998</v>
      </c>
      <c r="AO142" s="141">
        <v>0</v>
      </c>
      <c r="AP142" s="141">
        <v>40.133099999999999</v>
      </c>
      <c r="AQ142" s="141">
        <v>0</v>
      </c>
      <c r="AR142" s="141">
        <v>5.3998000000000008</v>
      </c>
      <c r="AS142" s="141">
        <v>0</v>
      </c>
      <c r="AT142" s="142">
        <v>5.4607000000000001</v>
      </c>
      <c r="AU142" s="466">
        <v>83.290899999999993</v>
      </c>
      <c r="AV142" s="402">
        <v>1972.1044000000002</v>
      </c>
      <c r="AW142" s="141">
        <v>82.549300000000002</v>
      </c>
      <c r="AX142" s="402">
        <v>296.74920000000043</v>
      </c>
      <c r="AY142" s="141">
        <v>0</v>
      </c>
      <c r="AZ142" s="141">
        <v>0</v>
      </c>
      <c r="BA142" s="142">
        <v>578.56850999999995</v>
      </c>
      <c r="BB142" s="403">
        <v>-281.81930999999952</v>
      </c>
    </row>
    <row r="143" spans="6:54" ht="16.149999999999999" customHeight="1">
      <c r="F143" s="137" t="s">
        <v>194</v>
      </c>
      <c r="G143" s="395" t="s">
        <v>195</v>
      </c>
      <c r="H143" s="396">
        <v>43011</v>
      </c>
      <c r="I143" s="397" t="s">
        <v>55</v>
      </c>
      <c r="J143" s="397" t="s">
        <v>126</v>
      </c>
      <c r="K143" s="398" t="s">
        <v>135</v>
      </c>
      <c r="L143" s="395" t="s">
        <v>114</v>
      </c>
      <c r="M143" s="399">
        <v>9.605128354581928E-2</v>
      </c>
      <c r="N143" s="400" t="s">
        <v>52</v>
      </c>
      <c r="O143" s="504">
        <v>2018</v>
      </c>
      <c r="P143" s="401">
        <v>2</v>
      </c>
      <c r="Q143" s="141">
        <v>4282.2624000000005</v>
      </c>
      <c r="R143" s="141">
        <v>45.776499999999999</v>
      </c>
      <c r="S143" s="402">
        <v>4236.4859000000006</v>
      </c>
      <c r="T143" s="141">
        <v>1688.4192</v>
      </c>
      <c r="U143" s="141">
        <v>0</v>
      </c>
      <c r="V143" s="141">
        <v>0</v>
      </c>
      <c r="W143" s="403">
        <v>2548.0667000000003</v>
      </c>
      <c r="X143" s="142">
        <v>122.83529999999999</v>
      </c>
      <c r="Y143" s="141">
        <v>360.048</v>
      </c>
      <c r="Z143" s="142">
        <v>6.6787000000000001</v>
      </c>
      <c r="AA143" s="141">
        <v>0</v>
      </c>
      <c r="AB143" s="141">
        <v>-2.5578000000000003</v>
      </c>
      <c r="AC143" s="142">
        <v>17.315899999999999</v>
      </c>
      <c r="AD143" s="141">
        <v>230.2629</v>
      </c>
      <c r="AE143" s="141">
        <v>466.9203</v>
      </c>
      <c r="AF143" s="141">
        <v>337.22360000000003</v>
      </c>
      <c r="AG143" s="141">
        <v>202.9391</v>
      </c>
      <c r="AH143" s="141">
        <v>0</v>
      </c>
      <c r="AI143" s="141">
        <v>171.61620000000002</v>
      </c>
      <c r="AJ143" s="141">
        <v>58.463999999999999</v>
      </c>
      <c r="AK143" s="141">
        <v>0</v>
      </c>
      <c r="AL143" s="141">
        <v>39.544400000000003</v>
      </c>
      <c r="AM143" s="380">
        <v>3.9788000000000001</v>
      </c>
      <c r="AN143" s="141">
        <v>17.255000000000003</v>
      </c>
      <c r="AO143" s="141">
        <v>0</v>
      </c>
      <c r="AP143" s="141">
        <v>43.462299999999999</v>
      </c>
      <c r="AQ143" s="141">
        <v>0</v>
      </c>
      <c r="AR143" s="141">
        <v>8.0793999999999997</v>
      </c>
      <c r="AS143" s="141">
        <v>0</v>
      </c>
      <c r="AT143" s="142">
        <v>10.089099999999998</v>
      </c>
      <c r="AU143" s="466">
        <v>82.864599999999996</v>
      </c>
      <c r="AV143" s="402">
        <v>1589.8350999999998</v>
      </c>
      <c r="AW143" s="141">
        <v>72.110900000000001</v>
      </c>
      <c r="AX143" s="402">
        <v>411.31680000000063</v>
      </c>
      <c r="AY143" s="141">
        <v>0</v>
      </c>
      <c r="AZ143" s="141">
        <v>0</v>
      </c>
      <c r="BA143" s="142">
        <v>560.59243500000002</v>
      </c>
      <c r="BB143" s="403">
        <v>-149.27563499999945</v>
      </c>
    </row>
    <row r="144" spans="6:54" ht="16.149999999999999" customHeight="1">
      <c r="F144" s="137" t="s">
        <v>196</v>
      </c>
      <c r="G144" s="395" t="s">
        <v>197</v>
      </c>
      <c r="H144" s="396">
        <v>43011</v>
      </c>
      <c r="I144" s="397" t="s">
        <v>55</v>
      </c>
      <c r="J144" s="397" t="s">
        <v>126</v>
      </c>
      <c r="K144" s="398" t="s">
        <v>63</v>
      </c>
      <c r="L144" s="395" t="s">
        <v>114</v>
      </c>
      <c r="M144" s="399">
        <v>0.17467387189837874</v>
      </c>
      <c r="N144" s="400" t="s">
        <v>52</v>
      </c>
      <c r="O144" s="504">
        <v>2018</v>
      </c>
      <c r="P144" s="401">
        <v>2</v>
      </c>
      <c r="Q144" s="141">
        <v>10774.171200000001</v>
      </c>
      <c r="R144" s="141">
        <v>109.63399999999999</v>
      </c>
      <c r="S144" s="402">
        <v>10664.537200000002</v>
      </c>
      <c r="T144" s="141">
        <v>4078.88</v>
      </c>
      <c r="U144" s="141">
        <v>0</v>
      </c>
      <c r="V144" s="141">
        <v>0</v>
      </c>
      <c r="W144" s="403">
        <v>6585.6572000000015</v>
      </c>
      <c r="X144" s="142">
        <v>233.6327</v>
      </c>
      <c r="Y144" s="141">
        <v>1279.5535999999997</v>
      </c>
      <c r="Z144" s="142">
        <v>56.291899999999998</v>
      </c>
      <c r="AA144" s="141">
        <v>0</v>
      </c>
      <c r="AB144" s="141">
        <v>-8.5259999999999998</v>
      </c>
      <c r="AC144" s="142">
        <v>42.792400000000001</v>
      </c>
      <c r="AD144" s="141">
        <v>403.03620000000001</v>
      </c>
      <c r="AE144" s="141">
        <v>1069.8506</v>
      </c>
      <c r="AF144" s="141">
        <v>589.63379999999995</v>
      </c>
      <c r="AG144" s="141">
        <v>348.65250000000003</v>
      </c>
      <c r="AH144" s="141">
        <v>0</v>
      </c>
      <c r="AI144" s="141">
        <v>273.38009999999997</v>
      </c>
      <c r="AJ144" s="141">
        <v>68.350099999999998</v>
      </c>
      <c r="AK144" s="141">
        <v>3.3494999999999999</v>
      </c>
      <c r="AL144" s="141">
        <v>64.817900000000009</v>
      </c>
      <c r="AM144" s="380">
        <v>8.9725999999999999</v>
      </c>
      <c r="AN144" s="141">
        <v>22.8781</v>
      </c>
      <c r="AO144" s="141">
        <v>0.91349999999999998</v>
      </c>
      <c r="AP144" s="141">
        <v>97.521199999999993</v>
      </c>
      <c r="AQ144" s="141">
        <v>0</v>
      </c>
      <c r="AR144" s="141">
        <v>19.285</v>
      </c>
      <c r="AS144" s="141">
        <v>0</v>
      </c>
      <c r="AT144" s="142">
        <v>15.4686</v>
      </c>
      <c r="AU144" s="466">
        <v>165.03900000000002</v>
      </c>
      <c r="AV144" s="402">
        <v>2986.1097</v>
      </c>
      <c r="AW144" s="141">
        <v>182.36950000000002</v>
      </c>
      <c r="AX144" s="402">
        <v>1881.9662000000017</v>
      </c>
      <c r="AY144" s="141">
        <v>0</v>
      </c>
      <c r="AZ144" s="141">
        <v>0</v>
      </c>
      <c r="BA144" s="142">
        <v>806.75419499999998</v>
      </c>
      <c r="BB144" s="403">
        <v>1075.2120050000017</v>
      </c>
    </row>
    <row r="145" spans="6:54" ht="16.149999999999999" customHeight="1">
      <c r="F145" s="137" t="s">
        <v>198</v>
      </c>
      <c r="G145" s="395" t="s">
        <v>220</v>
      </c>
      <c r="H145" s="396">
        <v>43013</v>
      </c>
      <c r="I145" s="397" t="s">
        <v>61</v>
      </c>
      <c r="J145" s="397" t="s">
        <v>67</v>
      </c>
      <c r="K145" s="398" t="s">
        <v>117</v>
      </c>
      <c r="L145" s="395" t="s">
        <v>77</v>
      </c>
      <c r="M145" s="399">
        <v>-4.9850564008424261E-2</v>
      </c>
      <c r="N145" s="400" t="s">
        <v>56</v>
      </c>
      <c r="O145" s="504">
        <v>2018</v>
      </c>
      <c r="P145" s="401">
        <v>2</v>
      </c>
      <c r="Q145" s="141">
        <v>4237.6671999999999</v>
      </c>
      <c r="R145" s="141">
        <v>62.278999999999996</v>
      </c>
      <c r="S145" s="402">
        <v>4175.3882000000003</v>
      </c>
      <c r="T145" s="141">
        <v>2162.2640000000001</v>
      </c>
      <c r="U145" s="141">
        <v>0</v>
      </c>
      <c r="V145" s="141">
        <v>0</v>
      </c>
      <c r="W145" s="403">
        <v>2013.1242000000002</v>
      </c>
      <c r="X145" s="142">
        <v>71.354500000000002</v>
      </c>
      <c r="Y145" s="141">
        <v>292.2192</v>
      </c>
      <c r="Z145" s="142">
        <v>30.673299999999998</v>
      </c>
      <c r="AA145" s="141">
        <v>0</v>
      </c>
      <c r="AB145" s="141">
        <v>-1.1977</v>
      </c>
      <c r="AC145" s="142">
        <v>19.000799999999998</v>
      </c>
      <c r="AD145" s="141">
        <v>178.3964</v>
      </c>
      <c r="AE145" s="141">
        <v>559.85370000000012</v>
      </c>
      <c r="AF145" s="141">
        <v>342.5016</v>
      </c>
      <c r="AG145" s="141">
        <v>299.70920000000001</v>
      </c>
      <c r="AH145" s="141">
        <v>0</v>
      </c>
      <c r="AI145" s="141">
        <v>210.47040000000001</v>
      </c>
      <c r="AJ145" s="141">
        <v>33.393500000000003</v>
      </c>
      <c r="AK145" s="141">
        <v>0</v>
      </c>
      <c r="AL145" s="141">
        <v>43.360799999999998</v>
      </c>
      <c r="AM145" s="380">
        <v>3.6134000000000004</v>
      </c>
      <c r="AN145" s="141">
        <v>3.0856000000000003</v>
      </c>
      <c r="AO145" s="141">
        <v>0</v>
      </c>
      <c r="AP145" s="141">
        <v>14.250599999999999</v>
      </c>
      <c r="AQ145" s="141">
        <v>3.9788000000000001</v>
      </c>
      <c r="AR145" s="141">
        <v>2.4157000000000002</v>
      </c>
      <c r="AS145" s="141">
        <v>0</v>
      </c>
      <c r="AT145" s="142">
        <v>70.928200000000004</v>
      </c>
      <c r="AU145" s="466">
        <v>98.272300000000001</v>
      </c>
      <c r="AV145" s="402">
        <v>1765.9579000000001</v>
      </c>
      <c r="AW145" s="141">
        <v>81.972499999999997</v>
      </c>
      <c r="AX145" s="402">
        <v>-211.2501</v>
      </c>
      <c r="AY145" s="141">
        <v>0</v>
      </c>
      <c r="AZ145" s="141">
        <v>0</v>
      </c>
      <c r="BA145" s="142">
        <v>361.32915000000003</v>
      </c>
      <c r="BB145" s="403">
        <v>-572.57925</v>
      </c>
    </row>
    <row r="146" spans="6:54" ht="16.149999999999999" customHeight="1">
      <c r="F146" s="137" t="s">
        <v>199</v>
      </c>
      <c r="G146" s="395" t="s">
        <v>200</v>
      </c>
      <c r="H146" s="396">
        <v>43031</v>
      </c>
      <c r="I146" s="397" t="s">
        <v>61</v>
      </c>
      <c r="J146" s="397" t="s">
        <v>91</v>
      </c>
      <c r="K146" s="398" t="s">
        <v>63</v>
      </c>
      <c r="L146" s="395" t="s">
        <v>114</v>
      </c>
      <c r="M146" s="399">
        <v>0.11484562817517925</v>
      </c>
      <c r="N146" s="400" t="s">
        <v>52</v>
      </c>
      <c r="O146" s="504">
        <v>2018</v>
      </c>
      <c r="P146" s="401">
        <v>2</v>
      </c>
      <c r="Q146" s="141">
        <v>7336.9088000000011</v>
      </c>
      <c r="R146" s="141">
        <v>100.2655</v>
      </c>
      <c r="S146" s="402">
        <v>7236.6433000000006</v>
      </c>
      <c r="T146" s="141">
        <v>2800.3248000000003</v>
      </c>
      <c r="U146" s="141">
        <v>0</v>
      </c>
      <c r="V146" s="141">
        <v>0</v>
      </c>
      <c r="W146" s="403">
        <v>4436.3185000000003</v>
      </c>
      <c r="X146" s="142">
        <v>172.63120000000004</v>
      </c>
      <c r="Y146" s="141">
        <v>868.21280000000013</v>
      </c>
      <c r="Z146" s="142">
        <v>39.077500000000001</v>
      </c>
      <c r="AA146" s="141">
        <v>0</v>
      </c>
      <c r="AB146" s="141">
        <v>-6.617799999999999</v>
      </c>
      <c r="AC146" s="142">
        <v>42.142800000000008</v>
      </c>
      <c r="AD146" s="141">
        <v>480.90700000000004</v>
      </c>
      <c r="AE146" s="141">
        <v>635.51179999999999</v>
      </c>
      <c r="AF146" s="141">
        <v>500.88220000000001</v>
      </c>
      <c r="AG146" s="141">
        <v>373.66210000000001</v>
      </c>
      <c r="AH146" s="141">
        <v>0</v>
      </c>
      <c r="AI146" s="141">
        <v>179.8783</v>
      </c>
      <c r="AJ146" s="141">
        <v>23.020200000000003</v>
      </c>
      <c r="AK146" s="141">
        <v>0</v>
      </c>
      <c r="AL146" s="141">
        <v>136.72049999999999</v>
      </c>
      <c r="AM146" s="380">
        <v>9.1755999999999993</v>
      </c>
      <c r="AN146" s="141">
        <v>15.367100000000001</v>
      </c>
      <c r="AO146" s="141">
        <v>12.5657</v>
      </c>
      <c r="AP146" s="141">
        <v>42.467600000000004</v>
      </c>
      <c r="AQ146" s="141">
        <v>0.71049999999999991</v>
      </c>
      <c r="AR146" s="141">
        <v>7.1252999999999993</v>
      </c>
      <c r="AS146" s="141">
        <v>0</v>
      </c>
      <c r="AT146" s="142">
        <v>7.7343000000000002</v>
      </c>
      <c r="AU146" s="466">
        <v>95.146100000000018</v>
      </c>
      <c r="AV146" s="402">
        <v>2425.7281999999996</v>
      </c>
      <c r="AW146" s="141">
        <v>123.58189999999999</v>
      </c>
      <c r="AX146" s="402">
        <v>842.61190000000067</v>
      </c>
      <c r="AY146" s="141">
        <v>0</v>
      </c>
      <c r="AZ146" s="141">
        <v>0</v>
      </c>
      <c r="BA146" s="142">
        <v>724.08433500000001</v>
      </c>
      <c r="BB146" s="403">
        <v>118.52756500000066</v>
      </c>
    </row>
    <row r="147" spans="6:54" ht="16.149999999999999" customHeight="1">
      <c r="F147" s="137" t="s">
        <v>201</v>
      </c>
      <c r="G147" s="395" t="s">
        <v>202</v>
      </c>
      <c r="H147" s="396">
        <v>43031</v>
      </c>
      <c r="I147" s="397" t="s">
        <v>61</v>
      </c>
      <c r="J147" s="397" t="s">
        <v>91</v>
      </c>
      <c r="K147" s="398" t="s">
        <v>117</v>
      </c>
      <c r="L147" s="395" t="s">
        <v>114</v>
      </c>
      <c r="M147" s="399">
        <v>8.9890799496742821E-2</v>
      </c>
      <c r="N147" s="400" t="s">
        <v>52</v>
      </c>
      <c r="O147" s="504">
        <v>2018</v>
      </c>
      <c r="P147" s="401">
        <v>2</v>
      </c>
      <c r="Q147" s="141">
        <v>5988.5072</v>
      </c>
      <c r="R147" s="141">
        <v>57.994500000000002</v>
      </c>
      <c r="S147" s="402">
        <v>5930.5127000000011</v>
      </c>
      <c r="T147" s="141">
        <v>2949.0240000000003</v>
      </c>
      <c r="U147" s="141">
        <v>0</v>
      </c>
      <c r="V147" s="141">
        <v>0</v>
      </c>
      <c r="W147" s="403">
        <v>2981.4887000000008</v>
      </c>
      <c r="X147" s="142">
        <v>106.63590000000001</v>
      </c>
      <c r="Y147" s="141">
        <v>415.08479999999997</v>
      </c>
      <c r="Z147" s="142">
        <v>0.30449999999999999</v>
      </c>
      <c r="AA147" s="141">
        <v>0</v>
      </c>
      <c r="AB147" s="141">
        <v>-0.73080000000000001</v>
      </c>
      <c r="AC147" s="142">
        <v>23.954000000000001</v>
      </c>
      <c r="AD147" s="141">
        <v>240.69709999999998</v>
      </c>
      <c r="AE147" s="141">
        <v>601.97620000000006</v>
      </c>
      <c r="AF147" s="141">
        <v>398.97619999999995</v>
      </c>
      <c r="AG147" s="141">
        <v>200.64519999999999</v>
      </c>
      <c r="AH147" s="141">
        <v>0</v>
      </c>
      <c r="AI147" s="141">
        <v>190.35309999999998</v>
      </c>
      <c r="AJ147" s="141">
        <v>68.370400000000004</v>
      </c>
      <c r="AK147" s="141">
        <v>0</v>
      </c>
      <c r="AL147" s="141">
        <v>91.3703</v>
      </c>
      <c r="AM147" s="380">
        <v>8.5259999999999998</v>
      </c>
      <c r="AN147" s="141">
        <v>14.981400000000001</v>
      </c>
      <c r="AO147" s="141">
        <v>0</v>
      </c>
      <c r="AP147" s="141">
        <v>14.494199999999999</v>
      </c>
      <c r="AQ147" s="141">
        <v>0</v>
      </c>
      <c r="AR147" s="141">
        <v>7.1050000000000004</v>
      </c>
      <c r="AS147" s="141">
        <v>0</v>
      </c>
      <c r="AT147" s="142">
        <v>5.9885000000000002</v>
      </c>
      <c r="AU147" s="466">
        <v>51.095100000000002</v>
      </c>
      <c r="AV147" s="402">
        <v>1843.4836</v>
      </c>
      <c r="AW147" s="141">
        <v>100.8914</v>
      </c>
      <c r="AX147" s="402">
        <v>538.31170000000077</v>
      </c>
      <c r="AY147" s="141">
        <v>0</v>
      </c>
      <c r="AZ147" s="141">
        <v>0</v>
      </c>
      <c r="BA147" s="142">
        <v>413.34930000000003</v>
      </c>
      <c r="BB147" s="403">
        <v>124.96240000000074</v>
      </c>
    </row>
    <row r="148" spans="6:54" ht="16.149999999999999" customHeight="1">
      <c r="F148" s="137" t="s">
        <v>203</v>
      </c>
      <c r="G148" s="395" t="s">
        <v>221</v>
      </c>
      <c r="H148" s="396">
        <v>43078</v>
      </c>
      <c r="I148" s="397" t="s">
        <v>61</v>
      </c>
      <c r="J148" s="397" t="s">
        <v>91</v>
      </c>
      <c r="K148" s="398" t="s">
        <v>117</v>
      </c>
      <c r="L148" s="395" t="s">
        <v>77</v>
      </c>
      <c r="M148" s="399">
        <v>2.3230089916093724E-2</v>
      </c>
      <c r="N148" s="400" t="s">
        <v>51</v>
      </c>
      <c r="O148" s="504">
        <v>2018</v>
      </c>
      <c r="P148" s="401">
        <v>2</v>
      </c>
      <c r="Q148" s="141">
        <v>7475.7695999999996</v>
      </c>
      <c r="R148" s="141">
        <v>53.505000000000003</v>
      </c>
      <c r="S148" s="402">
        <v>7422.2646000000004</v>
      </c>
      <c r="T148" s="141">
        <v>3836.0816</v>
      </c>
      <c r="U148" s="141">
        <v>0</v>
      </c>
      <c r="V148" s="141">
        <v>0</v>
      </c>
      <c r="W148" s="403">
        <v>3586.183</v>
      </c>
      <c r="X148" s="142">
        <v>129.108</v>
      </c>
      <c r="Y148" s="141">
        <v>593.7152000000001</v>
      </c>
      <c r="Z148" s="142">
        <v>30.896599999999999</v>
      </c>
      <c r="AA148" s="141">
        <v>0</v>
      </c>
      <c r="AB148" s="141">
        <v>-2.1112000000000002</v>
      </c>
      <c r="AC148" s="142">
        <v>39.970700000000008</v>
      </c>
      <c r="AD148" s="141">
        <v>242.0369</v>
      </c>
      <c r="AE148" s="141">
        <v>865.73410000000013</v>
      </c>
      <c r="AF148" s="141">
        <v>582.85360000000003</v>
      </c>
      <c r="AG148" s="141">
        <v>331.62080000000003</v>
      </c>
      <c r="AH148" s="141">
        <v>0</v>
      </c>
      <c r="AI148" s="141">
        <v>308.66150000000005</v>
      </c>
      <c r="AJ148" s="141">
        <v>151.94549999999998</v>
      </c>
      <c r="AK148" s="141">
        <v>0</v>
      </c>
      <c r="AL148" s="141">
        <v>17.214400000000001</v>
      </c>
      <c r="AM148" s="380">
        <v>6.1509</v>
      </c>
      <c r="AN148" s="141">
        <v>6.8817000000000004</v>
      </c>
      <c r="AO148" s="141">
        <v>0</v>
      </c>
      <c r="AP148" s="141">
        <v>8.4245000000000019</v>
      </c>
      <c r="AQ148" s="141">
        <v>22.918700000000001</v>
      </c>
      <c r="AR148" s="141">
        <v>3.2074000000000003</v>
      </c>
      <c r="AS148" s="141">
        <v>0</v>
      </c>
      <c r="AT148" s="142">
        <v>4.9735000000000005</v>
      </c>
      <c r="AU148" s="466">
        <v>52.556699999999992</v>
      </c>
      <c r="AV148" s="402">
        <v>2552.6234999999997</v>
      </c>
      <c r="AW148" s="141">
        <v>144.03640000000001</v>
      </c>
      <c r="AX148" s="402">
        <v>173.6628</v>
      </c>
      <c r="AY148" s="141">
        <v>0</v>
      </c>
      <c r="AZ148" s="141">
        <v>0</v>
      </c>
      <c r="BA148" s="142">
        <v>577.24289999999996</v>
      </c>
      <c r="BB148" s="403">
        <v>-403.58009999999996</v>
      </c>
    </row>
    <row r="149" spans="6:54" ht="16.149999999999999" customHeight="1">
      <c r="F149" s="137" t="s">
        <v>204</v>
      </c>
      <c r="G149" s="395" t="s">
        <v>205</v>
      </c>
      <c r="H149" s="396">
        <v>43078</v>
      </c>
      <c r="I149" s="397" t="s">
        <v>61</v>
      </c>
      <c r="J149" s="397" t="s">
        <v>91</v>
      </c>
      <c r="K149" s="398" t="s">
        <v>117</v>
      </c>
      <c r="L149" s="395" t="s">
        <v>77</v>
      </c>
      <c r="M149" s="399">
        <v>7.6702079438265125E-2</v>
      </c>
      <c r="N149" s="400" t="s">
        <v>52</v>
      </c>
      <c r="O149" s="504">
        <v>2018</v>
      </c>
      <c r="P149" s="401">
        <v>2</v>
      </c>
      <c r="Q149" s="141">
        <v>9428.1616000000013</v>
      </c>
      <c r="R149" s="141">
        <v>104.79599999999999</v>
      </c>
      <c r="S149" s="402">
        <v>9323.365600000001</v>
      </c>
      <c r="T149" s="141">
        <v>4694.9135999999999</v>
      </c>
      <c r="U149" s="141">
        <v>0</v>
      </c>
      <c r="V149" s="141">
        <v>0</v>
      </c>
      <c r="W149" s="403">
        <v>4628.4520000000011</v>
      </c>
      <c r="X149" s="142">
        <v>163.43530000000001</v>
      </c>
      <c r="Y149" s="141">
        <v>652.53760000000011</v>
      </c>
      <c r="Z149" s="142">
        <v>1.0352999999999999</v>
      </c>
      <c r="AA149" s="141">
        <v>0</v>
      </c>
      <c r="AB149" s="141">
        <v>-2.6593</v>
      </c>
      <c r="AC149" s="142">
        <v>57.428699999999999</v>
      </c>
      <c r="AD149" s="141">
        <v>188.93209999999999</v>
      </c>
      <c r="AE149" s="141">
        <v>974.50150000000008</v>
      </c>
      <c r="AF149" s="141">
        <v>1098.3721</v>
      </c>
      <c r="AG149" s="141">
        <v>235.94690000000003</v>
      </c>
      <c r="AH149" s="141">
        <v>0</v>
      </c>
      <c r="AI149" s="141">
        <v>263.94060000000002</v>
      </c>
      <c r="AJ149" s="141">
        <v>59.235399999999998</v>
      </c>
      <c r="AK149" s="141">
        <v>0</v>
      </c>
      <c r="AL149" s="141">
        <v>40.7624</v>
      </c>
      <c r="AM149" s="380">
        <v>7.0441000000000003</v>
      </c>
      <c r="AN149" s="141">
        <v>21.497700000000002</v>
      </c>
      <c r="AO149" s="141">
        <v>0</v>
      </c>
      <c r="AP149" s="141">
        <v>23.466799999999999</v>
      </c>
      <c r="AQ149" s="141">
        <v>10.5154</v>
      </c>
      <c r="AR149" s="141">
        <v>3.3292000000000002</v>
      </c>
      <c r="AS149" s="141">
        <v>0</v>
      </c>
      <c r="AT149" s="142">
        <v>33.129599999999996</v>
      </c>
      <c r="AU149" s="466">
        <v>98.982799999999997</v>
      </c>
      <c r="AV149" s="402">
        <v>2960.6738</v>
      </c>
      <c r="AW149" s="141">
        <v>182.37979999999999</v>
      </c>
      <c r="AX149" s="402">
        <v>723.15960000000086</v>
      </c>
      <c r="AY149" s="141">
        <v>0</v>
      </c>
      <c r="AZ149" s="141">
        <v>0</v>
      </c>
      <c r="BA149" s="142">
        <v>549.56576999999993</v>
      </c>
      <c r="BB149" s="403">
        <v>173.59383000000082</v>
      </c>
    </row>
    <row r="150" spans="6:54" ht="16.149999999999999" customHeight="1">
      <c r="F150" s="137" t="s">
        <v>206</v>
      </c>
      <c r="G150" s="395" t="s">
        <v>207</v>
      </c>
      <c r="H150" s="467">
        <v>43097</v>
      </c>
      <c r="I150" s="397" t="s">
        <v>55</v>
      </c>
      <c r="J150" s="397" t="s">
        <v>116</v>
      </c>
      <c r="K150" s="398" t="s">
        <v>63</v>
      </c>
      <c r="L150" s="395" t="s">
        <v>114</v>
      </c>
      <c r="M150" s="399">
        <v>0.13691846684292519</v>
      </c>
      <c r="N150" s="400" t="s">
        <v>52</v>
      </c>
      <c r="O150" s="504">
        <v>2018</v>
      </c>
      <c r="P150" s="401">
        <v>2</v>
      </c>
      <c r="Q150" s="141">
        <v>9959.9135999999999</v>
      </c>
      <c r="R150" s="141">
        <v>128.41200000000001</v>
      </c>
      <c r="S150" s="402">
        <v>9831.5015999999996</v>
      </c>
      <c r="T150" s="141">
        <v>4015.6480000000001</v>
      </c>
      <c r="U150" s="141">
        <v>0</v>
      </c>
      <c r="V150" s="141">
        <v>0</v>
      </c>
      <c r="W150" s="403">
        <v>5815.8536000000004</v>
      </c>
      <c r="X150" s="142">
        <v>219.03700000000003</v>
      </c>
      <c r="Y150" s="141">
        <v>1179.5472</v>
      </c>
      <c r="Z150" s="142">
        <v>42.041300000000007</v>
      </c>
      <c r="AA150" s="141">
        <v>0</v>
      </c>
      <c r="AB150" s="141">
        <v>12.8499</v>
      </c>
      <c r="AC150" s="142">
        <v>51.338700000000003</v>
      </c>
      <c r="AD150" s="141">
        <v>488.58040000000005</v>
      </c>
      <c r="AE150" s="141">
        <v>636.22230000000013</v>
      </c>
      <c r="AF150" s="141">
        <v>761.25</v>
      </c>
      <c r="AG150" s="141">
        <v>492.53890000000001</v>
      </c>
      <c r="AH150" s="141">
        <v>0</v>
      </c>
      <c r="AI150" s="141">
        <v>295.64919999999995</v>
      </c>
      <c r="AJ150" s="141">
        <v>51.866500000000002</v>
      </c>
      <c r="AK150" s="141">
        <v>0</v>
      </c>
      <c r="AL150" s="141">
        <v>56.190399999999997</v>
      </c>
      <c r="AM150" s="380">
        <v>17.762500000000003</v>
      </c>
      <c r="AN150" s="141">
        <v>16.422699999999999</v>
      </c>
      <c r="AO150" s="141">
        <v>3.2886000000000002</v>
      </c>
      <c r="AP150" s="141">
        <v>42.6706</v>
      </c>
      <c r="AQ150" s="141">
        <v>0</v>
      </c>
      <c r="AR150" s="141">
        <v>25.4968</v>
      </c>
      <c r="AS150" s="141">
        <v>0</v>
      </c>
      <c r="AT150" s="142">
        <v>19.467700000000001</v>
      </c>
      <c r="AU150" s="466">
        <v>125.10890000000002</v>
      </c>
      <c r="AV150" s="402">
        <v>2907.4066000000003</v>
      </c>
      <c r="AW150" s="141">
        <v>168.31399999999999</v>
      </c>
      <c r="AX150" s="402">
        <v>1363.6960999999997</v>
      </c>
      <c r="AY150" s="141">
        <v>0</v>
      </c>
      <c r="AZ150" s="141">
        <v>0</v>
      </c>
      <c r="BA150" s="142">
        <v>608.716095</v>
      </c>
      <c r="BB150" s="403">
        <v>754.98000499999978</v>
      </c>
    </row>
    <row r="151" spans="6:54" ht="16.149999999999999" customHeight="1">
      <c r="F151" s="137" t="s">
        <v>339</v>
      </c>
      <c r="G151" s="395" t="s">
        <v>209</v>
      </c>
      <c r="H151" s="467">
        <v>43105</v>
      </c>
      <c r="I151" s="397" t="s">
        <v>61</v>
      </c>
      <c r="J151" s="397" t="s">
        <v>62</v>
      </c>
      <c r="K151" s="398" t="s">
        <v>95</v>
      </c>
      <c r="L151" s="395" t="s">
        <v>64</v>
      </c>
      <c r="M151" s="399">
        <v>0.12504741900383759</v>
      </c>
      <c r="N151" s="400" t="s">
        <v>52</v>
      </c>
      <c r="O151" s="504">
        <v>2018</v>
      </c>
      <c r="P151" s="401">
        <v>2</v>
      </c>
      <c r="Q151" s="141">
        <v>5861.5740000000005</v>
      </c>
      <c r="R151" s="141">
        <v>152.73400000000001</v>
      </c>
      <c r="S151" s="402">
        <v>5708.84</v>
      </c>
      <c r="T151" s="141">
        <v>2392.5776000000001</v>
      </c>
      <c r="U151" s="141">
        <v>0</v>
      </c>
      <c r="V151" s="141">
        <v>0</v>
      </c>
      <c r="W151" s="403">
        <v>3316.2624000000005</v>
      </c>
      <c r="X151" s="142">
        <v>110.2081</v>
      </c>
      <c r="Y151" s="141">
        <v>519.02960000000007</v>
      </c>
      <c r="Z151" s="142">
        <v>52.233899999999998</v>
      </c>
      <c r="AA151" s="141">
        <v>0</v>
      </c>
      <c r="AB151" s="141">
        <v>38.844899999999996</v>
      </c>
      <c r="AC151" s="142">
        <v>59.6282</v>
      </c>
      <c r="AD151" s="141">
        <v>218.15299999999999</v>
      </c>
      <c r="AE151" s="141">
        <v>577.22330000000011</v>
      </c>
      <c r="AF151" s="141">
        <v>487.43910000000005</v>
      </c>
      <c r="AG151" s="141">
        <v>181.12990000000002</v>
      </c>
      <c r="AH151" s="141">
        <v>0</v>
      </c>
      <c r="AI151" s="141">
        <v>217.42770000000002</v>
      </c>
      <c r="AJ151" s="141">
        <v>103.646</v>
      </c>
      <c r="AK151" s="141">
        <v>0</v>
      </c>
      <c r="AL151" s="141">
        <v>64.583400000000012</v>
      </c>
      <c r="AM151" s="380">
        <v>7.0231999999999992</v>
      </c>
      <c r="AN151" s="141">
        <v>7.7352999999999996</v>
      </c>
      <c r="AO151" s="141">
        <v>1.47</v>
      </c>
      <c r="AP151" s="141">
        <v>12.914400000000001</v>
      </c>
      <c r="AQ151" s="141">
        <v>0</v>
      </c>
      <c r="AR151" s="141">
        <v>12.088900000000001</v>
      </c>
      <c r="AS151" s="141">
        <v>0</v>
      </c>
      <c r="AT151" s="142">
        <v>10.3742</v>
      </c>
      <c r="AU151" s="466">
        <v>51.606000000000009</v>
      </c>
      <c r="AV151" s="402">
        <v>1901.2084000000002</v>
      </c>
      <c r="AW151" s="141">
        <v>99.080800000000011</v>
      </c>
      <c r="AX151" s="402">
        <v>732.97470000000044</v>
      </c>
      <c r="AY151" s="141">
        <v>0</v>
      </c>
      <c r="AZ151" s="141">
        <v>0</v>
      </c>
      <c r="BA151" s="142">
        <v>429.74123500000007</v>
      </c>
      <c r="BB151" s="403">
        <v>303.23346500000036</v>
      </c>
    </row>
    <row r="152" spans="6:54" ht="16.149999999999999" customHeight="1">
      <c r="F152" s="137" t="s">
        <v>340</v>
      </c>
      <c r="G152" s="395" t="s">
        <v>343</v>
      </c>
      <c r="H152" s="467">
        <v>43108</v>
      </c>
      <c r="I152" s="397" t="s">
        <v>55</v>
      </c>
      <c r="J152" s="397" t="s">
        <v>116</v>
      </c>
      <c r="K152" s="398" t="s">
        <v>63</v>
      </c>
      <c r="L152" s="395" t="s">
        <v>77</v>
      </c>
      <c r="M152" s="399">
        <v>0.12109395737364946</v>
      </c>
      <c r="N152" s="400" t="s">
        <v>52</v>
      </c>
      <c r="O152" s="504">
        <v>2018</v>
      </c>
      <c r="P152" s="401">
        <v>2</v>
      </c>
      <c r="Q152" s="141">
        <v>5402.3860000000004</v>
      </c>
      <c r="R152" s="141">
        <v>117.4315</v>
      </c>
      <c r="S152" s="402">
        <v>5284.9544999999998</v>
      </c>
      <c r="T152" s="141">
        <v>2061.0027999999998</v>
      </c>
      <c r="U152" s="141">
        <v>0</v>
      </c>
      <c r="V152" s="141">
        <v>0</v>
      </c>
      <c r="W152" s="403">
        <v>3223.9517000000005</v>
      </c>
      <c r="X152" s="142">
        <v>85.256</v>
      </c>
      <c r="Y152" s="141">
        <v>478.91960000000006</v>
      </c>
      <c r="Z152" s="142">
        <v>52.5657</v>
      </c>
      <c r="AA152" s="141">
        <v>0</v>
      </c>
      <c r="AB152" s="141">
        <v>-8.1354000000000006</v>
      </c>
      <c r="AC152" s="142">
        <v>43.277600000000007</v>
      </c>
      <c r="AD152" s="141">
        <v>213.11290000000002</v>
      </c>
      <c r="AE152" s="141">
        <v>604.81189999999992</v>
      </c>
      <c r="AF152" s="141">
        <v>437.62479999999999</v>
      </c>
      <c r="AG152" s="141">
        <v>191.4605</v>
      </c>
      <c r="AH152" s="141">
        <v>0</v>
      </c>
      <c r="AI152" s="141">
        <v>225.65979999999999</v>
      </c>
      <c r="AJ152" s="141">
        <v>78.486099999999993</v>
      </c>
      <c r="AK152" s="141">
        <v>0</v>
      </c>
      <c r="AL152" s="141">
        <v>64.085900000000009</v>
      </c>
      <c r="AM152" s="380">
        <v>7.3567999999999998</v>
      </c>
      <c r="AN152" s="141">
        <v>14.462300000000001</v>
      </c>
      <c r="AO152" s="141">
        <v>1.5862000000000001</v>
      </c>
      <c r="AP152" s="141">
        <v>15.933399999999999</v>
      </c>
      <c r="AQ152" s="141">
        <v>0</v>
      </c>
      <c r="AR152" s="141">
        <v>8.7065999999999999</v>
      </c>
      <c r="AS152" s="141">
        <v>0</v>
      </c>
      <c r="AT152" s="142">
        <v>33.5334</v>
      </c>
      <c r="AU152" s="466">
        <v>81.578699999999998</v>
      </c>
      <c r="AV152" s="402">
        <v>1896.8206</v>
      </c>
      <c r="AW152" s="141">
        <v>91.335700000000003</v>
      </c>
      <c r="AX152" s="402">
        <v>654.19630000000063</v>
      </c>
      <c r="AY152" s="141">
        <v>0</v>
      </c>
      <c r="AZ152" s="141">
        <v>0</v>
      </c>
      <c r="BA152" s="142">
        <v>368.66377999999997</v>
      </c>
      <c r="BB152" s="403">
        <v>285.53252000000066</v>
      </c>
    </row>
    <row r="153" spans="6:54" ht="16.149999999999999" customHeight="1">
      <c r="F153" s="137" t="s">
        <v>341</v>
      </c>
      <c r="G153" s="395" t="s">
        <v>342</v>
      </c>
      <c r="H153" s="467">
        <v>43110</v>
      </c>
      <c r="I153" s="397" t="s">
        <v>55</v>
      </c>
      <c r="J153" s="397" t="s">
        <v>126</v>
      </c>
      <c r="K153" s="398" t="s">
        <v>117</v>
      </c>
      <c r="L153" s="395" t="s">
        <v>77</v>
      </c>
      <c r="M153" s="399">
        <v>0.17608346132689146</v>
      </c>
      <c r="N153" s="400" t="s">
        <v>52</v>
      </c>
      <c r="O153" s="504">
        <v>2018</v>
      </c>
      <c r="P153" s="401">
        <v>2</v>
      </c>
      <c r="Q153" s="141">
        <v>7725.3888000000006</v>
      </c>
      <c r="R153" s="141">
        <v>92.611999999999995</v>
      </c>
      <c r="S153" s="402">
        <v>7632.7768000000005</v>
      </c>
      <c r="T153" s="141">
        <v>3243.1800000000003</v>
      </c>
      <c r="U153" s="141">
        <v>0</v>
      </c>
      <c r="V153" s="141">
        <v>0</v>
      </c>
      <c r="W153" s="403">
        <v>4389.5968000000003</v>
      </c>
      <c r="X153" s="142">
        <v>149.1541</v>
      </c>
      <c r="Y153" s="141">
        <v>591.44200000000001</v>
      </c>
      <c r="Z153" s="142">
        <v>20.749099999999999</v>
      </c>
      <c r="AA153" s="141">
        <v>0</v>
      </c>
      <c r="AB153" s="141">
        <v>-3.0949999999999998</v>
      </c>
      <c r="AC153" s="142">
        <v>30.033299999999997</v>
      </c>
      <c r="AD153" s="141">
        <v>207.25470000000001</v>
      </c>
      <c r="AE153" s="141">
        <v>658.6259</v>
      </c>
      <c r="AF153" s="141">
        <v>545.44870000000003</v>
      </c>
      <c r="AG153" s="141">
        <v>182.49459999999999</v>
      </c>
      <c r="AH153" s="141">
        <v>0</v>
      </c>
      <c r="AI153" s="141">
        <v>213.67439999999999</v>
      </c>
      <c r="AJ153" s="141">
        <v>129.37430000000001</v>
      </c>
      <c r="AK153" s="141">
        <v>1.1536000000000002</v>
      </c>
      <c r="AL153" s="141">
        <v>132.4794</v>
      </c>
      <c r="AM153" s="380">
        <v>5.4814999999999996</v>
      </c>
      <c r="AN153" s="141">
        <v>16.269200000000001</v>
      </c>
      <c r="AO153" s="141">
        <v>0.33990000000000004</v>
      </c>
      <c r="AP153" s="141">
        <v>18.339399999999998</v>
      </c>
      <c r="AQ153" s="141">
        <v>0</v>
      </c>
      <c r="AR153" s="141">
        <v>8.714500000000001</v>
      </c>
      <c r="AS153" s="141">
        <v>0</v>
      </c>
      <c r="AT153" s="142">
        <v>44.625</v>
      </c>
      <c r="AU153" s="466">
        <v>93.769500000000008</v>
      </c>
      <c r="AV153" s="402">
        <v>2164.2751000000003</v>
      </c>
      <c r="AW153" s="141">
        <v>130.60160000000002</v>
      </c>
      <c r="AX153" s="402">
        <v>1360.3132000000005</v>
      </c>
      <c r="AY153" s="141">
        <v>0</v>
      </c>
      <c r="AZ153" s="141">
        <v>0</v>
      </c>
      <c r="BA153" s="142">
        <v>313.46916999999996</v>
      </c>
      <c r="BB153" s="403">
        <v>1046.8440300000004</v>
      </c>
    </row>
    <row r="154" spans="6:54" ht="16.149999999999999" customHeight="1">
      <c r="F154" s="137" t="s">
        <v>59</v>
      </c>
      <c r="G154" s="395" t="s">
        <v>60</v>
      </c>
      <c r="H154" s="467">
        <v>32213</v>
      </c>
      <c r="I154" s="397" t="s">
        <v>61</v>
      </c>
      <c r="J154" s="397" t="s">
        <v>62</v>
      </c>
      <c r="K154" s="398" t="s">
        <v>63</v>
      </c>
      <c r="L154" s="395" t="s">
        <v>64</v>
      </c>
      <c r="M154" s="399">
        <v>0.1889929994425068</v>
      </c>
      <c r="N154" s="400" t="s">
        <v>52</v>
      </c>
      <c r="O154" s="504">
        <v>2018</v>
      </c>
      <c r="P154" s="401">
        <v>3</v>
      </c>
      <c r="Q154" s="141">
        <v>21687.332780000001</v>
      </c>
      <c r="R154" s="141">
        <v>233.22194999999999</v>
      </c>
      <c r="S154" s="402">
        <v>21454.110829999998</v>
      </c>
      <c r="T154" s="141">
        <v>8850.4882200000011</v>
      </c>
      <c r="U154" s="141">
        <v>0</v>
      </c>
      <c r="V154" s="141">
        <v>0</v>
      </c>
      <c r="W154" s="403">
        <v>12603.622609999999</v>
      </c>
      <c r="X154" s="142">
        <v>160.45566600000001</v>
      </c>
      <c r="Y154" s="141">
        <v>2556.6335400000003</v>
      </c>
      <c r="Z154" s="142">
        <v>169.62859200000003</v>
      </c>
      <c r="AA154" s="141">
        <v>0</v>
      </c>
      <c r="AB154" s="141">
        <v>645.53446499999995</v>
      </c>
      <c r="AC154" s="142">
        <v>71.368881000000002</v>
      </c>
      <c r="AD154" s="141">
        <v>961.64080799999988</v>
      </c>
      <c r="AE154" s="141">
        <v>2218.8643830000001</v>
      </c>
      <c r="AF154" s="141">
        <v>653.9108040000001</v>
      </c>
      <c r="AG154" s="141">
        <v>935.24452199999996</v>
      </c>
      <c r="AH154" s="141">
        <v>0</v>
      </c>
      <c r="AI154" s="141">
        <v>414.45878100000004</v>
      </c>
      <c r="AJ154" s="141">
        <v>152.13409799999999</v>
      </c>
      <c r="AK154" s="141">
        <v>152.28864300000001</v>
      </c>
      <c r="AL154" s="141">
        <v>263.19013500000005</v>
      </c>
      <c r="AM154" s="380">
        <v>24.850835999999997</v>
      </c>
      <c r="AN154" s="141">
        <v>13.29087</v>
      </c>
      <c r="AO154" s="141">
        <v>25.190835</v>
      </c>
      <c r="AP154" s="141">
        <v>56.068926000000005</v>
      </c>
      <c r="AQ154" s="141">
        <v>10.539968999999999</v>
      </c>
      <c r="AR154" s="141">
        <v>28.219917000000002</v>
      </c>
      <c r="AS154" s="141">
        <v>0</v>
      </c>
      <c r="AT154" s="142">
        <v>10.972695</v>
      </c>
      <c r="AU154" s="466">
        <v>169.13404800000001</v>
      </c>
      <c r="AV154" s="402">
        <v>5920.8662219999997</v>
      </c>
      <c r="AW154" s="141">
        <v>414.18786399999999</v>
      </c>
      <c r="AX154" s="402">
        <v>4098.7540719999997</v>
      </c>
      <c r="AY154" s="141">
        <v>0</v>
      </c>
      <c r="AZ154" s="141">
        <v>0</v>
      </c>
      <c r="BA154" s="142">
        <v>758.325964</v>
      </c>
      <c r="BB154" s="403">
        <v>3340.4281079999992</v>
      </c>
    </row>
    <row r="155" spans="6:54" ht="16.149999999999999" customHeight="1">
      <c r="F155" s="137" t="s">
        <v>65</v>
      </c>
      <c r="G155" s="395" t="s">
        <v>66</v>
      </c>
      <c r="H155" s="467">
        <v>32982</v>
      </c>
      <c r="I155" s="397" t="s">
        <v>61</v>
      </c>
      <c r="J155" s="397" t="s">
        <v>67</v>
      </c>
      <c r="K155" s="398" t="s">
        <v>63</v>
      </c>
      <c r="L155" s="395" t="s">
        <v>68</v>
      </c>
      <c r="M155" s="399">
        <v>0.13886862060567415</v>
      </c>
      <c r="N155" s="400" t="s">
        <v>52</v>
      </c>
      <c r="O155" s="504">
        <v>2018</v>
      </c>
      <c r="P155" s="401">
        <v>3</v>
      </c>
      <c r="Q155" s="141">
        <v>17364.020680000001</v>
      </c>
      <c r="R155" s="141">
        <v>317.92962499999999</v>
      </c>
      <c r="S155" s="402">
        <v>17046.091055000001</v>
      </c>
      <c r="T155" s="141">
        <v>7073.7247399999997</v>
      </c>
      <c r="U155" s="141">
        <v>0</v>
      </c>
      <c r="V155" s="141">
        <v>0</v>
      </c>
      <c r="W155" s="403">
        <v>9972.3663149999993</v>
      </c>
      <c r="X155" s="142">
        <v>210.92301599999999</v>
      </c>
      <c r="Y155" s="141">
        <v>2031.0368040000001</v>
      </c>
      <c r="Z155" s="142">
        <v>85.896110999999991</v>
      </c>
      <c r="AA155" s="141">
        <v>0</v>
      </c>
      <c r="AB155" s="141">
        <v>253.82470799999999</v>
      </c>
      <c r="AC155" s="142">
        <v>124.655997</v>
      </c>
      <c r="AD155" s="141">
        <v>572.80558800000006</v>
      </c>
      <c r="AE155" s="141">
        <v>1727.7821910000002</v>
      </c>
      <c r="AF155" s="141">
        <v>947.39175900000009</v>
      </c>
      <c r="AG155" s="141">
        <v>757.14686400000005</v>
      </c>
      <c r="AH155" s="141">
        <v>0</v>
      </c>
      <c r="AI155" s="141">
        <v>370.07345700000002</v>
      </c>
      <c r="AJ155" s="141">
        <v>242.20292400000002</v>
      </c>
      <c r="AK155" s="141">
        <v>170.06131800000003</v>
      </c>
      <c r="AL155" s="141">
        <v>293.79004500000002</v>
      </c>
      <c r="AM155" s="380">
        <v>8.1290669999999992</v>
      </c>
      <c r="AN155" s="141">
        <v>11.683601999999999</v>
      </c>
      <c r="AO155" s="141">
        <v>2.5963560000000001</v>
      </c>
      <c r="AP155" s="141">
        <v>63.085268999999997</v>
      </c>
      <c r="AQ155" s="141">
        <v>2.4109020000000001</v>
      </c>
      <c r="AR155" s="141">
        <v>25.809014999999999</v>
      </c>
      <c r="AS155" s="141">
        <v>0</v>
      </c>
      <c r="AT155" s="142">
        <v>84.783387000000005</v>
      </c>
      <c r="AU155" s="466">
        <v>198.49759800000001</v>
      </c>
      <c r="AV155" s="402">
        <v>5279.7517440000001</v>
      </c>
      <c r="AW155" s="141">
        <v>331.92174499999999</v>
      </c>
      <c r="AX155" s="402">
        <v>2411.3176000000003</v>
      </c>
      <c r="AY155" s="141">
        <v>0</v>
      </c>
      <c r="AZ155" s="141">
        <v>0</v>
      </c>
      <c r="BA155" s="142">
        <v>1045.1920879999998</v>
      </c>
      <c r="BB155" s="403">
        <v>1366.1255120000005</v>
      </c>
    </row>
    <row r="156" spans="6:54" ht="16.149999999999999" customHeight="1">
      <c r="F156" s="137" t="s">
        <v>69</v>
      </c>
      <c r="G156" s="395" t="s">
        <v>70</v>
      </c>
      <c r="H156" s="467">
        <v>32989</v>
      </c>
      <c r="I156" s="397" t="s">
        <v>55</v>
      </c>
      <c r="J156" s="397" t="s">
        <v>71</v>
      </c>
      <c r="K156" s="398" t="s">
        <v>63</v>
      </c>
      <c r="L156" s="395" t="s">
        <v>72</v>
      </c>
      <c r="M156" s="399">
        <v>0.17629042829880509</v>
      </c>
      <c r="N156" s="400" t="s">
        <v>52</v>
      </c>
      <c r="O156" s="504">
        <v>2018</v>
      </c>
      <c r="P156" s="401">
        <v>3</v>
      </c>
      <c r="Q156" s="141">
        <v>20510.590960000001</v>
      </c>
      <c r="R156" s="141">
        <v>220.32822499999997</v>
      </c>
      <c r="S156" s="402">
        <v>20290.262735000004</v>
      </c>
      <c r="T156" s="141">
        <v>8150.4468799999995</v>
      </c>
      <c r="U156" s="141">
        <v>0</v>
      </c>
      <c r="V156" s="141">
        <v>0</v>
      </c>
      <c r="W156" s="403">
        <v>12139.815855000001</v>
      </c>
      <c r="X156" s="142">
        <v>218.65026599999999</v>
      </c>
      <c r="Y156" s="141">
        <v>2417.955684</v>
      </c>
      <c r="Z156" s="142">
        <v>181.34310299999999</v>
      </c>
      <c r="AA156" s="141">
        <v>0</v>
      </c>
      <c r="AB156" s="141">
        <v>246.561093</v>
      </c>
      <c r="AC156" s="142">
        <v>68.092527000000004</v>
      </c>
      <c r="AD156" s="141">
        <v>721.75605900000005</v>
      </c>
      <c r="AE156" s="141">
        <v>2389.6056990000002</v>
      </c>
      <c r="AF156" s="141">
        <v>572.62013400000001</v>
      </c>
      <c r="AG156" s="141">
        <v>649.58354399999996</v>
      </c>
      <c r="AH156" s="141">
        <v>0</v>
      </c>
      <c r="AI156" s="141">
        <v>468.982257</v>
      </c>
      <c r="AJ156" s="141">
        <v>214.26118799999998</v>
      </c>
      <c r="AK156" s="141">
        <v>152.28864300000001</v>
      </c>
      <c r="AL156" s="141">
        <v>263.03558999999996</v>
      </c>
      <c r="AM156" s="380">
        <v>21.450846000000002</v>
      </c>
      <c r="AN156" s="141">
        <v>24.294474000000001</v>
      </c>
      <c r="AO156" s="141">
        <v>45.467139000000003</v>
      </c>
      <c r="AP156" s="141">
        <v>50.567124</v>
      </c>
      <c r="AQ156" s="141">
        <v>29.116278000000001</v>
      </c>
      <c r="AR156" s="141">
        <v>19.16358</v>
      </c>
      <c r="AS156" s="141">
        <v>0</v>
      </c>
      <c r="AT156" s="142">
        <v>6.645435</v>
      </c>
      <c r="AU156" s="466">
        <v>196.70487600000001</v>
      </c>
      <c r="AV156" s="402">
        <v>5628.83799</v>
      </c>
      <c r="AW156" s="141">
        <v>391.86156699999998</v>
      </c>
      <c r="AX156" s="402">
        <v>3615.8208650000001</v>
      </c>
      <c r="AY156" s="141">
        <v>0</v>
      </c>
      <c r="AZ156" s="141">
        <v>0</v>
      </c>
      <c r="BA156" s="142">
        <v>224.37313999999998</v>
      </c>
      <c r="BB156" s="403">
        <v>3391.4477250000004</v>
      </c>
    </row>
    <row r="157" spans="6:54" ht="16.149999999999999" customHeight="1">
      <c r="F157" s="137" t="s">
        <v>73</v>
      </c>
      <c r="G157" s="395" t="s">
        <v>74</v>
      </c>
      <c r="H157" s="467">
        <v>36981</v>
      </c>
      <c r="I157" s="397" t="s">
        <v>61</v>
      </c>
      <c r="J157" s="397" t="s">
        <v>67</v>
      </c>
      <c r="K157" s="398" t="s">
        <v>63</v>
      </c>
      <c r="L157" s="395" t="s">
        <v>68</v>
      </c>
      <c r="M157" s="399">
        <v>7.3736665388548825E-2</v>
      </c>
      <c r="N157" s="400" t="s">
        <v>52</v>
      </c>
      <c r="O157" s="504">
        <v>2018</v>
      </c>
      <c r="P157" s="401">
        <v>3</v>
      </c>
      <c r="Q157" s="141">
        <v>13812.132860000002</v>
      </c>
      <c r="R157" s="141">
        <v>243.02622500000001</v>
      </c>
      <c r="S157" s="402">
        <v>13569.106635</v>
      </c>
      <c r="T157" s="141">
        <v>5644.5232200000009</v>
      </c>
      <c r="U157" s="141">
        <v>0</v>
      </c>
      <c r="V157" s="141">
        <v>0</v>
      </c>
      <c r="W157" s="403">
        <v>7924.5834150000001</v>
      </c>
      <c r="X157" s="142">
        <v>137.14323300000001</v>
      </c>
      <c r="Y157" s="141">
        <v>1616.8229040000001</v>
      </c>
      <c r="Z157" s="142">
        <v>97.641531000000015</v>
      </c>
      <c r="AA157" s="141">
        <v>0</v>
      </c>
      <c r="AB157" s="141">
        <v>-41.634422999999998</v>
      </c>
      <c r="AC157" s="142">
        <v>133.06324499999999</v>
      </c>
      <c r="AD157" s="141">
        <v>556.85654399999999</v>
      </c>
      <c r="AE157" s="141">
        <v>1298.0543639999999</v>
      </c>
      <c r="AF157" s="141">
        <v>1525.0809690000001</v>
      </c>
      <c r="AG157" s="141">
        <v>497.91308100000003</v>
      </c>
      <c r="AH157" s="141">
        <v>0</v>
      </c>
      <c r="AI157" s="141">
        <v>342.90444600000001</v>
      </c>
      <c r="AJ157" s="141">
        <v>210.644835</v>
      </c>
      <c r="AK157" s="141">
        <v>85.030659000000014</v>
      </c>
      <c r="AL157" s="141">
        <v>236.85566699999998</v>
      </c>
      <c r="AM157" s="380">
        <v>9.2108819999999998</v>
      </c>
      <c r="AN157" s="141">
        <v>9.1490639999999992</v>
      </c>
      <c r="AO157" s="141">
        <v>1.019997</v>
      </c>
      <c r="AP157" s="141">
        <v>57.212558999999999</v>
      </c>
      <c r="AQ157" s="141">
        <v>15.299955000000001</v>
      </c>
      <c r="AR157" s="141">
        <v>25.623560999999995</v>
      </c>
      <c r="AS157" s="141">
        <v>0</v>
      </c>
      <c r="AT157" s="142">
        <v>11.374512000000001</v>
      </c>
      <c r="AU157" s="466">
        <v>128.89052999999998</v>
      </c>
      <c r="AV157" s="402">
        <v>4882.2310950000001</v>
      </c>
      <c r="AW157" s="141">
        <v>263.71285499999999</v>
      </c>
      <c r="AX157" s="402">
        <v>1018.460619</v>
      </c>
      <c r="AY157" s="141">
        <v>0</v>
      </c>
      <c r="AZ157" s="141">
        <v>0</v>
      </c>
      <c r="BA157" s="142">
        <v>924.90230199999996</v>
      </c>
      <c r="BB157" s="403">
        <v>93.558317000000045</v>
      </c>
    </row>
    <row r="158" spans="6:54" ht="16.149999999999999" customHeight="1">
      <c r="F158" s="137" t="s">
        <v>75</v>
      </c>
      <c r="G158" s="395" t="s">
        <v>76</v>
      </c>
      <c r="H158" s="467">
        <v>38015</v>
      </c>
      <c r="I158" s="397" t="s">
        <v>61</v>
      </c>
      <c r="J158" s="397" t="s">
        <v>62</v>
      </c>
      <c r="K158" s="398" t="s">
        <v>63</v>
      </c>
      <c r="L158" s="395" t="s">
        <v>77</v>
      </c>
      <c r="M158" s="399">
        <v>0.13398324134223194</v>
      </c>
      <c r="N158" s="400" t="s">
        <v>52</v>
      </c>
      <c r="O158" s="504">
        <v>2018</v>
      </c>
      <c r="P158" s="401">
        <v>3</v>
      </c>
      <c r="Q158" s="141">
        <v>12569.889720000001</v>
      </c>
      <c r="R158" s="141">
        <v>338.79917499999999</v>
      </c>
      <c r="S158" s="402">
        <v>12231.090545000001</v>
      </c>
      <c r="T158" s="141">
        <v>4888.0440399999998</v>
      </c>
      <c r="U158" s="141">
        <v>0</v>
      </c>
      <c r="V158" s="141">
        <v>0</v>
      </c>
      <c r="W158" s="403">
        <v>7343.0465050000012</v>
      </c>
      <c r="X158" s="142">
        <v>181.96128300000001</v>
      </c>
      <c r="Y158" s="141">
        <v>1457.075208</v>
      </c>
      <c r="Z158" s="142">
        <v>92.263365000000007</v>
      </c>
      <c r="AA158" s="141">
        <v>0</v>
      </c>
      <c r="AB158" s="141">
        <v>-44.818049999999999</v>
      </c>
      <c r="AC158" s="142">
        <v>70.503428999999997</v>
      </c>
      <c r="AD158" s="141">
        <v>467.56044300000008</v>
      </c>
      <c r="AE158" s="141">
        <v>1250.639958</v>
      </c>
      <c r="AF158" s="141">
        <v>919.11002400000007</v>
      </c>
      <c r="AG158" s="141">
        <v>444.87323700000002</v>
      </c>
      <c r="AH158" s="141">
        <v>0</v>
      </c>
      <c r="AI158" s="141">
        <v>248.10654300000002</v>
      </c>
      <c r="AJ158" s="141">
        <v>92.139729000000003</v>
      </c>
      <c r="AK158" s="141">
        <v>3.7399889999999996</v>
      </c>
      <c r="AL158" s="141">
        <v>169.38131999999999</v>
      </c>
      <c r="AM158" s="380">
        <v>17.092676999999998</v>
      </c>
      <c r="AN158" s="141">
        <v>14.558139000000001</v>
      </c>
      <c r="AO158" s="141">
        <v>10.941786</v>
      </c>
      <c r="AP158" s="141">
        <v>33.474446999999998</v>
      </c>
      <c r="AQ158" s="141">
        <v>0</v>
      </c>
      <c r="AR158" s="141">
        <v>27.756282000000006</v>
      </c>
      <c r="AS158" s="141">
        <v>0</v>
      </c>
      <c r="AT158" s="142">
        <v>13.352688000000001</v>
      </c>
      <c r="AU158" s="466">
        <v>117.17601900000001</v>
      </c>
      <c r="AV158" s="402">
        <v>3712.7272620000003</v>
      </c>
      <c r="AW158" s="141">
        <v>240.55019799999999</v>
      </c>
      <c r="AX158" s="402">
        <v>1684.1545680000004</v>
      </c>
      <c r="AY158" s="141">
        <v>0</v>
      </c>
      <c r="AZ158" s="141">
        <v>0</v>
      </c>
      <c r="BA158" s="142">
        <v>323.57614799999999</v>
      </c>
      <c r="BB158" s="403">
        <v>1360.5784200000005</v>
      </c>
    </row>
    <row r="159" spans="6:54" ht="16.149999999999999" customHeight="1">
      <c r="F159" s="137" t="s">
        <v>78</v>
      </c>
      <c r="G159" s="395" t="s">
        <v>79</v>
      </c>
      <c r="H159" s="467">
        <v>38453</v>
      </c>
      <c r="I159" s="397" t="s">
        <v>61</v>
      </c>
      <c r="J159" s="397" t="s">
        <v>62</v>
      </c>
      <c r="K159" s="398" t="s">
        <v>63</v>
      </c>
      <c r="L159" s="395" t="s">
        <v>80</v>
      </c>
      <c r="M159" s="399">
        <v>0.19389530130629865</v>
      </c>
      <c r="N159" s="400" t="s">
        <v>52</v>
      </c>
      <c r="O159" s="504">
        <v>2018</v>
      </c>
      <c r="P159" s="401">
        <v>3</v>
      </c>
      <c r="Q159" s="141">
        <v>22947.73502</v>
      </c>
      <c r="R159" s="141">
        <v>640.58799999999997</v>
      </c>
      <c r="S159" s="402">
        <v>22307.147020000004</v>
      </c>
      <c r="T159" s="141">
        <v>9193.77556</v>
      </c>
      <c r="U159" s="141">
        <v>0</v>
      </c>
      <c r="V159" s="141">
        <v>0</v>
      </c>
      <c r="W159" s="403">
        <v>13113.371460000002</v>
      </c>
      <c r="X159" s="142">
        <v>313.849986</v>
      </c>
      <c r="Y159" s="141">
        <v>2657.3856839999999</v>
      </c>
      <c r="Z159" s="142">
        <v>136.64868900000002</v>
      </c>
      <c r="AA159" s="141">
        <v>0</v>
      </c>
      <c r="AB159" s="141">
        <v>411.92424299999999</v>
      </c>
      <c r="AC159" s="142">
        <v>73.099784999999997</v>
      </c>
      <c r="AD159" s="141">
        <v>764.62684200000001</v>
      </c>
      <c r="AE159" s="141">
        <v>2207.3353260000004</v>
      </c>
      <c r="AF159" s="141">
        <v>708.09428100000002</v>
      </c>
      <c r="AG159" s="141">
        <v>762.61775699999998</v>
      </c>
      <c r="AH159" s="141">
        <v>0</v>
      </c>
      <c r="AI159" s="141">
        <v>472.72224600000004</v>
      </c>
      <c r="AJ159" s="141">
        <v>245.32473300000004</v>
      </c>
      <c r="AK159" s="141">
        <v>165.85769399999998</v>
      </c>
      <c r="AL159" s="141">
        <v>78.632496000000003</v>
      </c>
      <c r="AM159" s="380">
        <v>28.621734000000004</v>
      </c>
      <c r="AN159" s="141">
        <v>31.898088000000001</v>
      </c>
      <c r="AO159" s="141">
        <v>27.014465999999999</v>
      </c>
      <c r="AP159" s="141">
        <v>78.694314000000006</v>
      </c>
      <c r="AQ159" s="141">
        <v>0</v>
      </c>
      <c r="AR159" s="141">
        <v>7.9745220000000003</v>
      </c>
      <c r="AS159" s="141">
        <v>0</v>
      </c>
      <c r="AT159" s="142">
        <v>23.058114</v>
      </c>
      <c r="AU159" s="466">
        <v>197.26123799999999</v>
      </c>
      <c r="AV159" s="402">
        <v>5602.4726129999999</v>
      </c>
      <c r="AW159" s="141">
        <v>438.58051999999998</v>
      </c>
      <c r="AX159" s="402">
        <v>4449.457996000001</v>
      </c>
      <c r="AY159" s="141">
        <v>0</v>
      </c>
      <c r="AZ159" s="141">
        <v>0</v>
      </c>
      <c r="BA159" s="142">
        <v>371.42809399999999</v>
      </c>
      <c r="BB159" s="403">
        <v>4078.0299020000011</v>
      </c>
    </row>
    <row r="160" spans="6:54" ht="16.149999999999999" customHeight="1">
      <c r="F160" s="137" t="s">
        <v>81</v>
      </c>
      <c r="G160" s="395" t="s">
        <v>82</v>
      </c>
      <c r="H160" s="467">
        <v>38453</v>
      </c>
      <c r="I160" s="397" t="s">
        <v>61</v>
      </c>
      <c r="J160" s="397" t="s">
        <v>62</v>
      </c>
      <c r="K160" s="398" t="s">
        <v>63</v>
      </c>
      <c r="L160" s="395" t="s">
        <v>83</v>
      </c>
      <c r="M160" s="399">
        <v>0.17258988473341053</v>
      </c>
      <c r="N160" s="400" t="s">
        <v>52</v>
      </c>
      <c r="O160" s="504">
        <v>2018</v>
      </c>
      <c r="P160" s="401">
        <v>3</v>
      </c>
      <c r="Q160" s="141">
        <v>19870.522860000001</v>
      </c>
      <c r="R160" s="141">
        <v>354.057275</v>
      </c>
      <c r="S160" s="402">
        <v>19516.465584999998</v>
      </c>
      <c r="T160" s="141">
        <v>8121.9065600000013</v>
      </c>
      <c r="U160" s="141">
        <v>0</v>
      </c>
      <c r="V160" s="141">
        <v>0</v>
      </c>
      <c r="W160" s="403">
        <v>11394.559024999999</v>
      </c>
      <c r="X160" s="142">
        <v>233.45567699999998</v>
      </c>
      <c r="Y160" s="141">
        <v>2325.4080079999999</v>
      </c>
      <c r="Z160" s="142">
        <v>130.43598</v>
      </c>
      <c r="AA160" s="141">
        <v>0</v>
      </c>
      <c r="AB160" s="141">
        <v>33.598083000000003</v>
      </c>
      <c r="AC160" s="142">
        <v>165.54860400000001</v>
      </c>
      <c r="AD160" s="141">
        <v>641.54720399999997</v>
      </c>
      <c r="AE160" s="141">
        <v>1953.077892</v>
      </c>
      <c r="AF160" s="141">
        <v>386.36250000000001</v>
      </c>
      <c r="AG160" s="141">
        <v>699.06885299999999</v>
      </c>
      <c r="AH160" s="141">
        <v>0</v>
      </c>
      <c r="AI160" s="141">
        <v>380.02615500000002</v>
      </c>
      <c r="AJ160" s="141">
        <v>310.35726899999997</v>
      </c>
      <c r="AK160" s="141">
        <v>162.952248</v>
      </c>
      <c r="AL160" s="141">
        <v>291.78096000000005</v>
      </c>
      <c r="AM160" s="380">
        <v>29.889002999999999</v>
      </c>
      <c r="AN160" s="141">
        <v>25.067198999999995</v>
      </c>
      <c r="AO160" s="141">
        <v>14.434502999999999</v>
      </c>
      <c r="AP160" s="141">
        <v>59.932551000000004</v>
      </c>
      <c r="AQ160" s="141">
        <v>0</v>
      </c>
      <c r="AR160" s="141">
        <v>25.530833999999999</v>
      </c>
      <c r="AS160" s="141">
        <v>0</v>
      </c>
      <c r="AT160" s="142">
        <v>77.272500000000008</v>
      </c>
      <c r="AU160" s="466">
        <v>232.12658999999999</v>
      </c>
      <c r="AV160" s="402">
        <v>5057.2996710000007</v>
      </c>
      <c r="AW160" s="141">
        <v>417.655126</v>
      </c>
      <c r="AX160" s="402">
        <v>3429.4512499999992</v>
      </c>
      <c r="AY160" s="141">
        <v>0</v>
      </c>
      <c r="AZ160" s="141">
        <v>0</v>
      </c>
      <c r="BA160" s="142">
        <v>352.95030600000001</v>
      </c>
      <c r="BB160" s="403">
        <v>3076.500943999999</v>
      </c>
    </row>
    <row r="161" spans="6:54" ht="16.149999999999999" customHeight="1">
      <c r="F161" s="137" t="s">
        <v>84</v>
      </c>
      <c r="G161" s="395" t="s">
        <v>85</v>
      </c>
      <c r="H161" s="467">
        <v>38453</v>
      </c>
      <c r="I161" s="397" t="s">
        <v>61</v>
      </c>
      <c r="J161" s="397" t="s">
        <v>62</v>
      </c>
      <c r="K161" s="398" t="s">
        <v>63</v>
      </c>
      <c r="L161" s="395" t="s">
        <v>83</v>
      </c>
      <c r="M161" s="399">
        <v>0.13705062153931663</v>
      </c>
      <c r="N161" s="400" t="s">
        <v>52</v>
      </c>
      <c r="O161" s="504">
        <v>2018</v>
      </c>
      <c r="P161" s="401">
        <v>3</v>
      </c>
      <c r="Q161" s="141">
        <v>35263.236640000003</v>
      </c>
      <c r="R161" s="141">
        <v>560.8297500000001</v>
      </c>
      <c r="S161" s="402">
        <v>34702.406890000006</v>
      </c>
      <c r="T161" s="141">
        <v>14030.588440000001</v>
      </c>
      <c r="U161" s="141">
        <v>0</v>
      </c>
      <c r="V161" s="141">
        <v>0</v>
      </c>
      <c r="W161" s="403">
        <v>20671.818450000006</v>
      </c>
      <c r="X161" s="142">
        <v>416.59150199999999</v>
      </c>
      <c r="Y161" s="141">
        <v>4134.9880240000002</v>
      </c>
      <c r="Z161" s="142">
        <v>233.424768</v>
      </c>
      <c r="AA161" s="141">
        <v>0</v>
      </c>
      <c r="AB161" s="141">
        <v>-322.319052</v>
      </c>
      <c r="AC161" s="142">
        <v>290.20460100000003</v>
      </c>
      <c r="AD161" s="141">
        <v>1039.8714869999999</v>
      </c>
      <c r="AE161" s="141">
        <v>3213.4850940000006</v>
      </c>
      <c r="AF161" s="141">
        <v>2549.0652300000002</v>
      </c>
      <c r="AG161" s="141">
        <v>1252.8344969999998</v>
      </c>
      <c r="AH161" s="141">
        <v>0</v>
      </c>
      <c r="AI161" s="141">
        <v>721.16878799999995</v>
      </c>
      <c r="AJ161" s="141">
        <v>353.66077800000005</v>
      </c>
      <c r="AK161" s="141">
        <v>162.952248</v>
      </c>
      <c r="AL161" s="141">
        <v>430.46964300000008</v>
      </c>
      <c r="AM161" s="380">
        <v>50.443487999999995</v>
      </c>
      <c r="AN161" s="141">
        <v>12.734508</v>
      </c>
      <c r="AO161" s="141">
        <v>8.7781559999999992</v>
      </c>
      <c r="AP161" s="141">
        <v>103.76151299999999</v>
      </c>
      <c r="AQ161" s="141">
        <v>15.299955000000001</v>
      </c>
      <c r="AR161" s="141">
        <v>31.032635999999997</v>
      </c>
      <c r="AS161" s="141">
        <v>0</v>
      </c>
      <c r="AT161" s="142">
        <v>402.46608900000012</v>
      </c>
      <c r="AU161" s="466">
        <v>624.51634500000011</v>
      </c>
      <c r="AV161" s="402">
        <v>10348.02411</v>
      </c>
      <c r="AW161" s="141">
        <v>673.82709599999998</v>
      </c>
      <c r="AX161" s="402">
        <v>4832.8484990000034</v>
      </c>
      <c r="AY161" s="141">
        <v>0</v>
      </c>
      <c r="AZ161" s="141">
        <v>0</v>
      </c>
      <c r="BA161" s="142">
        <v>804.45904599999994</v>
      </c>
      <c r="BB161" s="403">
        <v>4028.389453000003</v>
      </c>
    </row>
    <row r="162" spans="6:54" ht="16.149999999999999" customHeight="1">
      <c r="F162" s="137" t="s">
        <v>86</v>
      </c>
      <c r="G162" s="395" t="s">
        <v>87</v>
      </c>
      <c r="H162" s="467">
        <v>38861</v>
      </c>
      <c r="I162" s="397" t="s">
        <v>55</v>
      </c>
      <c r="J162" s="397" t="s">
        <v>71</v>
      </c>
      <c r="K162" s="398" t="s">
        <v>63</v>
      </c>
      <c r="L162" s="395" t="s">
        <v>88</v>
      </c>
      <c r="M162" s="399">
        <v>0.16852915654352915</v>
      </c>
      <c r="N162" s="400" t="s">
        <v>52</v>
      </c>
      <c r="O162" s="504">
        <v>2018</v>
      </c>
      <c r="P162" s="401">
        <v>3</v>
      </c>
      <c r="Q162" s="141">
        <v>34336.769</v>
      </c>
      <c r="R162" s="141">
        <v>542.60829999999999</v>
      </c>
      <c r="S162" s="402">
        <v>33794.1607</v>
      </c>
      <c r="T162" s="141">
        <v>13722.076580000001</v>
      </c>
      <c r="U162" s="141">
        <v>0</v>
      </c>
      <c r="V162" s="141">
        <v>0</v>
      </c>
      <c r="W162" s="403">
        <v>20072.08412</v>
      </c>
      <c r="X162" s="142">
        <v>346.82988899999998</v>
      </c>
      <c r="Y162" s="141">
        <v>4026.7975879999995</v>
      </c>
      <c r="Z162" s="142">
        <v>179.98310699999999</v>
      </c>
      <c r="AA162" s="141">
        <v>0</v>
      </c>
      <c r="AB162" s="141">
        <v>841.74479699999995</v>
      </c>
      <c r="AC162" s="142">
        <v>-79.436129999999991</v>
      </c>
      <c r="AD162" s="141">
        <v>985.50255599999991</v>
      </c>
      <c r="AE162" s="141">
        <v>3445.7971379999999</v>
      </c>
      <c r="AF162" s="141">
        <v>1993.3523190000001</v>
      </c>
      <c r="AG162" s="141">
        <v>1146.10572</v>
      </c>
      <c r="AH162" s="141">
        <v>0</v>
      </c>
      <c r="AI162" s="141">
        <v>758.72322299999996</v>
      </c>
      <c r="AJ162" s="141">
        <v>395.72792700000002</v>
      </c>
      <c r="AK162" s="141">
        <v>152.28864300000001</v>
      </c>
      <c r="AL162" s="141">
        <v>425.524203</v>
      </c>
      <c r="AM162" s="380">
        <v>18.174492000000001</v>
      </c>
      <c r="AN162" s="141">
        <v>37.492617000000003</v>
      </c>
      <c r="AO162" s="141">
        <v>10.076333999999999</v>
      </c>
      <c r="AP162" s="141">
        <v>77.148864000000003</v>
      </c>
      <c r="AQ162" s="141">
        <v>4.8218040000000002</v>
      </c>
      <c r="AR162" s="141">
        <v>39.285339</v>
      </c>
      <c r="AS162" s="141">
        <v>0</v>
      </c>
      <c r="AT162" s="142">
        <v>348.25170300000002</v>
      </c>
      <c r="AU162" s="466">
        <v>535.25115299999993</v>
      </c>
      <c r="AV162" s="402">
        <v>9838.2728819999993</v>
      </c>
      <c r="AW162" s="141">
        <v>655.76260300000001</v>
      </c>
      <c r="AX162" s="402">
        <v>5786.7467179999985</v>
      </c>
      <c r="AY162" s="141">
        <v>0</v>
      </c>
      <c r="AZ162" s="141">
        <v>0</v>
      </c>
      <c r="BA162" s="142">
        <v>455.71381800000006</v>
      </c>
      <c r="BB162" s="403">
        <v>5331.0328999999983</v>
      </c>
    </row>
    <row r="163" spans="6:54" ht="16.149999999999999" customHeight="1">
      <c r="F163" s="137" t="s">
        <v>89</v>
      </c>
      <c r="G163" s="395" t="s">
        <v>90</v>
      </c>
      <c r="H163" s="467">
        <v>39056</v>
      </c>
      <c r="I163" s="397" t="s">
        <v>61</v>
      </c>
      <c r="J163" s="397" t="s">
        <v>91</v>
      </c>
      <c r="K163" s="398" t="s">
        <v>63</v>
      </c>
      <c r="L163" s="395" t="s">
        <v>92</v>
      </c>
      <c r="M163" s="399">
        <v>0.18700270060313909</v>
      </c>
      <c r="N163" s="400" t="s">
        <v>52</v>
      </c>
      <c r="O163" s="504">
        <v>2018</v>
      </c>
      <c r="P163" s="401">
        <v>3</v>
      </c>
      <c r="Q163" s="141">
        <v>17260.24062</v>
      </c>
      <c r="R163" s="141">
        <v>289.11577499999999</v>
      </c>
      <c r="S163" s="402">
        <v>16971.124844999998</v>
      </c>
      <c r="T163" s="141">
        <v>6916.8172600000007</v>
      </c>
      <c r="U163" s="141">
        <v>0</v>
      </c>
      <c r="V163" s="141">
        <v>0</v>
      </c>
      <c r="W163" s="403">
        <v>10054.307584999999</v>
      </c>
      <c r="X163" s="142">
        <v>192.624888</v>
      </c>
      <c r="Y163" s="141">
        <v>2022.161932</v>
      </c>
      <c r="Z163" s="142">
        <v>137.57595900000001</v>
      </c>
      <c r="AA163" s="141">
        <v>0</v>
      </c>
      <c r="AB163" s="141">
        <v>269.31011699999999</v>
      </c>
      <c r="AC163" s="142">
        <v>97.023350999999991</v>
      </c>
      <c r="AD163" s="141">
        <v>447.59322899999995</v>
      </c>
      <c r="AE163" s="141">
        <v>1580.6553510000003</v>
      </c>
      <c r="AF163" s="141">
        <v>625.96906800000011</v>
      </c>
      <c r="AG163" s="141">
        <v>643.86537900000008</v>
      </c>
      <c r="AH163" s="141">
        <v>0</v>
      </c>
      <c r="AI163" s="141">
        <v>322.47359699999998</v>
      </c>
      <c r="AJ163" s="141">
        <v>367.60073700000004</v>
      </c>
      <c r="AK163" s="141">
        <v>83.670663000000005</v>
      </c>
      <c r="AL163" s="141">
        <v>330.84993600000001</v>
      </c>
      <c r="AM163" s="380">
        <v>17.185403999999998</v>
      </c>
      <c r="AN163" s="141">
        <v>11.189058000000001</v>
      </c>
      <c r="AO163" s="141">
        <v>13.538142000000001</v>
      </c>
      <c r="AP163" s="141">
        <v>30.198093</v>
      </c>
      <c r="AQ163" s="141">
        <v>0</v>
      </c>
      <c r="AR163" s="141">
        <v>20.585394000000001</v>
      </c>
      <c r="AS163" s="141">
        <v>0</v>
      </c>
      <c r="AT163" s="142">
        <v>15.609045</v>
      </c>
      <c r="AU163" s="466">
        <v>108.305136</v>
      </c>
      <c r="AV163" s="402">
        <v>4510.9830959999999</v>
      </c>
      <c r="AW163" s="141">
        <v>329.58356900000001</v>
      </c>
      <c r="AX163" s="402">
        <v>3227.711609</v>
      </c>
      <c r="AY163" s="141">
        <v>0</v>
      </c>
      <c r="AZ163" s="141">
        <v>0</v>
      </c>
      <c r="BA163" s="142">
        <v>698.34988800000008</v>
      </c>
      <c r="BB163" s="403">
        <v>2529.3617209999993</v>
      </c>
    </row>
    <row r="164" spans="6:54" ht="16.149999999999999" customHeight="1">
      <c r="F164" s="137" t="s">
        <v>93</v>
      </c>
      <c r="G164" s="395" t="s">
        <v>94</v>
      </c>
      <c r="H164" s="467">
        <v>39781</v>
      </c>
      <c r="I164" s="397" t="s">
        <v>55</v>
      </c>
      <c r="J164" s="397" t="s">
        <v>71</v>
      </c>
      <c r="K164" s="398" t="s">
        <v>95</v>
      </c>
      <c r="L164" s="395" t="s">
        <v>96</v>
      </c>
      <c r="M164" s="399">
        <v>0.12030851974322256</v>
      </c>
      <c r="N164" s="400" t="s">
        <v>52</v>
      </c>
      <c r="O164" s="504">
        <v>2018</v>
      </c>
      <c r="P164" s="401">
        <v>3</v>
      </c>
      <c r="Q164" s="141">
        <v>8160.4424200000012</v>
      </c>
      <c r="R164" s="141">
        <v>224.30037500000003</v>
      </c>
      <c r="S164" s="402">
        <v>7936.1420450000005</v>
      </c>
      <c r="T164" s="141">
        <v>4530.1446799999994</v>
      </c>
      <c r="U164" s="141">
        <v>0</v>
      </c>
      <c r="V164" s="141">
        <v>0</v>
      </c>
      <c r="W164" s="403">
        <v>3405.9973650000011</v>
      </c>
      <c r="X164" s="142">
        <v>258.27560399999999</v>
      </c>
      <c r="Y164" s="141">
        <v>630.27553200000011</v>
      </c>
      <c r="Z164" s="142">
        <v>115.63056899999998</v>
      </c>
      <c r="AA164" s="141">
        <v>0</v>
      </c>
      <c r="AB164" s="141">
        <v>86.885199</v>
      </c>
      <c r="AC164" s="142">
        <v>25.623560999999995</v>
      </c>
      <c r="AD164" s="141">
        <v>262.10831999999999</v>
      </c>
      <c r="AE164" s="141">
        <v>301.11547800000005</v>
      </c>
      <c r="AF164" s="141">
        <v>368.12619000000001</v>
      </c>
      <c r="AG164" s="141">
        <v>108.39786300000002</v>
      </c>
      <c r="AH164" s="141">
        <v>0</v>
      </c>
      <c r="AI164" s="141">
        <v>37.399889999999999</v>
      </c>
      <c r="AJ164" s="141">
        <v>24.109020000000001</v>
      </c>
      <c r="AK164" s="141">
        <v>90.872460000000004</v>
      </c>
      <c r="AL164" s="141">
        <v>125.49054000000001</v>
      </c>
      <c r="AM164" s="380">
        <v>10.447241999999999</v>
      </c>
      <c r="AN164" s="141">
        <v>5.0690759999999999</v>
      </c>
      <c r="AO164" s="141">
        <v>0</v>
      </c>
      <c r="AP164" s="141">
        <v>14.372685000000001</v>
      </c>
      <c r="AQ164" s="141">
        <v>0</v>
      </c>
      <c r="AR164" s="141">
        <v>8.8399739999999998</v>
      </c>
      <c r="AS164" s="141">
        <v>0</v>
      </c>
      <c r="AT164" s="142">
        <v>20.029032000000001</v>
      </c>
      <c r="AU164" s="466">
        <v>58.758009000000001</v>
      </c>
      <c r="AV164" s="402">
        <v>1376.3777700000001</v>
      </c>
      <c r="AW164" s="141">
        <v>156.17590200000001</v>
      </c>
      <c r="AX164" s="402">
        <v>981.77074800000105</v>
      </c>
      <c r="AY164" s="141">
        <v>0</v>
      </c>
      <c r="AZ164" s="141">
        <v>0</v>
      </c>
      <c r="BA164" s="142">
        <v>161.880156</v>
      </c>
      <c r="BB164" s="403">
        <v>819.89059200000111</v>
      </c>
    </row>
    <row r="165" spans="6:54" ht="16.149999999999999" customHeight="1">
      <c r="F165" s="137" t="s">
        <v>97</v>
      </c>
      <c r="G165" s="395" t="s">
        <v>98</v>
      </c>
      <c r="H165" s="467">
        <v>40002</v>
      </c>
      <c r="I165" s="397" t="s">
        <v>61</v>
      </c>
      <c r="J165" s="397" t="s">
        <v>67</v>
      </c>
      <c r="K165" s="398" t="s">
        <v>63</v>
      </c>
      <c r="L165" s="395" t="s">
        <v>68</v>
      </c>
      <c r="M165" s="399">
        <v>0.11436281872233221</v>
      </c>
      <c r="N165" s="400" t="s">
        <v>52</v>
      </c>
      <c r="O165" s="504">
        <v>2018</v>
      </c>
      <c r="P165" s="401">
        <v>3</v>
      </c>
      <c r="Q165" s="141">
        <v>21518.179960000001</v>
      </c>
      <c r="R165" s="141">
        <v>363.48325</v>
      </c>
      <c r="S165" s="402">
        <v>21154.69671</v>
      </c>
      <c r="T165" s="141">
        <v>8926.7885800000004</v>
      </c>
      <c r="U165" s="141">
        <v>0</v>
      </c>
      <c r="V165" s="141">
        <v>0</v>
      </c>
      <c r="W165" s="403">
        <v>12227.908130000003</v>
      </c>
      <c r="X165" s="142">
        <v>300.31184400000001</v>
      </c>
      <c r="Y165" s="141">
        <v>2520.6551920000002</v>
      </c>
      <c r="Z165" s="142">
        <v>145.705026</v>
      </c>
      <c r="AA165" s="141">
        <v>0</v>
      </c>
      <c r="AB165" s="141">
        <v>-65.310717000000011</v>
      </c>
      <c r="AC165" s="142">
        <v>128.519622</v>
      </c>
      <c r="AD165" s="141">
        <v>718.01607000000001</v>
      </c>
      <c r="AE165" s="141">
        <v>1961.392413</v>
      </c>
      <c r="AF165" s="141">
        <v>921.49001699999997</v>
      </c>
      <c r="AG165" s="141">
        <v>1113.496725</v>
      </c>
      <c r="AH165" s="141">
        <v>0</v>
      </c>
      <c r="AI165" s="141">
        <v>562.29652799999997</v>
      </c>
      <c r="AJ165" s="141">
        <v>429.32601</v>
      </c>
      <c r="AK165" s="141">
        <v>170.06131800000003</v>
      </c>
      <c r="AL165" s="141">
        <v>362.160753</v>
      </c>
      <c r="AM165" s="380">
        <v>14.032686000000002</v>
      </c>
      <c r="AN165" s="141">
        <v>45.683501999999997</v>
      </c>
      <c r="AO165" s="141">
        <v>13.352688000000001</v>
      </c>
      <c r="AP165" s="141">
        <v>89.110647</v>
      </c>
      <c r="AQ165" s="141">
        <v>0</v>
      </c>
      <c r="AR165" s="141">
        <v>37.276254000000002</v>
      </c>
      <c r="AS165" s="141">
        <v>0</v>
      </c>
      <c r="AT165" s="142">
        <v>14.898138000000003</v>
      </c>
      <c r="AU165" s="466">
        <v>214.35391500000003</v>
      </c>
      <c r="AV165" s="402">
        <v>6452.5937489999997</v>
      </c>
      <c r="AW165" s="141">
        <v>410.97151000000002</v>
      </c>
      <c r="AX165" s="402">
        <v>2460.879714000002</v>
      </c>
      <c r="AY165" s="141">
        <v>0</v>
      </c>
      <c r="AZ165" s="141">
        <v>0</v>
      </c>
      <c r="BA165" s="142">
        <v>484.71964800000001</v>
      </c>
      <c r="BB165" s="403">
        <v>1976.1600660000017</v>
      </c>
    </row>
    <row r="166" spans="6:54" ht="16.149999999999999" customHeight="1">
      <c r="F166" s="137" t="s">
        <v>99</v>
      </c>
      <c r="G166" s="395" t="s">
        <v>100</v>
      </c>
      <c r="H166" s="467">
        <v>40308</v>
      </c>
      <c r="I166" s="397" t="s">
        <v>55</v>
      </c>
      <c r="J166" s="397" t="s">
        <v>71</v>
      </c>
      <c r="K166" s="398" t="s">
        <v>63</v>
      </c>
      <c r="L166" s="395" t="s">
        <v>77</v>
      </c>
      <c r="M166" s="399">
        <v>7.1446210057938497E-2</v>
      </c>
      <c r="N166" s="400" t="s">
        <v>52</v>
      </c>
      <c r="O166" s="504">
        <v>2018</v>
      </c>
      <c r="P166" s="401">
        <v>3</v>
      </c>
      <c r="Q166" s="141">
        <v>13747.82072</v>
      </c>
      <c r="R166" s="141">
        <v>106.207725</v>
      </c>
      <c r="S166" s="402">
        <v>13641.612995</v>
      </c>
      <c r="T166" s="141">
        <v>5569.3477600000006</v>
      </c>
      <c r="U166" s="141">
        <v>0</v>
      </c>
      <c r="V166" s="141">
        <v>0</v>
      </c>
      <c r="W166" s="403">
        <v>8072.2652349999998</v>
      </c>
      <c r="X166" s="142">
        <v>150.49592100000001</v>
      </c>
      <c r="Y166" s="141">
        <v>1625.7616240000002</v>
      </c>
      <c r="Z166" s="142">
        <v>75.108869999999996</v>
      </c>
      <c r="AA166" s="141">
        <v>0</v>
      </c>
      <c r="AB166" s="141">
        <v>-37.987161</v>
      </c>
      <c r="AC166" s="142">
        <v>71.307062999999999</v>
      </c>
      <c r="AD166" s="141">
        <v>592.55643900000007</v>
      </c>
      <c r="AE166" s="141">
        <v>1600.437111</v>
      </c>
      <c r="AF166" s="141">
        <v>845.33024100000011</v>
      </c>
      <c r="AG166" s="141">
        <v>915.71003399999995</v>
      </c>
      <c r="AH166" s="141">
        <v>0</v>
      </c>
      <c r="AI166" s="141">
        <v>367.477101</v>
      </c>
      <c r="AJ166" s="141">
        <v>158.717715</v>
      </c>
      <c r="AK166" s="141">
        <v>0</v>
      </c>
      <c r="AL166" s="141">
        <v>319.04269800000003</v>
      </c>
      <c r="AM166" s="380">
        <v>16.258133999999998</v>
      </c>
      <c r="AN166" s="141">
        <v>3.0599910000000001</v>
      </c>
      <c r="AO166" s="141">
        <v>12.579963000000001</v>
      </c>
      <c r="AP166" s="141">
        <v>38.976249000000003</v>
      </c>
      <c r="AQ166" s="141">
        <v>0</v>
      </c>
      <c r="AR166" s="141">
        <v>29.054459999999999</v>
      </c>
      <c r="AS166" s="141">
        <v>0</v>
      </c>
      <c r="AT166" s="142">
        <v>109.91240400000001</v>
      </c>
      <c r="AU166" s="466">
        <v>209.84120100000004</v>
      </c>
      <c r="AV166" s="402">
        <v>5009.1125400000001</v>
      </c>
      <c r="AW166" s="141">
        <v>262.87649499999998</v>
      </c>
      <c r="AX166" s="402">
        <v>982.22968699999933</v>
      </c>
      <c r="AY166" s="141">
        <v>0</v>
      </c>
      <c r="AZ166" s="141">
        <v>0</v>
      </c>
      <c r="BA166" s="142">
        <v>208.65781199999998</v>
      </c>
      <c r="BB166" s="403">
        <v>773.57187499999941</v>
      </c>
    </row>
    <row r="167" spans="6:54" ht="16.149999999999999" customHeight="1">
      <c r="F167" s="137" t="s">
        <v>101</v>
      </c>
      <c r="G167" s="395" t="s">
        <v>102</v>
      </c>
      <c r="H167" s="467">
        <v>40328</v>
      </c>
      <c r="I167" s="397" t="s">
        <v>55</v>
      </c>
      <c r="J167" s="397" t="s">
        <v>103</v>
      </c>
      <c r="K167" s="398" t="s">
        <v>63</v>
      </c>
      <c r="L167" s="395" t="s">
        <v>77</v>
      </c>
      <c r="M167" s="399">
        <v>2.1559520998158759E-2</v>
      </c>
      <c r="N167" s="400" t="s">
        <v>51</v>
      </c>
      <c r="O167" s="504">
        <v>2018</v>
      </c>
      <c r="P167" s="401">
        <v>3</v>
      </c>
      <c r="Q167" s="141">
        <v>14928.097940000001</v>
      </c>
      <c r="R167" s="141">
        <v>110.84190000000001</v>
      </c>
      <c r="S167" s="402">
        <v>14817.256040000002</v>
      </c>
      <c r="T167" s="141">
        <v>6114.0886200000004</v>
      </c>
      <c r="U167" s="141">
        <v>0</v>
      </c>
      <c r="V167" s="141">
        <v>0</v>
      </c>
      <c r="W167" s="403">
        <v>8703.1674200000016</v>
      </c>
      <c r="X167" s="142">
        <v>170.803134</v>
      </c>
      <c r="Y167" s="141">
        <v>1765.8760600000001</v>
      </c>
      <c r="Z167" s="142">
        <v>73.501602000000005</v>
      </c>
      <c r="AA167" s="141">
        <v>0</v>
      </c>
      <c r="AB167" s="141">
        <v>-209.810292</v>
      </c>
      <c r="AC167" s="142">
        <v>80.796126000000001</v>
      </c>
      <c r="AD167" s="141">
        <v>807.59035199999994</v>
      </c>
      <c r="AE167" s="141">
        <v>1682.5005060000003</v>
      </c>
      <c r="AF167" s="141">
        <v>1242.9436169999999</v>
      </c>
      <c r="AG167" s="141">
        <v>909.12641699999995</v>
      </c>
      <c r="AH167" s="141">
        <v>0</v>
      </c>
      <c r="AI167" s="141">
        <v>372.17526900000001</v>
      </c>
      <c r="AJ167" s="141">
        <v>191.91398100000004</v>
      </c>
      <c r="AK167" s="141">
        <v>76.128867</v>
      </c>
      <c r="AL167" s="141">
        <v>364.29347400000006</v>
      </c>
      <c r="AM167" s="380">
        <v>20.987211000000002</v>
      </c>
      <c r="AN167" s="141">
        <v>9.3963360000000016</v>
      </c>
      <c r="AO167" s="141">
        <v>11.312694</v>
      </c>
      <c r="AP167" s="141">
        <v>41.541696000000002</v>
      </c>
      <c r="AQ167" s="141">
        <v>0</v>
      </c>
      <c r="AR167" s="141">
        <v>18.483582000000002</v>
      </c>
      <c r="AS167" s="141">
        <v>0</v>
      </c>
      <c r="AT167" s="142">
        <v>208.512114</v>
      </c>
      <c r="AU167" s="466">
        <v>310.233633</v>
      </c>
      <c r="AV167" s="402">
        <v>5956.9061160000001</v>
      </c>
      <c r="AW167" s="141">
        <v>285.22370100000001</v>
      </c>
      <c r="AX167" s="402">
        <v>321.84264100000053</v>
      </c>
      <c r="AY167" s="141">
        <v>0</v>
      </c>
      <c r="AZ167" s="141">
        <v>0</v>
      </c>
      <c r="BA167" s="142">
        <v>200.49320799999998</v>
      </c>
      <c r="BB167" s="403">
        <v>121.34943300000057</v>
      </c>
    </row>
    <row r="168" spans="6:54" ht="16.149999999999999" customHeight="1">
      <c r="F168" s="137" t="s">
        <v>104</v>
      </c>
      <c r="G168" s="395" t="s">
        <v>105</v>
      </c>
      <c r="H168" s="467">
        <v>40338</v>
      </c>
      <c r="I168" s="397" t="s">
        <v>55</v>
      </c>
      <c r="J168" s="397" t="s">
        <v>103</v>
      </c>
      <c r="K168" s="398" t="s">
        <v>106</v>
      </c>
      <c r="L168" s="395" t="s">
        <v>77</v>
      </c>
      <c r="M168" s="399">
        <v>9.9174491152881229E-3</v>
      </c>
      <c r="N168" s="400" t="s">
        <v>51</v>
      </c>
      <c r="O168" s="504">
        <v>2018</v>
      </c>
      <c r="P168" s="401">
        <v>3</v>
      </c>
      <c r="Q168" s="141">
        <v>6528.0196800000012</v>
      </c>
      <c r="R168" s="141">
        <v>81.744325000000003</v>
      </c>
      <c r="S168" s="402">
        <v>6446.2753549999998</v>
      </c>
      <c r="T168" s="141">
        <v>2601.7454600000001</v>
      </c>
      <c r="U168" s="141">
        <v>0</v>
      </c>
      <c r="V168" s="141">
        <v>0</v>
      </c>
      <c r="W168" s="403">
        <v>3844.5298949999997</v>
      </c>
      <c r="X168" s="142">
        <v>100.57788599999998</v>
      </c>
      <c r="Y168" s="141">
        <v>544.11265600000002</v>
      </c>
      <c r="Z168" s="142">
        <v>83.083392000000003</v>
      </c>
      <c r="AA168" s="141">
        <v>0</v>
      </c>
      <c r="AB168" s="141">
        <v>-21.327210000000001</v>
      </c>
      <c r="AC168" s="142">
        <v>33.721719</v>
      </c>
      <c r="AD168" s="141">
        <v>273.575559</v>
      </c>
      <c r="AE168" s="141">
        <v>999.41160599999989</v>
      </c>
      <c r="AF168" s="141">
        <v>744.07235700000001</v>
      </c>
      <c r="AG168" s="141">
        <v>240.99747300000001</v>
      </c>
      <c r="AH168" s="141">
        <v>0</v>
      </c>
      <c r="AI168" s="141">
        <v>343.15171800000002</v>
      </c>
      <c r="AJ168" s="141">
        <v>70.565246999999999</v>
      </c>
      <c r="AK168" s="141">
        <v>35.885348999999998</v>
      </c>
      <c r="AL168" s="141">
        <v>178.19038499999999</v>
      </c>
      <c r="AM168" s="380">
        <v>8.0363400000000009</v>
      </c>
      <c r="AN168" s="141">
        <v>2.905446</v>
      </c>
      <c r="AO168" s="141">
        <v>0</v>
      </c>
      <c r="AP168" s="141">
        <v>25.809014999999999</v>
      </c>
      <c r="AQ168" s="141">
        <v>0</v>
      </c>
      <c r="AR168" s="141">
        <v>13.538142000000001</v>
      </c>
      <c r="AS168" s="141">
        <v>0</v>
      </c>
      <c r="AT168" s="142">
        <v>3.3381720000000001</v>
      </c>
      <c r="AU168" s="466">
        <v>53.627115000000003</v>
      </c>
      <c r="AV168" s="402">
        <v>2939.4768089999998</v>
      </c>
      <c r="AW168" s="141">
        <v>124.93235799999999</v>
      </c>
      <c r="AX168" s="402">
        <v>64.741302999999462</v>
      </c>
      <c r="AY168" s="141">
        <v>0</v>
      </c>
      <c r="AZ168" s="141">
        <v>0</v>
      </c>
      <c r="BA168" s="142">
        <v>176.76674600000001</v>
      </c>
      <c r="BB168" s="403">
        <v>-112.02544300000051</v>
      </c>
    </row>
    <row r="169" spans="6:54" ht="16.149999999999999" customHeight="1">
      <c r="F169" s="137" t="s">
        <v>107</v>
      </c>
      <c r="G169" s="395" t="s">
        <v>213</v>
      </c>
      <c r="H169" s="467">
        <v>40978</v>
      </c>
      <c r="I169" s="397" t="s">
        <v>61</v>
      </c>
      <c r="J169" s="397" t="s">
        <v>108</v>
      </c>
      <c r="K169" s="398" t="s">
        <v>63</v>
      </c>
      <c r="L169" s="395" t="s">
        <v>77</v>
      </c>
      <c r="M169" s="399">
        <v>-2.093924935774295E-2</v>
      </c>
      <c r="N169" s="400" t="s">
        <v>56</v>
      </c>
      <c r="O169" s="504">
        <v>2018</v>
      </c>
      <c r="P169" s="401">
        <v>3</v>
      </c>
      <c r="Q169" s="141">
        <v>12565.39012</v>
      </c>
      <c r="R169" s="141">
        <v>297.15465</v>
      </c>
      <c r="S169" s="402">
        <v>12268.23547</v>
      </c>
      <c r="T169" s="141">
        <v>5030.1028400000005</v>
      </c>
      <c r="U169" s="141">
        <v>0</v>
      </c>
      <c r="V169" s="141">
        <v>0</v>
      </c>
      <c r="W169" s="403">
        <v>7238.1326300000001</v>
      </c>
      <c r="X169" s="142">
        <v>135.25778399999999</v>
      </c>
      <c r="Y169" s="141">
        <v>1461.608416</v>
      </c>
      <c r="Z169" s="142">
        <v>80.888853000000012</v>
      </c>
      <c r="AA169" s="141">
        <v>0</v>
      </c>
      <c r="AB169" s="141">
        <v>-17.463585000000002</v>
      </c>
      <c r="AC169" s="142">
        <v>78.663404999999997</v>
      </c>
      <c r="AD169" s="141">
        <v>533.89115700000002</v>
      </c>
      <c r="AE169" s="141">
        <v>1552.3736159999999</v>
      </c>
      <c r="AF169" s="141">
        <v>2014.9577100000001</v>
      </c>
      <c r="AG169" s="141">
        <v>440.02052400000002</v>
      </c>
      <c r="AH169" s="141">
        <v>0</v>
      </c>
      <c r="AI169" s="141">
        <v>446.04777899999999</v>
      </c>
      <c r="AJ169" s="141">
        <v>92.881545000000017</v>
      </c>
      <c r="AK169" s="141">
        <v>28.158099</v>
      </c>
      <c r="AL169" s="141">
        <v>399.83882400000005</v>
      </c>
      <c r="AM169" s="380">
        <v>17.092676999999998</v>
      </c>
      <c r="AN169" s="141">
        <v>3.4308990000000006</v>
      </c>
      <c r="AO169" s="141">
        <v>19.287216000000001</v>
      </c>
      <c r="AP169" s="141">
        <v>53.658023999999997</v>
      </c>
      <c r="AQ169" s="141">
        <v>0</v>
      </c>
      <c r="AR169" s="141">
        <v>33.443538000000004</v>
      </c>
      <c r="AS169" s="141">
        <v>0</v>
      </c>
      <c r="AT169" s="142">
        <v>9.1181550000000016</v>
      </c>
      <c r="AU169" s="466">
        <v>136.030509</v>
      </c>
      <c r="AV169" s="402">
        <v>5644.1997629999996</v>
      </c>
      <c r="AW169" s="141">
        <v>240.48747100000003</v>
      </c>
      <c r="AX169" s="402">
        <v>-263.10983699999963</v>
      </c>
      <c r="AY169" s="141">
        <v>0</v>
      </c>
      <c r="AZ169" s="141">
        <v>0</v>
      </c>
      <c r="BA169" s="142">
        <v>478.15113200000008</v>
      </c>
      <c r="BB169" s="403">
        <v>-741.2609689999997</v>
      </c>
    </row>
    <row r="170" spans="6:54" ht="16.149999999999999" customHeight="1">
      <c r="F170" s="137" t="s">
        <v>109</v>
      </c>
      <c r="G170" s="395" t="s">
        <v>110</v>
      </c>
      <c r="H170" s="467">
        <v>41018</v>
      </c>
      <c r="I170" s="397" t="s">
        <v>61</v>
      </c>
      <c r="J170" s="397" t="s">
        <v>67</v>
      </c>
      <c r="K170" s="398" t="s">
        <v>63</v>
      </c>
      <c r="L170" s="395" t="s">
        <v>111</v>
      </c>
      <c r="M170" s="399">
        <v>0.21011892636657864</v>
      </c>
      <c r="N170" s="400" t="s">
        <v>52</v>
      </c>
      <c r="O170" s="504">
        <v>2018</v>
      </c>
      <c r="P170" s="401">
        <v>3</v>
      </c>
      <c r="Q170" s="141">
        <v>23473.159740000003</v>
      </c>
      <c r="R170" s="141">
        <v>319.91570000000002</v>
      </c>
      <c r="S170" s="402">
        <v>23153.244040000001</v>
      </c>
      <c r="T170" s="141">
        <v>9369.1635400000014</v>
      </c>
      <c r="U170" s="141">
        <v>0</v>
      </c>
      <c r="V170" s="141">
        <v>0</v>
      </c>
      <c r="W170" s="403">
        <v>13784.0805</v>
      </c>
      <c r="X170" s="142">
        <v>247.92108899999999</v>
      </c>
      <c r="Y170" s="141">
        <v>2758.9678520000002</v>
      </c>
      <c r="Z170" s="142">
        <v>125.21235899999999</v>
      </c>
      <c r="AA170" s="141">
        <v>0</v>
      </c>
      <c r="AB170" s="141">
        <v>-89.914281000000003</v>
      </c>
      <c r="AC170" s="142">
        <v>110.12876700000001</v>
      </c>
      <c r="AD170" s="141">
        <v>681.48163199999999</v>
      </c>
      <c r="AE170" s="141">
        <v>1859.1454410000001</v>
      </c>
      <c r="AF170" s="141">
        <v>378.35706900000002</v>
      </c>
      <c r="AG170" s="141">
        <v>1007.0770380000001</v>
      </c>
      <c r="AH170" s="141">
        <v>0</v>
      </c>
      <c r="AI170" s="141">
        <v>517.54029600000001</v>
      </c>
      <c r="AJ170" s="141">
        <v>217.197543</v>
      </c>
      <c r="AK170" s="141">
        <v>90.563370000000006</v>
      </c>
      <c r="AL170" s="141">
        <v>377.24434500000001</v>
      </c>
      <c r="AM170" s="380">
        <v>9.8290620000000004</v>
      </c>
      <c r="AN170" s="141">
        <v>5.4708930000000002</v>
      </c>
      <c r="AO170" s="141">
        <v>3.7708979999999999</v>
      </c>
      <c r="AP170" s="141">
        <v>81.908850000000001</v>
      </c>
      <c r="AQ170" s="141">
        <v>15.299955000000001</v>
      </c>
      <c r="AR170" s="141">
        <v>24.727200000000003</v>
      </c>
      <c r="AS170" s="141">
        <v>0</v>
      </c>
      <c r="AT170" s="142">
        <v>22.007208000000002</v>
      </c>
      <c r="AU170" s="466">
        <v>163.01406600000001</v>
      </c>
      <c r="AV170" s="402">
        <v>5291.6208000000006</v>
      </c>
      <c r="AW170" s="141">
        <v>448.41776299999998</v>
      </c>
      <c r="AX170" s="402">
        <v>4932.1551229999986</v>
      </c>
      <c r="AY170" s="141">
        <v>0</v>
      </c>
      <c r="AZ170" s="141">
        <v>0</v>
      </c>
      <c r="BA170" s="142">
        <v>422.68707400000005</v>
      </c>
      <c r="BB170" s="403">
        <v>4509.4680489999982</v>
      </c>
    </row>
    <row r="171" spans="6:54" ht="16.149999999999999" customHeight="1">
      <c r="F171" s="137" t="s">
        <v>112</v>
      </c>
      <c r="G171" s="395" t="s">
        <v>113</v>
      </c>
      <c r="H171" s="467">
        <v>41324</v>
      </c>
      <c r="I171" s="397" t="s">
        <v>55</v>
      </c>
      <c r="J171" s="397" t="s">
        <v>103</v>
      </c>
      <c r="K171" s="398" t="s">
        <v>63</v>
      </c>
      <c r="L171" s="395" t="s">
        <v>114</v>
      </c>
      <c r="M171" s="399">
        <v>0.10363092613733875</v>
      </c>
      <c r="N171" s="400" t="s">
        <v>52</v>
      </c>
      <c r="O171" s="504">
        <v>2018</v>
      </c>
      <c r="P171" s="401">
        <v>3</v>
      </c>
      <c r="Q171" s="141">
        <v>11666.46646</v>
      </c>
      <c r="R171" s="141">
        <v>248.07022499999999</v>
      </c>
      <c r="S171" s="402">
        <v>11418.396235</v>
      </c>
      <c r="T171" s="141">
        <v>4575.3218399999996</v>
      </c>
      <c r="U171" s="141">
        <v>0</v>
      </c>
      <c r="V171" s="141">
        <v>0</v>
      </c>
      <c r="W171" s="403">
        <v>6843.0743949999996</v>
      </c>
      <c r="X171" s="142">
        <v>130.71416100000002</v>
      </c>
      <c r="Y171" s="141">
        <v>1360.4093360000002</v>
      </c>
      <c r="Z171" s="142">
        <v>70.688883000000004</v>
      </c>
      <c r="AA171" s="141">
        <v>0</v>
      </c>
      <c r="AB171" s="141">
        <v>-39.594429000000005</v>
      </c>
      <c r="AC171" s="142">
        <v>93.623360999999989</v>
      </c>
      <c r="AD171" s="141">
        <v>486.04402499999998</v>
      </c>
      <c r="AE171" s="141">
        <v>1364.5396230000001</v>
      </c>
      <c r="AF171" s="141">
        <v>979.90802699999995</v>
      </c>
      <c r="AG171" s="141">
        <v>319.351788</v>
      </c>
      <c r="AH171" s="141">
        <v>0</v>
      </c>
      <c r="AI171" s="141">
        <v>213.11755500000001</v>
      </c>
      <c r="AJ171" s="141">
        <v>178.83947400000002</v>
      </c>
      <c r="AK171" s="141">
        <v>0</v>
      </c>
      <c r="AL171" s="141">
        <v>294.96458699999999</v>
      </c>
      <c r="AM171" s="380">
        <v>8.8090650000000004</v>
      </c>
      <c r="AN171" s="141">
        <v>4.8218040000000002</v>
      </c>
      <c r="AO171" s="141">
        <v>6.1818000000000008</v>
      </c>
      <c r="AP171" s="141">
        <v>28.899915</v>
      </c>
      <c r="AQ171" s="141">
        <v>18.699945</v>
      </c>
      <c r="AR171" s="141">
        <v>15.485409000000001</v>
      </c>
      <c r="AS171" s="141">
        <v>0</v>
      </c>
      <c r="AT171" s="142">
        <v>11.807238</v>
      </c>
      <c r="AU171" s="466">
        <v>94.705175999999994</v>
      </c>
      <c r="AV171" s="402">
        <v>3931.4702550000002</v>
      </c>
      <c r="AW171" s="141">
        <v>194.81396799999999</v>
      </c>
      <c r="AX171" s="402">
        <v>1209.0067239999998</v>
      </c>
      <c r="AY171" s="141">
        <v>0</v>
      </c>
      <c r="AZ171" s="141">
        <v>0</v>
      </c>
      <c r="BA171" s="142">
        <v>243.24994999999998</v>
      </c>
      <c r="BB171" s="403">
        <v>965.75677399999995</v>
      </c>
    </row>
    <row r="172" spans="6:54" ht="16.149999999999999" customHeight="1">
      <c r="F172" s="137" t="s">
        <v>115</v>
      </c>
      <c r="G172" s="395" t="s">
        <v>214</v>
      </c>
      <c r="H172" s="467">
        <v>41408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9.2715829879335895E-2</v>
      </c>
      <c r="N172" s="400" t="s">
        <v>52</v>
      </c>
      <c r="O172" s="504">
        <v>2018</v>
      </c>
      <c r="P172" s="401">
        <v>3</v>
      </c>
      <c r="Q172" s="141">
        <v>13404.951200000003</v>
      </c>
      <c r="R172" s="141">
        <v>74.367474999999999</v>
      </c>
      <c r="S172" s="402">
        <v>13330.583725</v>
      </c>
      <c r="T172" s="141">
        <v>7106.8289400000012</v>
      </c>
      <c r="U172" s="141">
        <v>0</v>
      </c>
      <c r="V172" s="141">
        <v>0</v>
      </c>
      <c r="W172" s="403">
        <v>6223.7547850000001</v>
      </c>
      <c r="X172" s="142">
        <v>154.39045500000003</v>
      </c>
      <c r="Y172" s="141">
        <v>926.75372000000016</v>
      </c>
      <c r="Z172" s="142">
        <v>110.71603800000001</v>
      </c>
      <c r="AA172" s="141">
        <v>0</v>
      </c>
      <c r="AB172" s="141">
        <v>594.00916200000006</v>
      </c>
      <c r="AC172" s="142">
        <v>13.847232000000002</v>
      </c>
      <c r="AD172" s="141">
        <v>270.45375000000001</v>
      </c>
      <c r="AE172" s="141">
        <v>1350.908754</v>
      </c>
      <c r="AF172" s="141">
        <v>1321.8542940000002</v>
      </c>
      <c r="AG172" s="141">
        <v>321.54632700000002</v>
      </c>
      <c r="AH172" s="141">
        <v>0</v>
      </c>
      <c r="AI172" s="141">
        <v>355.26804599999997</v>
      </c>
      <c r="AJ172" s="141">
        <v>168.39223199999998</v>
      </c>
      <c r="AK172" s="141">
        <v>0</v>
      </c>
      <c r="AL172" s="141">
        <v>253.70107200000001</v>
      </c>
      <c r="AM172" s="380">
        <v>7.7890680000000003</v>
      </c>
      <c r="AN172" s="141">
        <v>16.659951</v>
      </c>
      <c r="AO172" s="141">
        <v>0</v>
      </c>
      <c r="AP172" s="141">
        <v>38.358069</v>
      </c>
      <c r="AQ172" s="141">
        <v>0</v>
      </c>
      <c r="AR172" s="141">
        <v>20.245395000000002</v>
      </c>
      <c r="AS172" s="141">
        <v>0</v>
      </c>
      <c r="AT172" s="142">
        <v>15.299955000000001</v>
      </c>
      <c r="AU172" s="466">
        <v>98.352438000000006</v>
      </c>
      <c r="AV172" s="402">
        <v>4140.4769130000004</v>
      </c>
      <c r="AW172" s="141">
        <v>256.42287799999997</v>
      </c>
      <c r="AX172" s="402">
        <v>1242.8511749999998</v>
      </c>
      <c r="AY172" s="141">
        <v>0</v>
      </c>
      <c r="AZ172" s="141">
        <v>0</v>
      </c>
      <c r="BA172" s="142">
        <v>143.31028599999999</v>
      </c>
      <c r="BB172" s="403">
        <v>1099.5408889999999</v>
      </c>
    </row>
    <row r="173" spans="6:54" ht="16.149999999999999" customHeight="1">
      <c r="F173" s="137" t="s">
        <v>118</v>
      </c>
      <c r="G173" s="395" t="s">
        <v>119</v>
      </c>
      <c r="H173" s="467">
        <v>41426</v>
      </c>
      <c r="I173" s="397" t="s">
        <v>61</v>
      </c>
      <c r="J173" s="397" t="s">
        <v>67</v>
      </c>
      <c r="K173" s="398" t="s">
        <v>63</v>
      </c>
      <c r="L173" s="395" t="s">
        <v>111</v>
      </c>
      <c r="M173" s="399">
        <v>8.6234121814897258E-2</v>
      </c>
      <c r="N173" s="400" t="s">
        <v>52</v>
      </c>
      <c r="O173" s="504">
        <v>2018</v>
      </c>
      <c r="P173" s="401">
        <v>3</v>
      </c>
      <c r="Q173" s="141">
        <v>23509.735060000003</v>
      </c>
      <c r="R173" s="141">
        <v>365.532375</v>
      </c>
      <c r="S173" s="402">
        <v>23144.202685</v>
      </c>
      <c r="T173" s="141">
        <v>9412.4882600000019</v>
      </c>
      <c r="U173" s="141">
        <v>0</v>
      </c>
      <c r="V173" s="141">
        <v>0</v>
      </c>
      <c r="W173" s="403">
        <v>13731.714425</v>
      </c>
      <c r="X173" s="142">
        <v>260.439234</v>
      </c>
      <c r="Y173" s="141">
        <v>2757.7866640000002</v>
      </c>
      <c r="Z173" s="142">
        <v>169.44313800000003</v>
      </c>
      <c r="AA173" s="141">
        <v>0</v>
      </c>
      <c r="AB173" s="141">
        <v>-575.89648800000009</v>
      </c>
      <c r="AC173" s="142">
        <v>114.857844</v>
      </c>
      <c r="AD173" s="141">
        <v>1054.4296259999999</v>
      </c>
      <c r="AE173" s="141">
        <v>2202.5444310000003</v>
      </c>
      <c r="AF173" s="141">
        <v>1954.7469780000001</v>
      </c>
      <c r="AG173" s="141">
        <v>784.37769300000002</v>
      </c>
      <c r="AH173" s="141">
        <v>0</v>
      </c>
      <c r="AI173" s="141">
        <v>437.70234900000003</v>
      </c>
      <c r="AJ173" s="141">
        <v>322.53541499999994</v>
      </c>
      <c r="AK173" s="141">
        <v>0</v>
      </c>
      <c r="AL173" s="141">
        <v>361.109847</v>
      </c>
      <c r="AM173" s="380">
        <v>11.189058000000001</v>
      </c>
      <c r="AN173" s="141">
        <v>25.561743</v>
      </c>
      <c r="AO173" s="141">
        <v>1.5763589999999998</v>
      </c>
      <c r="AP173" s="141">
        <v>95.446991999999995</v>
      </c>
      <c r="AQ173" s="141">
        <v>15.299955000000001</v>
      </c>
      <c r="AR173" s="141">
        <v>33.628992000000004</v>
      </c>
      <c r="AS173" s="141">
        <v>0</v>
      </c>
      <c r="AT173" s="142">
        <v>306.61727999999999</v>
      </c>
      <c r="AU173" s="466">
        <v>489.320379</v>
      </c>
      <c r="AV173" s="402">
        <v>7606.7667179999999</v>
      </c>
      <c r="AW173" s="141">
        <v>448.89867000000004</v>
      </c>
      <c r="AX173" s="402">
        <v>2027.3413570000012</v>
      </c>
      <c r="AY173" s="141">
        <v>0</v>
      </c>
      <c r="AZ173" s="141">
        <v>0</v>
      </c>
      <c r="BA173" s="142">
        <v>833.52626399999986</v>
      </c>
      <c r="BB173" s="403">
        <v>1193.8150930000013</v>
      </c>
    </row>
    <row r="174" spans="6:54" ht="16.149999999999999" customHeight="1">
      <c r="F174" s="137" t="s">
        <v>120</v>
      </c>
      <c r="G174" s="395" t="s">
        <v>121</v>
      </c>
      <c r="H174" s="467">
        <v>41470</v>
      </c>
      <c r="I174" s="397" t="s">
        <v>55</v>
      </c>
      <c r="J174" s="397" t="s">
        <v>103</v>
      </c>
      <c r="K174" s="398" t="s">
        <v>95</v>
      </c>
      <c r="L174" s="395" t="s">
        <v>114</v>
      </c>
      <c r="M174" s="399">
        <v>3.9658329691332934E-2</v>
      </c>
      <c r="N174" s="400" t="s">
        <v>51</v>
      </c>
      <c r="O174" s="504">
        <v>2018</v>
      </c>
      <c r="P174" s="401">
        <v>3</v>
      </c>
      <c r="Q174" s="141">
        <v>3228.72012</v>
      </c>
      <c r="R174" s="141">
        <v>89.37337500000001</v>
      </c>
      <c r="S174" s="402">
        <v>3139.3467449999998</v>
      </c>
      <c r="T174" s="141">
        <v>1869.8409200000001</v>
      </c>
      <c r="U174" s="141">
        <v>0</v>
      </c>
      <c r="V174" s="141">
        <v>0</v>
      </c>
      <c r="W174" s="403">
        <v>1269.5058250000002</v>
      </c>
      <c r="X174" s="142">
        <v>76.994319000000004</v>
      </c>
      <c r="Y174" s="141">
        <v>249.32643999999996</v>
      </c>
      <c r="Z174" s="142">
        <v>18.267218999999997</v>
      </c>
      <c r="AA174" s="141">
        <v>0</v>
      </c>
      <c r="AB174" s="141">
        <v>-0.37090800000000002</v>
      </c>
      <c r="AC174" s="142">
        <v>19.194489000000001</v>
      </c>
      <c r="AD174" s="141">
        <v>170.46313499999999</v>
      </c>
      <c r="AE174" s="141">
        <v>104.039694</v>
      </c>
      <c r="AF174" s="141">
        <v>289.77187500000002</v>
      </c>
      <c r="AG174" s="141">
        <v>29.147186999999995</v>
      </c>
      <c r="AH174" s="141">
        <v>0</v>
      </c>
      <c r="AI174" s="141">
        <v>7.3254330000000003</v>
      </c>
      <c r="AJ174" s="141">
        <v>28.003554000000005</v>
      </c>
      <c r="AK174" s="141">
        <v>0</v>
      </c>
      <c r="AL174" s="141">
        <v>62.652543000000001</v>
      </c>
      <c r="AM174" s="380">
        <v>6.1199820000000003</v>
      </c>
      <c r="AN174" s="141">
        <v>4.5745319999999996</v>
      </c>
      <c r="AO174" s="141">
        <v>0</v>
      </c>
      <c r="AP174" s="141">
        <v>10.570878</v>
      </c>
      <c r="AQ174" s="141">
        <v>0</v>
      </c>
      <c r="AR174" s="141">
        <v>5.7799830000000005</v>
      </c>
      <c r="AS174" s="141">
        <v>0</v>
      </c>
      <c r="AT174" s="142">
        <v>43.488962999999998</v>
      </c>
      <c r="AU174" s="466">
        <v>70.534338000000005</v>
      </c>
      <c r="AV174" s="402">
        <v>761.93775900000003</v>
      </c>
      <c r="AW174" s="141">
        <v>53.758021999999997</v>
      </c>
      <c r="AX174" s="402">
        <v>128.04564700000003</v>
      </c>
      <c r="AY174" s="141">
        <v>0</v>
      </c>
      <c r="AZ174" s="141">
        <v>0</v>
      </c>
      <c r="BA174" s="142">
        <v>77.134022000000002</v>
      </c>
      <c r="BB174" s="403">
        <v>50.911625000000043</v>
      </c>
    </row>
    <row r="175" spans="6:54" ht="16.149999999999999" customHeight="1">
      <c r="F175" s="137" t="s">
        <v>122</v>
      </c>
      <c r="G175" s="395" t="s">
        <v>123</v>
      </c>
      <c r="H175" s="467">
        <v>41655</v>
      </c>
      <c r="I175" s="397" t="s">
        <v>61</v>
      </c>
      <c r="J175" s="397" t="s">
        <v>62</v>
      </c>
      <c r="K175" s="398" t="s">
        <v>95</v>
      </c>
      <c r="L175" s="395" t="s">
        <v>80</v>
      </c>
      <c r="M175" s="399">
        <v>0.11617032262830265</v>
      </c>
      <c r="N175" s="400" t="s">
        <v>52</v>
      </c>
      <c r="O175" s="504">
        <v>2018</v>
      </c>
      <c r="P175" s="401">
        <v>3</v>
      </c>
      <c r="Q175" s="141">
        <v>4140.3069400000004</v>
      </c>
      <c r="R175" s="141">
        <v>53.718600000000002</v>
      </c>
      <c r="S175" s="402">
        <v>4086.5883400000002</v>
      </c>
      <c r="T175" s="141">
        <v>2339.0849200000002</v>
      </c>
      <c r="U175" s="141">
        <v>0</v>
      </c>
      <c r="V175" s="141">
        <v>0</v>
      </c>
      <c r="W175" s="403">
        <v>1747.5034200000005</v>
      </c>
      <c r="X175" s="142">
        <v>87.997923</v>
      </c>
      <c r="Y175" s="141">
        <v>405.81788800000004</v>
      </c>
      <c r="Z175" s="142">
        <v>5.6254380000000008</v>
      </c>
      <c r="AA175" s="141">
        <v>0</v>
      </c>
      <c r="AB175" s="141">
        <v>-0.24727199999999999</v>
      </c>
      <c r="AC175" s="142">
        <v>0</v>
      </c>
      <c r="AD175" s="141">
        <v>264.76649399999997</v>
      </c>
      <c r="AE175" s="141">
        <v>130.43598</v>
      </c>
      <c r="AF175" s="141">
        <v>93.932451</v>
      </c>
      <c r="AG175" s="141">
        <v>54.430749000000006</v>
      </c>
      <c r="AH175" s="141">
        <v>0</v>
      </c>
      <c r="AI175" s="141">
        <v>8.963610000000001</v>
      </c>
      <c r="AJ175" s="141">
        <v>18.298127999999998</v>
      </c>
      <c r="AK175" s="141">
        <v>0</v>
      </c>
      <c r="AL175" s="141">
        <v>86.236109999999996</v>
      </c>
      <c r="AM175" s="380">
        <v>8.3145210000000009</v>
      </c>
      <c r="AN175" s="141">
        <v>2.0709030000000004</v>
      </c>
      <c r="AO175" s="141">
        <v>0</v>
      </c>
      <c r="AP175" s="141">
        <v>16.010861999999999</v>
      </c>
      <c r="AQ175" s="141">
        <v>0</v>
      </c>
      <c r="AR175" s="141">
        <v>2.9363549999999998</v>
      </c>
      <c r="AS175" s="141">
        <v>0</v>
      </c>
      <c r="AT175" s="142">
        <v>1.5763589999999998</v>
      </c>
      <c r="AU175" s="466">
        <v>30.908999999999999</v>
      </c>
      <c r="AV175" s="402">
        <v>687.97252200000003</v>
      </c>
      <c r="AW175" s="141">
        <v>78.861584000000008</v>
      </c>
      <c r="AX175" s="402">
        <v>480.98079300000057</v>
      </c>
      <c r="AY175" s="141">
        <v>0</v>
      </c>
      <c r="AZ175" s="141">
        <v>0</v>
      </c>
      <c r="BA175" s="142">
        <v>90.608688000000001</v>
      </c>
      <c r="BB175" s="403">
        <v>390.37210500000054</v>
      </c>
    </row>
    <row r="176" spans="6:54" ht="16.149999999999999" customHeight="1">
      <c r="F176" s="137" t="s">
        <v>124</v>
      </c>
      <c r="G176" s="395" t="s">
        <v>125</v>
      </c>
      <c r="H176" s="467">
        <v>41699</v>
      </c>
      <c r="I176" s="397" t="s">
        <v>55</v>
      </c>
      <c r="J176" s="397" t="s">
        <v>126</v>
      </c>
      <c r="K176" s="398" t="s">
        <v>63</v>
      </c>
      <c r="L176" s="395" t="s">
        <v>114</v>
      </c>
      <c r="M176" s="399">
        <v>0.17468920608579733</v>
      </c>
      <c r="N176" s="400" t="s">
        <v>52</v>
      </c>
      <c r="O176" s="504">
        <v>2018</v>
      </c>
      <c r="P176" s="401">
        <v>3</v>
      </c>
      <c r="Q176" s="141">
        <v>20559.443760000002</v>
      </c>
      <c r="R176" s="141">
        <v>221.210925</v>
      </c>
      <c r="S176" s="402">
        <v>20338.232835000003</v>
      </c>
      <c r="T176" s="141">
        <v>8155.4607200000009</v>
      </c>
      <c r="U176" s="141">
        <v>0</v>
      </c>
      <c r="V176" s="141">
        <v>0</v>
      </c>
      <c r="W176" s="403">
        <v>12182.772115</v>
      </c>
      <c r="X176" s="142">
        <v>300.77547900000002</v>
      </c>
      <c r="Y176" s="141">
        <v>2423.6700800000003</v>
      </c>
      <c r="Z176" s="142">
        <v>81.661578000000006</v>
      </c>
      <c r="AA176" s="141">
        <v>0</v>
      </c>
      <c r="AB176" s="141">
        <v>-28.838097000000001</v>
      </c>
      <c r="AC176" s="142">
        <v>75.696140999999997</v>
      </c>
      <c r="AD176" s="141">
        <v>510.95667900000001</v>
      </c>
      <c r="AE176" s="141">
        <v>1456.1229900000003</v>
      </c>
      <c r="AF176" s="141">
        <v>1520.506437</v>
      </c>
      <c r="AG176" s="141">
        <v>606.12549000000001</v>
      </c>
      <c r="AH176" s="141">
        <v>0</v>
      </c>
      <c r="AI176" s="141">
        <v>764.34866099999999</v>
      </c>
      <c r="AJ176" s="141">
        <v>125.05781400000001</v>
      </c>
      <c r="AK176" s="141">
        <v>52.112573999999995</v>
      </c>
      <c r="AL176" s="141">
        <v>161.40679799999998</v>
      </c>
      <c r="AM176" s="380">
        <v>18.329037</v>
      </c>
      <c r="AN176" s="141">
        <v>30.538092000000006</v>
      </c>
      <c r="AO176" s="141">
        <v>0.83454300000000003</v>
      </c>
      <c r="AP176" s="141">
        <v>193.45943100000002</v>
      </c>
      <c r="AQ176" s="141">
        <v>0</v>
      </c>
      <c r="AR176" s="141">
        <v>21.389028</v>
      </c>
      <c r="AS176" s="141">
        <v>0</v>
      </c>
      <c r="AT176" s="142">
        <v>26.767194</v>
      </c>
      <c r="AU176" s="466">
        <v>291.31732499999998</v>
      </c>
      <c r="AV176" s="402">
        <v>5487.9547679999996</v>
      </c>
      <c r="AW176" s="141">
        <v>344.05534599999999</v>
      </c>
      <c r="AX176" s="402">
        <v>3591.5129080000002</v>
      </c>
      <c r="AY176" s="141">
        <v>0</v>
      </c>
      <c r="AZ176" s="141">
        <v>0</v>
      </c>
      <c r="BA176" s="142">
        <v>588.92577800000004</v>
      </c>
      <c r="BB176" s="403">
        <v>3002.5871299999999</v>
      </c>
    </row>
    <row r="177" spans="6:54" ht="16.149999999999999" customHeight="1">
      <c r="F177" s="137" t="s">
        <v>127</v>
      </c>
      <c r="G177" s="395" t="s">
        <v>128</v>
      </c>
      <c r="H177" s="467">
        <v>41699</v>
      </c>
      <c r="I177" s="397" t="s">
        <v>55</v>
      </c>
      <c r="J177" s="397" t="s">
        <v>103</v>
      </c>
      <c r="K177" s="398" t="s">
        <v>95</v>
      </c>
      <c r="L177" s="395" t="s">
        <v>114</v>
      </c>
      <c r="M177" s="399">
        <v>0.10226994133387723</v>
      </c>
      <c r="N177" s="400" t="s">
        <v>52</v>
      </c>
      <c r="O177" s="504">
        <v>2018</v>
      </c>
      <c r="P177" s="401">
        <v>3</v>
      </c>
      <c r="Q177" s="141">
        <v>6107.1463800000001</v>
      </c>
      <c r="R177" s="141">
        <v>116.45335</v>
      </c>
      <c r="S177" s="402">
        <v>5990.6930300000004</v>
      </c>
      <c r="T177" s="141">
        <v>3423.0707000000002</v>
      </c>
      <c r="U177" s="141">
        <v>0</v>
      </c>
      <c r="V177" s="141">
        <v>0</v>
      </c>
      <c r="W177" s="403">
        <v>2567.6223300000011</v>
      </c>
      <c r="X177" s="142">
        <v>186.78308699999999</v>
      </c>
      <c r="Y177" s="141">
        <v>475.85914400000001</v>
      </c>
      <c r="Z177" s="142">
        <v>31.001727000000002</v>
      </c>
      <c r="AA177" s="141">
        <v>0</v>
      </c>
      <c r="AB177" s="141">
        <v>-0.98908799999999997</v>
      </c>
      <c r="AC177" s="142">
        <v>23.212659000000002</v>
      </c>
      <c r="AD177" s="141">
        <v>214.57027799999997</v>
      </c>
      <c r="AE177" s="141">
        <v>183.19764300000003</v>
      </c>
      <c r="AF177" s="141">
        <v>410.6569740000001</v>
      </c>
      <c r="AG177" s="141">
        <v>40.367153999999999</v>
      </c>
      <c r="AH177" s="141">
        <v>0</v>
      </c>
      <c r="AI177" s="141">
        <v>27.261738000000001</v>
      </c>
      <c r="AJ177" s="141">
        <v>14.867228999999998</v>
      </c>
      <c r="AK177" s="141">
        <v>0</v>
      </c>
      <c r="AL177" s="141">
        <v>108.70695300000003</v>
      </c>
      <c r="AM177" s="380">
        <v>6.738162</v>
      </c>
      <c r="AN177" s="141">
        <v>23.707203</v>
      </c>
      <c r="AO177" s="141">
        <v>0</v>
      </c>
      <c r="AP177" s="141">
        <v>116.68147499999999</v>
      </c>
      <c r="AQ177" s="141">
        <v>0</v>
      </c>
      <c r="AR177" s="141">
        <v>9.7981529999999992</v>
      </c>
      <c r="AS177" s="141">
        <v>0</v>
      </c>
      <c r="AT177" s="142">
        <v>12.549054</v>
      </c>
      <c r="AU177" s="466">
        <v>169.47404700000001</v>
      </c>
      <c r="AV177" s="402">
        <v>1169.102016</v>
      </c>
      <c r="AW177" s="141">
        <v>102.522425</v>
      </c>
      <c r="AX177" s="402">
        <v>624.57750200000078</v>
      </c>
      <c r="AY177" s="141">
        <v>0</v>
      </c>
      <c r="AZ177" s="141">
        <v>0</v>
      </c>
      <c r="BA177" s="142">
        <v>99.264396000000005</v>
      </c>
      <c r="BB177" s="403">
        <v>525.31310600000074</v>
      </c>
    </row>
    <row r="178" spans="6:54" ht="16.149999999999999" customHeight="1">
      <c r="F178" s="137" t="s">
        <v>129</v>
      </c>
      <c r="G178" s="395" t="s">
        <v>130</v>
      </c>
      <c r="H178" s="467">
        <v>41725</v>
      </c>
      <c r="I178" s="397" t="s">
        <v>55</v>
      </c>
      <c r="J178" s="397" t="s">
        <v>116</v>
      </c>
      <c r="K178" s="398" t="s">
        <v>117</v>
      </c>
      <c r="L178" s="395" t="s">
        <v>114</v>
      </c>
      <c r="M178" s="399">
        <v>0.12661218394565898</v>
      </c>
      <c r="N178" s="400" t="s">
        <v>52</v>
      </c>
      <c r="O178" s="504">
        <v>2018</v>
      </c>
      <c r="P178" s="401">
        <v>3</v>
      </c>
      <c r="Q178" s="141">
        <v>15942.597040000001</v>
      </c>
      <c r="R178" s="141">
        <v>241.32387500000002</v>
      </c>
      <c r="S178" s="402">
        <v>15701.273164999999</v>
      </c>
      <c r="T178" s="141">
        <v>7840.231600000001</v>
      </c>
      <c r="U178" s="141">
        <v>0</v>
      </c>
      <c r="V178" s="141">
        <v>0</v>
      </c>
      <c r="W178" s="403">
        <v>7861.0415649999995</v>
      </c>
      <c r="X178" s="142">
        <v>196.85942100000003</v>
      </c>
      <c r="Y178" s="141">
        <v>1091.385788</v>
      </c>
      <c r="Z178" s="142">
        <v>19.349034</v>
      </c>
      <c r="AA178" s="141">
        <v>0</v>
      </c>
      <c r="AB178" s="141">
        <v>-1.3909050000000001</v>
      </c>
      <c r="AC178" s="142">
        <v>76.932501000000002</v>
      </c>
      <c r="AD178" s="141">
        <v>360.08985000000001</v>
      </c>
      <c r="AE178" s="141">
        <v>1610.482536</v>
      </c>
      <c r="AF178" s="141">
        <v>1161.5293110000002</v>
      </c>
      <c r="AG178" s="141">
        <v>241.584744</v>
      </c>
      <c r="AH178" s="141">
        <v>0</v>
      </c>
      <c r="AI178" s="141">
        <v>349.024428</v>
      </c>
      <c r="AJ178" s="141">
        <v>158.934078</v>
      </c>
      <c r="AK178" s="141">
        <v>2.5963560000000001</v>
      </c>
      <c r="AL178" s="141">
        <v>326.769948</v>
      </c>
      <c r="AM178" s="380">
        <v>9.5817899999999998</v>
      </c>
      <c r="AN178" s="141">
        <v>28.992642000000004</v>
      </c>
      <c r="AO178" s="141">
        <v>0</v>
      </c>
      <c r="AP178" s="141">
        <v>42.747146999999998</v>
      </c>
      <c r="AQ178" s="141">
        <v>30.599910000000001</v>
      </c>
      <c r="AR178" s="141">
        <v>16.814496000000002</v>
      </c>
      <c r="AS178" s="141">
        <v>0</v>
      </c>
      <c r="AT178" s="142">
        <v>4.2036240000000005</v>
      </c>
      <c r="AU178" s="466">
        <v>132.93960900000002</v>
      </c>
      <c r="AV178" s="402">
        <v>4343.9508600000008</v>
      </c>
      <c r="AW178" s="141">
        <v>266.51102900000001</v>
      </c>
      <c r="AX178" s="402">
        <v>2018.5270289999985</v>
      </c>
      <c r="AY178" s="141">
        <v>0</v>
      </c>
      <c r="AZ178" s="141">
        <v>0</v>
      </c>
      <c r="BA178" s="142">
        <v>579.25716799999998</v>
      </c>
      <c r="BB178" s="403">
        <v>1439.2698609999986</v>
      </c>
    </row>
    <row r="179" spans="6:54" ht="16.149999999999999" customHeight="1">
      <c r="F179" s="137" t="s">
        <v>131</v>
      </c>
      <c r="G179" s="395" t="s">
        <v>132</v>
      </c>
      <c r="H179" s="467">
        <v>41726</v>
      </c>
      <c r="I179" s="397" t="s">
        <v>55</v>
      </c>
      <c r="J179" s="397" t="s">
        <v>103</v>
      </c>
      <c r="K179" s="398" t="s">
        <v>106</v>
      </c>
      <c r="L179" s="395" t="s">
        <v>114</v>
      </c>
      <c r="M179" s="399">
        <v>0.10361239807780064</v>
      </c>
      <c r="N179" s="400" t="s">
        <v>52</v>
      </c>
      <c r="O179" s="504">
        <v>2018</v>
      </c>
      <c r="P179" s="401">
        <v>3</v>
      </c>
      <c r="Q179" s="141">
        <v>10534.849200000001</v>
      </c>
      <c r="R179" s="141">
        <v>382.33520000000004</v>
      </c>
      <c r="S179" s="402">
        <v>10152.514000000001</v>
      </c>
      <c r="T179" s="141">
        <v>4376.56808</v>
      </c>
      <c r="U179" s="141">
        <v>0</v>
      </c>
      <c r="V179" s="141">
        <v>0</v>
      </c>
      <c r="W179" s="403">
        <v>5775.9459200000001</v>
      </c>
      <c r="X179" s="142">
        <v>164.652243</v>
      </c>
      <c r="Y179" s="141">
        <v>957.30498800000021</v>
      </c>
      <c r="Z179" s="142">
        <v>25.129017000000005</v>
      </c>
      <c r="AA179" s="141">
        <v>0</v>
      </c>
      <c r="AB179" s="141">
        <v>-22.161753000000001</v>
      </c>
      <c r="AC179" s="142">
        <v>151.26864599999999</v>
      </c>
      <c r="AD179" s="141">
        <v>377.39888999999999</v>
      </c>
      <c r="AE179" s="141">
        <v>1119.245799</v>
      </c>
      <c r="AF179" s="141">
        <v>936.44997300000023</v>
      </c>
      <c r="AG179" s="141">
        <v>331.74629700000003</v>
      </c>
      <c r="AH179" s="141">
        <v>0</v>
      </c>
      <c r="AI179" s="141">
        <v>434.54963099999998</v>
      </c>
      <c r="AJ179" s="141">
        <v>133.52688000000001</v>
      </c>
      <c r="AK179" s="141">
        <v>0</v>
      </c>
      <c r="AL179" s="141">
        <v>95.137901999999997</v>
      </c>
      <c r="AM179" s="380">
        <v>7.5417959999999997</v>
      </c>
      <c r="AN179" s="141">
        <v>4.6672590000000005</v>
      </c>
      <c r="AO179" s="141">
        <v>0</v>
      </c>
      <c r="AP179" s="141">
        <v>16.938132000000003</v>
      </c>
      <c r="AQ179" s="141">
        <v>0</v>
      </c>
      <c r="AR179" s="141">
        <v>23.583567000000002</v>
      </c>
      <c r="AS179" s="141">
        <v>0</v>
      </c>
      <c r="AT179" s="142">
        <v>9.705426000000001</v>
      </c>
      <c r="AU179" s="466">
        <v>62.436180000000007</v>
      </c>
      <c r="AV179" s="402">
        <v>3490.4915520000009</v>
      </c>
      <c r="AW179" s="141">
        <v>175.93402400000002</v>
      </c>
      <c r="AX179" s="402">
        <v>1091.5409889999996</v>
      </c>
      <c r="AY179" s="141">
        <v>0</v>
      </c>
      <c r="AZ179" s="141">
        <v>0</v>
      </c>
      <c r="BA179" s="142">
        <v>464.43091400000003</v>
      </c>
      <c r="BB179" s="403">
        <v>627.11007499999948</v>
      </c>
    </row>
    <row r="180" spans="6:54" ht="16.149999999999999" customHeight="1">
      <c r="F180" s="137" t="s">
        <v>133</v>
      </c>
      <c r="G180" s="395" t="s">
        <v>134</v>
      </c>
      <c r="H180" s="467">
        <v>41726</v>
      </c>
      <c r="I180" s="397" t="s">
        <v>55</v>
      </c>
      <c r="J180" s="397" t="s">
        <v>103</v>
      </c>
      <c r="K180" s="398" t="s">
        <v>135</v>
      </c>
      <c r="L180" s="395" t="s">
        <v>114</v>
      </c>
      <c r="M180" s="399">
        <v>0.12960147646480888</v>
      </c>
      <c r="N180" s="400" t="s">
        <v>52</v>
      </c>
      <c r="O180" s="504">
        <v>2018</v>
      </c>
      <c r="P180" s="401">
        <v>3</v>
      </c>
      <c r="Q180" s="141">
        <v>7013.5907999999999</v>
      </c>
      <c r="R180" s="141">
        <v>162.13307500000002</v>
      </c>
      <c r="S180" s="402">
        <v>6851.4577250000002</v>
      </c>
      <c r="T180" s="141">
        <v>2491.3642399999999</v>
      </c>
      <c r="U180" s="141">
        <v>0</v>
      </c>
      <c r="V180" s="141">
        <v>0</v>
      </c>
      <c r="W180" s="403">
        <v>4360.0934850000003</v>
      </c>
      <c r="X180" s="142">
        <v>102.61788000000001</v>
      </c>
      <c r="Y180" s="141">
        <v>578.20748800000001</v>
      </c>
      <c r="Z180" s="142">
        <v>127.314171</v>
      </c>
      <c r="AA180" s="141">
        <v>0</v>
      </c>
      <c r="AB180" s="141">
        <v>-6.738162</v>
      </c>
      <c r="AC180" s="142">
        <v>55.388928000000007</v>
      </c>
      <c r="AD180" s="141">
        <v>332.05538700000005</v>
      </c>
      <c r="AE180" s="141">
        <v>734.79965700000002</v>
      </c>
      <c r="AF180" s="141">
        <v>668.12894400000005</v>
      </c>
      <c r="AG180" s="141">
        <v>254.53561500000001</v>
      </c>
      <c r="AH180" s="141">
        <v>0</v>
      </c>
      <c r="AI180" s="141">
        <v>292.58459399999998</v>
      </c>
      <c r="AJ180" s="141">
        <v>138.68868299999997</v>
      </c>
      <c r="AK180" s="141">
        <v>0</v>
      </c>
      <c r="AL180" s="141">
        <v>72.728877000000011</v>
      </c>
      <c r="AM180" s="380">
        <v>7.9127039999999997</v>
      </c>
      <c r="AN180" s="141">
        <v>22.903569000000001</v>
      </c>
      <c r="AO180" s="141">
        <v>4.7599859999999996</v>
      </c>
      <c r="AP180" s="141">
        <v>20.956302000000001</v>
      </c>
      <c r="AQ180" s="141">
        <v>0</v>
      </c>
      <c r="AR180" s="141">
        <v>16.134498000000001</v>
      </c>
      <c r="AS180" s="141">
        <v>0</v>
      </c>
      <c r="AT180" s="142">
        <v>8.5927019999999992</v>
      </c>
      <c r="AU180" s="466">
        <v>81.259761000000012</v>
      </c>
      <c r="AV180" s="402">
        <v>2574.7815180000002</v>
      </c>
      <c r="AW180" s="141">
        <v>116.851471</v>
      </c>
      <c r="AX180" s="402">
        <v>908.971723</v>
      </c>
      <c r="AY180" s="141">
        <v>0</v>
      </c>
      <c r="AZ180" s="141">
        <v>0</v>
      </c>
      <c r="BA180" s="142">
        <v>387.48105599999997</v>
      </c>
      <c r="BB180" s="403">
        <v>521.49066700000003</v>
      </c>
    </row>
    <row r="181" spans="6:54" ht="16.149999999999999" customHeight="1">
      <c r="F181" s="137" t="s">
        <v>136</v>
      </c>
      <c r="G181" s="395" t="s">
        <v>137</v>
      </c>
      <c r="H181" s="467">
        <v>41738</v>
      </c>
      <c r="I181" s="397" t="s">
        <v>55</v>
      </c>
      <c r="J181" s="397" t="s">
        <v>116</v>
      </c>
      <c r="K181" s="398" t="s">
        <v>135</v>
      </c>
      <c r="L181" s="395" t="s">
        <v>114</v>
      </c>
      <c r="M181" s="399">
        <v>0.19686146004639787</v>
      </c>
      <c r="N181" s="400" t="s">
        <v>52</v>
      </c>
      <c r="O181" s="504">
        <v>2018</v>
      </c>
      <c r="P181" s="401">
        <v>3</v>
      </c>
      <c r="Q181" s="141">
        <v>11519.329540000001</v>
      </c>
      <c r="R181" s="141">
        <v>157.75110000000001</v>
      </c>
      <c r="S181" s="402">
        <v>11361.578440000001</v>
      </c>
      <c r="T181" s="141">
        <v>4193.4665000000005</v>
      </c>
      <c r="U181" s="141">
        <v>0</v>
      </c>
      <c r="V181" s="141">
        <v>0</v>
      </c>
      <c r="W181" s="403">
        <v>7168.1119400000007</v>
      </c>
      <c r="X181" s="142">
        <v>279.63372300000003</v>
      </c>
      <c r="Y181" s="141">
        <v>958.99695999999983</v>
      </c>
      <c r="Z181" s="142">
        <v>61.725273000000001</v>
      </c>
      <c r="AA181" s="141">
        <v>0</v>
      </c>
      <c r="AB181" s="141">
        <v>-4.6363500000000002</v>
      </c>
      <c r="AC181" s="142">
        <v>49.794398999999999</v>
      </c>
      <c r="AD181" s="141">
        <v>347.69534099999998</v>
      </c>
      <c r="AE181" s="141">
        <v>1037.0896769999999</v>
      </c>
      <c r="AF181" s="141">
        <v>906.53006099999993</v>
      </c>
      <c r="AG181" s="141">
        <v>280.71553799999998</v>
      </c>
      <c r="AH181" s="141">
        <v>0</v>
      </c>
      <c r="AI181" s="141">
        <v>326.02813200000003</v>
      </c>
      <c r="AJ181" s="141">
        <v>126.13962900000001</v>
      </c>
      <c r="AK181" s="141">
        <v>3.4618080000000004</v>
      </c>
      <c r="AL181" s="141">
        <v>259.57378199999999</v>
      </c>
      <c r="AM181" s="380">
        <v>9.4272449999999992</v>
      </c>
      <c r="AN181" s="141">
        <v>17.432676000000001</v>
      </c>
      <c r="AO181" s="141">
        <v>1.019997</v>
      </c>
      <c r="AP181" s="141">
        <v>24.665382000000001</v>
      </c>
      <c r="AQ181" s="141">
        <v>0</v>
      </c>
      <c r="AR181" s="141">
        <v>15.918135000000003</v>
      </c>
      <c r="AS181" s="141">
        <v>0</v>
      </c>
      <c r="AT181" s="142">
        <v>97.363349999999997</v>
      </c>
      <c r="AU181" s="466">
        <v>165.82678500000003</v>
      </c>
      <c r="AV181" s="402">
        <v>3453.0607529999997</v>
      </c>
      <c r="AW181" s="141">
        <v>192.14124800000002</v>
      </c>
      <c r="AX181" s="402">
        <v>2267.7120320000008</v>
      </c>
      <c r="AY181" s="141">
        <v>0</v>
      </c>
      <c r="AZ181" s="141">
        <v>0</v>
      </c>
      <c r="BA181" s="142">
        <v>377.72036400000002</v>
      </c>
      <c r="BB181" s="403">
        <v>1889.991668000001</v>
      </c>
    </row>
    <row r="182" spans="6:54" ht="16.149999999999999" customHeight="1">
      <c r="F182" s="137" t="s">
        <v>138</v>
      </c>
      <c r="G182" s="395" t="s">
        <v>139</v>
      </c>
      <c r="H182" s="467">
        <v>41739</v>
      </c>
      <c r="I182" s="397" t="s">
        <v>55</v>
      </c>
      <c r="J182" s="397" t="s">
        <v>116</v>
      </c>
      <c r="K182" s="398" t="s">
        <v>63</v>
      </c>
      <c r="L182" s="395" t="s">
        <v>114</v>
      </c>
      <c r="M182" s="399">
        <v>0.19040255514010651</v>
      </c>
      <c r="N182" s="400" t="s">
        <v>52</v>
      </c>
      <c r="O182" s="504">
        <v>2018</v>
      </c>
      <c r="P182" s="401">
        <v>3</v>
      </c>
      <c r="Q182" s="141">
        <v>24684.06638</v>
      </c>
      <c r="R182" s="141">
        <v>335.64667500000002</v>
      </c>
      <c r="S182" s="402">
        <v>24348.419705</v>
      </c>
      <c r="T182" s="141">
        <v>9871.3189000000002</v>
      </c>
      <c r="U182" s="141">
        <v>0</v>
      </c>
      <c r="V182" s="141">
        <v>0</v>
      </c>
      <c r="W182" s="403">
        <v>14477.100804999998</v>
      </c>
      <c r="X182" s="142">
        <v>289.40096699999998</v>
      </c>
      <c r="Y182" s="141">
        <v>2901.3808159999999</v>
      </c>
      <c r="Z182" s="142">
        <v>118.59783299999999</v>
      </c>
      <c r="AA182" s="141">
        <v>0</v>
      </c>
      <c r="AB182" s="141">
        <v>-56.161653000000015</v>
      </c>
      <c r="AC182" s="142">
        <v>129.87961799999999</v>
      </c>
      <c r="AD182" s="141">
        <v>620.68362900000011</v>
      </c>
      <c r="AE182" s="141">
        <v>1990.3232369999998</v>
      </c>
      <c r="AF182" s="141">
        <v>1660.8023880000001</v>
      </c>
      <c r="AG182" s="141">
        <v>385.033413</v>
      </c>
      <c r="AH182" s="141">
        <v>0</v>
      </c>
      <c r="AI182" s="141">
        <v>427.25510700000001</v>
      </c>
      <c r="AJ182" s="141">
        <v>330.13902899999999</v>
      </c>
      <c r="AK182" s="141">
        <v>53.874386999999999</v>
      </c>
      <c r="AL182" s="141">
        <v>509.3803200000001</v>
      </c>
      <c r="AM182" s="380">
        <v>8.6545199999999998</v>
      </c>
      <c r="AN182" s="141">
        <v>24.974471999999999</v>
      </c>
      <c r="AO182" s="141">
        <v>5.8108919999999999</v>
      </c>
      <c r="AP182" s="141">
        <v>60.210732000000007</v>
      </c>
      <c r="AQ182" s="141">
        <v>0</v>
      </c>
      <c r="AR182" s="141">
        <v>28.405371000000002</v>
      </c>
      <c r="AS182" s="141">
        <v>0</v>
      </c>
      <c r="AT182" s="142">
        <v>22.965387</v>
      </c>
      <c r="AU182" s="466">
        <v>151.02137400000001</v>
      </c>
      <c r="AV182" s="402">
        <v>6128.5128839999998</v>
      </c>
      <c r="AW182" s="141">
        <v>413.01696000000004</v>
      </c>
      <c r="AX182" s="402">
        <v>4699.9093099999991</v>
      </c>
      <c r="AY182" s="141">
        <v>0</v>
      </c>
      <c r="AZ182" s="141">
        <v>0</v>
      </c>
      <c r="BA182" s="142">
        <v>816.92081000000007</v>
      </c>
      <c r="BB182" s="403">
        <v>3882.9884999999995</v>
      </c>
    </row>
    <row r="183" spans="6:54" ht="16.149999999999999" customHeight="1">
      <c r="F183" s="137" t="s">
        <v>140</v>
      </c>
      <c r="G183" s="395" t="s">
        <v>141</v>
      </c>
      <c r="H183" s="467">
        <v>41752</v>
      </c>
      <c r="I183" s="397" t="s">
        <v>61</v>
      </c>
      <c r="J183" s="397" t="s">
        <v>108</v>
      </c>
      <c r="K183" s="398" t="s">
        <v>106</v>
      </c>
      <c r="L183" s="395" t="s">
        <v>77</v>
      </c>
      <c r="M183" s="399">
        <v>4.4729803853078905E-2</v>
      </c>
      <c r="N183" s="400" t="s">
        <v>51</v>
      </c>
      <c r="O183" s="504">
        <v>2018</v>
      </c>
      <c r="P183" s="401">
        <v>3</v>
      </c>
      <c r="Q183" s="141">
        <v>9705.9907400000011</v>
      </c>
      <c r="R183" s="141">
        <v>352.13425000000007</v>
      </c>
      <c r="S183" s="402">
        <v>9353.8564900000019</v>
      </c>
      <c r="T183" s="141">
        <v>3684.5296000000008</v>
      </c>
      <c r="U183" s="141">
        <v>0</v>
      </c>
      <c r="V183" s="141">
        <v>0</v>
      </c>
      <c r="W183" s="403">
        <v>5669.3268900000003</v>
      </c>
      <c r="X183" s="142">
        <v>126.634173</v>
      </c>
      <c r="Y183" s="141">
        <v>881.99627199999998</v>
      </c>
      <c r="Z183" s="142">
        <v>26.674467000000003</v>
      </c>
      <c r="AA183" s="141">
        <v>0</v>
      </c>
      <c r="AB183" s="141">
        <v>-6.9236160000000009</v>
      </c>
      <c r="AC183" s="142">
        <v>54.585294000000005</v>
      </c>
      <c r="AD183" s="141">
        <v>355.29895500000003</v>
      </c>
      <c r="AE183" s="141">
        <v>1270.6689900000001</v>
      </c>
      <c r="AF183" s="141">
        <v>1273.419891</v>
      </c>
      <c r="AG183" s="141">
        <v>311.40817500000003</v>
      </c>
      <c r="AH183" s="141">
        <v>0</v>
      </c>
      <c r="AI183" s="141">
        <v>407.53516499999995</v>
      </c>
      <c r="AJ183" s="141">
        <v>93.963359999999994</v>
      </c>
      <c r="AK183" s="141">
        <v>0</v>
      </c>
      <c r="AL183" s="141">
        <v>282.16826100000003</v>
      </c>
      <c r="AM183" s="380">
        <v>8.6545199999999998</v>
      </c>
      <c r="AN183" s="141">
        <v>6.5217989999999997</v>
      </c>
      <c r="AO183" s="141">
        <v>1.6999950000000004</v>
      </c>
      <c r="AP183" s="141">
        <v>21.203574000000003</v>
      </c>
      <c r="AQ183" s="141">
        <v>0</v>
      </c>
      <c r="AR183" s="141">
        <v>15.887226000000002</v>
      </c>
      <c r="AS183" s="141">
        <v>0</v>
      </c>
      <c r="AT183" s="142">
        <v>13.816323000000001</v>
      </c>
      <c r="AU183" s="466">
        <v>67.783436999999992</v>
      </c>
      <c r="AV183" s="402">
        <v>4062.2462340000002</v>
      </c>
      <c r="AW183" s="141">
        <v>185.29036000000002</v>
      </c>
      <c r="AX183" s="402">
        <v>434.14706200000023</v>
      </c>
      <c r="AY183" s="141">
        <v>0</v>
      </c>
      <c r="AZ183" s="141">
        <v>0</v>
      </c>
      <c r="BA183" s="142">
        <v>644.05220200000008</v>
      </c>
      <c r="BB183" s="403">
        <v>-209.90513999999985</v>
      </c>
    </row>
    <row r="184" spans="6:54" ht="16.149999999999999" customHeight="1">
      <c r="F184" s="137" t="s">
        <v>142</v>
      </c>
      <c r="G184" s="395" t="s">
        <v>143</v>
      </c>
      <c r="H184" s="467">
        <v>42013</v>
      </c>
      <c r="I184" s="397" t="s">
        <v>55</v>
      </c>
      <c r="J184" s="397" t="s">
        <v>71</v>
      </c>
      <c r="K184" s="398" t="s">
        <v>63</v>
      </c>
      <c r="L184" s="395" t="s">
        <v>114</v>
      </c>
      <c r="M184" s="399">
        <v>4.5360603502472278E-2</v>
      </c>
      <c r="N184" s="400" t="s">
        <v>51</v>
      </c>
      <c r="O184" s="504">
        <v>2018</v>
      </c>
      <c r="P184" s="401">
        <v>3</v>
      </c>
      <c r="Q184" s="141">
        <v>24782.318360000001</v>
      </c>
      <c r="R184" s="141">
        <v>316.51100000000002</v>
      </c>
      <c r="S184" s="402">
        <v>24465.807359999999</v>
      </c>
      <c r="T184" s="141">
        <v>10005.953360000001</v>
      </c>
      <c r="U184" s="141">
        <v>0</v>
      </c>
      <c r="V184" s="141">
        <v>0</v>
      </c>
      <c r="W184" s="403">
        <v>14459.853999999999</v>
      </c>
      <c r="X184" s="142">
        <v>283.40462100000002</v>
      </c>
      <c r="Y184" s="141">
        <v>2915.4273760000001</v>
      </c>
      <c r="Z184" s="142">
        <v>152.69046</v>
      </c>
      <c r="AA184" s="141">
        <v>0</v>
      </c>
      <c r="AB184" s="141">
        <v>-37.863524999999996</v>
      </c>
      <c r="AC184" s="142">
        <v>110.37603899999999</v>
      </c>
      <c r="AD184" s="141">
        <v>925.87909500000023</v>
      </c>
      <c r="AE184" s="141">
        <v>2484.1563299999998</v>
      </c>
      <c r="AF184" s="141">
        <v>4431.2378760000001</v>
      </c>
      <c r="AG184" s="141">
        <v>524.24754900000005</v>
      </c>
      <c r="AH184" s="141">
        <v>0</v>
      </c>
      <c r="AI184" s="141">
        <v>619.35454200000004</v>
      </c>
      <c r="AJ184" s="141">
        <v>177.41765999999998</v>
      </c>
      <c r="AK184" s="141">
        <v>0</v>
      </c>
      <c r="AL184" s="141">
        <v>357.21531299999998</v>
      </c>
      <c r="AM184" s="380">
        <v>9.334518000000001</v>
      </c>
      <c r="AN184" s="141">
        <v>6.1199820000000003</v>
      </c>
      <c r="AO184" s="141">
        <v>8.4381570000000004</v>
      </c>
      <c r="AP184" s="141">
        <v>32.052633</v>
      </c>
      <c r="AQ184" s="141">
        <v>0</v>
      </c>
      <c r="AR184" s="141">
        <v>35.545349999999999</v>
      </c>
      <c r="AS184" s="141">
        <v>0</v>
      </c>
      <c r="AT184" s="142">
        <v>31.558089000000002</v>
      </c>
      <c r="AU184" s="466">
        <v>123.04872900000001</v>
      </c>
      <c r="AV184" s="402">
        <v>9642.5570940000016</v>
      </c>
      <c r="AW184" s="141">
        <v>414.14604600000001</v>
      </c>
      <c r="AX184" s="402">
        <v>1124.140916999999</v>
      </c>
      <c r="AY184" s="141">
        <v>0</v>
      </c>
      <c r="AZ184" s="141">
        <v>0</v>
      </c>
      <c r="BA184" s="142">
        <v>1442.2189780000001</v>
      </c>
      <c r="BB184" s="403">
        <v>-318.07806100000101</v>
      </c>
    </row>
    <row r="185" spans="6:54" ht="16.149999999999999" customHeight="1">
      <c r="F185" s="137" t="s">
        <v>144</v>
      </c>
      <c r="G185" s="395" t="s">
        <v>215</v>
      </c>
      <c r="H185" s="467">
        <v>42013</v>
      </c>
      <c r="I185" s="397" t="s">
        <v>55</v>
      </c>
      <c r="J185" s="397" t="s">
        <v>71</v>
      </c>
      <c r="K185" s="398" t="s">
        <v>63</v>
      </c>
      <c r="L185" s="395" t="s">
        <v>114</v>
      </c>
      <c r="M185" s="399">
        <v>-8.9370891227530072E-2</v>
      </c>
      <c r="N185" s="400" t="s">
        <v>56</v>
      </c>
      <c r="O185" s="504">
        <v>2018</v>
      </c>
      <c r="P185" s="401">
        <v>3</v>
      </c>
      <c r="Q185" s="141">
        <v>7951.5324200000014</v>
      </c>
      <c r="R185" s="141">
        <v>126.98270000000002</v>
      </c>
      <c r="S185" s="402">
        <v>7824.5497200000009</v>
      </c>
      <c r="T185" s="141">
        <v>3392.7626799999998</v>
      </c>
      <c r="U185" s="141">
        <v>0</v>
      </c>
      <c r="V185" s="141">
        <v>0</v>
      </c>
      <c r="W185" s="403">
        <v>4431.7870400000011</v>
      </c>
      <c r="X185" s="142">
        <v>95.756082000000006</v>
      </c>
      <c r="Y185" s="141">
        <v>932.34042000000011</v>
      </c>
      <c r="Z185" s="142">
        <v>41.263514999999998</v>
      </c>
      <c r="AA185" s="141">
        <v>0</v>
      </c>
      <c r="AB185" s="141">
        <v>-16.505406000000001</v>
      </c>
      <c r="AC185" s="142">
        <v>40.398063</v>
      </c>
      <c r="AD185" s="141">
        <v>323.49359400000003</v>
      </c>
      <c r="AE185" s="141">
        <v>1044.1060200000002</v>
      </c>
      <c r="AF185" s="141">
        <v>1738.7548860000002</v>
      </c>
      <c r="AG185" s="141">
        <v>275.64646200000004</v>
      </c>
      <c r="AH185" s="141">
        <v>0</v>
      </c>
      <c r="AI185" s="141">
        <v>273.73010399999998</v>
      </c>
      <c r="AJ185" s="141">
        <v>79.497947999999994</v>
      </c>
      <c r="AK185" s="141">
        <v>0</v>
      </c>
      <c r="AL185" s="141">
        <v>132.10506600000002</v>
      </c>
      <c r="AM185" s="380">
        <v>18.916308000000001</v>
      </c>
      <c r="AN185" s="141">
        <v>31.990815000000001</v>
      </c>
      <c r="AO185" s="141">
        <v>1.5145409999999999</v>
      </c>
      <c r="AP185" s="141">
        <v>18.576308999999998</v>
      </c>
      <c r="AQ185" s="141">
        <v>0</v>
      </c>
      <c r="AR185" s="141">
        <v>13.198142999999998</v>
      </c>
      <c r="AS185" s="141">
        <v>0</v>
      </c>
      <c r="AT185" s="142">
        <v>12.889053000000001</v>
      </c>
      <c r="AU185" s="466">
        <v>97.085168999999993</v>
      </c>
      <c r="AV185" s="402">
        <v>3964.419249</v>
      </c>
      <c r="AW185" s="141">
        <v>132.53596999999999</v>
      </c>
      <c r="AX185" s="402">
        <v>-710.63553899999908</v>
      </c>
      <c r="AY185" s="141">
        <v>0</v>
      </c>
      <c r="AZ185" s="141">
        <v>0</v>
      </c>
      <c r="BA185" s="142">
        <v>303.34880199999998</v>
      </c>
      <c r="BB185" s="403">
        <v>-1013.9843409999989</v>
      </c>
    </row>
    <row r="186" spans="6:54" ht="16.149999999999999" customHeight="1">
      <c r="F186" s="137" t="s">
        <v>145</v>
      </c>
      <c r="G186" s="395" t="s">
        <v>146</v>
      </c>
      <c r="H186" s="467">
        <v>42013</v>
      </c>
      <c r="I186" s="397" t="s">
        <v>55</v>
      </c>
      <c r="J186" s="397" t="s">
        <v>71</v>
      </c>
      <c r="K186" s="398" t="s">
        <v>63</v>
      </c>
      <c r="L186" s="395" t="s">
        <v>114</v>
      </c>
      <c r="M186" s="399">
        <v>7.6699791852104501E-2</v>
      </c>
      <c r="N186" s="400" t="s">
        <v>52</v>
      </c>
      <c r="O186" s="504">
        <v>2018</v>
      </c>
      <c r="P186" s="401">
        <v>3</v>
      </c>
      <c r="Q186" s="141">
        <v>18692.141900000002</v>
      </c>
      <c r="R186" s="141">
        <v>209.29447500000003</v>
      </c>
      <c r="S186" s="402">
        <v>18482.847425</v>
      </c>
      <c r="T186" s="141">
        <v>7369.6698599999991</v>
      </c>
      <c r="U186" s="141">
        <v>0</v>
      </c>
      <c r="V186" s="141">
        <v>0</v>
      </c>
      <c r="W186" s="403">
        <v>11113.177565000002</v>
      </c>
      <c r="X186" s="142">
        <v>188.94671700000001</v>
      </c>
      <c r="Y186" s="141">
        <v>2202.5325320000002</v>
      </c>
      <c r="Z186" s="142">
        <v>124.68690600000002</v>
      </c>
      <c r="AA186" s="141">
        <v>0</v>
      </c>
      <c r="AB186" s="141">
        <v>-43.921689000000008</v>
      </c>
      <c r="AC186" s="142">
        <v>69.668886000000001</v>
      </c>
      <c r="AD186" s="141">
        <v>629.98723799999993</v>
      </c>
      <c r="AE186" s="141">
        <v>1873.0544910000003</v>
      </c>
      <c r="AF186" s="141">
        <v>2779.7700060000006</v>
      </c>
      <c r="AG186" s="141">
        <v>529.78026</v>
      </c>
      <c r="AH186" s="141">
        <v>0</v>
      </c>
      <c r="AI186" s="141">
        <v>408.24607200000003</v>
      </c>
      <c r="AJ186" s="141">
        <v>90.285189000000003</v>
      </c>
      <c r="AK186" s="141">
        <v>33.567174000000001</v>
      </c>
      <c r="AL186" s="141">
        <v>385.37341200000003</v>
      </c>
      <c r="AM186" s="380">
        <v>10.416333000000002</v>
      </c>
      <c r="AN186" s="141">
        <v>26.612648999999998</v>
      </c>
      <c r="AO186" s="141">
        <v>4.8836220000000008</v>
      </c>
      <c r="AP186" s="141">
        <v>40.892607000000005</v>
      </c>
      <c r="AQ186" s="141">
        <v>8.1290669999999992</v>
      </c>
      <c r="AR186" s="141">
        <v>29.610822000000002</v>
      </c>
      <c r="AS186" s="141">
        <v>0</v>
      </c>
      <c r="AT186" s="142">
        <v>25.654470000000003</v>
      </c>
      <c r="AU186" s="466">
        <v>146.19956999999999</v>
      </c>
      <c r="AV186" s="402">
        <v>6876.2634120000002</v>
      </c>
      <c r="AW186" s="141">
        <v>312.811802</v>
      </c>
      <c r="AX186" s="402">
        <v>1433.6833930000014</v>
      </c>
      <c r="AY186" s="141">
        <v>0</v>
      </c>
      <c r="AZ186" s="141">
        <v>0</v>
      </c>
      <c r="BA186" s="142">
        <v>818.27134599999999</v>
      </c>
      <c r="BB186" s="403">
        <v>615.41204700000139</v>
      </c>
    </row>
    <row r="187" spans="6:54" ht="16.149999999999999" customHeight="1">
      <c r="F187" s="137" t="s">
        <v>147</v>
      </c>
      <c r="G187" s="395" t="s">
        <v>148</v>
      </c>
      <c r="H187" s="467">
        <v>42061</v>
      </c>
      <c r="I187" s="397" t="s">
        <v>61</v>
      </c>
      <c r="J187" s="397" t="s">
        <v>91</v>
      </c>
      <c r="K187" s="398" t="s">
        <v>63</v>
      </c>
      <c r="L187" s="395" t="s">
        <v>114</v>
      </c>
      <c r="M187" s="399">
        <v>8.0195372942685986E-2</v>
      </c>
      <c r="N187" s="400" t="s">
        <v>52</v>
      </c>
      <c r="O187" s="504">
        <v>2018</v>
      </c>
      <c r="P187" s="401">
        <v>3</v>
      </c>
      <c r="Q187" s="141">
        <v>9928.1424200000001</v>
      </c>
      <c r="R187" s="141">
        <v>178.30540000000002</v>
      </c>
      <c r="S187" s="402">
        <v>9749.8370200000027</v>
      </c>
      <c r="T187" s="141">
        <v>3947.7883400000001</v>
      </c>
      <c r="U187" s="141">
        <v>0</v>
      </c>
      <c r="V187" s="141">
        <v>0</v>
      </c>
      <c r="W187" s="403">
        <v>5802.0486800000017</v>
      </c>
      <c r="X187" s="142">
        <v>122.89418399999998</v>
      </c>
      <c r="Y187" s="141">
        <v>1161.7143599999999</v>
      </c>
      <c r="Z187" s="142">
        <v>67.010712000000012</v>
      </c>
      <c r="AA187" s="141">
        <v>0</v>
      </c>
      <c r="AB187" s="141">
        <v>-16.907222999999998</v>
      </c>
      <c r="AC187" s="142">
        <v>58.04710200000001</v>
      </c>
      <c r="AD187" s="141">
        <v>375.88434900000004</v>
      </c>
      <c r="AE187" s="141">
        <v>892.68282900000008</v>
      </c>
      <c r="AF187" s="141">
        <v>1327.170642</v>
      </c>
      <c r="AG187" s="141">
        <v>306.61727999999999</v>
      </c>
      <c r="AH187" s="141">
        <v>0</v>
      </c>
      <c r="AI187" s="141">
        <v>338.94809400000003</v>
      </c>
      <c r="AJ187" s="141">
        <v>115.383297</v>
      </c>
      <c r="AK187" s="141">
        <v>0</v>
      </c>
      <c r="AL187" s="141">
        <v>89.976099000000005</v>
      </c>
      <c r="AM187" s="380">
        <v>2.4727200000000003</v>
      </c>
      <c r="AN187" s="141">
        <v>22.996296000000001</v>
      </c>
      <c r="AO187" s="141">
        <v>0.77272500000000011</v>
      </c>
      <c r="AP187" s="141">
        <v>33.968991000000003</v>
      </c>
      <c r="AQ187" s="141">
        <v>0</v>
      </c>
      <c r="AR187" s="141">
        <v>15.670863000000001</v>
      </c>
      <c r="AS187" s="141">
        <v>0</v>
      </c>
      <c r="AT187" s="142">
        <v>6.7999800000000015</v>
      </c>
      <c r="AU187" s="466">
        <v>82.681575000000009</v>
      </c>
      <c r="AV187" s="402">
        <v>3529.3441650000004</v>
      </c>
      <c r="AW187" s="141">
        <v>166.03405400000003</v>
      </c>
      <c r="AX187" s="402">
        <v>796.19108400000096</v>
      </c>
      <c r="AY187" s="141">
        <v>0</v>
      </c>
      <c r="AZ187" s="141">
        <v>0</v>
      </c>
      <c r="BA187" s="142">
        <v>835.39859799999999</v>
      </c>
      <c r="BB187" s="403">
        <v>-39.207513999999151</v>
      </c>
    </row>
    <row r="188" spans="6:54" ht="16.149999999999999" customHeight="1">
      <c r="F188" s="137" t="s">
        <v>149</v>
      </c>
      <c r="G188" s="395" t="s">
        <v>150</v>
      </c>
      <c r="H188" s="467">
        <v>42064</v>
      </c>
      <c r="I188" s="397" t="s">
        <v>61</v>
      </c>
      <c r="J188" s="397" t="s">
        <v>151</v>
      </c>
      <c r="K188" s="398" t="s">
        <v>63</v>
      </c>
      <c r="L188" s="395" t="s">
        <v>114</v>
      </c>
      <c r="M188" s="399">
        <v>0.13714119480894507</v>
      </c>
      <c r="N188" s="400" t="s">
        <v>52</v>
      </c>
      <c r="O188" s="504">
        <v>2018</v>
      </c>
      <c r="P188" s="401">
        <v>3</v>
      </c>
      <c r="Q188" s="141">
        <v>9978.8271999999997</v>
      </c>
      <c r="R188" s="141">
        <v>226.91695000000004</v>
      </c>
      <c r="S188" s="402">
        <v>9751.9102500000008</v>
      </c>
      <c r="T188" s="141">
        <v>4007.0866400000004</v>
      </c>
      <c r="U188" s="141">
        <v>0</v>
      </c>
      <c r="V188" s="141">
        <v>0</v>
      </c>
      <c r="W188" s="403">
        <v>5744.8236100000004</v>
      </c>
      <c r="X188" s="142">
        <v>113.77602900000001</v>
      </c>
      <c r="Y188" s="141">
        <v>1161.842056</v>
      </c>
      <c r="Z188" s="142">
        <v>56.408924999999996</v>
      </c>
      <c r="AA188" s="141">
        <v>0</v>
      </c>
      <c r="AB188" s="141">
        <v>-20.152667999999998</v>
      </c>
      <c r="AC188" s="142">
        <v>94.457903999999999</v>
      </c>
      <c r="AD188" s="141">
        <v>396.59337899999997</v>
      </c>
      <c r="AE188" s="141">
        <v>1097.2076820000002</v>
      </c>
      <c r="AF188" s="141">
        <v>476.49314399999997</v>
      </c>
      <c r="AG188" s="141">
        <v>431.67509399999994</v>
      </c>
      <c r="AH188" s="141">
        <v>0</v>
      </c>
      <c r="AI188" s="141">
        <v>285.16643400000004</v>
      </c>
      <c r="AJ188" s="141">
        <v>64.908899999999988</v>
      </c>
      <c r="AK188" s="141">
        <v>0</v>
      </c>
      <c r="AL188" s="141">
        <v>126.66508199999998</v>
      </c>
      <c r="AM188" s="380">
        <v>8.9017920000000004</v>
      </c>
      <c r="AN188" s="141">
        <v>27.076284000000001</v>
      </c>
      <c r="AO188" s="141">
        <v>2.3490840000000004</v>
      </c>
      <c r="AP188" s="141">
        <v>20.121759000000001</v>
      </c>
      <c r="AQ188" s="141">
        <v>0</v>
      </c>
      <c r="AR188" s="141">
        <v>8.2527030000000003</v>
      </c>
      <c r="AS188" s="141">
        <v>0</v>
      </c>
      <c r="AT188" s="142">
        <v>6.5836170000000003</v>
      </c>
      <c r="AU188" s="466">
        <v>73.28523899999999</v>
      </c>
      <c r="AV188" s="402">
        <v>2951.9949540000002</v>
      </c>
      <c r="AW188" s="141">
        <v>166.59859700000001</v>
      </c>
      <c r="AX188" s="402">
        <v>1368.5082849999999</v>
      </c>
      <c r="AY188" s="141">
        <v>0</v>
      </c>
      <c r="AZ188" s="141">
        <v>0</v>
      </c>
      <c r="BA188" s="142">
        <v>856.73092800000006</v>
      </c>
      <c r="BB188" s="403">
        <v>511.77735699999977</v>
      </c>
    </row>
    <row r="189" spans="6:54" ht="16.149999999999999" customHeight="1">
      <c r="F189" s="137" t="s">
        <v>152</v>
      </c>
      <c r="G189" s="395" t="s">
        <v>153</v>
      </c>
      <c r="H189" s="467">
        <v>42122</v>
      </c>
      <c r="I189" s="397" t="s">
        <v>61</v>
      </c>
      <c r="J189" s="397" t="s">
        <v>151</v>
      </c>
      <c r="K189" s="398" t="s">
        <v>135</v>
      </c>
      <c r="L189" s="395" t="s">
        <v>114</v>
      </c>
      <c r="M189" s="399">
        <v>5.5344334132864617E-2</v>
      </c>
      <c r="N189" s="400" t="s">
        <v>52</v>
      </c>
      <c r="O189" s="504">
        <v>2018</v>
      </c>
      <c r="P189" s="401">
        <v>3</v>
      </c>
      <c r="Q189" s="141">
        <v>5186.9139000000005</v>
      </c>
      <c r="R189" s="141">
        <v>167.49232500000002</v>
      </c>
      <c r="S189" s="402">
        <v>5019.4215750000003</v>
      </c>
      <c r="T189" s="141">
        <v>2017.6527800000001</v>
      </c>
      <c r="U189" s="141">
        <v>0</v>
      </c>
      <c r="V189" s="141">
        <v>0</v>
      </c>
      <c r="W189" s="403">
        <v>3001.768795</v>
      </c>
      <c r="X189" s="142">
        <v>75.788868000000008</v>
      </c>
      <c r="Y189" s="141">
        <v>423.50378400000005</v>
      </c>
      <c r="Z189" s="142">
        <v>67.845254999999995</v>
      </c>
      <c r="AA189" s="141">
        <v>0</v>
      </c>
      <c r="AB189" s="141">
        <v>-1.5763589999999998</v>
      </c>
      <c r="AC189" s="142">
        <v>76.716138000000001</v>
      </c>
      <c r="AD189" s="141">
        <v>286.95915600000001</v>
      </c>
      <c r="AE189" s="141">
        <v>707.69246400000009</v>
      </c>
      <c r="AF189" s="141">
        <v>403.60972200000003</v>
      </c>
      <c r="AG189" s="141">
        <v>286.65006600000004</v>
      </c>
      <c r="AH189" s="141">
        <v>0</v>
      </c>
      <c r="AI189" s="141">
        <v>235.18658100000002</v>
      </c>
      <c r="AJ189" s="141">
        <v>72.667059000000009</v>
      </c>
      <c r="AK189" s="141">
        <v>0</v>
      </c>
      <c r="AL189" s="141">
        <v>73.377966000000001</v>
      </c>
      <c r="AM189" s="380">
        <v>2.6272649999999995</v>
      </c>
      <c r="AN189" s="141">
        <v>8.3763390000000015</v>
      </c>
      <c r="AO189" s="141">
        <v>5.6254380000000008</v>
      </c>
      <c r="AP189" s="141">
        <v>37.492617000000003</v>
      </c>
      <c r="AQ189" s="141">
        <v>0</v>
      </c>
      <c r="AR189" s="141">
        <v>13.847232000000002</v>
      </c>
      <c r="AS189" s="141">
        <v>0</v>
      </c>
      <c r="AT189" s="142">
        <v>1.5454500000000002</v>
      </c>
      <c r="AU189" s="466">
        <v>69.514341000000002</v>
      </c>
      <c r="AV189" s="402">
        <v>2135.6573550000003</v>
      </c>
      <c r="AW189" s="141">
        <v>87.047015999999999</v>
      </c>
      <c r="AX189" s="402">
        <v>287.06629599999997</v>
      </c>
      <c r="AY189" s="141">
        <v>0</v>
      </c>
      <c r="AZ189" s="141">
        <v>0</v>
      </c>
      <c r="BA189" s="142">
        <v>634.50636800000007</v>
      </c>
      <c r="BB189" s="403">
        <v>-347.4400720000001</v>
      </c>
    </row>
    <row r="190" spans="6:54" ht="16.149999999999999" customHeight="1">
      <c r="F190" s="137" t="s">
        <v>154</v>
      </c>
      <c r="G190" s="395" t="s">
        <v>155</v>
      </c>
      <c r="H190" s="467">
        <v>42127</v>
      </c>
      <c r="I190" s="397" t="s">
        <v>61</v>
      </c>
      <c r="J190" s="397" t="s">
        <v>108</v>
      </c>
      <c r="K190" s="398" t="s">
        <v>63</v>
      </c>
      <c r="L190" s="395" t="s">
        <v>114</v>
      </c>
      <c r="M190" s="399">
        <v>0.16937373499906533</v>
      </c>
      <c r="N190" s="400" t="s">
        <v>52</v>
      </c>
      <c r="O190" s="504">
        <v>2018</v>
      </c>
      <c r="P190" s="401">
        <v>3</v>
      </c>
      <c r="Q190" s="141">
        <v>19521.675299999999</v>
      </c>
      <c r="R190" s="141">
        <v>421.11095000000012</v>
      </c>
      <c r="S190" s="402">
        <v>19100.564350000001</v>
      </c>
      <c r="T190" s="141">
        <v>8038.0854399999998</v>
      </c>
      <c r="U190" s="141">
        <v>0</v>
      </c>
      <c r="V190" s="141">
        <v>0</v>
      </c>
      <c r="W190" s="403">
        <v>11062.47891</v>
      </c>
      <c r="X190" s="142">
        <v>234.87749100000002</v>
      </c>
      <c r="Y190" s="141">
        <v>2275.7023400000003</v>
      </c>
      <c r="Z190" s="142">
        <v>103.48333199999999</v>
      </c>
      <c r="AA190" s="141">
        <v>0</v>
      </c>
      <c r="AB190" s="141">
        <v>-51.494394</v>
      </c>
      <c r="AC190" s="142">
        <v>164.21951700000002</v>
      </c>
      <c r="AD190" s="141">
        <v>534.10752000000002</v>
      </c>
      <c r="AE190" s="141">
        <v>1713.2549609999999</v>
      </c>
      <c r="AF190" s="141">
        <v>1019.5642740000001</v>
      </c>
      <c r="AG190" s="141">
        <v>658.73260800000003</v>
      </c>
      <c r="AH190" s="141">
        <v>0</v>
      </c>
      <c r="AI190" s="141">
        <v>502.73488500000008</v>
      </c>
      <c r="AJ190" s="141">
        <v>130.343253</v>
      </c>
      <c r="AK190" s="141">
        <v>0</v>
      </c>
      <c r="AL190" s="141">
        <v>217.41390600000005</v>
      </c>
      <c r="AM190" s="380">
        <v>13.012689000000002</v>
      </c>
      <c r="AN190" s="141">
        <v>28.621734000000004</v>
      </c>
      <c r="AO190" s="141">
        <v>4.6054409999999999</v>
      </c>
      <c r="AP190" s="141">
        <v>65.650715999999989</v>
      </c>
      <c r="AQ190" s="141">
        <v>10.539968999999999</v>
      </c>
      <c r="AR190" s="141">
        <v>14.681775</v>
      </c>
      <c r="AS190" s="141">
        <v>0</v>
      </c>
      <c r="AT190" s="142">
        <v>15.176319000000003</v>
      </c>
      <c r="AU190" s="466">
        <v>152.28864299999998</v>
      </c>
      <c r="AV190" s="402">
        <v>4928.4400500000002</v>
      </c>
      <c r="AW190" s="141">
        <v>326.241761</v>
      </c>
      <c r="AX190" s="402">
        <v>3306.4590589999989</v>
      </c>
      <c r="AY190" s="141">
        <v>0</v>
      </c>
      <c r="AZ190" s="141">
        <v>0</v>
      </c>
      <c r="BA190" s="142">
        <v>848.16730199999984</v>
      </c>
      <c r="BB190" s="403">
        <v>2458.2917569999991</v>
      </c>
    </row>
    <row r="191" spans="6:54" ht="16.149999999999999" customHeight="1">
      <c r="F191" s="137" t="s">
        <v>156</v>
      </c>
      <c r="G191" s="395" t="s">
        <v>157</v>
      </c>
      <c r="H191" s="467">
        <v>42347</v>
      </c>
      <c r="I191" s="397" t="s">
        <v>55</v>
      </c>
      <c r="J191" s="397" t="s">
        <v>126</v>
      </c>
      <c r="K191" s="398" t="s">
        <v>63</v>
      </c>
      <c r="L191" s="395" t="s">
        <v>114</v>
      </c>
      <c r="M191" s="399">
        <v>0.10516349187360829</v>
      </c>
      <c r="N191" s="400" t="s">
        <v>52</v>
      </c>
      <c r="O191" s="504">
        <v>2018</v>
      </c>
      <c r="P191" s="401">
        <v>3</v>
      </c>
      <c r="Q191" s="141">
        <v>8797.3608000000004</v>
      </c>
      <c r="R191" s="141">
        <v>134.5487</v>
      </c>
      <c r="S191" s="402">
        <v>8662.8120999999992</v>
      </c>
      <c r="T191" s="141">
        <v>3509.4951600000004</v>
      </c>
      <c r="U191" s="141">
        <v>0</v>
      </c>
      <c r="V191" s="141">
        <v>0</v>
      </c>
      <c r="W191" s="403">
        <v>5153.3169399999997</v>
      </c>
      <c r="X191" s="142">
        <v>155.99772300000001</v>
      </c>
      <c r="Y191" s="141">
        <v>1032.2306160000001</v>
      </c>
      <c r="Z191" s="142">
        <v>35.143532999999998</v>
      </c>
      <c r="AA191" s="141">
        <v>0</v>
      </c>
      <c r="AB191" s="141">
        <v>-23.645385000000001</v>
      </c>
      <c r="AC191" s="142">
        <v>89.265192000000013</v>
      </c>
      <c r="AD191" s="141">
        <v>423.88602599999996</v>
      </c>
      <c r="AE191" s="141">
        <v>711.09245399999998</v>
      </c>
      <c r="AF191" s="141">
        <v>339.00991200000004</v>
      </c>
      <c r="AG191" s="141">
        <v>488.30038200000001</v>
      </c>
      <c r="AH191" s="141">
        <v>0</v>
      </c>
      <c r="AI191" s="141">
        <v>425.12238600000001</v>
      </c>
      <c r="AJ191" s="141">
        <v>120.08146500000001</v>
      </c>
      <c r="AK191" s="141">
        <v>0</v>
      </c>
      <c r="AL191" s="141">
        <v>131.703249</v>
      </c>
      <c r="AM191" s="380">
        <v>10.663605</v>
      </c>
      <c r="AN191" s="141">
        <v>48.650765999999997</v>
      </c>
      <c r="AO191" s="141">
        <v>0.52545300000000006</v>
      </c>
      <c r="AP191" s="141">
        <v>169.968591</v>
      </c>
      <c r="AQ191" s="141">
        <v>0</v>
      </c>
      <c r="AR191" s="141">
        <v>41.294423999999999</v>
      </c>
      <c r="AS191" s="141">
        <v>0</v>
      </c>
      <c r="AT191" s="142">
        <v>12.950871000000003</v>
      </c>
      <c r="AU191" s="466">
        <v>284.05371000000002</v>
      </c>
      <c r="AV191" s="402">
        <v>2923.2495840000001</v>
      </c>
      <c r="AW191" s="141">
        <v>147.15411</v>
      </c>
      <c r="AX191" s="402">
        <v>925.16118100000017</v>
      </c>
      <c r="AY191" s="141">
        <v>0</v>
      </c>
      <c r="AZ191" s="141">
        <v>0</v>
      </c>
      <c r="BA191" s="142">
        <v>254.63742399999998</v>
      </c>
      <c r="BB191" s="403">
        <v>670.52375700000016</v>
      </c>
    </row>
    <row r="192" spans="6:54" ht="16.149999999999999" customHeight="1">
      <c r="F192" s="137" t="s">
        <v>158</v>
      </c>
      <c r="G192" s="395" t="s">
        <v>159</v>
      </c>
      <c r="H192" s="467">
        <v>42361</v>
      </c>
      <c r="I192" s="397" t="s">
        <v>61</v>
      </c>
      <c r="J192" s="397" t="s">
        <v>62</v>
      </c>
      <c r="K192" s="398" t="s">
        <v>117</v>
      </c>
      <c r="L192" s="395" t="s">
        <v>114</v>
      </c>
      <c r="M192" s="399">
        <v>4.7640271966120758E-2</v>
      </c>
      <c r="N192" s="400" t="s">
        <v>51</v>
      </c>
      <c r="O192" s="504">
        <v>2018</v>
      </c>
      <c r="P192" s="401">
        <v>3</v>
      </c>
      <c r="Q192" s="141">
        <v>6785.2039599999998</v>
      </c>
      <c r="R192" s="141">
        <v>151.8244</v>
      </c>
      <c r="S192" s="402">
        <v>6633.3795599999994</v>
      </c>
      <c r="T192" s="141">
        <v>3521.8047800000004</v>
      </c>
      <c r="U192" s="141">
        <v>0</v>
      </c>
      <c r="V192" s="141">
        <v>0</v>
      </c>
      <c r="W192" s="403">
        <v>3111.5747799999999</v>
      </c>
      <c r="X192" s="142">
        <v>102.772425</v>
      </c>
      <c r="Y192" s="141">
        <v>461.01448399999998</v>
      </c>
      <c r="Z192" s="142">
        <v>33.381720000000001</v>
      </c>
      <c r="AA192" s="141">
        <v>0</v>
      </c>
      <c r="AB192" s="141">
        <v>-0.21636300000000003</v>
      </c>
      <c r="AC192" s="142">
        <v>73.130694000000005</v>
      </c>
      <c r="AD192" s="141">
        <v>176.92311600000002</v>
      </c>
      <c r="AE192" s="141">
        <v>852.13022100000012</v>
      </c>
      <c r="AF192" s="141">
        <v>315.92088899999999</v>
      </c>
      <c r="AG192" s="141">
        <v>176.45948100000001</v>
      </c>
      <c r="AH192" s="141">
        <v>0</v>
      </c>
      <c r="AI192" s="141">
        <v>223.47207</v>
      </c>
      <c r="AJ192" s="141">
        <v>222.11207400000001</v>
      </c>
      <c r="AK192" s="141">
        <v>0</v>
      </c>
      <c r="AL192" s="141">
        <v>103.452423</v>
      </c>
      <c r="AM192" s="380">
        <v>5.5945290000000005</v>
      </c>
      <c r="AN192" s="141">
        <v>23.490839999999999</v>
      </c>
      <c r="AO192" s="141">
        <v>0</v>
      </c>
      <c r="AP192" s="141">
        <v>35.050806000000001</v>
      </c>
      <c r="AQ192" s="141">
        <v>0</v>
      </c>
      <c r="AR192" s="141">
        <v>12.487235999999999</v>
      </c>
      <c r="AS192" s="141">
        <v>0</v>
      </c>
      <c r="AT192" s="142">
        <v>3.7399889999999996</v>
      </c>
      <c r="AU192" s="466">
        <v>80.363399999999999</v>
      </c>
      <c r="AV192" s="402">
        <v>2150.833674</v>
      </c>
      <c r="AW192" s="141">
        <v>113.23784600000002</v>
      </c>
      <c r="AX192" s="402">
        <v>323.24896199999955</v>
      </c>
      <c r="AY192" s="141">
        <v>0</v>
      </c>
      <c r="AZ192" s="141">
        <v>0</v>
      </c>
      <c r="BA192" s="142">
        <v>129.95839600000002</v>
      </c>
      <c r="BB192" s="403">
        <v>193.2905659999995</v>
      </c>
    </row>
    <row r="193" spans="6:54" ht="16.149999999999999" customHeight="1">
      <c r="F193" s="137" t="s">
        <v>160</v>
      </c>
      <c r="G193" s="395" t="s">
        <v>161</v>
      </c>
      <c r="H193" s="467">
        <v>42407</v>
      </c>
      <c r="I193" s="397" t="s">
        <v>61</v>
      </c>
      <c r="J193" s="397" t="s">
        <v>67</v>
      </c>
      <c r="K193" s="398" t="s">
        <v>135</v>
      </c>
      <c r="L193" s="395" t="s">
        <v>77</v>
      </c>
      <c r="M193" s="399">
        <v>0.14631134596296336</v>
      </c>
      <c r="N193" s="400" t="s">
        <v>52</v>
      </c>
      <c r="O193" s="504">
        <v>2018</v>
      </c>
      <c r="P193" s="401">
        <v>3</v>
      </c>
      <c r="Q193" s="141">
        <v>7279.9028400000007</v>
      </c>
      <c r="R193" s="141">
        <v>101.92032499999999</v>
      </c>
      <c r="S193" s="402">
        <v>7177.9825149999997</v>
      </c>
      <c r="T193" s="141">
        <v>2825.3952600000002</v>
      </c>
      <c r="U193" s="141">
        <v>0</v>
      </c>
      <c r="V193" s="141">
        <v>0</v>
      </c>
      <c r="W193" s="403">
        <v>4352.5872549999995</v>
      </c>
      <c r="X193" s="142">
        <v>157.29590100000001</v>
      </c>
      <c r="Y193" s="141">
        <v>605.85367199999996</v>
      </c>
      <c r="Z193" s="142">
        <v>123.20327399999999</v>
      </c>
      <c r="AA193" s="141">
        <v>0</v>
      </c>
      <c r="AB193" s="141">
        <v>178.99401900000001</v>
      </c>
      <c r="AC193" s="142">
        <v>45.250776000000002</v>
      </c>
      <c r="AD193" s="141">
        <v>271.53556500000002</v>
      </c>
      <c r="AE193" s="141">
        <v>748.18325400000003</v>
      </c>
      <c r="AF193" s="141">
        <v>409.72970400000003</v>
      </c>
      <c r="AG193" s="141">
        <v>528.23481000000004</v>
      </c>
      <c r="AH193" s="141">
        <v>0</v>
      </c>
      <c r="AI193" s="141">
        <v>229.22114400000001</v>
      </c>
      <c r="AJ193" s="141">
        <v>91.490640000000013</v>
      </c>
      <c r="AK193" s="141">
        <v>5.5327110000000008</v>
      </c>
      <c r="AL193" s="141">
        <v>160.13952900000004</v>
      </c>
      <c r="AM193" s="380">
        <v>0.5872710000000001</v>
      </c>
      <c r="AN193" s="141">
        <v>6.9854339999999997</v>
      </c>
      <c r="AO193" s="141">
        <v>0.49454399999999998</v>
      </c>
      <c r="AP193" s="141">
        <v>17.061768000000001</v>
      </c>
      <c r="AQ193" s="141">
        <v>0</v>
      </c>
      <c r="AR193" s="141">
        <v>13.538142000000001</v>
      </c>
      <c r="AS193" s="141">
        <v>0</v>
      </c>
      <c r="AT193" s="142">
        <v>3.8945340000000002</v>
      </c>
      <c r="AU193" s="466">
        <v>42.561692999999998</v>
      </c>
      <c r="AV193" s="402">
        <v>2486.6290500000005</v>
      </c>
      <c r="AW193" s="141">
        <v>138.71777</v>
      </c>
      <c r="AX193" s="402">
        <v>1065.1323829999997</v>
      </c>
      <c r="AY193" s="141">
        <v>0</v>
      </c>
      <c r="AZ193" s="141">
        <v>0</v>
      </c>
      <c r="BA193" s="142">
        <v>599.11618600000008</v>
      </c>
      <c r="BB193" s="403">
        <v>466.01619699999969</v>
      </c>
    </row>
    <row r="194" spans="6:54" ht="16.149999999999999" customHeight="1">
      <c r="F194" s="137" t="s">
        <v>162</v>
      </c>
      <c r="G194" s="395" t="s">
        <v>163</v>
      </c>
      <c r="H194" s="467">
        <v>42408</v>
      </c>
      <c r="I194" s="397" t="s">
        <v>55</v>
      </c>
      <c r="J194" s="397" t="s">
        <v>116</v>
      </c>
      <c r="K194" s="398" t="s">
        <v>63</v>
      </c>
      <c r="L194" s="395" t="s">
        <v>114</v>
      </c>
      <c r="M194" s="399">
        <v>0.14866600151544102</v>
      </c>
      <c r="N194" s="400" t="s">
        <v>52</v>
      </c>
      <c r="O194" s="504">
        <v>2018</v>
      </c>
      <c r="P194" s="401">
        <v>3</v>
      </c>
      <c r="Q194" s="141">
        <v>9003.3460599999999</v>
      </c>
      <c r="R194" s="141">
        <v>137.921875</v>
      </c>
      <c r="S194" s="402">
        <v>8865.4241849999999</v>
      </c>
      <c r="T194" s="141">
        <v>3605.2723599999999</v>
      </c>
      <c r="U194" s="141">
        <v>0</v>
      </c>
      <c r="V194" s="141">
        <v>0</v>
      </c>
      <c r="W194" s="403">
        <v>5260.1518249999999</v>
      </c>
      <c r="X194" s="142">
        <v>102.71060699999998</v>
      </c>
      <c r="Y194" s="141">
        <v>1056.3651599999998</v>
      </c>
      <c r="Z194" s="142">
        <v>54.183477000000003</v>
      </c>
      <c r="AA194" s="141">
        <v>0</v>
      </c>
      <c r="AB194" s="141">
        <v>-20.801757000000002</v>
      </c>
      <c r="AC194" s="142">
        <v>48.094404000000004</v>
      </c>
      <c r="AD194" s="141">
        <v>331.34448000000003</v>
      </c>
      <c r="AE194" s="141">
        <v>847.27750800000013</v>
      </c>
      <c r="AF194" s="141">
        <v>451.58048999999994</v>
      </c>
      <c r="AG194" s="141">
        <v>405.18608100000006</v>
      </c>
      <c r="AH194" s="141">
        <v>0</v>
      </c>
      <c r="AI194" s="141">
        <v>210.79938000000004</v>
      </c>
      <c r="AJ194" s="141">
        <v>100.546977</v>
      </c>
      <c r="AK194" s="141">
        <v>6.1818000000000008</v>
      </c>
      <c r="AL194" s="141">
        <v>114.33239100000002</v>
      </c>
      <c r="AM194" s="380">
        <v>13.012689000000002</v>
      </c>
      <c r="AN194" s="141">
        <v>11.930873999999999</v>
      </c>
      <c r="AO194" s="141">
        <v>9.1490639999999992</v>
      </c>
      <c r="AP194" s="141">
        <v>31.681725</v>
      </c>
      <c r="AQ194" s="141">
        <v>0</v>
      </c>
      <c r="AR194" s="141">
        <v>37.616253</v>
      </c>
      <c r="AS194" s="141">
        <v>0</v>
      </c>
      <c r="AT194" s="142">
        <v>14.558139000000001</v>
      </c>
      <c r="AU194" s="466">
        <v>117.948744</v>
      </c>
      <c r="AV194" s="402">
        <v>2585.1978509999999</v>
      </c>
      <c r="AW194" s="141">
        <v>150.49591800000002</v>
      </c>
      <c r="AX194" s="402">
        <v>1338.4914589999998</v>
      </c>
      <c r="AY194" s="141">
        <v>0</v>
      </c>
      <c r="AZ194" s="141">
        <v>0</v>
      </c>
      <c r="BA194" s="142">
        <v>1184.4200720000001</v>
      </c>
      <c r="BB194" s="403">
        <v>154.07138699999973</v>
      </c>
    </row>
    <row r="195" spans="6:54" ht="16.149999999999999" customHeight="1">
      <c r="F195" s="137" t="s">
        <v>164</v>
      </c>
      <c r="G195" s="395" t="s">
        <v>165</v>
      </c>
      <c r="H195" s="467">
        <v>42416</v>
      </c>
      <c r="I195" s="397" t="s">
        <v>61</v>
      </c>
      <c r="J195" s="397" t="s">
        <v>67</v>
      </c>
      <c r="K195" s="398" t="s">
        <v>106</v>
      </c>
      <c r="L195" s="395" t="s">
        <v>77</v>
      </c>
      <c r="M195" s="399">
        <v>8.6944936300519152E-2</v>
      </c>
      <c r="N195" s="400" t="s">
        <v>52</v>
      </c>
      <c r="O195" s="504">
        <v>2018</v>
      </c>
      <c r="P195" s="401">
        <v>3</v>
      </c>
      <c r="Q195" s="141">
        <v>10435.6973</v>
      </c>
      <c r="R195" s="141">
        <v>320.26247499999999</v>
      </c>
      <c r="S195" s="402">
        <v>10115.434825</v>
      </c>
      <c r="T195" s="141">
        <v>4039.2587800000001</v>
      </c>
      <c r="U195" s="141">
        <v>0</v>
      </c>
      <c r="V195" s="141">
        <v>0</v>
      </c>
      <c r="W195" s="403">
        <v>6076.1760450000002</v>
      </c>
      <c r="X195" s="142">
        <v>172.87403700000002</v>
      </c>
      <c r="Y195" s="141">
        <v>953.92104400000005</v>
      </c>
      <c r="Z195" s="142">
        <v>25.345379999999999</v>
      </c>
      <c r="AA195" s="141">
        <v>0</v>
      </c>
      <c r="AB195" s="141">
        <v>-23.676294000000002</v>
      </c>
      <c r="AC195" s="142">
        <v>58.819827000000004</v>
      </c>
      <c r="AD195" s="141">
        <v>254.50470600000003</v>
      </c>
      <c r="AE195" s="141">
        <v>1332.765171</v>
      </c>
      <c r="AF195" s="141">
        <v>556.30018199999995</v>
      </c>
      <c r="AG195" s="141">
        <v>696.65795100000003</v>
      </c>
      <c r="AH195" s="141">
        <v>0</v>
      </c>
      <c r="AI195" s="141">
        <v>549.80929200000003</v>
      </c>
      <c r="AJ195" s="141">
        <v>164.652243</v>
      </c>
      <c r="AK195" s="141">
        <v>13.785413999999999</v>
      </c>
      <c r="AL195" s="141">
        <v>179.51947200000001</v>
      </c>
      <c r="AM195" s="380">
        <v>9.3654270000000004</v>
      </c>
      <c r="AN195" s="141">
        <v>37.739889000000005</v>
      </c>
      <c r="AO195" s="141">
        <v>1.267269</v>
      </c>
      <c r="AP195" s="141">
        <v>24.881745000000002</v>
      </c>
      <c r="AQ195" s="141">
        <v>0</v>
      </c>
      <c r="AR195" s="141">
        <v>16.536314999999998</v>
      </c>
      <c r="AS195" s="141">
        <v>0</v>
      </c>
      <c r="AT195" s="142">
        <v>14.279958000000001</v>
      </c>
      <c r="AU195" s="466">
        <v>104.07060300000001</v>
      </c>
      <c r="AV195" s="402">
        <v>3852.0650340000002</v>
      </c>
      <c r="AW195" s="141">
        <v>199.78304599999998</v>
      </c>
      <c r="AX195" s="402">
        <v>907.3310369999997</v>
      </c>
      <c r="AY195" s="141">
        <v>0</v>
      </c>
      <c r="AZ195" s="141">
        <v>0</v>
      </c>
      <c r="BA195" s="142">
        <v>868.82436400000006</v>
      </c>
      <c r="BB195" s="403">
        <v>38.506672999999637</v>
      </c>
    </row>
    <row r="196" spans="6:54" ht="16.149999999999999" customHeight="1">
      <c r="F196" s="137" t="s">
        <v>166</v>
      </c>
      <c r="G196" s="395" t="s">
        <v>167</v>
      </c>
      <c r="H196" s="467">
        <v>42417</v>
      </c>
      <c r="I196" s="397" t="s">
        <v>55</v>
      </c>
      <c r="J196" s="397" t="s">
        <v>168</v>
      </c>
      <c r="K196" s="398" t="s">
        <v>63</v>
      </c>
      <c r="L196" s="395" t="s">
        <v>114</v>
      </c>
      <c r="M196" s="399">
        <v>0.14770555202615201</v>
      </c>
      <c r="N196" s="400" t="s">
        <v>52</v>
      </c>
      <c r="O196" s="504">
        <v>2018</v>
      </c>
      <c r="P196" s="401">
        <v>3</v>
      </c>
      <c r="Q196" s="141">
        <v>18311.025780000004</v>
      </c>
      <c r="R196" s="141">
        <v>171.7482</v>
      </c>
      <c r="S196" s="402">
        <v>18139.277580000002</v>
      </c>
      <c r="T196" s="141">
        <v>7887.4452600000004</v>
      </c>
      <c r="U196" s="141">
        <v>0</v>
      </c>
      <c r="V196" s="141">
        <v>0</v>
      </c>
      <c r="W196" s="403">
        <v>10251.832320000001</v>
      </c>
      <c r="X196" s="142">
        <v>178.65402</v>
      </c>
      <c r="Y196" s="141">
        <v>2161.6698120000001</v>
      </c>
      <c r="Z196" s="142">
        <v>71.770697999999996</v>
      </c>
      <c r="AA196" s="141">
        <v>0</v>
      </c>
      <c r="AB196" s="141">
        <v>-16.876314000000001</v>
      </c>
      <c r="AC196" s="142">
        <v>40.08897300000001</v>
      </c>
      <c r="AD196" s="141">
        <v>338.91718500000002</v>
      </c>
      <c r="AE196" s="141">
        <v>1367.8777950000001</v>
      </c>
      <c r="AF196" s="141">
        <v>1138.563924</v>
      </c>
      <c r="AG196" s="141">
        <v>415.60241400000007</v>
      </c>
      <c r="AH196" s="141">
        <v>0</v>
      </c>
      <c r="AI196" s="141">
        <v>839.76662099999999</v>
      </c>
      <c r="AJ196" s="141">
        <v>152.72136900000001</v>
      </c>
      <c r="AK196" s="141">
        <v>0</v>
      </c>
      <c r="AL196" s="141">
        <v>157.41953699999999</v>
      </c>
      <c r="AM196" s="380">
        <v>13.198142999999998</v>
      </c>
      <c r="AN196" s="141">
        <v>42.716238000000004</v>
      </c>
      <c r="AO196" s="141">
        <v>3.1218089999999998</v>
      </c>
      <c r="AP196" s="141">
        <v>137.85414000000003</v>
      </c>
      <c r="AQ196" s="141">
        <v>0</v>
      </c>
      <c r="AR196" s="141">
        <v>15.485409000000001</v>
      </c>
      <c r="AS196" s="141">
        <v>0</v>
      </c>
      <c r="AT196" s="142">
        <v>228.60296399999999</v>
      </c>
      <c r="AU196" s="466">
        <v>440.97870300000005</v>
      </c>
      <c r="AV196" s="402">
        <v>4851.8475479999997</v>
      </c>
      <c r="AW196" s="141">
        <v>306.46273000000002</v>
      </c>
      <c r="AX196" s="402">
        <v>2704.6401710000014</v>
      </c>
      <c r="AY196" s="141">
        <v>0</v>
      </c>
      <c r="AZ196" s="141">
        <v>0</v>
      </c>
      <c r="BA196" s="142">
        <v>880.0583680000002</v>
      </c>
      <c r="BB196" s="403">
        <v>1824.5818030000012</v>
      </c>
    </row>
    <row r="197" spans="6:54" ht="16.149999999999999" customHeight="1">
      <c r="F197" s="137" t="s">
        <v>169</v>
      </c>
      <c r="G197" s="395" t="s">
        <v>170</v>
      </c>
      <c r="H197" s="467">
        <v>42419</v>
      </c>
      <c r="I197" s="397" t="s">
        <v>55</v>
      </c>
      <c r="J197" s="397" t="s">
        <v>168</v>
      </c>
      <c r="K197" s="398" t="s">
        <v>63</v>
      </c>
      <c r="L197" s="395" t="s">
        <v>114</v>
      </c>
      <c r="M197" s="399">
        <v>0.12370301348590021</v>
      </c>
      <c r="N197" s="400" t="s">
        <v>52</v>
      </c>
      <c r="O197" s="504">
        <v>2018</v>
      </c>
      <c r="P197" s="401">
        <v>3</v>
      </c>
      <c r="Q197" s="141">
        <v>12081.843820000002</v>
      </c>
      <c r="R197" s="141">
        <v>134.76937500000003</v>
      </c>
      <c r="S197" s="402">
        <v>11947.074445000002</v>
      </c>
      <c r="T197" s="141">
        <v>4801.3946000000005</v>
      </c>
      <c r="U197" s="141">
        <v>0</v>
      </c>
      <c r="V197" s="141">
        <v>0</v>
      </c>
      <c r="W197" s="403">
        <v>7145.6798449999997</v>
      </c>
      <c r="X197" s="142">
        <v>266.37376200000006</v>
      </c>
      <c r="Y197" s="141">
        <v>1423.6827040000001</v>
      </c>
      <c r="Z197" s="142">
        <v>71.801607000000004</v>
      </c>
      <c r="AA197" s="141">
        <v>0</v>
      </c>
      <c r="AB197" s="141">
        <v>-16.999949999999998</v>
      </c>
      <c r="AC197" s="142">
        <v>46.703498999999994</v>
      </c>
      <c r="AD197" s="141">
        <v>254.721069</v>
      </c>
      <c r="AE197" s="141">
        <v>1177.4165370000001</v>
      </c>
      <c r="AF197" s="141">
        <v>947.60812199999998</v>
      </c>
      <c r="AG197" s="141">
        <v>372.85526699999997</v>
      </c>
      <c r="AH197" s="141">
        <v>0</v>
      </c>
      <c r="AI197" s="141">
        <v>299.13730200000003</v>
      </c>
      <c r="AJ197" s="141">
        <v>134.979603</v>
      </c>
      <c r="AK197" s="141">
        <v>0</v>
      </c>
      <c r="AL197" s="141">
        <v>221.27753100000001</v>
      </c>
      <c r="AM197" s="380">
        <v>16.443588000000002</v>
      </c>
      <c r="AN197" s="141">
        <v>31.001727000000002</v>
      </c>
      <c r="AO197" s="141">
        <v>1.6381770000000002</v>
      </c>
      <c r="AP197" s="141">
        <v>89.048828999999998</v>
      </c>
      <c r="AQ197" s="141">
        <v>0</v>
      </c>
      <c r="AR197" s="141">
        <v>9.705426000000001</v>
      </c>
      <c r="AS197" s="141">
        <v>0</v>
      </c>
      <c r="AT197" s="142">
        <v>161.592252</v>
      </c>
      <c r="AU197" s="466">
        <v>309.42999900000001</v>
      </c>
      <c r="AV197" s="402">
        <v>3717.4254299999998</v>
      </c>
      <c r="AW197" s="141">
        <v>201.539402</v>
      </c>
      <c r="AX197" s="402">
        <v>1494.5604890000004</v>
      </c>
      <c r="AY197" s="141">
        <v>0</v>
      </c>
      <c r="AZ197" s="141">
        <v>0</v>
      </c>
      <c r="BA197" s="142">
        <v>976.00781200000006</v>
      </c>
      <c r="BB197" s="403">
        <v>518.55267700000036</v>
      </c>
    </row>
    <row r="198" spans="6:54" ht="16.149999999999999" customHeight="1">
      <c r="F198" s="137" t="s">
        <v>171</v>
      </c>
      <c r="G198" s="395" t="s">
        <v>216</v>
      </c>
      <c r="H198" s="467">
        <v>42435</v>
      </c>
      <c r="I198" s="397" t="s">
        <v>61</v>
      </c>
      <c r="J198" s="397" t="s">
        <v>151</v>
      </c>
      <c r="K198" s="398" t="s">
        <v>106</v>
      </c>
      <c r="L198" s="395" t="s">
        <v>114</v>
      </c>
      <c r="M198" s="399">
        <v>2.2870886904244193E-2</v>
      </c>
      <c r="N198" s="400" t="s">
        <v>51</v>
      </c>
      <c r="O198" s="504">
        <v>2018</v>
      </c>
      <c r="P198" s="401">
        <v>3</v>
      </c>
      <c r="Q198" s="141">
        <v>5057.4539800000002</v>
      </c>
      <c r="R198" s="141">
        <v>192.5547</v>
      </c>
      <c r="S198" s="402">
        <v>4864.8992799999996</v>
      </c>
      <c r="T198" s="141">
        <v>2058.3741600000003</v>
      </c>
      <c r="U198" s="141">
        <v>0</v>
      </c>
      <c r="V198" s="141">
        <v>0</v>
      </c>
      <c r="W198" s="403">
        <v>2806.5251199999998</v>
      </c>
      <c r="X198" s="142">
        <v>72.388878000000005</v>
      </c>
      <c r="Y198" s="141">
        <v>458.71595600000001</v>
      </c>
      <c r="Z198" s="142">
        <v>14.125413000000002</v>
      </c>
      <c r="AA198" s="141">
        <v>0</v>
      </c>
      <c r="AB198" s="141">
        <v>-1.7927219999999999</v>
      </c>
      <c r="AC198" s="142">
        <v>77.767043999999999</v>
      </c>
      <c r="AD198" s="141">
        <v>235.31021700000002</v>
      </c>
      <c r="AE198" s="141">
        <v>714.89426099999991</v>
      </c>
      <c r="AF198" s="141">
        <v>436.96053300000005</v>
      </c>
      <c r="AG198" s="141">
        <v>288.195516</v>
      </c>
      <c r="AH198" s="141">
        <v>0</v>
      </c>
      <c r="AI198" s="141">
        <v>290.29732799999999</v>
      </c>
      <c r="AJ198" s="141">
        <v>59.128917000000001</v>
      </c>
      <c r="AK198" s="141">
        <v>0</v>
      </c>
      <c r="AL198" s="141">
        <v>69.174341999999996</v>
      </c>
      <c r="AM198" s="380">
        <v>11.065422000000002</v>
      </c>
      <c r="AN198" s="141">
        <v>1.7309040000000002</v>
      </c>
      <c r="AO198" s="141">
        <v>0</v>
      </c>
      <c r="AP198" s="141">
        <v>7.1090699999999991</v>
      </c>
      <c r="AQ198" s="141">
        <v>0</v>
      </c>
      <c r="AR198" s="141">
        <v>9.2727000000000004</v>
      </c>
      <c r="AS198" s="141">
        <v>0</v>
      </c>
      <c r="AT198" s="142">
        <v>13.878141000000003</v>
      </c>
      <c r="AU198" s="466">
        <v>43.056237000000003</v>
      </c>
      <c r="AV198" s="402">
        <v>2137.017351</v>
      </c>
      <c r="AW198" s="141">
        <v>84.583386000000004</v>
      </c>
      <c r="AX198" s="402">
        <v>115.66845799999967</v>
      </c>
      <c r="AY198" s="141">
        <v>0</v>
      </c>
      <c r="AZ198" s="141">
        <v>0</v>
      </c>
      <c r="BA198" s="142">
        <v>582.41864999999996</v>
      </c>
      <c r="BB198" s="403">
        <v>-466.75019200000031</v>
      </c>
    </row>
    <row r="199" spans="6:54" ht="16.149999999999999" customHeight="1">
      <c r="F199" s="137" t="s">
        <v>172</v>
      </c>
      <c r="G199" s="395" t="s">
        <v>173</v>
      </c>
      <c r="H199" s="467">
        <v>42530</v>
      </c>
      <c r="I199" s="397" t="s">
        <v>61</v>
      </c>
      <c r="J199" s="397" t="s">
        <v>62</v>
      </c>
      <c r="K199" s="398" t="s">
        <v>95</v>
      </c>
      <c r="L199" s="395" t="s">
        <v>114</v>
      </c>
      <c r="M199" s="399">
        <v>8.4899979813221241E-2</v>
      </c>
      <c r="N199" s="400" t="s">
        <v>52</v>
      </c>
      <c r="O199" s="504">
        <v>2018</v>
      </c>
      <c r="P199" s="401">
        <v>3</v>
      </c>
      <c r="Q199" s="141">
        <v>2936.27826</v>
      </c>
      <c r="R199" s="141">
        <v>74.934924999999993</v>
      </c>
      <c r="S199" s="402">
        <v>2861.343335</v>
      </c>
      <c r="T199" s="141">
        <v>1649.7783399999998</v>
      </c>
      <c r="U199" s="141">
        <v>0</v>
      </c>
      <c r="V199" s="141">
        <v>0</v>
      </c>
      <c r="W199" s="403">
        <v>1211.5649950000004</v>
      </c>
      <c r="X199" s="142">
        <v>68.834343000000004</v>
      </c>
      <c r="Y199" s="141">
        <v>284.059752</v>
      </c>
      <c r="Z199" s="142">
        <v>28.312643999999999</v>
      </c>
      <c r="AA199" s="141">
        <v>0</v>
      </c>
      <c r="AB199" s="141">
        <v>-0.55636200000000002</v>
      </c>
      <c r="AC199" s="142">
        <v>12.085419000000002</v>
      </c>
      <c r="AD199" s="141">
        <v>120.54510000000001</v>
      </c>
      <c r="AE199" s="141">
        <v>123.79054500000001</v>
      </c>
      <c r="AF199" s="141">
        <v>134.76324</v>
      </c>
      <c r="AG199" s="141">
        <v>30.321729000000001</v>
      </c>
      <c r="AH199" s="141">
        <v>0</v>
      </c>
      <c r="AI199" s="141">
        <v>8.6236110000000004</v>
      </c>
      <c r="AJ199" s="141">
        <v>14.867228999999998</v>
      </c>
      <c r="AK199" s="141">
        <v>0</v>
      </c>
      <c r="AL199" s="141">
        <v>51.927120000000002</v>
      </c>
      <c r="AM199" s="380">
        <v>10.169060999999999</v>
      </c>
      <c r="AN199" s="141">
        <v>1.5145409999999999</v>
      </c>
      <c r="AO199" s="141">
        <v>0</v>
      </c>
      <c r="AP199" s="141">
        <v>44.199870000000004</v>
      </c>
      <c r="AQ199" s="141">
        <v>0</v>
      </c>
      <c r="AR199" s="141">
        <v>3.7090800000000002</v>
      </c>
      <c r="AS199" s="141">
        <v>0</v>
      </c>
      <c r="AT199" s="142">
        <v>-1.267269</v>
      </c>
      <c r="AU199" s="466">
        <v>58.325282999999999</v>
      </c>
      <c r="AV199" s="402">
        <v>543.16385700000001</v>
      </c>
      <c r="AW199" s="141">
        <v>49.433491000000004</v>
      </c>
      <c r="AX199" s="402">
        <v>249.28996500000039</v>
      </c>
      <c r="AY199" s="141">
        <v>0</v>
      </c>
      <c r="AZ199" s="141">
        <v>0</v>
      </c>
      <c r="BA199" s="142">
        <v>77.011246</v>
      </c>
      <c r="BB199" s="403">
        <v>172.27871900000039</v>
      </c>
    </row>
    <row r="200" spans="6:54" ht="16.149999999999999" customHeight="1">
      <c r="F200" s="137" t="s">
        <v>174</v>
      </c>
      <c r="G200" s="395" t="s">
        <v>217</v>
      </c>
      <c r="H200" s="467">
        <v>42530</v>
      </c>
      <c r="I200" s="397" t="s">
        <v>61</v>
      </c>
      <c r="J200" s="397" t="s">
        <v>151</v>
      </c>
      <c r="K200" s="398" t="s">
        <v>95</v>
      </c>
      <c r="L200" s="395" t="s">
        <v>114</v>
      </c>
      <c r="M200" s="399">
        <v>-0.18878142938315529</v>
      </c>
      <c r="N200" s="400" t="s">
        <v>56</v>
      </c>
      <c r="O200" s="504">
        <v>2018</v>
      </c>
      <c r="P200" s="401">
        <v>3</v>
      </c>
      <c r="Q200" s="141">
        <v>2304.4701399999999</v>
      </c>
      <c r="R200" s="141">
        <v>94.385850000000005</v>
      </c>
      <c r="S200" s="402">
        <v>2210.0842899999998</v>
      </c>
      <c r="T200" s="141">
        <v>1289.58536</v>
      </c>
      <c r="U200" s="141">
        <v>0</v>
      </c>
      <c r="V200" s="141">
        <v>0</v>
      </c>
      <c r="W200" s="403">
        <v>920.49892999999997</v>
      </c>
      <c r="X200" s="142">
        <v>55.852563000000004</v>
      </c>
      <c r="Y200" s="141">
        <v>219.34980399999995</v>
      </c>
      <c r="Z200" s="142">
        <v>45.281685000000003</v>
      </c>
      <c r="AA200" s="141">
        <v>0</v>
      </c>
      <c r="AB200" s="141">
        <v>-0.49454399999999998</v>
      </c>
      <c r="AC200" s="142">
        <v>14.094503999999997</v>
      </c>
      <c r="AD200" s="141">
        <v>198.83759700000002</v>
      </c>
      <c r="AE200" s="141">
        <v>100.94879399999999</v>
      </c>
      <c r="AF200" s="141">
        <v>197.50851</v>
      </c>
      <c r="AG200" s="141">
        <v>33.567174000000001</v>
      </c>
      <c r="AH200" s="141">
        <v>0</v>
      </c>
      <c r="AI200" s="141">
        <v>3.4927169999999998</v>
      </c>
      <c r="AJ200" s="141">
        <v>15.670863000000001</v>
      </c>
      <c r="AK200" s="141">
        <v>0</v>
      </c>
      <c r="AL200" s="141">
        <v>412.41878700000007</v>
      </c>
      <c r="AM200" s="380">
        <v>3.0909000000000004</v>
      </c>
      <c r="AN200" s="141">
        <v>18.823581000000001</v>
      </c>
      <c r="AO200" s="141">
        <v>0</v>
      </c>
      <c r="AP200" s="141">
        <v>19.596305999999998</v>
      </c>
      <c r="AQ200" s="141">
        <v>0</v>
      </c>
      <c r="AR200" s="141">
        <v>3.2763540000000004</v>
      </c>
      <c r="AS200" s="141">
        <v>0</v>
      </c>
      <c r="AT200" s="142">
        <v>3.183627</v>
      </c>
      <c r="AU200" s="466">
        <v>47.970768</v>
      </c>
      <c r="AV200" s="402">
        <v>1010.4152099999999</v>
      </c>
      <c r="AW200" s="141">
        <v>38.240795000000006</v>
      </c>
      <c r="AX200" s="402">
        <v>-435.04116699999997</v>
      </c>
      <c r="AY200" s="141">
        <v>0</v>
      </c>
      <c r="AZ200" s="141">
        <v>0</v>
      </c>
      <c r="BA200" s="142">
        <v>77.164715999999999</v>
      </c>
      <c r="BB200" s="403">
        <v>-512.20588299999997</v>
      </c>
    </row>
    <row r="201" spans="6:54" ht="16.149999999999999" customHeight="1">
      <c r="F201" s="137" t="s">
        <v>175</v>
      </c>
      <c r="G201" s="395" t="s">
        <v>176</v>
      </c>
      <c r="H201" s="467">
        <v>42557</v>
      </c>
      <c r="I201" s="397" t="s">
        <v>55</v>
      </c>
      <c r="J201" s="397" t="s">
        <v>126</v>
      </c>
      <c r="K201" s="398" t="s">
        <v>63</v>
      </c>
      <c r="L201" s="395" t="s">
        <v>114</v>
      </c>
      <c r="M201" s="399">
        <v>3.5247480977783824E-2</v>
      </c>
      <c r="N201" s="400" t="s">
        <v>51</v>
      </c>
      <c r="O201" s="504">
        <v>2018</v>
      </c>
      <c r="P201" s="401">
        <v>3</v>
      </c>
      <c r="Q201" s="141">
        <v>8006.2989800000014</v>
      </c>
      <c r="R201" s="141">
        <v>53.056574999999995</v>
      </c>
      <c r="S201" s="402">
        <v>7953.2424050000009</v>
      </c>
      <c r="T201" s="141">
        <v>3206.63994</v>
      </c>
      <c r="U201" s="141">
        <v>0</v>
      </c>
      <c r="V201" s="141">
        <v>0</v>
      </c>
      <c r="W201" s="403">
        <v>4746.6024650000008</v>
      </c>
      <c r="X201" s="142">
        <v>177.29402400000001</v>
      </c>
      <c r="Y201" s="141">
        <v>947.85548400000005</v>
      </c>
      <c r="Z201" s="142">
        <v>53.719842</v>
      </c>
      <c r="AA201" s="141">
        <v>0</v>
      </c>
      <c r="AB201" s="141">
        <v>-18.916308000000001</v>
      </c>
      <c r="AC201" s="142">
        <v>27.663554999999995</v>
      </c>
      <c r="AD201" s="141">
        <v>320.92814700000002</v>
      </c>
      <c r="AE201" s="141">
        <v>744.81417299999998</v>
      </c>
      <c r="AF201" s="141">
        <v>475.53496499999994</v>
      </c>
      <c r="AG201" s="141">
        <v>795.0412980000001</v>
      </c>
      <c r="AH201" s="141">
        <v>0</v>
      </c>
      <c r="AI201" s="141">
        <v>260.87196</v>
      </c>
      <c r="AJ201" s="141">
        <v>132.59960999999998</v>
      </c>
      <c r="AK201" s="141">
        <v>0</v>
      </c>
      <c r="AL201" s="141">
        <v>196.58124000000004</v>
      </c>
      <c r="AM201" s="380">
        <v>11.838147000000001</v>
      </c>
      <c r="AN201" s="141">
        <v>27.323556</v>
      </c>
      <c r="AO201" s="141">
        <v>5.0690759999999999</v>
      </c>
      <c r="AP201" s="141">
        <v>99.310617000000022</v>
      </c>
      <c r="AQ201" s="141">
        <v>0</v>
      </c>
      <c r="AR201" s="141">
        <v>18.329037</v>
      </c>
      <c r="AS201" s="141">
        <v>0</v>
      </c>
      <c r="AT201" s="142">
        <v>71.894334000000015</v>
      </c>
      <c r="AU201" s="466">
        <v>233.76476700000003</v>
      </c>
      <c r="AV201" s="402">
        <v>3160.1361600000005</v>
      </c>
      <c r="AW201" s="141">
        <v>134.14233100000001</v>
      </c>
      <c r="AX201" s="402">
        <v>282.2018710000001</v>
      </c>
      <c r="AY201" s="141">
        <v>0</v>
      </c>
      <c r="AZ201" s="141">
        <v>0</v>
      </c>
      <c r="BA201" s="142">
        <v>919.101136</v>
      </c>
      <c r="BB201" s="403">
        <v>-636.8992649999999</v>
      </c>
    </row>
    <row r="202" spans="6:54" ht="16.149999999999999" customHeight="1">
      <c r="F202" s="137" t="s">
        <v>177</v>
      </c>
      <c r="G202" s="395" t="s">
        <v>178</v>
      </c>
      <c r="H202" s="467">
        <v>42615</v>
      </c>
      <c r="I202" s="397" t="s">
        <v>61</v>
      </c>
      <c r="J202" s="397" t="s">
        <v>151</v>
      </c>
      <c r="K202" s="398" t="s">
        <v>95</v>
      </c>
      <c r="L202" s="395" t="s">
        <v>114</v>
      </c>
      <c r="M202" s="399">
        <v>0.15571390797191337</v>
      </c>
      <c r="N202" s="400" t="s">
        <v>52</v>
      </c>
      <c r="O202" s="504">
        <v>2018</v>
      </c>
      <c r="P202" s="401">
        <v>3</v>
      </c>
      <c r="Q202" s="141">
        <v>5435.6775000000007</v>
      </c>
      <c r="R202" s="141">
        <v>77.48845</v>
      </c>
      <c r="S202" s="402">
        <v>5358.1890500000009</v>
      </c>
      <c r="T202" s="141">
        <v>3064.0347600000005</v>
      </c>
      <c r="U202" s="141">
        <v>0</v>
      </c>
      <c r="V202" s="141">
        <v>0</v>
      </c>
      <c r="W202" s="403">
        <v>2294.1542900000004</v>
      </c>
      <c r="X202" s="142">
        <v>129.87961799999999</v>
      </c>
      <c r="Y202" s="141">
        <v>532.07730800000002</v>
      </c>
      <c r="Z202" s="142">
        <v>39.656247</v>
      </c>
      <c r="AA202" s="141">
        <v>0</v>
      </c>
      <c r="AB202" s="141">
        <v>-4.1727150000000002</v>
      </c>
      <c r="AC202" s="142">
        <v>13.847232000000002</v>
      </c>
      <c r="AD202" s="141">
        <v>155.47226999999998</v>
      </c>
      <c r="AE202" s="141">
        <v>122.83236600000001</v>
      </c>
      <c r="AF202" s="141">
        <v>184.21764000000002</v>
      </c>
      <c r="AG202" s="141">
        <v>40.923516000000006</v>
      </c>
      <c r="AH202" s="141">
        <v>0</v>
      </c>
      <c r="AI202" s="141">
        <v>15.918135000000003</v>
      </c>
      <c r="AJ202" s="141">
        <v>10.045425</v>
      </c>
      <c r="AK202" s="141">
        <v>0</v>
      </c>
      <c r="AL202" s="141">
        <v>67.505256000000003</v>
      </c>
      <c r="AM202" s="380">
        <v>8.7472470000000015</v>
      </c>
      <c r="AN202" s="141">
        <v>21.821753999999999</v>
      </c>
      <c r="AO202" s="141">
        <v>0</v>
      </c>
      <c r="AP202" s="141">
        <v>25.345379999999999</v>
      </c>
      <c r="AQ202" s="141">
        <v>5.5327110000000008</v>
      </c>
      <c r="AR202" s="141">
        <v>5.7181650000000008</v>
      </c>
      <c r="AS202" s="141">
        <v>0</v>
      </c>
      <c r="AT202" s="142">
        <v>0.83454300000000003</v>
      </c>
      <c r="AU202" s="466">
        <v>67.999799999999993</v>
      </c>
      <c r="AV202" s="402">
        <v>664.91440799999998</v>
      </c>
      <c r="AW202" s="141">
        <v>90.890640000000005</v>
      </c>
      <c r="AX202" s="402">
        <v>846.41058600000019</v>
      </c>
      <c r="AY202" s="141">
        <v>0</v>
      </c>
      <c r="AZ202" s="141">
        <v>0</v>
      </c>
      <c r="BA202" s="142">
        <v>223.54440199999999</v>
      </c>
      <c r="BB202" s="403">
        <v>622.8661840000002</v>
      </c>
    </row>
    <row r="203" spans="6:54" ht="16.149999999999999" customHeight="1">
      <c r="F203" s="137" t="s">
        <v>179</v>
      </c>
      <c r="G203" s="395" t="s">
        <v>180</v>
      </c>
      <c r="H203" s="467">
        <v>42690</v>
      </c>
      <c r="I203" s="397" t="s">
        <v>55</v>
      </c>
      <c r="J203" s="397" t="s">
        <v>168</v>
      </c>
      <c r="K203" s="398" t="s">
        <v>106</v>
      </c>
      <c r="L203" s="395" t="s">
        <v>114</v>
      </c>
      <c r="M203" s="399">
        <v>0.11787689482193871</v>
      </c>
      <c r="N203" s="400" t="s">
        <v>52</v>
      </c>
      <c r="O203" s="504">
        <v>2018</v>
      </c>
      <c r="P203" s="401">
        <v>3</v>
      </c>
      <c r="Q203" s="141">
        <v>9454.4952400000002</v>
      </c>
      <c r="R203" s="141">
        <v>216.892</v>
      </c>
      <c r="S203" s="402">
        <v>9237.6032400000004</v>
      </c>
      <c r="T203" s="141">
        <v>3885.5331600000004</v>
      </c>
      <c r="U203" s="141">
        <v>0</v>
      </c>
      <c r="V203" s="141">
        <v>0</v>
      </c>
      <c r="W203" s="403">
        <v>5352.0700799999995</v>
      </c>
      <c r="X203" s="142">
        <v>93.963359999999994</v>
      </c>
      <c r="Y203" s="141">
        <v>871.26980800000013</v>
      </c>
      <c r="Z203" s="142">
        <v>11.096330999999999</v>
      </c>
      <c r="AA203" s="141">
        <v>0</v>
      </c>
      <c r="AB203" s="141">
        <v>-2.1636299999999999</v>
      </c>
      <c r="AC203" s="142">
        <v>75.634322999999995</v>
      </c>
      <c r="AD203" s="141">
        <v>338.26809600000001</v>
      </c>
      <c r="AE203" s="141">
        <v>1016.658828</v>
      </c>
      <c r="AF203" s="141">
        <v>636.50903700000003</v>
      </c>
      <c r="AG203" s="141">
        <v>482.24221799999998</v>
      </c>
      <c r="AH203" s="141">
        <v>0</v>
      </c>
      <c r="AI203" s="141">
        <v>424.56602400000008</v>
      </c>
      <c r="AJ203" s="141">
        <v>76.654319999999998</v>
      </c>
      <c r="AK203" s="141">
        <v>0</v>
      </c>
      <c r="AL203" s="141">
        <v>107.532411</v>
      </c>
      <c r="AM203" s="380">
        <v>9.983607000000001</v>
      </c>
      <c r="AN203" s="141">
        <v>21.234483000000001</v>
      </c>
      <c r="AO203" s="141">
        <v>0</v>
      </c>
      <c r="AP203" s="141">
        <v>31.372635000000002</v>
      </c>
      <c r="AQ203" s="141">
        <v>0</v>
      </c>
      <c r="AR203" s="141">
        <v>13.105416000000002</v>
      </c>
      <c r="AS203" s="141">
        <v>0</v>
      </c>
      <c r="AT203" s="142">
        <v>18.978126</v>
      </c>
      <c r="AU203" s="466">
        <v>94.674267000000015</v>
      </c>
      <c r="AV203" s="402">
        <v>3177.1052009999994</v>
      </c>
      <c r="AW203" s="141">
        <v>157.639532</v>
      </c>
      <c r="AX203" s="402">
        <v>1114.4665410000002</v>
      </c>
      <c r="AY203" s="141">
        <v>0</v>
      </c>
      <c r="AZ203" s="141">
        <v>0</v>
      </c>
      <c r="BA203" s="142">
        <v>824.93194399999993</v>
      </c>
      <c r="BB203" s="403">
        <v>289.53459700000019</v>
      </c>
    </row>
    <row r="204" spans="6:54" ht="16.149999999999999" customHeight="1">
      <c r="F204" s="137" t="s">
        <v>181</v>
      </c>
      <c r="G204" s="395" t="s">
        <v>182</v>
      </c>
      <c r="H204" s="467">
        <v>42690</v>
      </c>
      <c r="I204" s="397" t="s">
        <v>55</v>
      </c>
      <c r="J204" s="397" t="s">
        <v>168</v>
      </c>
      <c r="K204" s="398" t="s">
        <v>63</v>
      </c>
      <c r="L204" s="395" t="s">
        <v>114</v>
      </c>
      <c r="M204" s="399">
        <v>0.15280689729291402</v>
      </c>
      <c r="N204" s="400" t="s">
        <v>52</v>
      </c>
      <c r="O204" s="504">
        <v>2018</v>
      </c>
      <c r="P204" s="401">
        <v>3</v>
      </c>
      <c r="Q204" s="141">
        <v>13950.913380000002</v>
      </c>
      <c r="R204" s="141">
        <v>189.78050000000002</v>
      </c>
      <c r="S204" s="402">
        <v>13761.132880000001</v>
      </c>
      <c r="T204" s="141">
        <v>5715.166940000001</v>
      </c>
      <c r="U204" s="141">
        <v>0</v>
      </c>
      <c r="V204" s="141">
        <v>0</v>
      </c>
      <c r="W204" s="403">
        <v>8045.96594</v>
      </c>
      <c r="X204" s="142">
        <v>295.42822200000001</v>
      </c>
      <c r="Y204" s="141">
        <v>1639.808184</v>
      </c>
      <c r="Z204" s="142">
        <v>68.648888999999997</v>
      </c>
      <c r="AA204" s="141">
        <v>0</v>
      </c>
      <c r="AB204" s="141">
        <v>-16.289042999999999</v>
      </c>
      <c r="AC204" s="142">
        <v>65.341626000000005</v>
      </c>
      <c r="AD204" s="141">
        <v>427.34783399999992</v>
      </c>
      <c r="AE204" s="141">
        <v>1224.9236700000001</v>
      </c>
      <c r="AF204" s="141">
        <v>883.1937660000001</v>
      </c>
      <c r="AG204" s="141">
        <v>438.8150730000001</v>
      </c>
      <c r="AH204" s="141">
        <v>0</v>
      </c>
      <c r="AI204" s="141">
        <v>227.67569399999999</v>
      </c>
      <c r="AJ204" s="141">
        <v>90.192462000000006</v>
      </c>
      <c r="AK204" s="141">
        <v>0</v>
      </c>
      <c r="AL204" s="141">
        <v>174.75948600000001</v>
      </c>
      <c r="AM204" s="380">
        <v>9.056337000000001</v>
      </c>
      <c r="AN204" s="141">
        <v>24.510836999999999</v>
      </c>
      <c r="AO204" s="141">
        <v>28.992642000000004</v>
      </c>
      <c r="AP204" s="141">
        <v>150.80501100000001</v>
      </c>
      <c r="AQ204" s="141">
        <v>0</v>
      </c>
      <c r="AR204" s="141">
        <v>16.876314000000001</v>
      </c>
      <c r="AS204" s="141">
        <v>0</v>
      </c>
      <c r="AT204" s="142">
        <v>29.36355</v>
      </c>
      <c r="AU204" s="466">
        <v>259.604691</v>
      </c>
      <c r="AV204" s="402">
        <v>3726.5126759999998</v>
      </c>
      <c r="AW204" s="141">
        <v>232.82476400000002</v>
      </c>
      <c r="AX204" s="402">
        <v>2131.7957880000004</v>
      </c>
      <c r="AY204" s="141">
        <v>0</v>
      </c>
      <c r="AZ204" s="141">
        <v>0</v>
      </c>
      <c r="BA204" s="142">
        <v>931.44012399999997</v>
      </c>
      <c r="BB204" s="403">
        <v>1200.3556640000002</v>
      </c>
    </row>
    <row r="205" spans="6:54" ht="16.149999999999999" customHeight="1">
      <c r="F205" s="137" t="s">
        <v>183</v>
      </c>
      <c r="G205" s="395" t="s">
        <v>184</v>
      </c>
      <c r="H205" s="467">
        <v>42718</v>
      </c>
      <c r="I205" s="397" t="s">
        <v>61</v>
      </c>
      <c r="J205" s="397" t="s">
        <v>151</v>
      </c>
      <c r="K205" s="398" t="s">
        <v>135</v>
      </c>
      <c r="L205" s="395" t="s">
        <v>114</v>
      </c>
      <c r="M205" s="399">
        <v>0.16804874170968415</v>
      </c>
      <c r="N205" s="400" t="s">
        <v>52</v>
      </c>
      <c r="O205" s="504">
        <v>2018</v>
      </c>
      <c r="P205" s="401">
        <v>3</v>
      </c>
      <c r="Q205" s="141">
        <v>7461.4617000000017</v>
      </c>
      <c r="R205" s="141">
        <v>80.041975000000008</v>
      </c>
      <c r="S205" s="402">
        <v>7381.4197250000016</v>
      </c>
      <c r="T205" s="141">
        <v>2963.0508800000002</v>
      </c>
      <c r="U205" s="141">
        <v>0</v>
      </c>
      <c r="V205" s="141">
        <v>0</v>
      </c>
      <c r="W205" s="403">
        <v>4418.3688450000009</v>
      </c>
      <c r="X205" s="142">
        <v>171.05040600000001</v>
      </c>
      <c r="Y205" s="141">
        <v>623.06070799999998</v>
      </c>
      <c r="Z205" s="142">
        <v>135.56687399999998</v>
      </c>
      <c r="AA205" s="141">
        <v>0</v>
      </c>
      <c r="AB205" s="141">
        <v>142.89230700000002</v>
      </c>
      <c r="AC205" s="142">
        <v>28.498097999999999</v>
      </c>
      <c r="AD205" s="141">
        <v>285.56825099999998</v>
      </c>
      <c r="AE205" s="141">
        <v>631.31632500000001</v>
      </c>
      <c r="AF205" s="141">
        <v>542.082042</v>
      </c>
      <c r="AG205" s="141">
        <v>218.155722</v>
      </c>
      <c r="AH205" s="141">
        <v>0</v>
      </c>
      <c r="AI205" s="141">
        <v>224.46115800000004</v>
      </c>
      <c r="AJ205" s="141">
        <v>182.82673500000001</v>
      </c>
      <c r="AK205" s="141">
        <v>0</v>
      </c>
      <c r="AL205" s="141">
        <v>101.62879200000002</v>
      </c>
      <c r="AM205" s="380">
        <v>13.939959</v>
      </c>
      <c r="AN205" s="141">
        <v>19.101762000000001</v>
      </c>
      <c r="AO205" s="141">
        <v>4.5436230000000002</v>
      </c>
      <c r="AP205" s="141">
        <v>22.470842999999999</v>
      </c>
      <c r="AQ205" s="141">
        <v>0</v>
      </c>
      <c r="AR205" s="141">
        <v>13.074507000000001</v>
      </c>
      <c r="AS205" s="141">
        <v>0</v>
      </c>
      <c r="AT205" s="142">
        <v>22.069026000000001</v>
      </c>
      <c r="AU205" s="466">
        <v>95.199719999999999</v>
      </c>
      <c r="AV205" s="402">
        <v>2281.2387450000001</v>
      </c>
      <c r="AW205" s="141">
        <v>124.95326700000001</v>
      </c>
      <c r="AX205" s="402">
        <v>1253.8892500000011</v>
      </c>
      <c r="AY205" s="141">
        <v>0</v>
      </c>
      <c r="AZ205" s="141">
        <v>0</v>
      </c>
      <c r="BA205" s="142">
        <v>859.15575400000012</v>
      </c>
      <c r="BB205" s="403">
        <v>394.73349600000086</v>
      </c>
    </row>
    <row r="206" spans="6:54" ht="16.149999999999999" customHeight="1">
      <c r="F206" s="137" t="s">
        <v>185</v>
      </c>
      <c r="G206" s="395" t="s">
        <v>186</v>
      </c>
      <c r="H206" s="467">
        <v>42754</v>
      </c>
      <c r="I206" s="397" t="s">
        <v>61</v>
      </c>
      <c r="J206" s="397" t="s">
        <v>151</v>
      </c>
      <c r="K206" s="398" t="s">
        <v>106</v>
      </c>
      <c r="L206" s="395" t="s">
        <v>114</v>
      </c>
      <c r="M206" s="399">
        <v>0.12727510195763092</v>
      </c>
      <c r="N206" s="400" t="s">
        <v>52</v>
      </c>
      <c r="O206" s="504">
        <v>2018</v>
      </c>
      <c r="P206" s="401">
        <v>3</v>
      </c>
      <c r="Q206" s="141">
        <v>9788.5905400000011</v>
      </c>
      <c r="R206" s="141">
        <v>199.963075</v>
      </c>
      <c r="S206" s="402">
        <v>9588.6274650000014</v>
      </c>
      <c r="T206" s="141">
        <v>3933.3896199999999</v>
      </c>
      <c r="U206" s="141">
        <v>0</v>
      </c>
      <c r="V206" s="141">
        <v>0</v>
      </c>
      <c r="W206" s="403">
        <v>5655.2378450000015</v>
      </c>
      <c r="X206" s="142">
        <v>157.82135400000001</v>
      </c>
      <c r="Y206" s="141">
        <v>904.43884400000002</v>
      </c>
      <c r="Z206" s="142">
        <v>31.341726000000001</v>
      </c>
      <c r="AA206" s="141">
        <v>0</v>
      </c>
      <c r="AB206" s="141">
        <v>-18.205401000000002</v>
      </c>
      <c r="AC206" s="142">
        <v>76.716138000000001</v>
      </c>
      <c r="AD206" s="141">
        <v>316.69361400000003</v>
      </c>
      <c r="AE206" s="141">
        <v>1112.5694549999998</v>
      </c>
      <c r="AF206" s="141">
        <v>664.48168199999998</v>
      </c>
      <c r="AG206" s="141">
        <v>329.61357599999997</v>
      </c>
      <c r="AH206" s="141">
        <v>0</v>
      </c>
      <c r="AI206" s="141">
        <v>396.12974400000002</v>
      </c>
      <c r="AJ206" s="141">
        <v>99.74334300000001</v>
      </c>
      <c r="AK206" s="141">
        <v>0</v>
      </c>
      <c r="AL206" s="141">
        <v>123.17236500000001</v>
      </c>
      <c r="AM206" s="380">
        <v>14.589048</v>
      </c>
      <c r="AN206" s="141">
        <v>21.110847</v>
      </c>
      <c r="AO206" s="141">
        <v>0</v>
      </c>
      <c r="AP206" s="141">
        <v>27.663554999999995</v>
      </c>
      <c r="AQ206" s="141">
        <v>0</v>
      </c>
      <c r="AR206" s="141">
        <v>10.292697</v>
      </c>
      <c r="AS206" s="141">
        <v>0</v>
      </c>
      <c r="AT206" s="142">
        <v>94.797903000000019</v>
      </c>
      <c r="AU206" s="466">
        <v>168.45405</v>
      </c>
      <c r="AV206" s="402">
        <v>3210.8578289999996</v>
      </c>
      <c r="AW206" s="141">
        <v>163.44497000000001</v>
      </c>
      <c r="AX206" s="402">
        <v>1245.8438590000017</v>
      </c>
      <c r="AY206" s="141">
        <v>0</v>
      </c>
      <c r="AZ206" s="141">
        <v>0</v>
      </c>
      <c r="BA206" s="142">
        <v>748.56527200000005</v>
      </c>
      <c r="BB206" s="403">
        <v>497.27858700000161</v>
      </c>
    </row>
    <row r="207" spans="6:54" ht="16.149999999999999" customHeight="1">
      <c r="F207" s="137" t="s">
        <v>187</v>
      </c>
      <c r="G207" s="395" t="s">
        <v>188</v>
      </c>
      <c r="H207" s="467">
        <v>42781</v>
      </c>
      <c r="I207" s="397" t="s">
        <v>61</v>
      </c>
      <c r="J207" s="397" t="s">
        <v>151</v>
      </c>
      <c r="K207" s="398" t="s">
        <v>117</v>
      </c>
      <c r="L207" s="395" t="s">
        <v>114</v>
      </c>
      <c r="M207" s="399">
        <v>0.16454130293184166</v>
      </c>
      <c r="N207" s="400" t="s">
        <v>52</v>
      </c>
      <c r="O207" s="504">
        <v>2018</v>
      </c>
      <c r="P207" s="401">
        <v>3</v>
      </c>
      <c r="Q207" s="141">
        <v>12388.523700000002</v>
      </c>
      <c r="R207" s="141">
        <v>126.32067500000001</v>
      </c>
      <c r="S207" s="402">
        <v>12262.203025000001</v>
      </c>
      <c r="T207" s="141">
        <v>5894.6367000000009</v>
      </c>
      <c r="U207" s="141">
        <v>0</v>
      </c>
      <c r="V207" s="141">
        <v>0</v>
      </c>
      <c r="W207" s="403">
        <v>6367.5663250000007</v>
      </c>
      <c r="X207" s="142">
        <v>172.99767299999999</v>
      </c>
      <c r="Y207" s="141">
        <v>852.40272400000003</v>
      </c>
      <c r="Z207" s="142">
        <v>0.55636200000000002</v>
      </c>
      <c r="AA207" s="141">
        <v>0</v>
      </c>
      <c r="AB207" s="141">
        <v>-4.7908949999999999</v>
      </c>
      <c r="AC207" s="142">
        <v>41.541696000000002</v>
      </c>
      <c r="AD207" s="141">
        <v>282.477351</v>
      </c>
      <c r="AE207" s="141">
        <v>967.54442699999993</v>
      </c>
      <c r="AF207" s="141">
        <v>752.20142400000009</v>
      </c>
      <c r="AG207" s="141">
        <v>274.93555500000002</v>
      </c>
      <c r="AH207" s="141">
        <v>0</v>
      </c>
      <c r="AI207" s="141">
        <v>324.63722700000005</v>
      </c>
      <c r="AJ207" s="141">
        <v>269.95920599999999</v>
      </c>
      <c r="AK207" s="141">
        <v>0</v>
      </c>
      <c r="AL207" s="141">
        <v>142.11958200000001</v>
      </c>
      <c r="AM207" s="380">
        <v>7.2327060000000003</v>
      </c>
      <c r="AN207" s="141">
        <v>32.330814000000004</v>
      </c>
      <c r="AO207" s="141">
        <v>0</v>
      </c>
      <c r="AP207" s="141">
        <v>31.279907999999999</v>
      </c>
      <c r="AQ207" s="141">
        <v>0</v>
      </c>
      <c r="AR207" s="141">
        <v>10.539968999999999</v>
      </c>
      <c r="AS207" s="141">
        <v>0</v>
      </c>
      <c r="AT207" s="142">
        <v>37.647162000000002</v>
      </c>
      <c r="AU207" s="466">
        <v>119.03055900000001</v>
      </c>
      <c r="AV207" s="402">
        <v>3132.9053309999999</v>
      </c>
      <c r="AW207" s="141">
        <v>207.031205</v>
      </c>
      <c r="AX207" s="402">
        <v>2038.4238310000001</v>
      </c>
      <c r="AY207" s="141">
        <v>0</v>
      </c>
      <c r="AZ207" s="141">
        <v>0</v>
      </c>
      <c r="BA207" s="142">
        <v>585.70290799999998</v>
      </c>
      <c r="BB207" s="403">
        <v>1452.7209230000003</v>
      </c>
    </row>
    <row r="208" spans="6:54" ht="16.149999999999999" customHeight="1">
      <c r="F208" s="137" t="s">
        <v>189</v>
      </c>
      <c r="G208" s="395" t="s">
        <v>190</v>
      </c>
      <c r="H208" s="467">
        <v>42896</v>
      </c>
      <c r="I208" s="397" t="s">
        <v>55</v>
      </c>
      <c r="J208" s="397" t="s">
        <v>168</v>
      </c>
      <c r="K208" s="398" t="s">
        <v>63</v>
      </c>
      <c r="L208" s="395" t="s">
        <v>191</v>
      </c>
      <c r="M208" s="399">
        <v>0.24515636750555028</v>
      </c>
      <c r="N208" s="400" t="s">
        <v>52</v>
      </c>
      <c r="O208" s="504">
        <v>2018</v>
      </c>
      <c r="P208" s="401">
        <v>3</v>
      </c>
      <c r="Q208" s="141">
        <v>28074.418560000006</v>
      </c>
      <c r="R208" s="141">
        <v>76.132874999999984</v>
      </c>
      <c r="S208" s="402">
        <v>27998.285685000006</v>
      </c>
      <c r="T208" s="141">
        <v>9010.8668199999993</v>
      </c>
      <c r="U208" s="141">
        <v>0</v>
      </c>
      <c r="V208" s="141">
        <v>0</v>
      </c>
      <c r="W208" s="403">
        <v>18987.418865000003</v>
      </c>
      <c r="X208" s="142">
        <v>766.6668360000001</v>
      </c>
      <c r="Y208" s="141">
        <v>3337.0476440000002</v>
      </c>
      <c r="Z208" s="142">
        <v>177.07766100000001</v>
      </c>
      <c r="AA208" s="141">
        <v>0</v>
      </c>
      <c r="AB208" s="141">
        <v>-80.888853000000012</v>
      </c>
      <c r="AC208" s="142">
        <v>20.678121000000001</v>
      </c>
      <c r="AD208" s="141">
        <v>715.66698599999995</v>
      </c>
      <c r="AE208" s="141">
        <v>1689.3313950000002</v>
      </c>
      <c r="AF208" s="141">
        <v>1346.2105860000001</v>
      </c>
      <c r="AG208" s="141">
        <v>1058.262342</v>
      </c>
      <c r="AH208" s="141">
        <v>0</v>
      </c>
      <c r="AI208" s="141">
        <v>909.15732600000001</v>
      </c>
      <c r="AJ208" s="141">
        <v>100.60879499999999</v>
      </c>
      <c r="AK208" s="141">
        <v>121.966914</v>
      </c>
      <c r="AL208" s="141">
        <v>440.32961399999999</v>
      </c>
      <c r="AM208" s="380">
        <v>79.497947999999994</v>
      </c>
      <c r="AN208" s="141">
        <v>48.743492999999994</v>
      </c>
      <c r="AO208" s="141">
        <v>104.379693</v>
      </c>
      <c r="AP208" s="141">
        <v>351.558966</v>
      </c>
      <c r="AQ208" s="141">
        <v>0</v>
      </c>
      <c r="AR208" s="141">
        <v>60.890730000000005</v>
      </c>
      <c r="AS208" s="141">
        <v>0</v>
      </c>
      <c r="AT208" s="142">
        <v>200.9085</v>
      </c>
      <c r="AU208" s="466">
        <v>845.97933</v>
      </c>
      <c r="AV208" s="402">
        <v>7227.5132880000001</v>
      </c>
      <c r="AW208" s="141">
        <v>536.28023000000007</v>
      </c>
      <c r="AX208" s="402">
        <v>6882.6224740000034</v>
      </c>
      <c r="AY208" s="141">
        <v>0</v>
      </c>
      <c r="AZ208" s="141">
        <v>0</v>
      </c>
      <c r="BA208" s="142">
        <v>2028.56646</v>
      </c>
      <c r="BB208" s="403">
        <v>4854.0560140000043</v>
      </c>
    </row>
    <row r="209" spans="6:54" ht="16.149999999999999" customHeight="1">
      <c r="F209" s="137" t="s">
        <v>192</v>
      </c>
      <c r="G209" s="395" t="s">
        <v>218</v>
      </c>
      <c r="H209" s="467">
        <v>42925</v>
      </c>
      <c r="I209" s="397" t="s">
        <v>55</v>
      </c>
      <c r="J209" s="397" t="s">
        <v>116</v>
      </c>
      <c r="K209" s="398" t="s">
        <v>95</v>
      </c>
      <c r="L209" s="395" t="s">
        <v>114</v>
      </c>
      <c r="M209" s="399">
        <v>-6.0967777526552261E-2</v>
      </c>
      <c r="N209" s="400" t="s">
        <v>56</v>
      </c>
      <c r="O209" s="504">
        <v>2018</v>
      </c>
      <c r="P209" s="401">
        <v>3</v>
      </c>
      <c r="Q209" s="141">
        <v>3155.37664</v>
      </c>
      <c r="R209" s="141">
        <v>54.916550000000015</v>
      </c>
      <c r="S209" s="402">
        <v>3100.46009</v>
      </c>
      <c r="T209" s="141">
        <v>1894.36374</v>
      </c>
      <c r="U209" s="141">
        <v>0</v>
      </c>
      <c r="V209" s="141">
        <v>0</v>
      </c>
      <c r="W209" s="403">
        <v>1206.0963500000003</v>
      </c>
      <c r="X209" s="142">
        <v>10.972695</v>
      </c>
      <c r="Y209" s="141">
        <v>307.84313200000003</v>
      </c>
      <c r="Z209" s="142">
        <v>45.930774</v>
      </c>
      <c r="AA209" s="141">
        <v>0</v>
      </c>
      <c r="AB209" s="141">
        <v>-0.89636099999999996</v>
      </c>
      <c r="AC209" s="142">
        <v>8.1290669999999992</v>
      </c>
      <c r="AD209" s="141">
        <v>162.70497599999999</v>
      </c>
      <c r="AE209" s="141">
        <v>266.09558100000004</v>
      </c>
      <c r="AF209" s="141">
        <v>254.25743399999999</v>
      </c>
      <c r="AG209" s="141">
        <v>61.045275000000004</v>
      </c>
      <c r="AH209" s="141">
        <v>0</v>
      </c>
      <c r="AI209" s="141">
        <v>16.536314999999998</v>
      </c>
      <c r="AJ209" s="141">
        <v>17.710857000000004</v>
      </c>
      <c r="AK209" s="141">
        <v>0</v>
      </c>
      <c r="AL209" s="141">
        <v>37.585344000000006</v>
      </c>
      <c r="AM209" s="380">
        <v>14.001777000000002</v>
      </c>
      <c r="AN209" s="141">
        <v>5.1308939999999996</v>
      </c>
      <c r="AO209" s="141">
        <v>0</v>
      </c>
      <c r="AP209" s="141">
        <v>130.06507199999999</v>
      </c>
      <c r="AQ209" s="141">
        <v>0</v>
      </c>
      <c r="AR209" s="141">
        <v>21.852663</v>
      </c>
      <c r="AS209" s="141">
        <v>0</v>
      </c>
      <c r="AT209" s="142">
        <v>1.0509060000000001</v>
      </c>
      <c r="AU209" s="466">
        <v>172.10131200000001</v>
      </c>
      <c r="AV209" s="402">
        <v>988.03709400000025</v>
      </c>
      <c r="AW209" s="141">
        <v>52.921661999999998</v>
      </c>
      <c r="AX209" s="402">
        <v>-192.37630099999998</v>
      </c>
      <c r="AY209" s="141">
        <v>0</v>
      </c>
      <c r="AZ209" s="141">
        <v>0</v>
      </c>
      <c r="BA209" s="142">
        <v>287.08098200000001</v>
      </c>
      <c r="BB209" s="403">
        <v>-479.45728300000007</v>
      </c>
    </row>
    <row r="210" spans="6:54" ht="16.149999999999999" customHeight="1">
      <c r="F210" s="137" t="s">
        <v>193</v>
      </c>
      <c r="G210" s="395" t="s">
        <v>219</v>
      </c>
      <c r="H210" s="467">
        <v>43011</v>
      </c>
      <c r="I210" s="397" t="s">
        <v>55</v>
      </c>
      <c r="J210" s="397" t="s">
        <v>126</v>
      </c>
      <c r="K210" s="398" t="s">
        <v>106</v>
      </c>
      <c r="L210" s="395" t="s">
        <v>114</v>
      </c>
      <c r="M210" s="399">
        <v>6.7547910563186042E-2</v>
      </c>
      <c r="N210" s="400" t="s">
        <v>52</v>
      </c>
      <c r="O210" s="504">
        <v>2018</v>
      </c>
      <c r="P210" s="401">
        <v>3</v>
      </c>
      <c r="Q210" s="141">
        <v>7586.7434200000007</v>
      </c>
      <c r="R210" s="141">
        <v>142.20927500000002</v>
      </c>
      <c r="S210" s="402">
        <v>7444.5341450000005</v>
      </c>
      <c r="T210" s="141">
        <v>2912.7839199999999</v>
      </c>
      <c r="U210" s="141">
        <v>0</v>
      </c>
      <c r="V210" s="141">
        <v>0</v>
      </c>
      <c r="W210" s="403">
        <v>4531.7502250000007</v>
      </c>
      <c r="X210" s="142">
        <v>145.30320899999998</v>
      </c>
      <c r="Y210" s="141">
        <v>702.23222799999996</v>
      </c>
      <c r="Z210" s="142">
        <v>89.667009000000007</v>
      </c>
      <c r="AA210" s="141">
        <v>0</v>
      </c>
      <c r="AB210" s="141">
        <v>-2.3799929999999998</v>
      </c>
      <c r="AC210" s="142">
        <v>49.423490999999999</v>
      </c>
      <c r="AD210" s="141">
        <v>410.37879300000003</v>
      </c>
      <c r="AE210" s="141">
        <v>931.81362300000023</v>
      </c>
      <c r="AF210" s="141">
        <v>556.33109100000001</v>
      </c>
      <c r="AG210" s="141">
        <v>384.35341500000004</v>
      </c>
      <c r="AH210" s="141">
        <v>0</v>
      </c>
      <c r="AI210" s="141">
        <v>445.460508</v>
      </c>
      <c r="AJ210" s="141">
        <v>90.161553000000012</v>
      </c>
      <c r="AK210" s="141">
        <v>0</v>
      </c>
      <c r="AL210" s="141">
        <v>57.428922</v>
      </c>
      <c r="AM210" s="380">
        <v>13.507232999999999</v>
      </c>
      <c r="AN210" s="141">
        <v>35.668985999999997</v>
      </c>
      <c r="AO210" s="141">
        <v>0</v>
      </c>
      <c r="AP210" s="141">
        <v>61.107092999999999</v>
      </c>
      <c r="AQ210" s="141">
        <v>0</v>
      </c>
      <c r="AR210" s="141">
        <v>8.2217940000000009</v>
      </c>
      <c r="AS210" s="141">
        <v>0</v>
      </c>
      <c r="AT210" s="142">
        <v>8.3145210000000009</v>
      </c>
      <c r="AU210" s="466">
        <v>126.819627</v>
      </c>
      <c r="AV210" s="402">
        <v>3002.7475320000003</v>
      </c>
      <c r="AW210" s="141">
        <v>126.375079</v>
      </c>
      <c r="AX210" s="402">
        <v>512.46866600000021</v>
      </c>
      <c r="AY210" s="141">
        <v>0</v>
      </c>
      <c r="AZ210" s="141">
        <v>0</v>
      </c>
      <c r="BA210" s="142">
        <v>884.17136399999993</v>
      </c>
      <c r="BB210" s="403">
        <v>-371.70269799999971</v>
      </c>
    </row>
    <row r="211" spans="6:54" ht="16.149999999999999" customHeight="1">
      <c r="F211" s="137" t="s">
        <v>194</v>
      </c>
      <c r="G211" s="395" t="s">
        <v>195</v>
      </c>
      <c r="H211" s="467">
        <v>43011</v>
      </c>
      <c r="I211" s="397" t="s">
        <v>55</v>
      </c>
      <c r="J211" s="397" t="s">
        <v>126</v>
      </c>
      <c r="K211" s="398" t="s">
        <v>135</v>
      </c>
      <c r="L211" s="395" t="s">
        <v>114</v>
      </c>
      <c r="M211" s="399">
        <v>0.10264942735613888</v>
      </c>
      <c r="N211" s="400" t="s">
        <v>52</v>
      </c>
      <c r="O211" s="504">
        <v>2018</v>
      </c>
      <c r="P211" s="401">
        <v>3</v>
      </c>
      <c r="Q211" s="141">
        <v>6616.918920000001</v>
      </c>
      <c r="R211" s="141">
        <v>70.395325</v>
      </c>
      <c r="S211" s="402">
        <v>6546.5235950000006</v>
      </c>
      <c r="T211" s="141">
        <v>2608.9323600000002</v>
      </c>
      <c r="U211" s="141">
        <v>0</v>
      </c>
      <c r="V211" s="141">
        <v>0</v>
      </c>
      <c r="W211" s="403">
        <v>3937.5912350000008</v>
      </c>
      <c r="X211" s="142">
        <v>187.03035899999998</v>
      </c>
      <c r="Y211" s="141">
        <v>552.60444000000007</v>
      </c>
      <c r="Z211" s="142">
        <v>10.169060999999999</v>
      </c>
      <c r="AA211" s="141">
        <v>0</v>
      </c>
      <c r="AB211" s="141">
        <v>-3.8945340000000002</v>
      </c>
      <c r="AC211" s="142">
        <v>26.365376999999999</v>
      </c>
      <c r="AD211" s="141">
        <v>350.60078700000003</v>
      </c>
      <c r="AE211" s="141">
        <v>710.93790899999999</v>
      </c>
      <c r="AF211" s="141">
        <v>513.46030800000005</v>
      </c>
      <c r="AG211" s="141">
        <v>308.99727300000001</v>
      </c>
      <c r="AH211" s="141">
        <v>0</v>
      </c>
      <c r="AI211" s="141">
        <v>261.30468600000006</v>
      </c>
      <c r="AJ211" s="141">
        <v>89.017920000000004</v>
      </c>
      <c r="AK211" s="141">
        <v>0</v>
      </c>
      <c r="AL211" s="141">
        <v>60.210732000000007</v>
      </c>
      <c r="AM211" s="380">
        <v>6.0581639999999997</v>
      </c>
      <c r="AN211" s="141">
        <v>26.272650000000006</v>
      </c>
      <c r="AO211" s="141">
        <v>0</v>
      </c>
      <c r="AP211" s="141">
        <v>66.176169000000002</v>
      </c>
      <c r="AQ211" s="141">
        <v>0</v>
      </c>
      <c r="AR211" s="141">
        <v>12.301781999999999</v>
      </c>
      <c r="AS211" s="141">
        <v>0</v>
      </c>
      <c r="AT211" s="142">
        <v>15.361772999999998</v>
      </c>
      <c r="AU211" s="466">
        <v>126.17053799999999</v>
      </c>
      <c r="AV211" s="402">
        <v>2420.7001529999998</v>
      </c>
      <c r="AW211" s="141">
        <v>110.335127</v>
      </c>
      <c r="AX211" s="402">
        <v>679.22293800000102</v>
      </c>
      <c r="AY211" s="141">
        <v>0</v>
      </c>
      <c r="AZ211" s="141">
        <v>0</v>
      </c>
      <c r="BA211" s="142">
        <v>856.70023400000014</v>
      </c>
      <c r="BB211" s="403">
        <v>-177.47729599999906</v>
      </c>
    </row>
    <row r="212" spans="6:54" ht="16.149999999999999" customHeight="1">
      <c r="F212" s="137" t="s">
        <v>196</v>
      </c>
      <c r="G212" s="395" t="s">
        <v>197</v>
      </c>
      <c r="H212" s="467">
        <v>43011</v>
      </c>
      <c r="I212" s="397" t="s">
        <v>55</v>
      </c>
      <c r="J212" s="397" t="s">
        <v>126</v>
      </c>
      <c r="K212" s="398" t="s">
        <v>63</v>
      </c>
      <c r="L212" s="395" t="s">
        <v>114</v>
      </c>
      <c r="M212" s="399">
        <v>0.1801133498517411</v>
      </c>
      <c r="N212" s="400" t="s">
        <v>52</v>
      </c>
      <c r="O212" s="504">
        <v>2018</v>
      </c>
      <c r="P212" s="401">
        <v>3</v>
      </c>
      <c r="Q212" s="141">
        <v>16648.16646</v>
      </c>
      <c r="R212" s="141">
        <v>168.59569999999999</v>
      </c>
      <c r="S212" s="402">
        <v>16479.570760000002</v>
      </c>
      <c r="T212" s="141">
        <v>6302.6540000000005</v>
      </c>
      <c r="U212" s="141">
        <v>0</v>
      </c>
      <c r="V212" s="141">
        <v>0</v>
      </c>
      <c r="W212" s="403">
        <v>10176.916760000002</v>
      </c>
      <c r="X212" s="142">
        <v>355.73168099999998</v>
      </c>
      <c r="Y212" s="141">
        <v>1963.8687079999995</v>
      </c>
      <c r="Z212" s="142">
        <v>85.710656999999998</v>
      </c>
      <c r="AA212" s="141">
        <v>0</v>
      </c>
      <c r="AB212" s="141">
        <v>-12.981780000000001</v>
      </c>
      <c r="AC212" s="142">
        <v>65.156171999999998</v>
      </c>
      <c r="AD212" s="141">
        <v>613.66728599999999</v>
      </c>
      <c r="AE212" s="141">
        <v>1628.9661180000001</v>
      </c>
      <c r="AF212" s="141">
        <v>897.78281399999992</v>
      </c>
      <c r="AG212" s="141">
        <v>530.862075</v>
      </c>
      <c r="AH212" s="141">
        <v>0</v>
      </c>
      <c r="AI212" s="141">
        <v>416.25150299999996</v>
      </c>
      <c r="AJ212" s="141">
        <v>104.07060300000001</v>
      </c>
      <c r="AK212" s="141">
        <v>5.0999850000000002</v>
      </c>
      <c r="AL212" s="141">
        <v>98.692437000000012</v>
      </c>
      <c r="AM212" s="380">
        <v>13.661778</v>
      </c>
      <c r="AN212" s="141">
        <v>34.834443</v>
      </c>
      <c r="AO212" s="141">
        <v>1.3909050000000001</v>
      </c>
      <c r="AP212" s="141">
        <v>148.48683599999998</v>
      </c>
      <c r="AQ212" s="141">
        <v>0</v>
      </c>
      <c r="AR212" s="141">
        <v>29.36355</v>
      </c>
      <c r="AS212" s="141">
        <v>0</v>
      </c>
      <c r="AT212" s="142">
        <v>23.552658000000001</v>
      </c>
      <c r="AU212" s="466">
        <v>251.29017000000002</v>
      </c>
      <c r="AV212" s="402">
        <v>4546.6829909999997</v>
      </c>
      <c r="AW212" s="141">
        <v>278.54008500000003</v>
      </c>
      <c r="AX212" s="402">
        <v>2998.5570300000022</v>
      </c>
      <c r="AY212" s="141">
        <v>0</v>
      </c>
      <c r="AZ212" s="141">
        <v>0</v>
      </c>
      <c r="BA212" s="142">
        <v>1232.885898</v>
      </c>
      <c r="BB212" s="403">
        <v>1765.6711320000022</v>
      </c>
    </row>
    <row r="213" spans="6:54" ht="16.149999999999999" customHeight="1">
      <c r="F213" s="137" t="s">
        <v>198</v>
      </c>
      <c r="G213" s="395" t="s">
        <v>220</v>
      </c>
      <c r="H213" s="467">
        <v>43013</v>
      </c>
      <c r="I213" s="397" t="s">
        <v>61</v>
      </c>
      <c r="J213" s="397" t="s">
        <v>67</v>
      </c>
      <c r="K213" s="398" t="s">
        <v>117</v>
      </c>
      <c r="L213" s="395" t="s">
        <v>77</v>
      </c>
      <c r="M213" s="399">
        <v>-4.2713494105498358E-2</v>
      </c>
      <c r="N213" s="400" t="s">
        <v>56</v>
      </c>
      <c r="O213" s="504">
        <v>2018</v>
      </c>
      <c r="P213" s="401">
        <v>3</v>
      </c>
      <c r="Q213" s="141">
        <v>6548.0107600000001</v>
      </c>
      <c r="R213" s="141">
        <v>95.772950000000009</v>
      </c>
      <c r="S213" s="402">
        <v>6452.2378100000005</v>
      </c>
      <c r="T213" s="141">
        <v>3341.1136999999999</v>
      </c>
      <c r="U213" s="141">
        <v>0</v>
      </c>
      <c r="V213" s="141">
        <v>0</v>
      </c>
      <c r="W213" s="403">
        <v>3111.1241100000007</v>
      </c>
      <c r="X213" s="142">
        <v>108.64513500000001</v>
      </c>
      <c r="Y213" s="141">
        <v>448.50027599999999</v>
      </c>
      <c r="Z213" s="142">
        <v>46.703498999999994</v>
      </c>
      <c r="AA213" s="141">
        <v>0</v>
      </c>
      <c r="AB213" s="141">
        <v>-1.823631</v>
      </c>
      <c r="AC213" s="142">
        <v>28.930824000000001</v>
      </c>
      <c r="AD213" s="141">
        <v>271.62829199999999</v>
      </c>
      <c r="AE213" s="141">
        <v>852.43931100000009</v>
      </c>
      <c r="AF213" s="141">
        <v>521.49664800000005</v>
      </c>
      <c r="AG213" s="141">
        <v>456.34047599999997</v>
      </c>
      <c r="AH213" s="141">
        <v>0</v>
      </c>
      <c r="AI213" s="141">
        <v>320.46451200000001</v>
      </c>
      <c r="AJ213" s="141">
        <v>50.845305000000003</v>
      </c>
      <c r="AK213" s="141">
        <v>0</v>
      </c>
      <c r="AL213" s="141">
        <v>66.021624000000003</v>
      </c>
      <c r="AM213" s="380">
        <v>5.5018020000000005</v>
      </c>
      <c r="AN213" s="141">
        <v>4.6981680000000008</v>
      </c>
      <c r="AO213" s="141">
        <v>0</v>
      </c>
      <c r="AP213" s="141">
        <v>21.698118000000001</v>
      </c>
      <c r="AQ213" s="141">
        <v>6.0581639999999997</v>
      </c>
      <c r="AR213" s="141">
        <v>3.6781710000000003</v>
      </c>
      <c r="AS213" s="141">
        <v>0</v>
      </c>
      <c r="AT213" s="142">
        <v>107.99604600000001</v>
      </c>
      <c r="AU213" s="466">
        <v>149.63046900000001</v>
      </c>
      <c r="AV213" s="402">
        <v>2688.8666370000001</v>
      </c>
      <c r="AW213" s="141">
        <v>125.20417499999999</v>
      </c>
      <c r="AX213" s="402">
        <v>-279.68841899999984</v>
      </c>
      <c r="AY213" s="141">
        <v>0</v>
      </c>
      <c r="AZ213" s="141">
        <v>0</v>
      </c>
      <c r="BA213" s="142">
        <v>552.18506000000002</v>
      </c>
      <c r="BB213" s="403">
        <v>-831.87347899999986</v>
      </c>
    </row>
    <row r="214" spans="6:54" ht="16.149999999999999" customHeight="1">
      <c r="F214" s="137" t="s">
        <v>199</v>
      </c>
      <c r="G214" s="395" t="s">
        <v>200</v>
      </c>
      <c r="H214" s="467">
        <v>43031</v>
      </c>
      <c r="I214" s="397" t="s">
        <v>61</v>
      </c>
      <c r="J214" s="397" t="s">
        <v>91</v>
      </c>
      <c r="K214" s="398" t="s">
        <v>63</v>
      </c>
      <c r="L214" s="395" t="s">
        <v>114</v>
      </c>
      <c r="M214" s="399">
        <v>0.12105526953782388</v>
      </c>
      <c r="N214" s="400" t="s">
        <v>52</v>
      </c>
      <c r="O214" s="504">
        <v>2018</v>
      </c>
      <c r="P214" s="401">
        <v>3</v>
      </c>
      <c r="Q214" s="141">
        <v>11336.93504</v>
      </c>
      <c r="R214" s="141">
        <v>154.18877500000002</v>
      </c>
      <c r="S214" s="402">
        <v>11182.746265000002</v>
      </c>
      <c r="T214" s="141">
        <v>4327.0403400000005</v>
      </c>
      <c r="U214" s="141">
        <v>0</v>
      </c>
      <c r="V214" s="141">
        <v>0</v>
      </c>
      <c r="W214" s="403">
        <v>6855.7059250000002</v>
      </c>
      <c r="X214" s="142">
        <v>262.85013600000002</v>
      </c>
      <c r="Y214" s="141">
        <v>1332.5396840000003</v>
      </c>
      <c r="Z214" s="142">
        <v>59.499825000000001</v>
      </c>
      <c r="AA214" s="141">
        <v>0</v>
      </c>
      <c r="AB214" s="141">
        <v>-10.076333999999999</v>
      </c>
      <c r="AC214" s="142">
        <v>64.167084000000017</v>
      </c>
      <c r="AD214" s="141">
        <v>732.23421000000008</v>
      </c>
      <c r="AE214" s="141">
        <v>967.63715400000001</v>
      </c>
      <c r="AF214" s="141">
        <v>762.64866600000005</v>
      </c>
      <c r="AG214" s="141">
        <v>568.94196299999999</v>
      </c>
      <c r="AH214" s="141">
        <v>0</v>
      </c>
      <c r="AI214" s="141">
        <v>273.88464899999997</v>
      </c>
      <c r="AJ214" s="141">
        <v>35.050806000000001</v>
      </c>
      <c r="AK214" s="141">
        <v>0</v>
      </c>
      <c r="AL214" s="141">
        <v>208.17211499999996</v>
      </c>
      <c r="AM214" s="380">
        <v>13.970867999999999</v>
      </c>
      <c r="AN214" s="141">
        <v>23.398113000000002</v>
      </c>
      <c r="AO214" s="141">
        <v>19.132671000000002</v>
      </c>
      <c r="AP214" s="141">
        <v>64.661628000000007</v>
      </c>
      <c r="AQ214" s="141">
        <v>1.081815</v>
      </c>
      <c r="AR214" s="141">
        <v>10.849059</v>
      </c>
      <c r="AS214" s="141">
        <v>0</v>
      </c>
      <c r="AT214" s="142">
        <v>11.776329</v>
      </c>
      <c r="AU214" s="466">
        <v>144.87048300000004</v>
      </c>
      <c r="AV214" s="402">
        <v>3693.4400459999997</v>
      </c>
      <c r="AW214" s="141">
        <v>189.071257</v>
      </c>
      <c r="AX214" s="402">
        <v>1372.3957270000001</v>
      </c>
      <c r="AY214" s="141">
        <v>0</v>
      </c>
      <c r="AZ214" s="141">
        <v>0</v>
      </c>
      <c r="BA214" s="142">
        <v>1106.5493940000001</v>
      </c>
      <c r="BB214" s="403">
        <v>265.84633300000002</v>
      </c>
    </row>
    <row r="215" spans="6:54" ht="16.149999999999999" customHeight="1">
      <c r="F215" s="137" t="s">
        <v>201</v>
      </c>
      <c r="G215" s="395" t="s">
        <v>202</v>
      </c>
      <c r="H215" s="467">
        <v>43031</v>
      </c>
      <c r="I215" s="397" t="s">
        <v>61</v>
      </c>
      <c r="J215" s="397" t="s">
        <v>91</v>
      </c>
      <c r="K215" s="398" t="s">
        <v>117</v>
      </c>
      <c r="L215" s="395" t="s">
        <v>114</v>
      </c>
      <c r="M215" s="399">
        <v>9.5274231806672036E-2</v>
      </c>
      <c r="N215" s="400" t="s">
        <v>52</v>
      </c>
      <c r="O215" s="504">
        <v>2018</v>
      </c>
      <c r="P215" s="401">
        <v>3</v>
      </c>
      <c r="Q215" s="141">
        <v>9253.3952600000011</v>
      </c>
      <c r="R215" s="141">
        <v>89.184224999999998</v>
      </c>
      <c r="S215" s="402">
        <v>9164.2110350000003</v>
      </c>
      <c r="T215" s="141">
        <v>4556.8092000000006</v>
      </c>
      <c r="U215" s="141">
        <v>0</v>
      </c>
      <c r="V215" s="141">
        <v>0</v>
      </c>
      <c r="W215" s="403">
        <v>4607.4018350000006</v>
      </c>
      <c r="X215" s="142">
        <v>162.36497700000001</v>
      </c>
      <c r="Y215" s="141">
        <v>637.07534399999997</v>
      </c>
      <c r="Z215" s="142">
        <v>0.46363500000000002</v>
      </c>
      <c r="AA215" s="141">
        <v>0</v>
      </c>
      <c r="AB215" s="141">
        <v>-1.112724</v>
      </c>
      <c r="AC215" s="142">
        <v>36.472620000000006</v>
      </c>
      <c r="AD215" s="141">
        <v>366.48801299999997</v>
      </c>
      <c r="AE215" s="141">
        <v>916.57548600000018</v>
      </c>
      <c r="AF215" s="141">
        <v>607.48548599999992</v>
      </c>
      <c r="AG215" s="141">
        <v>305.50455599999998</v>
      </c>
      <c r="AH215" s="141">
        <v>0</v>
      </c>
      <c r="AI215" s="141">
        <v>289.83369299999998</v>
      </c>
      <c r="AJ215" s="141">
        <v>104.10151200000001</v>
      </c>
      <c r="AK215" s="141">
        <v>0</v>
      </c>
      <c r="AL215" s="141">
        <v>139.121409</v>
      </c>
      <c r="AM215" s="380">
        <v>12.981780000000001</v>
      </c>
      <c r="AN215" s="141">
        <v>22.810842000000001</v>
      </c>
      <c r="AO215" s="141">
        <v>0</v>
      </c>
      <c r="AP215" s="141">
        <v>22.069026000000001</v>
      </c>
      <c r="AQ215" s="141">
        <v>0</v>
      </c>
      <c r="AR215" s="141">
        <v>10.818150000000001</v>
      </c>
      <c r="AS215" s="141">
        <v>0</v>
      </c>
      <c r="AT215" s="142">
        <v>9.1181550000000016</v>
      </c>
      <c r="AU215" s="466">
        <v>77.797953000000007</v>
      </c>
      <c r="AV215" s="402">
        <v>2806.9081080000001</v>
      </c>
      <c r="AW215" s="141">
        <v>154.33954199999999</v>
      </c>
      <c r="AX215" s="402">
        <v>881.61012500000038</v>
      </c>
      <c r="AY215" s="141">
        <v>0</v>
      </c>
      <c r="AZ215" s="141">
        <v>0</v>
      </c>
      <c r="BA215" s="142">
        <v>631.68252000000007</v>
      </c>
      <c r="BB215" s="403">
        <v>249.92760500000028</v>
      </c>
    </row>
    <row r="216" spans="6:54" ht="16.149999999999999" customHeight="1">
      <c r="F216" s="137" t="s">
        <v>203</v>
      </c>
      <c r="G216" s="395" t="s">
        <v>221</v>
      </c>
      <c r="H216" s="467">
        <v>43078</v>
      </c>
      <c r="I216" s="397" t="s">
        <v>61</v>
      </c>
      <c r="J216" s="397" t="s">
        <v>91</v>
      </c>
      <c r="K216" s="398" t="s">
        <v>117</v>
      </c>
      <c r="L216" s="395" t="s">
        <v>77</v>
      </c>
      <c r="M216" s="399">
        <v>2.9223338519221841E-2</v>
      </c>
      <c r="N216" s="400" t="s">
        <v>51</v>
      </c>
      <c r="O216" s="504">
        <v>2018</v>
      </c>
      <c r="P216" s="401">
        <v>3</v>
      </c>
      <c r="Q216" s="141">
        <v>11551.501679999999</v>
      </c>
      <c r="R216" s="141">
        <v>82.280250000000009</v>
      </c>
      <c r="S216" s="402">
        <v>11469.221430000001</v>
      </c>
      <c r="T216" s="141">
        <v>5927.4837800000005</v>
      </c>
      <c r="U216" s="141">
        <v>0</v>
      </c>
      <c r="V216" s="141">
        <v>0</v>
      </c>
      <c r="W216" s="403">
        <v>5541.73765</v>
      </c>
      <c r="X216" s="142">
        <v>196.58124000000004</v>
      </c>
      <c r="Y216" s="141">
        <v>911.23865600000022</v>
      </c>
      <c r="Z216" s="142">
        <v>47.043498</v>
      </c>
      <c r="AA216" s="141">
        <v>0</v>
      </c>
      <c r="AB216" s="141">
        <v>-3.2145360000000003</v>
      </c>
      <c r="AC216" s="142">
        <v>60.859821000000011</v>
      </c>
      <c r="AD216" s="141">
        <v>368.528007</v>
      </c>
      <c r="AE216" s="141">
        <v>1318.1761230000002</v>
      </c>
      <c r="AF216" s="141">
        <v>887.45920799999999</v>
      </c>
      <c r="AG216" s="141">
        <v>504.92942400000004</v>
      </c>
      <c r="AH216" s="141">
        <v>0</v>
      </c>
      <c r="AI216" s="141">
        <v>469.97134500000004</v>
      </c>
      <c r="AJ216" s="141">
        <v>231.35386499999998</v>
      </c>
      <c r="AK216" s="141">
        <v>0</v>
      </c>
      <c r="AL216" s="141">
        <v>26.210832000000003</v>
      </c>
      <c r="AM216" s="380">
        <v>9.3654270000000004</v>
      </c>
      <c r="AN216" s="141">
        <v>10.478151</v>
      </c>
      <c r="AO216" s="141">
        <v>0</v>
      </c>
      <c r="AP216" s="141">
        <v>12.827235000000002</v>
      </c>
      <c r="AQ216" s="141">
        <v>34.896261000000003</v>
      </c>
      <c r="AR216" s="141">
        <v>4.8836220000000008</v>
      </c>
      <c r="AS216" s="141">
        <v>0</v>
      </c>
      <c r="AT216" s="142">
        <v>7.5727050000000009</v>
      </c>
      <c r="AU216" s="466">
        <v>80.023400999999993</v>
      </c>
      <c r="AV216" s="402">
        <v>3886.6522049999999</v>
      </c>
      <c r="AW216" s="141">
        <v>220.29389200000003</v>
      </c>
      <c r="AX216" s="402">
        <v>337.57344399999977</v>
      </c>
      <c r="AY216" s="141">
        <v>0</v>
      </c>
      <c r="AZ216" s="141">
        <v>0</v>
      </c>
      <c r="BA216" s="142">
        <v>882.14555999999993</v>
      </c>
      <c r="BB216" s="403">
        <v>-544.57211600000028</v>
      </c>
    </row>
    <row r="217" spans="6:54" ht="16.149999999999999" customHeight="1">
      <c r="F217" s="137" t="s">
        <v>204</v>
      </c>
      <c r="G217" s="395" t="s">
        <v>205</v>
      </c>
      <c r="H217" s="467">
        <v>43078</v>
      </c>
      <c r="I217" s="397" t="s">
        <v>61</v>
      </c>
      <c r="J217" s="397" t="s">
        <v>91</v>
      </c>
      <c r="K217" s="398" t="s">
        <v>117</v>
      </c>
      <c r="L217" s="395" t="s">
        <v>77</v>
      </c>
      <c r="M217" s="399">
        <v>8.2202711052232813E-2</v>
      </c>
      <c r="N217" s="400" t="s">
        <v>52</v>
      </c>
      <c r="O217" s="504">
        <v>2018</v>
      </c>
      <c r="P217" s="401">
        <v>3</v>
      </c>
      <c r="Q217" s="141">
        <v>14568.322780000002</v>
      </c>
      <c r="R217" s="141">
        <v>161.1558</v>
      </c>
      <c r="S217" s="402">
        <v>14407.166980000002</v>
      </c>
      <c r="T217" s="141">
        <v>7254.5443800000003</v>
      </c>
      <c r="U217" s="141">
        <v>0</v>
      </c>
      <c r="V217" s="141">
        <v>0</v>
      </c>
      <c r="W217" s="403">
        <v>7152.6226000000015</v>
      </c>
      <c r="X217" s="142">
        <v>248.84835900000002</v>
      </c>
      <c r="Y217" s="141">
        <v>1001.5197280000002</v>
      </c>
      <c r="Z217" s="142">
        <v>1.5763589999999998</v>
      </c>
      <c r="AA217" s="141">
        <v>0</v>
      </c>
      <c r="AB217" s="141">
        <v>-4.0490789999999999</v>
      </c>
      <c r="AC217" s="142">
        <v>87.441561000000007</v>
      </c>
      <c r="AD217" s="141">
        <v>287.67006299999997</v>
      </c>
      <c r="AE217" s="141">
        <v>1483.7865450000002</v>
      </c>
      <c r="AF217" s="141">
        <v>1672.3932630000002</v>
      </c>
      <c r="AG217" s="141">
        <v>359.25530700000002</v>
      </c>
      <c r="AH217" s="141">
        <v>0</v>
      </c>
      <c r="AI217" s="141">
        <v>401.87881800000002</v>
      </c>
      <c r="AJ217" s="141">
        <v>90.192462000000006</v>
      </c>
      <c r="AK217" s="141">
        <v>0</v>
      </c>
      <c r="AL217" s="141">
        <v>62.065271999999993</v>
      </c>
      <c r="AM217" s="380">
        <v>10.725423000000001</v>
      </c>
      <c r="AN217" s="141">
        <v>32.732631000000005</v>
      </c>
      <c r="AO217" s="141">
        <v>0</v>
      </c>
      <c r="AP217" s="141">
        <v>35.730803999999999</v>
      </c>
      <c r="AQ217" s="141">
        <v>16.010861999999999</v>
      </c>
      <c r="AR217" s="141">
        <v>5.0690759999999999</v>
      </c>
      <c r="AS217" s="141">
        <v>0</v>
      </c>
      <c r="AT217" s="142">
        <v>50.443487999999995</v>
      </c>
      <c r="AU217" s="466">
        <v>150.71228400000001</v>
      </c>
      <c r="AV217" s="402">
        <v>4507.9540139999999</v>
      </c>
      <c r="AW217" s="141">
        <v>278.56099399999999</v>
      </c>
      <c r="AX217" s="402">
        <v>1197.5556280000012</v>
      </c>
      <c r="AY217" s="141">
        <v>0</v>
      </c>
      <c r="AZ217" s="141">
        <v>0</v>
      </c>
      <c r="BA217" s="142">
        <v>839.84922799999993</v>
      </c>
      <c r="BB217" s="403">
        <v>357.70640000000117</v>
      </c>
    </row>
    <row r="218" spans="6:54" ht="16.149999999999999" customHeight="1">
      <c r="F218" s="137" t="s">
        <v>206</v>
      </c>
      <c r="G218" s="395" t="s">
        <v>207</v>
      </c>
      <c r="H218" s="467">
        <v>43097</v>
      </c>
      <c r="I218" s="397" t="s">
        <v>55</v>
      </c>
      <c r="J218" s="397" t="s">
        <v>116</v>
      </c>
      <c r="K218" s="398" t="s">
        <v>63</v>
      </c>
      <c r="L218" s="395" t="s">
        <v>114</v>
      </c>
      <c r="M218" s="399">
        <v>0.14251674706975032</v>
      </c>
      <c r="N218" s="400" t="s">
        <v>52</v>
      </c>
      <c r="O218" s="504">
        <v>2018</v>
      </c>
      <c r="P218" s="401">
        <v>3</v>
      </c>
      <c r="Q218" s="141">
        <v>15389.981880000001</v>
      </c>
      <c r="R218" s="141">
        <v>197.4726</v>
      </c>
      <c r="S218" s="402">
        <v>15192.509280000002</v>
      </c>
      <c r="T218" s="141">
        <v>6204.9484000000011</v>
      </c>
      <c r="U218" s="141">
        <v>0</v>
      </c>
      <c r="V218" s="141">
        <v>0</v>
      </c>
      <c r="W218" s="403">
        <v>8987.5608800000009</v>
      </c>
      <c r="X218" s="142">
        <v>333.50811000000004</v>
      </c>
      <c r="Y218" s="141">
        <v>1810.3781160000001</v>
      </c>
      <c r="Z218" s="142">
        <v>64.012539000000004</v>
      </c>
      <c r="AA218" s="141">
        <v>0</v>
      </c>
      <c r="AB218" s="141">
        <v>19.565397000000001</v>
      </c>
      <c r="AC218" s="142">
        <v>78.168861000000007</v>
      </c>
      <c r="AD218" s="141">
        <v>743.91781200000014</v>
      </c>
      <c r="AE218" s="141">
        <v>968.71896900000024</v>
      </c>
      <c r="AF218" s="141">
        <v>1159.0875000000001</v>
      </c>
      <c r="AG218" s="141">
        <v>749.94506699999999</v>
      </c>
      <c r="AH218" s="141">
        <v>0</v>
      </c>
      <c r="AI218" s="141">
        <v>450.15867599999996</v>
      </c>
      <c r="AJ218" s="141">
        <v>78.972495000000009</v>
      </c>
      <c r="AK218" s="141">
        <v>0</v>
      </c>
      <c r="AL218" s="141">
        <v>85.556111999999999</v>
      </c>
      <c r="AM218" s="380">
        <v>27.045375000000003</v>
      </c>
      <c r="AN218" s="141">
        <v>25.005381</v>
      </c>
      <c r="AO218" s="141">
        <v>5.0072580000000002</v>
      </c>
      <c r="AP218" s="141">
        <v>64.970718000000005</v>
      </c>
      <c r="AQ218" s="141">
        <v>0</v>
      </c>
      <c r="AR218" s="141">
        <v>38.821704000000004</v>
      </c>
      <c r="AS218" s="141">
        <v>0</v>
      </c>
      <c r="AT218" s="142">
        <v>29.641731</v>
      </c>
      <c r="AU218" s="466">
        <v>190.49216700000002</v>
      </c>
      <c r="AV218" s="402">
        <v>4426.848798</v>
      </c>
      <c r="AW218" s="141">
        <v>257.21742</v>
      </c>
      <c r="AX218" s="402">
        <v>2193.3301550000006</v>
      </c>
      <c r="AY218" s="141">
        <v>0</v>
      </c>
      <c r="AZ218" s="141">
        <v>0</v>
      </c>
      <c r="BA218" s="142">
        <v>930.24305800000002</v>
      </c>
      <c r="BB218" s="403">
        <v>1263.0870970000005</v>
      </c>
    </row>
    <row r="219" spans="6:54" ht="16.149999999999999" customHeight="1">
      <c r="F219" s="137" t="s">
        <v>339</v>
      </c>
      <c r="G219" s="395" t="s">
        <v>209</v>
      </c>
      <c r="H219" s="467">
        <v>43105</v>
      </c>
      <c r="I219" s="397" t="s">
        <v>61</v>
      </c>
      <c r="J219" s="397" t="s">
        <v>62</v>
      </c>
      <c r="K219" s="398" t="s">
        <v>95</v>
      </c>
      <c r="L219" s="395" t="s">
        <v>64</v>
      </c>
      <c r="M219" s="399">
        <v>0.12210107651070229</v>
      </c>
      <c r="N219" s="400" t="s">
        <v>52</v>
      </c>
      <c r="O219" s="504">
        <v>2018</v>
      </c>
      <c r="P219" s="401">
        <v>3</v>
      </c>
      <c r="Q219" s="141">
        <v>8965.5588000000007</v>
      </c>
      <c r="R219" s="141">
        <v>199.78870000000001</v>
      </c>
      <c r="S219" s="402">
        <v>8765.7700999999997</v>
      </c>
      <c r="T219" s="141">
        <v>3630.8375599999999</v>
      </c>
      <c r="U219" s="141">
        <v>0</v>
      </c>
      <c r="V219" s="141">
        <v>0</v>
      </c>
      <c r="W219" s="403">
        <v>5134.9325400000007</v>
      </c>
      <c r="X219" s="142">
        <v>163.751723</v>
      </c>
      <c r="Y219" s="141">
        <v>878.71301600000015</v>
      </c>
      <c r="Z219" s="142">
        <v>64.296333000000004</v>
      </c>
      <c r="AA219" s="141">
        <v>0</v>
      </c>
      <c r="AB219" s="141">
        <v>30.729014999999997</v>
      </c>
      <c r="AC219" s="142">
        <v>90.266992000000002</v>
      </c>
      <c r="AD219" s="141">
        <v>363.64482599999997</v>
      </c>
      <c r="AE219" s="141">
        <v>821.2939540000001</v>
      </c>
      <c r="AF219" s="141">
        <v>603.79861200000005</v>
      </c>
      <c r="AG219" s="141">
        <v>348.73088200000007</v>
      </c>
      <c r="AH219" s="141">
        <v>0</v>
      </c>
      <c r="AI219" s="141">
        <v>363.343886</v>
      </c>
      <c r="AJ219" s="141">
        <v>144.861965</v>
      </c>
      <c r="AK219" s="141">
        <v>0</v>
      </c>
      <c r="AL219" s="141">
        <v>109.78834900000001</v>
      </c>
      <c r="AM219" s="380">
        <v>10.683304999999999</v>
      </c>
      <c r="AN219" s="141">
        <v>24.433865999999998</v>
      </c>
      <c r="AO219" s="141">
        <v>1.650353</v>
      </c>
      <c r="AP219" s="141">
        <v>71.253291000000004</v>
      </c>
      <c r="AQ219" s="141">
        <v>0</v>
      </c>
      <c r="AR219" s="141">
        <v>26.262523999999999</v>
      </c>
      <c r="AS219" s="141">
        <v>0</v>
      </c>
      <c r="AT219" s="142">
        <v>14.819371</v>
      </c>
      <c r="AU219" s="466">
        <v>149.10271</v>
      </c>
      <c r="AV219" s="402">
        <v>2904.5651840000005</v>
      </c>
      <c r="AW219" s="141">
        <v>149.89791000000002</v>
      </c>
      <c r="AX219" s="402">
        <v>1094.7043810000002</v>
      </c>
      <c r="AY219" s="141">
        <v>0</v>
      </c>
      <c r="AZ219" s="141">
        <v>0</v>
      </c>
      <c r="BA219" s="142">
        <v>517.75349900000003</v>
      </c>
      <c r="BB219" s="403">
        <v>576.95088200000021</v>
      </c>
    </row>
    <row r="220" spans="6:54" ht="16.149999999999999" customHeight="1">
      <c r="F220" s="137" t="s">
        <v>340</v>
      </c>
      <c r="G220" s="395" t="s">
        <v>343</v>
      </c>
      <c r="H220" s="467">
        <v>43108</v>
      </c>
      <c r="I220" s="397" t="s">
        <v>55</v>
      </c>
      <c r="J220" s="397" t="s">
        <v>116</v>
      </c>
      <c r="K220" s="398" t="s">
        <v>63</v>
      </c>
      <c r="L220" s="395" t="s">
        <v>77</v>
      </c>
      <c r="M220" s="399">
        <v>0.10168184732037155</v>
      </c>
      <c r="N220" s="400" t="s">
        <v>52</v>
      </c>
      <c r="O220" s="504">
        <v>2018</v>
      </c>
      <c r="P220" s="401">
        <v>3</v>
      </c>
      <c r="Q220" s="141">
        <v>7796.4187600000005</v>
      </c>
      <c r="R220" s="141">
        <v>170.52789999999999</v>
      </c>
      <c r="S220" s="402">
        <v>7625.8908599999995</v>
      </c>
      <c r="T220" s="141">
        <v>3303.6059799999998</v>
      </c>
      <c r="U220" s="141">
        <v>0</v>
      </c>
      <c r="V220" s="141">
        <v>0</v>
      </c>
      <c r="W220" s="403">
        <v>4322.2848800000011</v>
      </c>
      <c r="X220" s="142">
        <v>120.530925</v>
      </c>
      <c r="Y220" s="141">
        <v>639.56128400000011</v>
      </c>
      <c r="Z220" s="142">
        <v>64.023420000000002</v>
      </c>
      <c r="AA220" s="141">
        <v>0</v>
      </c>
      <c r="AB220" s="141">
        <v>-8.2096630000000008</v>
      </c>
      <c r="AC220" s="142">
        <v>68.378494000000018</v>
      </c>
      <c r="AD220" s="141">
        <v>273.83881600000001</v>
      </c>
      <c r="AE220" s="141">
        <v>897.2914209999999</v>
      </c>
      <c r="AF220" s="141">
        <v>546.05938900000001</v>
      </c>
      <c r="AG220" s="141">
        <v>252.02728100000002</v>
      </c>
      <c r="AH220" s="141">
        <v>0</v>
      </c>
      <c r="AI220" s="141">
        <v>302.36286999999999</v>
      </c>
      <c r="AJ220" s="141">
        <v>154.722374</v>
      </c>
      <c r="AK220" s="141">
        <v>0</v>
      </c>
      <c r="AL220" s="141">
        <v>99.594223000000014</v>
      </c>
      <c r="AM220" s="380">
        <v>9.2770290000000006</v>
      </c>
      <c r="AN220" s="141">
        <v>22.52514</v>
      </c>
      <c r="AO220" s="141">
        <v>1.5862000000000001</v>
      </c>
      <c r="AP220" s="141">
        <v>27.964005999999998</v>
      </c>
      <c r="AQ220" s="141">
        <v>0</v>
      </c>
      <c r="AR220" s="141">
        <v>12.992636000000001</v>
      </c>
      <c r="AS220" s="141">
        <v>0</v>
      </c>
      <c r="AT220" s="142">
        <v>34.817089000000003</v>
      </c>
      <c r="AU220" s="466">
        <v>109.1621</v>
      </c>
      <c r="AV220" s="402">
        <v>2635.0584739999999</v>
      </c>
      <c r="AW220" s="141">
        <v>130.52534600000001</v>
      </c>
      <c r="AX220" s="402">
        <v>792.75426200000061</v>
      </c>
      <c r="AY220" s="141">
        <v>0</v>
      </c>
      <c r="AZ220" s="141">
        <v>0</v>
      </c>
      <c r="BA220" s="142">
        <v>413.58228599999995</v>
      </c>
      <c r="BB220" s="403">
        <v>379.17197600000065</v>
      </c>
    </row>
    <row r="221" spans="6:54" ht="16.149999999999999" customHeight="1">
      <c r="F221" s="137" t="s">
        <v>341</v>
      </c>
      <c r="G221" s="395" t="s">
        <v>342</v>
      </c>
      <c r="H221" s="467">
        <v>43110</v>
      </c>
      <c r="I221" s="397" t="s">
        <v>55</v>
      </c>
      <c r="J221" s="397" t="s">
        <v>126</v>
      </c>
      <c r="K221" s="398" t="s">
        <v>117</v>
      </c>
      <c r="L221" s="395" t="s">
        <v>77</v>
      </c>
      <c r="M221" s="399">
        <v>0.17140009390199284</v>
      </c>
      <c r="N221" s="400" t="s">
        <v>52</v>
      </c>
      <c r="O221" s="504">
        <v>2018</v>
      </c>
      <c r="P221" s="401">
        <v>3</v>
      </c>
      <c r="Q221" s="141">
        <v>10293.966840000001</v>
      </c>
      <c r="R221" s="141">
        <v>128.25582499999999</v>
      </c>
      <c r="S221" s="402">
        <v>10165.711015000001</v>
      </c>
      <c r="T221" s="141">
        <v>4240.0680600000005</v>
      </c>
      <c r="U221" s="141">
        <v>0</v>
      </c>
      <c r="V221" s="141">
        <v>0</v>
      </c>
      <c r="W221" s="403">
        <v>5925.6429550000003</v>
      </c>
      <c r="X221" s="142">
        <v>203.14330100000001</v>
      </c>
      <c r="Y221" s="141">
        <v>802.55327199999999</v>
      </c>
      <c r="Z221" s="142">
        <v>63.036573999999995</v>
      </c>
      <c r="AA221" s="141">
        <v>0</v>
      </c>
      <c r="AB221" s="141">
        <v>58.341719000000005</v>
      </c>
      <c r="AC221" s="142">
        <v>45.564875999999998</v>
      </c>
      <c r="AD221" s="141">
        <v>300.45476500000001</v>
      </c>
      <c r="AE221" s="141">
        <v>915.42735399999992</v>
      </c>
      <c r="AF221" s="141">
        <v>686.08160399999997</v>
      </c>
      <c r="AG221" s="141">
        <v>363.80241000000001</v>
      </c>
      <c r="AH221" s="141">
        <v>0</v>
      </c>
      <c r="AI221" s="141">
        <v>292.35074399999996</v>
      </c>
      <c r="AJ221" s="141">
        <v>160.77694000000002</v>
      </c>
      <c r="AK221" s="141">
        <v>3.0526110000000006</v>
      </c>
      <c r="AL221" s="141">
        <v>187.44462900000002</v>
      </c>
      <c r="AM221" s="380">
        <v>5.683071</v>
      </c>
      <c r="AN221" s="141">
        <v>18.666834000000001</v>
      </c>
      <c r="AO221" s="141">
        <v>0.50964399999999999</v>
      </c>
      <c r="AP221" s="141">
        <v>24.195567999999998</v>
      </c>
      <c r="AQ221" s="141">
        <v>0</v>
      </c>
      <c r="AR221" s="141">
        <v>13.361242000000001</v>
      </c>
      <c r="AS221" s="141">
        <v>0</v>
      </c>
      <c r="AT221" s="142">
        <v>45.961734</v>
      </c>
      <c r="AU221" s="466">
        <v>108.37809300000001</v>
      </c>
      <c r="AV221" s="402">
        <v>3017.7691500000001</v>
      </c>
      <c r="AW221" s="141">
        <v>178.66037000000003</v>
      </c>
      <c r="AX221" s="402">
        <v>1764.3868830000006</v>
      </c>
      <c r="AY221" s="141">
        <v>0</v>
      </c>
      <c r="AZ221" s="141">
        <v>0</v>
      </c>
      <c r="BA221" s="142">
        <v>520.54624100000001</v>
      </c>
      <c r="BB221" s="403">
        <v>1243.8406420000003</v>
      </c>
    </row>
    <row r="222" spans="6:54" ht="16.149999999999999" customHeight="1">
      <c r="G222" s="395" t="s">
        <v>246</v>
      </c>
    </row>
    <row r="223" spans="6:54" ht="16.149999999999999" customHeight="1">
      <c r="G223" s="395" t="s">
        <v>246</v>
      </c>
    </row>
    <row r="224" spans="6:54" ht="16.149999999999999" customHeight="1">
      <c r="G224" s="395" t="s">
        <v>246</v>
      </c>
    </row>
    <row r="225" spans="7:7" ht="16.149999999999999" customHeight="1">
      <c r="G225" s="395" t="s">
        <v>246</v>
      </c>
    </row>
    <row r="226" spans="7:7" ht="16.149999999999999" customHeight="1">
      <c r="G226" s="395" t="s">
        <v>246</v>
      </c>
    </row>
    <row r="227" spans="7:7" ht="16.149999999999999" customHeight="1">
      <c r="G227" s="395" t="s">
        <v>246</v>
      </c>
    </row>
    <row r="228" spans="7:7" ht="16.149999999999999" customHeight="1">
      <c r="G228" s="395" t="s">
        <v>246</v>
      </c>
    </row>
    <row r="229" spans="7:7" ht="16.149999999999999" customHeight="1">
      <c r="G229" s="395" t="s">
        <v>246</v>
      </c>
    </row>
    <row r="230" spans="7:7" ht="16.149999999999999" customHeight="1">
      <c r="G230" s="395" t="s">
        <v>246</v>
      </c>
    </row>
    <row r="231" spans="7:7" ht="16.149999999999999" customHeight="1">
      <c r="G231" s="395" t="s">
        <v>246</v>
      </c>
    </row>
    <row r="232" spans="7:7" ht="16.149999999999999" customHeight="1">
      <c r="G232" s="395" t="s">
        <v>246</v>
      </c>
    </row>
    <row r="233" spans="7:7" ht="16.149999999999999" customHeight="1">
      <c r="G233" s="395" t="s">
        <v>246</v>
      </c>
    </row>
    <row r="234" spans="7:7" ht="16.149999999999999" customHeight="1">
      <c r="G234" s="395" t="s">
        <v>246</v>
      </c>
    </row>
    <row r="235" spans="7:7" ht="16.149999999999999" customHeight="1">
      <c r="G235" s="395" t="s">
        <v>246</v>
      </c>
    </row>
    <row r="236" spans="7:7" ht="16.149999999999999" customHeight="1">
      <c r="G236" s="395" t="s">
        <v>246</v>
      </c>
    </row>
    <row r="237" spans="7:7" ht="16.149999999999999" customHeight="1">
      <c r="G237" s="395" t="s">
        <v>246</v>
      </c>
    </row>
    <row r="238" spans="7:7" ht="16.149999999999999" customHeight="1">
      <c r="G238" s="395" t="s">
        <v>246</v>
      </c>
    </row>
    <row r="239" spans="7:7" ht="16.149999999999999" customHeight="1">
      <c r="G239" s="395" t="s">
        <v>246</v>
      </c>
    </row>
    <row r="240" spans="7:7" ht="16.149999999999999" customHeight="1">
      <c r="G240" s="395" t="s">
        <v>246</v>
      </c>
    </row>
    <row r="241" spans="7:7" ht="16.149999999999999" customHeight="1">
      <c r="G241" s="395" t="s">
        <v>246</v>
      </c>
    </row>
    <row r="242" spans="7:7" ht="16.149999999999999" customHeight="1">
      <c r="G242" s="395" t="s">
        <v>246</v>
      </c>
    </row>
    <row r="243" spans="7:7" ht="16.149999999999999" customHeight="1">
      <c r="G243" s="395" t="s">
        <v>246</v>
      </c>
    </row>
    <row r="244" spans="7:7" ht="16.149999999999999" customHeight="1">
      <c r="G244" s="395" t="s">
        <v>246</v>
      </c>
    </row>
    <row r="245" spans="7:7" ht="16.149999999999999" customHeight="1">
      <c r="G245" s="395" t="s">
        <v>246</v>
      </c>
    </row>
    <row r="246" spans="7:7" ht="16.149999999999999" customHeight="1">
      <c r="G246" s="395" t="s">
        <v>246</v>
      </c>
    </row>
    <row r="247" spans="7:7" ht="16.149999999999999" customHeight="1">
      <c r="G247" s="395" t="s">
        <v>246</v>
      </c>
    </row>
    <row r="248" spans="7:7" ht="16.149999999999999" customHeight="1">
      <c r="G248" s="395" t="s">
        <v>246</v>
      </c>
    </row>
    <row r="249" spans="7:7" ht="16.149999999999999" customHeight="1">
      <c r="G249" s="395" t="s">
        <v>246</v>
      </c>
    </row>
    <row r="250" spans="7:7" ht="16.149999999999999" customHeight="1">
      <c r="G250" s="395" t="s">
        <v>246</v>
      </c>
    </row>
    <row r="251" spans="7:7" ht="16.149999999999999" customHeight="1">
      <c r="G251" s="395" t="s">
        <v>246</v>
      </c>
    </row>
    <row r="252" spans="7:7" ht="16.149999999999999" customHeight="1">
      <c r="G252" s="395" t="s">
        <v>246</v>
      </c>
    </row>
    <row r="253" spans="7:7" ht="16.149999999999999" customHeight="1">
      <c r="G253" s="395" t="s">
        <v>246</v>
      </c>
    </row>
    <row r="254" spans="7:7" ht="16.149999999999999" customHeight="1">
      <c r="G254" s="395" t="s">
        <v>246</v>
      </c>
    </row>
    <row r="255" spans="7:7" ht="16.149999999999999" customHeight="1">
      <c r="G255" s="395" t="s">
        <v>246</v>
      </c>
    </row>
    <row r="256" spans="7:7" ht="16.149999999999999" customHeight="1">
      <c r="G256" s="395" t="s">
        <v>246</v>
      </c>
    </row>
    <row r="257" spans="7:7" ht="16.149999999999999" customHeight="1">
      <c r="G257" s="395" t="s">
        <v>246</v>
      </c>
    </row>
    <row r="258" spans="7:7" ht="16.149999999999999" customHeight="1">
      <c r="G258" s="395" t="s">
        <v>246</v>
      </c>
    </row>
    <row r="259" spans="7:7" ht="16.149999999999999" customHeight="1">
      <c r="G259" s="395" t="s">
        <v>246</v>
      </c>
    </row>
    <row r="260" spans="7:7" ht="16.149999999999999" customHeight="1">
      <c r="G260" s="395" t="s">
        <v>246</v>
      </c>
    </row>
    <row r="261" spans="7:7" ht="16.149999999999999" customHeight="1">
      <c r="G261" s="395" t="s">
        <v>246</v>
      </c>
    </row>
    <row r="262" spans="7:7" ht="16.149999999999999" customHeight="1">
      <c r="G262" s="395" t="s">
        <v>246</v>
      </c>
    </row>
    <row r="263" spans="7:7" ht="16.149999999999999" customHeight="1">
      <c r="G263" s="395" t="s">
        <v>246</v>
      </c>
    </row>
    <row r="264" spans="7:7" ht="16.149999999999999" customHeight="1">
      <c r="G264" s="395" t="s">
        <v>246</v>
      </c>
    </row>
    <row r="265" spans="7:7" ht="16.149999999999999" customHeight="1">
      <c r="G265" s="395" t="s">
        <v>246</v>
      </c>
    </row>
    <row r="266" spans="7:7" ht="16.149999999999999" customHeight="1">
      <c r="G266" s="395" t="s">
        <v>246</v>
      </c>
    </row>
    <row r="267" spans="7:7" ht="16.149999999999999" customHeight="1">
      <c r="G267" s="395" t="s">
        <v>246</v>
      </c>
    </row>
    <row r="268" spans="7:7" ht="16.149999999999999" customHeight="1">
      <c r="G268" s="395" t="s">
        <v>246</v>
      </c>
    </row>
    <row r="269" spans="7:7" ht="16.149999999999999" customHeight="1">
      <c r="G269" s="395" t="s">
        <v>246</v>
      </c>
    </row>
    <row r="270" spans="7:7" ht="16.149999999999999" customHeight="1">
      <c r="G270" s="395" t="s">
        <v>246</v>
      </c>
    </row>
    <row r="271" spans="7:7" ht="16.149999999999999" customHeight="1">
      <c r="G271" s="395" t="s">
        <v>246</v>
      </c>
    </row>
    <row r="272" spans="7:7" ht="16.149999999999999" customHeight="1">
      <c r="G272" s="395" t="s">
        <v>246</v>
      </c>
    </row>
    <row r="273" spans="7:7" ht="16.149999999999999" customHeight="1">
      <c r="G273" s="395" t="s">
        <v>246</v>
      </c>
    </row>
    <row r="274" spans="7:7" ht="16.149999999999999" customHeight="1">
      <c r="G274" s="395" t="s">
        <v>246</v>
      </c>
    </row>
    <row r="275" spans="7:7" ht="16.149999999999999" customHeight="1">
      <c r="G275" s="395" t="s">
        <v>246</v>
      </c>
    </row>
    <row r="276" spans="7:7" ht="16.149999999999999" customHeight="1">
      <c r="G276" s="395" t="s">
        <v>246</v>
      </c>
    </row>
    <row r="277" spans="7:7" ht="16.149999999999999" customHeight="1">
      <c r="G277" s="395" t="s">
        <v>246</v>
      </c>
    </row>
    <row r="278" spans="7:7" ht="16.149999999999999" customHeight="1">
      <c r="G278" s="395" t="s">
        <v>246</v>
      </c>
    </row>
    <row r="279" spans="7:7" ht="16.149999999999999" customHeight="1">
      <c r="G279" s="395" t="s">
        <v>246</v>
      </c>
    </row>
    <row r="280" spans="7:7" ht="16.149999999999999" customHeight="1">
      <c r="G280" s="395" t="s">
        <v>246</v>
      </c>
    </row>
    <row r="281" spans="7:7" ht="16.149999999999999" customHeight="1">
      <c r="G281" s="395" t="s">
        <v>246</v>
      </c>
    </row>
    <row r="282" spans="7:7" ht="16.149999999999999" customHeight="1">
      <c r="G282" s="395" t="s">
        <v>246</v>
      </c>
    </row>
    <row r="283" spans="7:7" ht="16.149999999999999" customHeight="1">
      <c r="G283" s="395" t="s">
        <v>246</v>
      </c>
    </row>
    <row r="284" spans="7:7" ht="16.149999999999999" customHeight="1">
      <c r="G284" s="395" t="s">
        <v>246</v>
      </c>
    </row>
    <row r="285" spans="7:7" ht="16.149999999999999" customHeight="1">
      <c r="G285" s="395" t="s">
        <v>246</v>
      </c>
    </row>
    <row r="286" spans="7:7" ht="16.149999999999999" customHeight="1">
      <c r="G286" s="395" t="s">
        <v>246</v>
      </c>
    </row>
    <row r="287" spans="7:7" ht="16.149999999999999" customHeight="1">
      <c r="G287" s="395" t="s">
        <v>246</v>
      </c>
    </row>
    <row r="288" spans="7:7" ht="16.149999999999999" customHeight="1">
      <c r="G288" s="395" t="s">
        <v>246</v>
      </c>
    </row>
    <row r="289" spans="7:7" ht="16.149999999999999" customHeight="1">
      <c r="G289" s="395" t="s">
        <v>246</v>
      </c>
    </row>
    <row r="290" spans="7:7" ht="16.149999999999999" customHeight="1">
      <c r="G290" s="395" t="s">
        <v>246</v>
      </c>
    </row>
    <row r="291" spans="7:7" ht="16.149999999999999" customHeight="1">
      <c r="G291" s="395" t="s">
        <v>246</v>
      </c>
    </row>
    <row r="292" spans="7:7" ht="16.149999999999999" customHeight="1">
      <c r="G292" s="395" t="s">
        <v>246</v>
      </c>
    </row>
    <row r="293" spans="7:7" ht="16.149999999999999" customHeight="1">
      <c r="G293" s="395" t="s">
        <v>246</v>
      </c>
    </row>
    <row r="294" spans="7:7" ht="16.149999999999999" customHeight="1">
      <c r="G294" s="395" t="s">
        <v>246</v>
      </c>
    </row>
    <row r="295" spans="7:7" ht="16.149999999999999" customHeight="1">
      <c r="G295" s="395" t="s">
        <v>246</v>
      </c>
    </row>
    <row r="296" spans="7:7" ht="16.149999999999999" customHeight="1">
      <c r="G296" s="395" t="s">
        <v>246</v>
      </c>
    </row>
    <row r="297" spans="7:7" ht="16.149999999999999" customHeight="1">
      <c r="G297" s="395" t="s">
        <v>246</v>
      </c>
    </row>
    <row r="298" spans="7:7" ht="16.149999999999999" customHeight="1">
      <c r="G298" s="395" t="s">
        <v>246</v>
      </c>
    </row>
    <row r="299" spans="7:7" ht="16.149999999999999" customHeight="1">
      <c r="G299" s="395" t="s">
        <v>246</v>
      </c>
    </row>
    <row r="300" spans="7:7" ht="16.149999999999999" customHeight="1">
      <c r="G300" s="395" t="s">
        <v>246</v>
      </c>
    </row>
    <row r="301" spans="7:7" ht="16.149999999999999" customHeight="1">
      <c r="G301" s="395" t="s">
        <v>246</v>
      </c>
    </row>
    <row r="302" spans="7:7" ht="16.149999999999999" customHeight="1">
      <c r="G302" s="395" t="s">
        <v>246</v>
      </c>
    </row>
    <row r="303" spans="7:7" ht="16.149999999999999" customHeight="1">
      <c r="G303" s="395" t="s">
        <v>246</v>
      </c>
    </row>
    <row r="304" spans="7:7" ht="16.149999999999999" customHeight="1">
      <c r="G304" s="395" t="s">
        <v>246</v>
      </c>
    </row>
    <row r="305" spans="7:7" ht="16.149999999999999" customHeight="1">
      <c r="G305" s="395" t="s">
        <v>246</v>
      </c>
    </row>
    <row r="306" spans="7:7" ht="16.149999999999999" customHeight="1">
      <c r="G306" s="395" t="s">
        <v>246</v>
      </c>
    </row>
    <row r="307" spans="7:7" ht="16.149999999999999" customHeight="1">
      <c r="G307" s="395" t="s">
        <v>246</v>
      </c>
    </row>
    <row r="308" spans="7:7" ht="16.149999999999999" customHeight="1">
      <c r="G308" s="395" t="s">
        <v>246</v>
      </c>
    </row>
    <row r="309" spans="7:7" ht="16.149999999999999" customHeight="1">
      <c r="G309" s="395" t="s">
        <v>246</v>
      </c>
    </row>
    <row r="310" spans="7:7" ht="16.149999999999999" customHeight="1">
      <c r="G310" s="395" t="s">
        <v>246</v>
      </c>
    </row>
    <row r="311" spans="7:7" ht="16.149999999999999" customHeight="1">
      <c r="G311" s="395" t="s">
        <v>246</v>
      </c>
    </row>
    <row r="312" spans="7:7" ht="16.149999999999999" customHeight="1">
      <c r="G312" s="395" t="s">
        <v>246</v>
      </c>
    </row>
    <row r="313" spans="7:7" ht="16.149999999999999" customHeight="1">
      <c r="G313" s="395" t="s">
        <v>246</v>
      </c>
    </row>
    <row r="314" spans="7:7" ht="16.149999999999999" customHeight="1">
      <c r="G314" s="395" t="s">
        <v>246</v>
      </c>
    </row>
    <row r="315" spans="7:7" ht="16.149999999999999" customHeight="1">
      <c r="G315" s="395" t="s">
        <v>246</v>
      </c>
    </row>
    <row r="316" spans="7:7" ht="16.149999999999999" customHeight="1">
      <c r="G316" s="395" t="s">
        <v>246</v>
      </c>
    </row>
    <row r="317" spans="7:7" ht="16.149999999999999" customHeight="1">
      <c r="G317" s="395" t="s">
        <v>246</v>
      </c>
    </row>
    <row r="318" spans="7:7" ht="16.149999999999999" customHeight="1">
      <c r="G318" s="395" t="s">
        <v>246</v>
      </c>
    </row>
    <row r="319" spans="7:7" ht="16.149999999999999" customHeight="1">
      <c r="G319" s="395" t="s">
        <v>246</v>
      </c>
    </row>
    <row r="320" spans="7:7" ht="16.149999999999999" customHeight="1">
      <c r="G320" s="395" t="s">
        <v>246</v>
      </c>
    </row>
    <row r="321" spans="7:7" ht="16.149999999999999" customHeight="1">
      <c r="G321" s="395" t="s">
        <v>246</v>
      </c>
    </row>
    <row r="322" spans="7:7" ht="16.149999999999999" customHeight="1">
      <c r="G322" s="395" t="s">
        <v>246</v>
      </c>
    </row>
    <row r="323" spans="7:7" ht="16.149999999999999" customHeight="1">
      <c r="G323" s="395" t="s">
        <v>246</v>
      </c>
    </row>
    <row r="324" spans="7:7" ht="16.149999999999999" customHeight="1">
      <c r="G324" s="395" t="s">
        <v>246</v>
      </c>
    </row>
    <row r="325" spans="7:7" ht="16.149999999999999" customHeight="1">
      <c r="G325" s="395" t="s">
        <v>246</v>
      </c>
    </row>
    <row r="326" spans="7:7" ht="16.149999999999999" customHeight="1">
      <c r="G326" s="395" t="s">
        <v>246</v>
      </c>
    </row>
    <row r="327" spans="7:7" ht="16.149999999999999" customHeight="1">
      <c r="G327" s="395" t="s">
        <v>246</v>
      </c>
    </row>
    <row r="328" spans="7:7" ht="16.149999999999999" customHeight="1">
      <c r="G328" s="395" t="s">
        <v>246</v>
      </c>
    </row>
    <row r="329" spans="7:7" ht="16.149999999999999" customHeight="1">
      <c r="G329" s="395" t="s">
        <v>246</v>
      </c>
    </row>
    <row r="330" spans="7:7" ht="16.149999999999999" customHeight="1">
      <c r="G330" s="395" t="s">
        <v>246</v>
      </c>
    </row>
    <row r="331" spans="7:7" ht="16.149999999999999" customHeight="1">
      <c r="G331" s="395" t="s">
        <v>246</v>
      </c>
    </row>
    <row r="332" spans="7:7" ht="16.149999999999999" customHeight="1">
      <c r="G332" s="395" t="s">
        <v>246</v>
      </c>
    </row>
    <row r="333" spans="7:7" ht="16.149999999999999" customHeight="1">
      <c r="G333" s="395" t="s">
        <v>246</v>
      </c>
    </row>
    <row r="334" spans="7:7" ht="16.149999999999999" customHeight="1">
      <c r="G334" s="395" t="s">
        <v>246</v>
      </c>
    </row>
    <row r="335" spans="7:7" ht="16.149999999999999" customHeight="1">
      <c r="G335" s="395" t="s">
        <v>246</v>
      </c>
    </row>
    <row r="336" spans="7:7" ht="16.149999999999999" customHeight="1">
      <c r="G336" s="395" t="s">
        <v>246</v>
      </c>
    </row>
    <row r="337" spans="7:7" ht="16.149999999999999" customHeight="1">
      <c r="G337" s="395" t="s">
        <v>246</v>
      </c>
    </row>
    <row r="338" spans="7:7" ht="16.149999999999999" customHeight="1">
      <c r="G338" s="395" t="s">
        <v>246</v>
      </c>
    </row>
    <row r="339" spans="7:7" ht="16.149999999999999" customHeight="1">
      <c r="G339" s="395" t="s">
        <v>246</v>
      </c>
    </row>
    <row r="340" spans="7:7" ht="16.149999999999999" customHeight="1">
      <c r="G340" s="395" t="s">
        <v>246</v>
      </c>
    </row>
    <row r="341" spans="7:7" ht="16.149999999999999" customHeight="1">
      <c r="G341" s="395" t="s">
        <v>246</v>
      </c>
    </row>
    <row r="342" spans="7:7" ht="16.149999999999999" customHeight="1">
      <c r="G342" s="395" t="s">
        <v>246</v>
      </c>
    </row>
    <row r="343" spans="7:7" ht="16.149999999999999" customHeight="1">
      <c r="G343" s="395" t="s">
        <v>246</v>
      </c>
    </row>
    <row r="344" spans="7:7" ht="16.149999999999999" customHeight="1">
      <c r="G344" s="395" t="s">
        <v>246</v>
      </c>
    </row>
    <row r="345" spans="7:7" ht="16.149999999999999" customHeight="1">
      <c r="G345" s="395" t="s">
        <v>246</v>
      </c>
    </row>
    <row r="346" spans="7:7" ht="16.149999999999999" customHeight="1">
      <c r="G346" s="395" t="s">
        <v>246</v>
      </c>
    </row>
    <row r="347" spans="7:7" ht="16.149999999999999" customHeight="1">
      <c r="G347" s="395" t="s">
        <v>246</v>
      </c>
    </row>
    <row r="348" spans="7:7" ht="16.149999999999999" customHeight="1">
      <c r="G348" s="395" t="s">
        <v>246</v>
      </c>
    </row>
    <row r="349" spans="7:7" ht="16.149999999999999" customHeight="1">
      <c r="G349" s="395" t="s">
        <v>246</v>
      </c>
    </row>
    <row r="350" spans="7:7" ht="16.149999999999999" customHeight="1">
      <c r="G350" s="395" t="s">
        <v>246</v>
      </c>
    </row>
    <row r="351" spans="7:7" ht="16.149999999999999" customHeight="1">
      <c r="G351" s="395" t="s">
        <v>246</v>
      </c>
    </row>
    <row r="352" spans="7:7" ht="16.149999999999999" customHeight="1">
      <c r="G352" s="395" t="s">
        <v>246</v>
      </c>
    </row>
    <row r="353" spans="7:7" ht="16.149999999999999" customHeight="1">
      <c r="G353" s="395" t="s">
        <v>246</v>
      </c>
    </row>
    <row r="354" spans="7:7" ht="16.149999999999999" customHeight="1">
      <c r="G354" s="395" t="s">
        <v>246</v>
      </c>
    </row>
    <row r="355" spans="7:7" ht="16.149999999999999" customHeight="1">
      <c r="G355" s="395" t="s">
        <v>246</v>
      </c>
    </row>
    <row r="356" spans="7:7" ht="16.149999999999999" customHeight="1">
      <c r="G356" s="395" t="s">
        <v>246</v>
      </c>
    </row>
    <row r="357" spans="7:7" ht="16.149999999999999" customHeight="1">
      <c r="G357" s="395" t="s">
        <v>246</v>
      </c>
    </row>
    <row r="358" spans="7:7" ht="16.149999999999999" customHeight="1">
      <c r="G358" s="395" t="s">
        <v>246</v>
      </c>
    </row>
    <row r="359" spans="7:7" ht="16.149999999999999" customHeight="1">
      <c r="G359" s="395" t="s">
        <v>246</v>
      </c>
    </row>
    <row r="360" spans="7:7" ht="16.149999999999999" customHeight="1">
      <c r="G360" s="395" t="s">
        <v>246</v>
      </c>
    </row>
    <row r="361" spans="7:7" ht="16.149999999999999" customHeight="1">
      <c r="G361" s="395" t="s">
        <v>246</v>
      </c>
    </row>
    <row r="362" spans="7:7" ht="16.149999999999999" customHeight="1">
      <c r="G362" s="395" t="s">
        <v>246</v>
      </c>
    </row>
    <row r="363" spans="7:7" ht="16.149999999999999" customHeight="1">
      <c r="G363" s="395" t="s">
        <v>246</v>
      </c>
    </row>
    <row r="364" spans="7:7" ht="16.149999999999999" customHeight="1">
      <c r="G364" s="395" t="s">
        <v>246</v>
      </c>
    </row>
    <row r="365" spans="7:7" ht="16.149999999999999" customHeight="1">
      <c r="G365" s="395" t="s">
        <v>246</v>
      </c>
    </row>
    <row r="366" spans="7:7" ht="16.149999999999999" customHeight="1">
      <c r="G366" s="395" t="s">
        <v>246</v>
      </c>
    </row>
    <row r="367" spans="7:7" ht="16.149999999999999" customHeight="1">
      <c r="G367" s="395" t="s">
        <v>246</v>
      </c>
    </row>
    <row r="368" spans="7:7" ht="16.149999999999999" customHeight="1">
      <c r="G368" s="395" t="s">
        <v>246</v>
      </c>
    </row>
    <row r="369" spans="7:7" ht="16.149999999999999" customHeight="1">
      <c r="G369" s="395" t="s">
        <v>246</v>
      </c>
    </row>
    <row r="370" spans="7:7" ht="16.149999999999999" customHeight="1">
      <c r="G370" s="395" t="s">
        <v>246</v>
      </c>
    </row>
    <row r="371" spans="7:7" ht="16.149999999999999" customHeight="1">
      <c r="G371" s="395" t="s">
        <v>246</v>
      </c>
    </row>
    <row r="372" spans="7:7" ht="16.149999999999999" customHeight="1">
      <c r="G372" s="395" t="s">
        <v>246</v>
      </c>
    </row>
    <row r="373" spans="7:7" ht="16.149999999999999" customHeight="1">
      <c r="G373" s="395" t="s">
        <v>246</v>
      </c>
    </row>
    <row r="374" spans="7:7" ht="16.149999999999999" customHeight="1">
      <c r="G374" s="395" t="s">
        <v>246</v>
      </c>
    </row>
    <row r="375" spans="7:7" ht="16.149999999999999" customHeight="1">
      <c r="G375" s="395" t="s">
        <v>246</v>
      </c>
    </row>
    <row r="376" spans="7:7" ht="16.149999999999999" customHeight="1">
      <c r="G376" s="395" t="s">
        <v>246</v>
      </c>
    </row>
    <row r="377" spans="7:7" ht="16.149999999999999" customHeight="1">
      <c r="G377" s="395" t="s">
        <v>246</v>
      </c>
    </row>
    <row r="378" spans="7:7" ht="16.149999999999999" customHeight="1">
      <c r="G378" s="395" t="s">
        <v>246</v>
      </c>
    </row>
    <row r="379" spans="7:7" ht="16.149999999999999" customHeight="1">
      <c r="G379" s="395" t="s">
        <v>246</v>
      </c>
    </row>
    <row r="380" spans="7:7" ht="16.149999999999999" customHeight="1">
      <c r="G380" s="395" t="s">
        <v>246</v>
      </c>
    </row>
    <row r="381" spans="7:7" ht="16.149999999999999" customHeight="1">
      <c r="G381" s="395" t="s">
        <v>246</v>
      </c>
    </row>
    <row r="382" spans="7:7" ht="16.149999999999999" customHeight="1">
      <c r="G382" s="395" t="s">
        <v>246</v>
      </c>
    </row>
    <row r="383" spans="7:7" ht="16.149999999999999" customHeight="1">
      <c r="G383" s="395" t="s">
        <v>246</v>
      </c>
    </row>
    <row r="384" spans="7:7" ht="16.149999999999999" customHeight="1">
      <c r="G384" s="395" t="s">
        <v>246</v>
      </c>
    </row>
    <row r="385" spans="7:7" ht="16.149999999999999" customHeight="1">
      <c r="G385" s="395" t="s">
        <v>246</v>
      </c>
    </row>
    <row r="386" spans="7:7" ht="16.149999999999999" customHeight="1">
      <c r="G386" s="395" t="s">
        <v>246</v>
      </c>
    </row>
    <row r="387" spans="7:7" ht="16.149999999999999" customHeight="1">
      <c r="G387" s="395" t="s">
        <v>246</v>
      </c>
    </row>
    <row r="388" spans="7:7" ht="16.149999999999999" customHeight="1">
      <c r="G388" s="395" t="s">
        <v>246</v>
      </c>
    </row>
    <row r="389" spans="7:7" ht="16.149999999999999" customHeight="1">
      <c r="G389" s="395" t="s">
        <v>246</v>
      </c>
    </row>
    <row r="390" spans="7:7" ht="16.149999999999999" customHeight="1">
      <c r="G390" s="395" t="s">
        <v>246</v>
      </c>
    </row>
    <row r="391" spans="7:7" ht="16.149999999999999" customHeight="1">
      <c r="G391" s="395" t="s">
        <v>246</v>
      </c>
    </row>
    <row r="392" spans="7:7" ht="16.149999999999999" customHeight="1">
      <c r="G392" s="395" t="s">
        <v>246</v>
      </c>
    </row>
    <row r="393" spans="7:7" ht="16.149999999999999" customHeight="1">
      <c r="G393" s="395" t="s">
        <v>246</v>
      </c>
    </row>
    <row r="394" spans="7:7" ht="16.149999999999999" customHeight="1">
      <c r="G394" s="395" t="s">
        <v>246</v>
      </c>
    </row>
    <row r="395" spans="7:7" ht="16.149999999999999" customHeight="1">
      <c r="G395" s="395" t="s">
        <v>246</v>
      </c>
    </row>
    <row r="396" spans="7:7">
      <c r="G396" s="395" t="s">
        <v>246</v>
      </c>
    </row>
    <row r="397" spans="7:7">
      <c r="G397" s="395" t="s">
        <v>246</v>
      </c>
    </row>
    <row r="398" spans="7:7">
      <c r="G398" s="395" t="s">
        <v>246</v>
      </c>
    </row>
    <row r="399" spans="7:7">
      <c r="G399" s="395" t="s">
        <v>246</v>
      </c>
    </row>
    <row r="400" spans="7:7">
      <c r="G400" s="395" t="s">
        <v>246</v>
      </c>
    </row>
    <row r="401" spans="7:7">
      <c r="G401" s="395" t="s">
        <v>246</v>
      </c>
    </row>
    <row r="402" spans="7:7">
      <c r="G402" s="395" t="s">
        <v>246</v>
      </c>
    </row>
    <row r="403" spans="7:7">
      <c r="G403" s="395" t="s">
        <v>246</v>
      </c>
    </row>
    <row r="404" spans="7:7">
      <c r="G404" s="395" t="s">
        <v>246</v>
      </c>
    </row>
  </sheetData>
  <sheetProtection sheet="1" objects="1" scenarios="1" selectLockedCells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29984-17A2-4E37-8BF9-ECE342683CF6}">
  <sheetPr codeName="Sheet34">
    <tabColor theme="8" tint="0.79998168889431442"/>
  </sheetPr>
  <dimension ref="A1:DI395"/>
  <sheetViews>
    <sheetView showRowColHeaders="0"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">
        <v>246</v>
      </c>
      <c r="H1" s="472" t="s">
        <v>246</v>
      </c>
      <c r="I1" s="472" t="s">
        <v>246</v>
      </c>
      <c r="J1" s="472" t="s">
        <v>246</v>
      </c>
      <c r="K1" s="473" t="s">
        <v>246</v>
      </c>
      <c r="L1" s="472" t="s">
        <v>246</v>
      </c>
      <c r="M1" s="472" t="e">
        <v>#DIV/0!</v>
      </c>
      <c r="N1" s="472" t="e"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349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>
      <c r="B18" s="397"/>
      <c r="F18" s="137" t="s">
        <v>59</v>
      </c>
      <c r="G18" s="395" t="s">
        <v>60</v>
      </c>
      <c r="H18" s="396">
        <v>32213</v>
      </c>
      <c r="I18" s="467" t="s">
        <v>61</v>
      </c>
      <c r="J18" s="467" t="s">
        <v>62</v>
      </c>
      <c r="K18" s="468" t="s">
        <v>63</v>
      </c>
      <c r="L18" s="396" t="s">
        <v>64</v>
      </c>
      <c r="M18" s="399">
        <v>0.15532518836550924</v>
      </c>
      <c r="N18" s="400" t="s">
        <v>52</v>
      </c>
      <c r="O18" s="504">
        <v>2018</v>
      </c>
      <c r="P18" s="401">
        <v>1</v>
      </c>
      <c r="Q18" s="141">
        <v>6539.4460967900004</v>
      </c>
      <c r="R18" s="141">
        <v>73.98</v>
      </c>
      <c r="S18" s="402">
        <v>6465.4660967900008</v>
      </c>
      <c r="T18" s="141">
        <v>2698.6554000000001</v>
      </c>
      <c r="U18" s="141">
        <v>0</v>
      </c>
      <c r="V18" s="141">
        <v>0</v>
      </c>
      <c r="W18" s="403">
        <v>3766.8106967900007</v>
      </c>
      <c r="X18" s="142">
        <v>76.739999999999995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134.96</v>
      </c>
      <c r="AX18" s="402">
        <v>1015.740696790001</v>
      </c>
      <c r="AY18" s="141">
        <v>0</v>
      </c>
      <c r="AZ18" s="141">
        <v>0</v>
      </c>
      <c r="BA18" s="142">
        <v>247.06</v>
      </c>
      <c r="BB18" s="402">
        <v>768.68069679000109</v>
      </c>
      <c r="BC18" s="157"/>
    </row>
    <row r="19" spans="1:113" ht="16.149999999999999" customHeight="1">
      <c r="B19" s="397"/>
      <c r="F19" s="137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0.10544338703852574</v>
      </c>
      <c r="N19" s="400" t="s">
        <v>52</v>
      </c>
      <c r="O19" s="504">
        <v>2018</v>
      </c>
      <c r="P19" s="401">
        <v>1</v>
      </c>
      <c r="Q19" s="141">
        <v>5235.8249127399995</v>
      </c>
      <c r="R19" s="141">
        <v>100.85</v>
      </c>
      <c r="S19" s="402">
        <v>5134.9749127399991</v>
      </c>
      <c r="T19" s="141">
        <v>2156.8917999999999</v>
      </c>
      <c r="U19" s="141">
        <v>0</v>
      </c>
      <c r="V19" s="141">
        <v>0</v>
      </c>
      <c r="W19" s="403">
        <v>2978.0831127399993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108.05</v>
      </c>
      <c r="AX19" s="402">
        <v>552.08311273999902</v>
      </c>
      <c r="AY19" s="141">
        <v>0</v>
      </c>
      <c r="AZ19" s="141">
        <v>0</v>
      </c>
      <c r="BA19" s="142">
        <v>340.52</v>
      </c>
      <c r="BB19" s="403">
        <v>211.56311273999904</v>
      </c>
    </row>
    <row r="20" spans="1:113" ht="16.149999999999999" customHeight="1">
      <c r="B20" s="397"/>
      <c r="F20" s="137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0.14483963155695703</v>
      </c>
      <c r="N20" s="400" t="s">
        <v>52</v>
      </c>
      <c r="O20" s="504">
        <v>2018</v>
      </c>
      <c r="P20" s="401">
        <v>1</v>
      </c>
      <c r="Q20" s="141">
        <v>6184.6196282800001</v>
      </c>
      <c r="R20" s="141">
        <v>69.89</v>
      </c>
      <c r="S20" s="402">
        <v>6114.7296282799998</v>
      </c>
      <c r="T20" s="141">
        <v>2485.2015999999999</v>
      </c>
      <c r="U20" s="141">
        <v>0</v>
      </c>
      <c r="V20" s="141">
        <v>0</v>
      </c>
      <c r="W20" s="403">
        <v>3629.5280282799999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127.63</v>
      </c>
      <c r="AX20" s="402">
        <v>895.77802827999983</v>
      </c>
      <c r="AY20" s="141">
        <v>0</v>
      </c>
      <c r="AZ20" s="141">
        <v>0</v>
      </c>
      <c r="BA20" s="142">
        <v>73.099999999999994</v>
      </c>
      <c r="BB20" s="403">
        <v>822.67802827999981</v>
      </c>
    </row>
    <row r="21" spans="1:113" ht="16.149999999999999" customHeight="1">
      <c r="B21" s="397"/>
      <c r="F21" s="137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3.5602599727928792E-2</v>
      </c>
      <c r="N21" s="400" t="s">
        <v>51</v>
      </c>
      <c r="O21" s="504">
        <v>2018</v>
      </c>
      <c r="P21" s="401">
        <v>1</v>
      </c>
      <c r="Q21" s="141">
        <v>4164.8135912299995</v>
      </c>
      <c r="R21" s="141">
        <v>77.09</v>
      </c>
      <c r="S21" s="402">
        <v>4087.7235912299993</v>
      </c>
      <c r="T21" s="141">
        <v>1721.1053999999999</v>
      </c>
      <c r="U21" s="141">
        <v>0</v>
      </c>
      <c r="V21" s="141">
        <v>0</v>
      </c>
      <c r="W21" s="403">
        <v>2366.6181912299994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85.95</v>
      </c>
      <c r="AX21" s="402">
        <v>148.27819122999932</v>
      </c>
      <c r="AY21" s="141">
        <v>0</v>
      </c>
      <c r="AZ21" s="141">
        <v>0</v>
      </c>
      <c r="BA21" s="142">
        <v>301.33</v>
      </c>
      <c r="BB21" s="403">
        <v>-153.05180877000066</v>
      </c>
    </row>
    <row r="22" spans="1:113" ht="16.149999999999999" customHeight="1">
      <c r="B22" s="397"/>
      <c r="F22" s="137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9.9226930264263172E-2</v>
      </c>
      <c r="N22" s="400" t="s">
        <v>52</v>
      </c>
      <c r="O22" s="504">
        <v>2018</v>
      </c>
      <c r="P22" s="401">
        <v>1</v>
      </c>
      <c r="Q22" s="141">
        <v>3790.2363144599999</v>
      </c>
      <c r="R22" s="141">
        <v>107.47</v>
      </c>
      <c r="S22" s="402">
        <v>3682.7663144600001</v>
      </c>
      <c r="T22" s="141">
        <v>1490.4427999999998</v>
      </c>
      <c r="U22" s="141">
        <v>0</v>
      </c>
      <c r="V22" s="141">
        <v>0</v>
      </c>
      <c r="W22" s="403">
        <v>2192.3235144600003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78.22</v>
      </c>
      <c r="AX22" s="402">
        <v>376.09351446000028</v>
      </c>
      <c r="AY22" s="141">
        <v>0</v>
      </c>
      <c r="AZ22" s="141">
        <v>0</v>
      </c>
      <c r="BA22" s="142">
        <v>105.42</v>
      </c>
      <c r="BB22" s="403">
        <v>270.67351446000026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0.16422572657084764</v>
      </c>
      <c r="N23" s="400" t="s">
        <v>52</v>
      </c>
      <c r="O23" s="504">
        <v>2018</v>
      </c>
      <c r="P23" s="401">
        <v>1</v>
      </c>
      <c r="Q23" s="141">
        <v>6919.4989411100005</v>
      </c>
      <c r="R23" s="141">
        <v>203.2</v>
      </c>
      <c r="S23" s="402">
        <v>6716.2989411100007</v>
      </c>
      <c r="T23" s="141">
        <v>2803.3292000000001</v>
      </c>
      <c r="U23" s="141">
        <v>0</v>
      </c>
      <c r="V23" s="141">
        <v>0</v>
      </c>
      <c r="W23" s="403">
        <v>3912.9697411100005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142.80000000000001</v>
      </c>
      <c r="AX23" s="402">
        <v>1136.3597411100006</v>
      </c>
      <c r="AY23" s="141">
        <v>0</v>
      </c>
      <c r="AZ23" s="141">
        <v>0</v>
      </c>
      <c r="BA23" s="142">
        <v>121.01</v>
      </c>
      <c r="BB23" s="403">
        <v>1015.3497411100007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0.14165769382838261</v>
      </c>
      <c r="N24" s="400" t="s">
        <v>52</v>
      </c>
      <c r="O24" s="504">
        <v>2018</v>
      </c>
      <c r="P24" s="401">
        <v>1</v>
      </c>
      <c r="Q24" s="141">
        <v>5991.6179862300005</v>
      </c>
      <c r="R24" s="141">
        <v>112.31</v>
      </c>
      <c r="S24" s="402">
        <v>5879.3079862300001</v>
      </c>
      <c r="T24" s="141">
        <v>2476.4991999999997</v>
      </c>
      <c r="U24" s="141">
        <v>0</v>
      </c>
      <c r="V24" s="141">
        <v>0</v>
      </c>
      <c r="W24" s="403">
        <v>3402.8087862300004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136.13999999999999</v>
      </c>
      <c r="AX24" s="402">
        <v>848.75878622999983</v>
      </c>
      <c r="AY24" s="141">
        <v>0</v>
      </c>
      <c r="AZ24" s="141">
        <v>0</v>
      </c>
      <c r="BA24" s="142">
        <v>114.99</v>
      </c>
      <c r="BB24" s="403">
        <v>733.76878622999982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0.10285762115259756</v>
      </c>
      <c r="N25" s="400" t="s">
        <v>52</v>
      </c>
      <c r="O25" s="504">
        <v>2018</v>
      </c>
      <c r="P25" s="401">
        <v>1</v>
      </c>
      <c r="Q25" s="141">
        <v>10633.02885352</v>
      </c>
      <c r="R25" s="141">
        <v>177.9</v>
      </c>
      <c r="S25" s="402">
        <v>10455.12885352</v>
      </c>
      <c r="T25" s="141">
        <v>4278.1508000000003</v>
      </c>
      <c r="U25" s="141">
        <v>0</v>
      </c>
      <c r="V25" s="141">
        <v>0</v>
      </c>
      <c r="W25" s="403">
        <v>6176.9780535199998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219.44</v>
      </c>
      <c r="AX25" s="402">
        <v>1093.6880535199989</v>
      </c>
      <c r="AY25" s="141">
        <v>0</v>
      </c>
      <c r="AZ25" s="141">
        <v>0</v>
      </c>
      <c r="BA25" s="142">
        <v>262.08999999999997</v>
      </c>
      <c r="BB25" s="403">
        <v>831.59805351999898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0.13672812986337618</v>
      </c>
      <c r="N26" s="400" t="s">
        <v>52</v>
      </c>
      <c r="O26" s="504">
        <v>2018</v>
      </c>
      <c r="P26" s="401">
        <v>1</v>
      </c>
      <c r="Q26" s="141">
        <v>10353.668304499999</v>
      </c>
      <c r="R26" s="141">
        <v>172.12</v>
      </c>
      <c r="S26" s="402">
        <v>10181.548304499998</v>
      </c>
      <c r="T26" s="141">
        <v>4184.0806000000002</v>
      </c>
      <c r="U26" s="141">
        <v>0</v>
      </c>
      <c r="V26" s="141">
        <v>0</v>
      </c>
      <c r="W26" s="403">
        <v>5997.467704499998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213.67</v>
      </c>
      <c r="AX26" s="402">
        <v>1415.6377044999977</v>
      </c>
      <c r="AY26" s="141">
        <v>0</v>
      </c>
      <c r="AZ26" s="141">
        <v>0</v>
      </c>
      <c r="BA26" s="142">
        <v>148.47</v>
      </c>
      <c r="BB26" s="403">
        <v>1267.1677044999976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0.15662957455862542</v>
      </c>
      <c r="N27" s="400" t="s">
        <v>52</v>
      </c>
      <c r="O27" s="504">
        <v>2018</v>
      </c>
      <c r="P27" s="401">
        <v>1</v>
      </c>
      <c r="Q27" s="141">
        <v>5204.5318019099996</v>
      </c>
      <c r="R27" s="141">
        <v>91.71</v>
      </c>
      <c r="S27" s="402">
        <v>5112.8218019099995</v>
      </c>
      <c r="T27" s="141">
        <v>2109.0482000000002</v>
      </c>
      <c r="U27" s="141">
        <v>0</v>
      </c>
      <c r="V27" s="141">
        <v>0</v>
      </c>
      <c r="W27" s="403">
        <v>3003.7736019099993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107.41</v>
      </c>
      <c r="AX27" s="402">
        <v>815.18360190999931</v>
      </c>
      <c r="AY27" s="141">
        <v>0</v>
      </c>
      <c r="AZ27" s="141">
        <v>0</v>
      </c>
      <c r="BA27" s="142">
        <v>227.52</v>
      </c>
      <c r="BB27" s="403">
        <v>587.66360190999933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0.14563876016342275</v>
      </c>
      <c r="N28" s="400" t="s">
        <v>52</v>
      </c>
      <c r="O28" s="504">
        <v>2018</v>
      </c>
      <c r="P28" s="401">
        <v>1</v>
      </c>
      <c r="Q28" s="141">
        <v>2460.6425268100002</v>
      </c>
      <c r="R28" s="141">
        <v>71.150000000000006</v>
      </c>
      <c r="S28" s="402">
        <v>2389.4925268100001</v>
      </c>
      <c r="T28" s="141">
        <v>1253.0475999999999</v>
      </c>
      <c r="U28" s="141">
        <v>0</v>
      </c>
      <c r="V28" s="141">
        <v>0</v>
      </c>
      <c r="W28" s="403">
        <v>1136.4449268100002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50.78</v>
      </c>
      <c r="AX28" s="402">
        <v>358.36492681000016</v>
      </c>
      <c r="AY28" s="141">
        <v>0</v>
      </c>
      <c r="AZ28" s="141">
        <v>0</v>
      </c>
      <c r="BA28" s="142">
        <v>52.74</v>
      </c>
      <c r="BB28" s="403">
        <v>305.62492681000015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7.9569244342817105E-2</v>
      </c>
      <c r="N29" s="400" t="s">
        <v>52</v>
      </c>
      <c r="O29" s="504">
        <v>2018</v>
      </c>
      <c r="P29" s="401">
        <v>1</v>
      </c>
      <c r="Q29" s="141">
        <v>6488.440942780001</v>
      </c>
      <c r="R29" s="141">
        <v>115.3</v>
      </c>
      <c r="S29" s="402">
        <v>6373.1409427800008</v>
      </c>
      <c r="T29" s="141">
        <v>2721.9205999999999</v>
      </c>
      <c r="U29" s="141">
        <v>0</v>
      </c>
      <c r="V29" s="141">
        <v>0</v>
      </c>
      <c r="W29" s="403">
        <v>3651.2203427800009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133.9</v>
      </c>
      <c r="AX29" s="402">
        <v>516.28034278000052</v>
      </c>
      <c r="AY29" s="141">
        <v>0</v>
      </c>
      <c r="AZ29" s="141">
        <v>0</v>
      </c>
      <c r="BA29" s="142">
        <v>157.91999999999999</v>
      </c>
      <c r="BB29" s="403">
        <v>358.36034278000056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3.2789950202145625E-2</v>
      </c>
      <c r="N30" s="400" t="s">
        <v>51</v>
      </c>
      <c r="O30" s="504">
        <v>2018</v>
      </c>
      <c r="P30" s="401">
        <v>1</v>
      </c>
      <c r="Q30" s="141">
        <v>4145.4213599599989</v>
      </c>
      <c r="R30" s="141">
        <v>33.69</v>
      </c>
      <c r="S30" s="402">
        <v>4111.7313599599993</v>
      </c>
      <c r="T30" s="141">
        <v>1698.1831999999999</v>
      </c>
      <c r="U30" s="141">
        <v>0</v>
      </c>
      <c r="V30" s="141">
        <v>0</v>
      </c>
      <c r="W30" s="403">
        <v>2413.5481599599993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85.55</v>
      </c>
      <c r="AX30" s="402">
        <v>135.92815995999916</v>
      </c>
      <c r="AY30" s="141">
        <v>0</v>
      </c>
      <c r="AZ30" s="141">
        <v>0</v>
      </c>
      <c r="BA30" s="142">
        <v>67.98</v>
      </c>
      <c r="BB30" s="403">
        <v>67.94815995999916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-2.0480582898672425E-2</v>
      </c>
      <c r="N31" s="400" t="s">
        <v>56</v>
      </c>
      <c r="O31" s="504">
        <v>2018</v>
      </c>
      <c r="P31" s="401">
        <v>1</v>
      </c>
      <c r="Q31" s="141">
        <v>4501.3138681700002</v>
      </c>
      <c r="R31" s="141">
        <v>35.159999999999997</v>
      </c>
      <c r="S31" s="402">
        <v>4466.1538681700004</v>
      </c>
      <c r="T31" s="141">
        <v>1864.2833999999998</v>
      </c>
      <c r="U31" s="141">
        <v>0</v>
      </c>
      <c r="V31" s="141">
        <v>0</v>
      </c>
      <c r="W31" s="403">
        <v>2601.8704681700005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92.89</v>
      </c>
      <c r="AX31" s="402">
        <v>-92.189531829999524</v>
      </c>
      <c r="AY31" s="141">
        <v>0</v>
      </c>
      <c r="AZ31" s="141">
        <v>0</v>
      </c>
      <c r="BA31" s="142">
        <v>65.319999999999993</v>
      </c>
      <c r="BB31" s="403">
        <v>-157.5095318299995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-6.8999214969431025E-2</v>
      </c>
      <c r="N32" s="400" t="s">
        <v>56</v>
      </c>
      <c r="O32" s="504">
        <v>2018</v>
      </c>
      <c r="P32" s="401">
        <v>1</v>
      </c>
      <c r="Q32" s="141">
        <v>1968.4132322399998</v>
      </c>
      <c r="R32" s="141">
        <v>25.93</v>
      </c>
      <c r="S32" s="402">
        <v>1942.4832322399998</v>
      </c>
      <c r="T32" s="141">
        <v>860.82219999999995</v>
      </c>
      <c r="U32" s="141">
        <v>0</v>
      </c>
      <c r="V32" s="141">
        <v>0</v>
      </c>
      <c r="W32" s="403">
        <v>1081.6610322399997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40.619999999999997</v>
      </c>
      <c r="AX32" s="402">
        <v>-135.81896776000031</v>
      </c>
      <c r="AY32" s="141">
        <v>0</v>
      </c>
      <c r="AZ32" s="141">
        <v>0</v>
      </c>
      <c r="BA32" s="142">
        <v>57.59</v>
      </c>
      <c r="BB32" s="403">
        <v>-193.40896776000031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-6.634395760219626E-2</v>
      </c>
      <c r="N33" s="400" t="s">
        <v>56</v>
      </c>
      <c r="O33" s="504">
        <v>2018</v>
      </c>
      <c r="P33" s="401">
        <v>1</v>
      </c>
      <c r="Q33" s="141">
        <v>3788.8795366599998</v>
      </c>
      <c r="R33" s="141">
        <v>94.26</v>
      </c>
      <c r="S33" s="402">
        <v>3694.6195366599995</v>
      </c>
      <c r="T33" s="141">
        <v>1533.7587999999998</v>
      </c>
      <c r="U33" s="141">
        <v>0</v>
      </c>
      <c r="V33" s="141">
        <v>0</v>
      </c>
      <c r="W33" s="403">
        <v>2160.8607366599999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78.19</v>
      </c>
      <c r="AX33" s="402">
        <v>-251.36926334000003</v>
      </c>
      <c r="AY33" s="141">
        <v>0</v>
      </c>
      <c r="AZ33" s="141">
        <v>0</v>
      </c>
      <c r="BA33" s="142">
        <v>155.78</v>
      </c>
      <c r="BB33" s="403">
        <v>-407.14926334000006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0.18129081420191423</v>
      </c>
      <c r="N34" s="400" t="s">
        <v>52</v>
      </c>
      <c r="O34" s="504">
        <v>2018</v>
      </c>
      <c r="P34" s="401">
        <v>1</v>
      </c>
      <c r="Q34" s="141">
        <v>7077.9318230699992</v>
      </c>
      <c r="R34" s="141">
        <v>101.48</v>
      </c>
      <c r="S34" s="402">
        <v>6976.4518230699996</v>
      </c>
      <c r="T34" s="141">
        <v>2856.8078</v>
      </c>
      <c r="U34" s="141">
        <v>0</v>
      </c>
      <c r="V34" s="141">
        <v>0</v>
      </c>
      <c r="W34" s="403">
        <v>4119.6440230699991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146.07</v>
      </c>
      <c r="AX34" s="402">
        <v>1283.1640230699993</v>
      </c>
      <c r="AY34" s="141">
        <v>0</v>
      </c>
      <c r="AZ34" s="141">
        <v>0</v>
      </c>
      <c r="BA34" s="142">
        <v>137.71</v>
      </c>
      <c r="BB34" s="403">
        <v>1145.4540230699993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6.6733179071587073E-2</v>
      </c>
      <c r="N35" s="400" t="s">
        <v>52</v>
      </c>
      <c r="O35" s="504">
        <v>2018</v>
      </c>
      <c r="P35" s="401">
        <v>1</v>
      </c>
      <c r="Q35" s="141">
        <v>3517.8244060299994</v>
      </c>
      <c r="R35" s="141">
        <v>78.69</v>
      </c>
      <c r="S35" s="402">
        <v>3439.1344060299994</v>
      </c>
      <c r="T35" s="141">
        <v>1395.0888</v>
      </c>
      <c r="U35" s="141">
        <v>0</v>
      </c>
      <c r="V35" s="141">
        <v>0</v>
      </c>
      <c r="W35" s="403">
        <v>2044.0456060299994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63.52</v>
      </c>
      <c r="AX35" s="402">
        <v>234.75560602999937</v>
      </c>
      <c r="AY35" s="141">
        <v>0</v>
      </c>
      <c r="AZ35" s="141">
        <v>0</v>
      </c>
      <c r="BA35" s="142">
        <v>79.25</v>
      </c>
      <c r="BB35" s="403">
        <v>155.50560602999937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6.161725424923592E-2</v>
      </c>
      <c r="N36" s="400" t="s">
        <v>52</v>
      </c>
      <c r="O36" s="504">
        <v>2018</v>
      </c>
      <c r="P36" s="401">
        <v>1</v>
      </c>
      <c r="Q36" s="141">
        <v>4042.0348915999998</v>
      </c>
      <c r="R36" s="141">
        <v>23.59</v>
      </c>
      <c r="S36" s="402">
        <v>4018.4448915999997</v>
      </c>
      <c r="T36" s="141">
        <v>2166.9857999999999</v>
      </c>
      <c r="U36" s="141">
        <v>0</v>
      </c>
      <c r="V36" s="141">
        <v>0</v>
      </c>
      <c r="W36" s="403">
        <v>1851.4590915999997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83.42</v>
      </c>
      <c r="AX36" s="402">
        <v>249.05909159999993</v>
      </c>
      <c r="AY36" s="141">
        <v>0</v>
      </c>
      <c r="AZ36" s="141">
        <v>0</v>
      </c>
      <c r="BA36" s="142">
        <v>46.69</v>
      </c>
      <c r="BB36" s="403">
        <v>202.36909159999993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4.8465820749825979E-2</v>
      </c>
      <c r="N37" s="400" t="s">
        <v>51</v>
      </c>
      <c r="O37" s="504">
        <v>2018</v>
      </c>
      <c r="P37" s="401">
        <v>1</v>
      </c>
      <c r="Q37" s="141">
        <v>7088.9604883299999</v>
      </c>
      <c r="R37" s="141">
        <v>115.95</v>
      </c>
      <c r="S37" s="402">
        <v>6973.01048833</v>
      </c>
      <c r="T37" s="141">
        <v>2870.0182</v>
      </c>
      <c r="U37" s="141">
        <v>0</v>
      </c>
      <c r="V37" s="141">
        <v>0</v>
      </c>
      <c r="W37" s="403">
        <v>4102.9922883300005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146.30000000000001</v>
      </c>
      <c r="AX37" s="402">
        <v>343.57228833000062</v>
      </c>
      <c r="AY37" s="141">
        <v>0</v>
      </c>
      <c r="AZ37" s="141">
        <v>0</v>
      </c>
      <c r="BA37" s="142">
        <v>271.56</v>
      </c>
      <c r="BB37" s="403">
        <v>72.012288330000615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8.372524302524182E-3</v>
      </c>
      <c r="N38" s="400" t="s">
        <v>51</v>
      </c>
      <c r="O38" s="504">
        <v>2018</v>
      </c>
      <c r="P38" s="401">
        <v>1</v>
      </c>
      <c r="Q38" s="141">
        <v>973.56560165999997</v>
      </c>
      <c r="R38" s="141">
        <v>28.35</v>
      </c>
      <c r="S38" s="402">
        <v>945.21560165999995</v>
      </c>
      <c r="T38" s="141">
        <v>570.14440000000002</v>
      </c>
      <c r="U38" s="141">
        <v>0</v>
      </c>
      <c r="V38" s="141">
        <v>0</v>
      </c>
      <c r="W38" s="403">
        <v>375.07120165999993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17.579999999999998</v>
      </c>
      <c r="AX38" s="402">
        <v>8.1512016599999271</v>
      </c>
      <c r="AY38" s="141">
        <v>0</v>
      </c>
      <c r="AZ38" s="141">
        <v>0</v>
      </c>
      <c r="BA38" s="142">
        <v>25.13</v>
      </c>
      <c r="BB38" s="403">
        <v>-16.978798340000072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8.9988124634684308E-2</v>
      </c>
      <c r="N39" s="400" t="s">
        <v>52</v>
      </c>
      <c r="O39" s="504">
        <v>2018</v>
      </c>
      <c r="P39" s="401">
        <v>1</v>
      </c>
      <c r="Q39" s="141">
        <v>1248.43909267</v>
      </c>
      <c r="R39" s="141">
        <v>17.04</v>
      </c>
      <c r="S39" s="402">
        <v>1231.3990926700001</v>
      </c>
      <c r="T39" s="141">
        <v>713.22439999999995</v>
      </c>
      <c r="U39" s="141">
        <v>0</v>
      </c>
      <c r="V39" s="141">
        <v>0</v>
      </c>
      <c r="W39" s="403">
        <v>518.17469267000013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25.76</v>
      </c>
      <c r="AX39" s="402">
        <v>112.34469267000016</v>
      </c>
      <c r="AY39" s="141">
        <v>0</v>
      </c>
      <c r="AZ39" s="141">
        <v>0</v>
      </c>
      <c r="BA39" s="142">
        <v>29.52</v>
      </c>
      <c r="BB39" s="403">
        <v>82.824692670000161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0.14311498904683806</v>
      </c>
      <c r="N40" s="400" t="s">
        <v>52</v>
      </c>
      <c r="O40" s="504">
        <v>2018</v>
      </c>
      <c r="P40" s="401">
        <v>1</v>
      </c>
      <c r="Q40" s="141">
        <v>6199.3503586799998</v>
      </c>
      <c r="R40" s="141">
        <v>70.17</v>
      </c>
      <c r="S40" s="402">
        <v>6129.1803586799997</v>
      </c>
      <c r="T40" s="141">
        <v>2486.7303999999999</v>
      </c>
      <c r="U40" s="141">
        <v>0</v>
      </c>
      <c r="V40" s="141">
        <v>0</v>
      </c>
      <c r="W40" s="403">
        <v>3642.4499586799998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111.94</v>
      </c>
      <c r="AX40" s="402">
        <v>887.21995867999976</v>
      </c>
      <c r="AY40" s="141">
        <v>0</v>
      </c>
      <c r="AZ40" s="141">
        <v>0</v>
      </c>
      <c r="BA40" s="142">
        <v>191.87</v>
      </c>
      <c r="BB40" s="403">
        <v>695.34995867999976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7.4394027362393658E-2</v>
      </c>
      <c r="N41" s="400" t="s">
        <v>52</v>
      </c>
      <c r="O41" s="504">
        <v>2018</v>
      </c>
      <c r="P41" s="401">
        <v>1</v>
      </c>
      <c r="Q41" s="141">
        <v>1841.50605159</v>
      </c>
      <c r="R41" s="141">
        <v>36.94</v>
      </c>
      <c r="S41" s="402">
        <v>1804.5660515899999</v>
      </c>
      <c r="T41" s="141">
        <v>1043.749</v>
      </c>
      <c r="U41" s="141">
        <v>0</v>
      </c>
      <c r="V41" s="141">
        <v>0</v>
      </c>
      <c r="W41" s="403">
        <v>760.81705158999989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33.25</v>
      </c>
      <c r="AX41" s="402">
        <v>136.99705158999996</v>
      </c>
      <c r="AY41" s="141">
        <v>0</v>
      </c>
      <c r="AZ41" s="141">
        <v>0</v>
      </c>
      <c r="BA41" s="142">
        <v>32.340000000000003</v>
      </c>
      <c r="BB41" s="403">
        <v>104.65705158999995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9.5786529452768179E-2</v>
      </c>
      <c r="N42" s="400" t="s">
        <v>52</v>
      </c>
      <c r="O42" s="504">
        <v>2018</v>
      </c>
      <c r="P42" s="401">
        <v>1</v>
      </c>
      <c r="Q42" s="141">
        <v>4807.2188057200001</v>
      </c>
      <c r="R42" s="141">
        <v>76.55</v>
      </c>
      <c r="S42" s="402">
        <v>4730.6688057199999</v>
      </c>
      <c r="T42" s="141">
        <v>2390.6120000000001</v>
      </c>
      <c r="U42" s="141">
        <v>0</v>
      </c>
      <c r="V42" s="141">
        <v>0</v>
      </c>
      <c r="W42" s="403">
        <v>2340.0568057199998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86.81</v>
      </c>
      <c r="AX42" s="402">
        <v>460.46680571999985</v>
      </c>
      <c r="AY42" s="141">
        <v>0</v>
      </c>
      <c r="AZ42" s="141">
        <v>0</v>
      </c>
      <c r="BA42" s="142">
        <v>188.72</v>
      </c>
      <c r="BB42" s="403">
        <v>271.74680571999988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6.7587539434385946E-2</v>
      </c>
      <c r="N43" s="400" t="s">
        <v>52</v>
      </c>
      <c r="O43" s="504">
        <v>2018</v>
      </c>
      <c r="P43" s="401">
        <v>1</v>
      </c>
      <c r="Q43" s="141">
        <v>3176.6044806</v>
      </c>
      <c r="R43" s="141">
        <v>121.28</v>
      </c>
      <c r="S43" s="402">
        <v>3055.3244805999998</v>
      </c>
      <c r="T43" s="141">
        <v>1334.4856</v>
      </c>
      <c r="U43" s="141">
        <v>0</v>
      </c>
      <c r="V43" s="141">
        <v>0</v>
      </c>
      <c r="W43" s="403">
        <v>1720.8388805999998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57.36</v>
      </c>
      <c r="AX43" s="402">
        <v>214.6988805999996</v>
      </c>
      <c r="AY43" s="141">
        <v>0</v>
      </c>
      <c r="AZ43" s="141">
        <v>0</v>
      </c>
      <c r="BA43" s="142">
        <v>151.31</v>
      </c>
      <c r="BB43" s="403">
        <v>63.388880599999595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9.1147863455419198E-2</v>
      </c>
      <c r="N44" s="400" t="s">
        <v>52</v>
      </c>
      <c r="O44" s="504">
        <v>2018</v>
      </c>
      <c r="P44" s="401">
        <v>1</v>
      </c>
      <c r="Q44" s="141">
        <v>2114.8289393999999</v>
      </c>
      <c r="R44" s="141">
        <v>51.43</v>
      </c>
      <c r="S44" s="402">
        <v>2063.3989394</v>
      </c>
      <c r="T44" s="141">
        <v>759.65679999999998</v>
      </c>
      <c r="U44" s="141">
        <v>0</v>
      </c>
      <c r="V44" s="141">
        <v>0</v>
      </c>
      <c r="W44" s="403">
        <v>1303.7421394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38.19</v>
      </c>
      <c r="AX44" s="402">
        <v>192.76213940000019</v>
      </c>
      <c r="AY44" s="141">
        <v>0</v>
      </c>
      <c r="AZ44" s="141">
        <v>0</v>
      </c>
      <c r="BA44" s="142">
        <v>126.24</v>
      </c>
      <c r="BB44" s="403">
        <v>66.522139400000199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0.1637108637274404</v>
      </c>
      <c r="N45" s="400" t="s">
        <v>52</v>
      </c>
      <c r="O45" s="504">
        <v>2018</v>
      </c>
      <c r="P45" s="401">
        <v>1</v>
      </c>
      <c r="Q45" s="141">
        <v>3473.4577719699996</v>
      </c>
      <c r="R45" s="141">
        <v>50.04</v>
      </c>
      <c r="S45" s="402">
        <v>3423.4177719699996</v>
      </c>
      <c r="T45" s="141">
        <v>1278.655</v>
      </c>
      <c r="U45" s="141">
        <v>0</v>
      </c>
      <c r="V45" s="141">
        <v>0</v>
      </c>
      <c r="W45" s="403">
        <v>2144.7627719699994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62.72</v>
      </c>
      <c r="AX45" s="402">
        <v>568.64277196999933</v>
      </c>
      <c r="AY45" s="141">
        <v>0</v>
      </c>
      <c r="AZ45" s="141">
        <v>0</v>
      </c>
      <c r="BA45" s="142">
        <v>123.06</v>
      </c>
      <c r="BB45" s="403">
        <v>445.58277196999933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0.16021865922230905</v>
      </c>
      <c r="N46" s="400" t="s">
        <v>52</v>
      </c>
      <c r="O46" s="504">
        <v>2018</v>
      </c>
      <c r="P46" s="401">
        <v>1</v>
      </c>
      <c r="Q46" s="141">
        <v>7443.0601115899999</v>
      </c>
      <c r="R46" s="141">
        <v>106.47</v>
      </c>
      <c r="S46" s="402">
        <v>7336.5901115899997</v>
      </c>
      <c r="T46" s="141">
        <v>3009.9229999999998</v>
      </c>
      <c r="U46" s="141">
        <v>0</v>
      </c>
      <c r="V46" s="141">
        <v>0</v>
      </c>
      <c r="W46" s="403">
        <v>4326.6671115899999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134.4</v>
      </c>
      <c r="AX46" s="402">
        <v>1192.5171115899998</v>
      </c>
      <c r="AY46" s="141">
        <v>0</v>
      </c>
      <c r="AZ46" s="141">
        <v>0</v>
      </c>
      <c r="BA46" s="142">
        <v>266.14999999999998</v>
      </c>
      <c r="BB46" s="403">
        <v>926.36711158999981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2.1814228411563916E-3</v>
      </c>
      <c r="N47" s="400" t="s">
        <v>51</v>
      </c>
      <c r="O47" s="504">
        <v>2018</v>
      </c>
      <c r="P47" s="401">
        <v>1</v>
      </c>
      <c r="Q47" s="141">
        <v>2926.6763185699997</v>
      </c>
      <c r="R47" s="141">
        <v>111.7</v>
      </c>
      <c r="S47" s="402">
        <v>2814.9763185699999</v>
      </c>
      <c r="T47" s="141">
        <v>1123.472</v>
      </c>
      <c r="U47" s="141">
        <v>0</v>
      </c>
      <c r="V47" s="141">
        <v>0</v>
      </c>
      <c r="W47" s="403">
        <v>1691.5043185699999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60.4</v>
      </c>
      <c r="AX47" s="402">
        <v>6.3843185700000973</v>
      </c>
      <c r="AY47" s="141">
        <v>0</v>
      </c>
      <c r="AZ47" s="141">
        <v>0</v>
      </c>
      <c r="BA47" s="142">
        <v>209.83</v>
      </c>
      <c r="BB47" s="403">
        <v>-203.44568142999992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4.7962837493906998E-3</v>
      </c>
      <c r="N48" s="400" t="s">
        <v>51</v>
      </c>
      <c r="O48" s="504">
        <v>2018</v>
      </c>
      <c r="P48" s="401">
        <v>1</v>
      </c>
      <c r="Q48" s="141">
        <v>7472.6863239799995</v>
      </c>
      <c r="R48" s="141">
        <v>100.4</v>
      </c>
      <c r="S48" s="402">
        <v>7372.2863239799999</v>
      </c>
      <c r="T48" s="141">
        <v>3050.9751999999999</v>
      </c>
      <c r="U48" s="141">
        <v>0</v>
      </c>
      <c r="V48" s="141">
        <v>0</v>
      </c>
      <c r="W48" s="403">
        <v>4321.31112398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134.94</v>
      </c>
      <c r="AX48" s="402">
        <v>35.841123979999395</v>
      </c>
      <c r="AY48" s="141">
        <v>0</v>
      </c>
      <c r="AZ48" s="141">
        <v>0</v>
      </c>
      <c r="BA48" s="142">
        <v>469.87</v>
      </c>
      <c r="BB48" s="403">
        <v>-434.02887602000061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-0.13834313971183926</v>
      </c>
      <c r="N49" s="400" t="s">
        <v>56</v>
      </c>
      <c r="O49" s="504">
        <v>2018</v>
      </c>
      <c r="P49" s="401">
        <v>1</v>
      </c>
      <c r="Q49" s="141">
        <v>2397.6492718099998</v>
      </c>
      <c r="R49" s="141">
        <v>40.28</v>
      </c>
      <c r="S49" s="402">
        <v>2357.3692718099996</v>
      </c>
      <c r="T49" s="141">
        <v>1034.5075999999999</v>
      </c>
      <c r="U49" s="141">
        <v>0</v>
      </c>
      <c r="V49" s="141">
        <v>0</v>
      </c>
      <c r="W49" s="403">
        <v>1322.8616718099997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43.3</v>
      </c>
      <c r="AX49" s="402">
        <v>-331.6983281900005</v>
      </c>
      <c r="AY49" s="141">
        <v>0</v>
      </c>
      <c r="AZ49" s="141">
        <v>0</v>
      </c>
      <c r="BA49" s="142">
        <v>98.83</v>
      </c>
      <c r="BB49" s="403">
        <v>-430.52832819000048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3.7834601867394686E-2</v>
      </c>
      <c r="N50" s="400" t="s">
        <v>51</v>
      </c>
      <c r="O50" s="504">
        <v>2018</v>
      </c>
      <c r="P50" s="401">
        <v>1</v>
      </c>
      <c r="Q50" s="141">
        <v>5636.29726295</v>
      </c>
      <c r="R50" s="141">
        <v>66.39</v>
      </c>
      <c r="S50" s="402">
        <v>5569.9072629499997</v>
      </c>
      <c r="T50" s="141">
        <v>2247.1301999999996</v>
      </c>
      <c r="U50" s="141">
        <v>0</v>
      </c>
      <c r="V50" s="141">
        <v>0</v>
      </c>
      <c r="W50" s="403">
        <v>3322.7770629500001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101.78</v>
      </c>
      <c r="AX50" s="402">
        <v>213.24706294999962</v>
      </c>
      <c r="AY50" s="141">
        <v>0</v>
      </c>
      <c r="AZ50" s="141">
        <v>0</v>
      </c>
      <c r="BA50" s="142">
        <v>266.58999999999997</v>
      </c>
      <c r="BB50" s="403">
        <v>-53.342937050000359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4.1894696536769978E-2</v>
      </c>
      <c r="N51" s="400" t="s">
        <v>51</v>
      </c>
      <c r="O51" s="504">
        <v>2018</v>
      </c>
      <c r="P51" s="401">
        <v>1</v>
      </c>
      <c r="Q51" s="141">
        <v>2993.6623768100003</v>
      </c>
      <c r="R51" s="141">
        <v>56.56</v>
      </c>
      <c r="S51" s="402">
        <v>2937.1023768100004</v>
      </c>
      <c r="T51" s="141">
        <v>1203.7438</v>
      </c>
      <c r="U51" s="141">
        <v>0</v>
      </c>
      <c r="V51" s="141">
        <v>0</v>
      </c>
      <c r="W51" s="403">
        <v>1733.3585768100004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54.06</v>
      </c>
      <c r="AX51" s="402">
        <v>125.4185768100005</v>
      </c>
      <c r="AY51" s="141">
        <v>0</v>
      </c>
      <c r="AZ51" s="141">
        <v>0</v>
      </c>
      <c r="BA51" s="142">
        <v>272.17</v>
      </c>
      <c r="BB51" s="403">
        <v>-146.75142318999951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0.10328891254707877</v>
      </c>
      <c r="N52" s="400" t="s">
        <v>52</v>
      </c>
      <c r="O52" s="504">
        <v>2018</v>
      </c>
      <c r="P52" s="401">
        <v>1</v>
      </c>
      <c r="Q52" s="141">
        <v>3008.9455095999997</v>
      </c>
      <c r="R52" s="141">
        <v>71.98</v>
      </c>
      <c r="S52" s="402">
        <v>2936.9655095999997</v>
      </c>
      <c r="T52" s="141">
        <v>1221.8247999999999</v>
      </c>
      <c r="U52" s="141">
        <v>0</v>
      </c>
      <c r="V52" s="141">
        <v>0</v>
      </c>
      <c r="W52" s="403">
        <v>1715.1407095999998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54.33</v>
      </c>
      <c r="AX52" s="402">
        <v>310.79070959999973</v>
      </c>
      <c r="AY52" s="141">
        <v>0</v>
      </c>
      <c r="AZ52" s="141">
        <v>0</v>
      </c>
      <c r="BA52" s="142">
        <v>279.12</v>
      </c>
      <c r="BB52" s="403">
        <v>31.670709599999725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1.3855916953014837E-2</v>
      </c>
      <c r="N53" s="400" t="s">
        <v>51</v>
      </c>
      <c r="O53" s="504">
        <v>2018</v>
      </c>
      <c r="P53" s="401">
        <v>1</v>
      </c>
      <c r="Q53" s="141">
        <v>1564.0256089499999</v>
      </c>
      <c r="R53" s="141">
        <v>53.13</v>
      </c>
      <c r="S53" s="402">
        <v>1510.8956089499998</v>
      </c>
      <c r="T53" s="141">
        <v>615.21460000000002</v>
      </c>
      <c r="U53" s="141">
        <v>0</v>
      </c>
      <c r="V53" s="141">
        <v>0</v>
      </c>
      <c r="W53" s="403">
        <v>895.68100894999975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28.24</v>
      </c>
      <c r="AX53" s="402">
        <v>21.671008949999656</v>
      </c>
      <c r="AY53" s="141">
        <v>0</v>
      </c>
      <c r="AZ53" s="141">
        <v>0</v>
      </c>
      <c r="BA53" s="142">
        <v>206.72</v>
      </c>
      <c r="BB53" s="403">
        <v>-185.04899105000035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0.13849961491618301</v>
      </c>
      <c r="N54" s="400" t="s">
        <v>52</v>
      </c>
      <c r="O54" s="504">
        <v>2018</v>
      </c>
      <c r="P54" s="401">
        <v>1</v>
      </c>
      <c r="Q54" s="141">
        <v>5886.4289416499996</v>
      </c>
      <c r="R54" s="141">
        <v>133.58000000000001</v>
      </c>
      <c r="S54" s="402">
        <v>5752.8489416499997</v>
      </c>
      <c r="T54" s="141">
        <v>2450.9407999999999</v>
      </c>
      <c r="U54" s="141">
        <v>0</v>
      </c>
      <c r="V54" s="141">
        <v>0</v>
      </c>
      <c r="W54" s="403">
        <v>3301.9081416499998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106.29</v>
      </c>
      <c r="AX54" s="402">
        <v>815.26814164999973</v>
      </c>
      <c r="AY54" s="141">
        <v>0</v>
      </c>
      <c r="AZ54" s="141">
        <v>0</v>
      </c>
      <c r="BA54" s="142">
        <v>276.33</v>
      </c>
      <c r="BB54" s="403">
        <v>538.93814164999981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6.8723793710703876E-2</v>
      </c>
      <c r="N55" s="400" t="s">
        <v>52</v>
      </c>
      <c r="O55" s="504">
        <v>2018</v>
      </c>
      <c r="P55" s="401">
        <v>1</v>
      </c>
      <c r="Q55" s="141">
        <v>2652.6944243999997</v>
      </c>
      <c r="R55" s="141">
        <v>42.68</v>
      </c>
      <c r="S55" s="402">
        <v>2610.0144243999998</v>
      </c>
      <c r="T55" s="141">
        <v>1070.1012000000001</v>
      </c>
      <c r="U55" s="141">
        <v>0</v>
      </c>
      <c r="V55" s="141">
        <v>0</v>
      </c>
      <c r="W55" s="403">
        <v>1539.9132243999998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47.9</v>
      </c>
      <c r="AX55" s="402">
        <v>182.30322439999995</v>
      </c>
      <c r="AY55" s="141">
        <v>0</v>
      </c>
      <c r="AZ55" s="141">
        <v>0</v>
      </c>
      <c r="BA55" s="142">
        <v>82.96</v>
      </c>
      <c r="BB55" s="403">
        <v>99.343224399999954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1.2843916372244695E-2</v>
      </c>
      <c r="N56" s="400" t="s">
        <v>51</v>
      </c>
      <c r="O56" s="504">
        <v>2018</v>
      </c>
      <c r="P56" s="401">
        <v>1</v>
      </c>
      <c r="Q56" s="141">
        <v>2045.96277478</v>
      </c>
      <c r="R56" s="141">
        <v>48.16</v>
      </c>
      <c r="S56" s="402">
        <v>1997.8027747799999</v>
      </c>
      <c r="T56" s="141">
        <v>1073.8545999999999</v>
      </c>
      <c r="U56" s="141">
        <v>0</v>
      </c>
      <c r="V56" s="141">
        <v>0</v>
      </c>
      <c r="W56" s="403">
        <v>923.94817478000004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36.94</v>
      </c>
      <c r="AX56" s="402">
        <v>26.278174780000029</v>
      </c>
      <c r="AY56" s="141">
        <v>0</v>
      </c>
      <c r="AZ56" s="141">
        <v>0</v>
      </c>
      <c r="BA56" s="142">
        <v>42.34</v>
      </c>
      <c r="BB56" s="403">
        <v>-16.061825219999974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0.11093307165539062</v>
      </c>
      <c r="N57" s="400" t="s">
        <v>52</v>
      </c>
      <c r="O57" s="504">
        <v>2018</v>
      </c>
      <c r="P57" s="401">
        <v>1</v>
      </c>
      <c r="Q57" s="141">
        <v>2195.1308026199995</v>
      </c>
      <c r="R57" s="141">
        <v>32.33</v>
      </c>
      <c r="S57" s="402">
        <v>2162.8008026199996</v>
      </c>
      <c r="T57" s="141">
        <v>861.50819999999999</v>
      </c>
      <c r="U57" s="141">
        <v>0</v>
      </c>
      <c r="V57" s="141">
        <v>0</v>
      </c>
      <c r="W57" s="403">
        <v>1301.2926026199996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45.3</v>
      </c>
      <c r="AX57" s="402">
        <v>243.51260261999954</v>
      </c>
      <c r="AY57" s="141">
        <v>0</v>
      </c>
      <c r="AZ57" s="141">
        <v>0</v>
      </c>
      <c r="BA57" s="142">
        <v>195.19</v>
      </c>
      <c r="BB57" s="403">
        <v>48.322602619999543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0.1154817692124268</v>
      </c>
      <c r="N58" s="400" t="s">
        <v>52</v>
      </c>
      <c r="O58" s="504">
        <v>2018</v>
      </c>
      <c r="P58" s="401">
        <v>1</v>
      </c>
      <c r="Q58" s="141">
        <v>2714.8057738299999</v>
      </c>
      <c r="R58" s="141">
        <v>43.75</v>
      </c>
      <c r="S58" s="402">
        <v>2671.0557738299999</v>
      </c>
      <c r="T58" s="141">
        <v>1099.3052</v>
      </c>
      <c r="U58" s="141">
        <v>0</v>
      </c>
      <c r="V58" s="141">
        <v>0</v>
      </c>
      <c r="W58" s="403">
        <v>1571.7505738299999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49.02</v>
      </c>
      <c r="AX58" s="402">
        <v>313.51057382999977</v>
      </c>
      <c r="AY58" s="141">
        <v>0</v>
      </c>
      <c r="AZ58" s="141">
        <v>0</v>
      </c>
      <c r="BA58" s="142">
        <v>385.88</v>
      </c>
      <c r="BB58" s="403">
        <v>-72.369426170000224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4.7895249488957799E-2</v>
      </c>
      <c r="N59" s="400" t="s">
        <v>51</v>
      </c>
      <c r="O59" s="504">
        <v>2018</v>
      </c>
      <c r="P59" s="401">
        <v>1</v>
      </c>
      <c r="Q59" s="141">
        <v>3146.70691265</v>
      </c>
      <c r="R59" s="141">
        <v>101.59</v>
      </c>
      <c r="S59" s="402">
        <v>3045.1169126499999</v>
      </c>
      <c r="T59" s="141">
        <v>1231.6345999999999</v>
      </c>
      <c r="U59" s="141">
        <v>0</v>
      </c>
      <c r="V59" s="141">
        <v>0</v>
      </c>
      <c r="W59" s="403">
        <v>1813.48231265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64.94</v>
      </c>
      <c r="AX59" s="402">
        <v>150.71231264999989</v>
      </c>
      <c r="AY59" s="141">
        <v>0</v>
      </c>
      <c r="AZ59" s="141">
        <v>0</v>
      </c>
      <c r="BA59" s="142">
        <v>283.06</v>
      </c>
      <c r="BB59" s="403">
        <v>-132.34768735000011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0.11624452482397354</v>
      </c>
      <c r="N60" s="400" t="s">
        <v>52</v>
      </c>
      <c r="O60" s="504">
        <v>2018</v>
      </c>
      <c r="P60" s="401">
        <v>1</v>
      </c>
      <c r="Q60" s="141">
        <v>5521.3781832900004</v>
      </c>
      <c r="R60" s="141">
        <v>54.48</v>
      </c>
      <c r="S60" s="402">
        <v>5466.8981832900008</v>
      </c>
      <c r="T60" s="141">
        <v>2405.0082000000002</v>
      </c>
      <c r="U60" s="141">
        <v>0</v>
      </c>
      <c r="V60" s="141">
        <v>0</v>
      </c>
      <c r="W60" s="403">
        <v>3061.8899832900006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99.7</v>
      </c>
      <c r="AX60" s="402">
        <v>641.82998329000043</v>
      </c>
      <c r="AY60" s="141">
        <v>0</v>
      </c>
      <c r="AZ60" s="141">
        <v>0</v>
      </c>
      <c r="BA60" s="142">
        <v>286.72000000000003</v>
      </c>
      <c r="BB60" s="403">
        <v>355.1099832900004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8.8404008801302045E-2</v>
      </c>
      <c r="N61" s="400" t="s">
        <v>52</v>
      </c>
      <c r="O61" s="504">
        <v>2018</v>
      </c>
      <c r="P61" s="401">
        <v>1</v>
      </c>
      <c r="Q61" s="141">
        <v>3643.0743795100002</v>
      </c>
      <c r="R61" s="141">
        <v>42.75</v>
      </c>
      <c r="S61" s="402">
        <v>3600.3243795100002</v>
      </c>
      <c r="T61" s="141">
        <v>1464.0220000000002</v>
      </c>
      <c r="U61" s="141">
        <v>0</v>
      </c>
      <c r="V61" s="141">
        <v>0</v>
      </c>
      <c r="W61" s="403">
        <v>2136.3023795099998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65.78</v>
      </c>
      <c r="AX61" s="402">
        <v>322.06237951000003</v>
      </c>
      <c r="AY61" s="141">
        <v>0</v>
      </c>
      <c r="AZ61" s="141">
        <v>0</v>
      </c>
      <c r="BA61" s="142">
        <v>317.98</v>
      </c>
      <c r="BB61" s="403">
        <v>4.0823795100000098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-1.9509664153131281E-2</v>
      </c>
      <c r="N62" s="400" t="s">
        <v>56</v>
      </c>
      <c r="O62" s="504">
        <v>2018</v>
      </c>
      <c r="P62" s="401">
        <v>1</v>
      </c>
      <c r="Q62" s="141">
        <v>1524.9891733899997</v>
      </c>
      <c r="R62" s="141">
        <v>61.08</v>
      </c>
      <c r="S62" s="402">
        <v>1463.9091733899998</v>
      </c>
      <c r="T62" s="141">
        <v>627.63120000000004</v>
      </c>
      <c r="U62" s="141">
        <v>0</v>
      </c>
      <c r="V62" s="141">
        <v>0</v>
      </c>
      <c r="W62" s="403">
        <v>836.27797338999972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27.54</v>
      </c>
      <c r="AX62" s="402">
        <v>-29.752026610000179</v>
      </c>
      <c r="AY62" s="141">
        <v>0</v>
      </c>
      <c r="AZ62" s="141">
        <v>0</v>
      </c>
      <c r="BA62" s="142">
        <v>189.75</v>
      </c>
      <c r="BB62" s="403">
        <v>-219.50202661000017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5.6665688817529841E-2</v>
      </c>
      <c r="N63" s="400" t="s">
        <v>52</v>
      </c>
      <c r="O63" s="504">
        <v>2018</v>
      </c>
      <c r="P63" s="401">
        <v>1</v>
      </c>
      <c r="Q63" s="141">
        <v>885.38473593000015</v>
      </c>
      <c r="R63" s="141">
        <v>23.77</v>
      </c>
      <c r="S63" s="402">
        <v>861.61473593000017</v>
      </c>
      <c r="T63" s="141">
        <v>503.04379999999992</v>
      </c>
      <c r="U63" s="141">
        <v>0</v>
      </c>
      <c r="V63" s="141">
        <v>0</v>
      </c>
      <c r="W63" s="403">
        <v>358.57093593000025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15.99</v>
      </c>
      <c r="AX63" s="402">
        <v>50.170935930000219</v>
      </c>
      <c r="AY63" s="141">
        <v>0</v>
      </c>
      <c r="AZ63" s="141">
        <v>0</v>
      </c>
      <c r="BA63" s="142">
        <v>25.09</v>
      </c>
      <c r="BB63" s="403">
        <v>25.080935930000219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-0.23710990617501437</v>
      </c>
      <c r="N64" s="400" t="s">
        <v>56</v>
      </c>
      <c r="O64" s="504">
        <v>2018</v>
      </c>
      <c r="P64" s="401">
        <v>1</v>
      </c>
      <c r="Q64" s="141">
        <v>694.87375026999996</v>
      </c>
      <c r="R64" s="141">
        <v>29.94</v>
      </c>
      <c r="S64" s="402">
        <v>664.9337502699999</v>
      </c>
      <c r="T64" s="141">
        <v>393.21519999999998</v>
      </c>
      <c r="U64" s="141">
        <v>0</v>
      </c>
      <c r="V64" s="141">
        <v>0</v>
      </c>
      <c r="W64" s="403">
        <v>271.71855026999992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12.55</v>
      </c>
      <c r="AX64" s="402">
        <v>-164.76144973000007</v>
      </c>
      <c r="AY64" s="141">
        <v>0</v>
      </c>
      <c r="AZ64" s="141">
        <v>0</v>
      </c>
      <c r="BA64" s="142">
        <v>25.14</v>
      </c>
      <c r="BB64" s="403">
        <v>-189.90144973000008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-6.3096828482569062E-3</v>
      </c>
      <c r="N65" s="400" t="s">
        <v>56</v>
      </c>
      <c r="O65" s="504">
        <v>2018</v>
      </c>
      <c r="P65" s="401">
        <v>1</v>
      </c>
      <c r="Q65" s="141">
        <v>2414.1631958899998</v>
      </c>
      <c r="R65" s="141">
        <v>16.829999999999998</v>
      </c>
      <c r="S65" s="402">
        <v>2397.3331958899998</v>
      </c>
      <c r="T65" s="141">
        <v>977.75580000000002</v>
      </c>
      <c r="U65" s="141">
        <v>0</v>
      </c>
      <c r="V65" s="141">
        <v>0</v>
      </c>
      <c r="W65" s="403">
        <v>1419.5773958899999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43.59</v>
      </c>
      <c r="AX65" s="402">
        <v>-15.23260411000021</v>
      </c>
      <c r="AY65" s="141">
        <v>0</v>
      </c>
      <c r="AZ65" s="141">
        <v>0</v>
      </c>
      <c r="BA65" s="142">
        <v>299.44</v>
      </c>
      <c r="BB65" s="403">
        <v>-314.67260411000018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0.13243933239902966</v>
      </c>
      <c r="N66" s="400" t="s">
        <v>52</v>
      </c>
      <c r="O66" s="504">
        <v>2018</v>
      </c>
      <c r="P66" s="401">
        <v>1</v>
      </c>
      <c r="Q66" s="141">
        <v>1639.03603875</v>
      </c>
      <c r="R66" s="141">
        <v>24.58</v>
      </c>
      <c r="S66" s="402">
        <v>1614.4560387500001</v>
      </c>
      <c r="T66" s="141">
        <v>934.27319999999997</v>
      </c>
      <c r="U66" s="141">
        <v>0</v>
      </c>
      <c r="V66" s="141">
        <v>0</v>
      </c>
      <c r="W66" s="403">
        <v>680.18283875000009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29.6</v>
      </c>
      <c r="AX66" s="402">
        <v>217.0728387500001</v>
      </c>
      <c r="AY66" s="141">
        <v>0</v>
      </c>
      <c r="AZ66" s="141">
        <v>0</v>
      </c>
      <c r="BA66" s="142">
        <v>72.83</v>
      </c>
      <c r="BB66" s="403">
        <v>144.24283875000009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8.2351431628545177E-2</v>
      </c>
      <c r="N67" s="400" t="s">
        <v>52</v>
      </c>
      <c r="O67" s="504">
        <v>2018</v>
      </c>
      <c r="P67" s="401">
        <v>1</v>
      </c>
      <c r="Q67" s="141">
        <v>2850.8421308199995</v>
      </c>
      <c r="R67" s="141">
        <v>68.8</v>
      </c>
      <c r="S67" s="402">
        <v>2782.0421308199993</v>
      </c>
      <c r="T67" s="141">
        <v>1184.7612000000001</v>
      </c>
      <c r="U67" s="141">
        <v>0</v>
      </c>
      <c r="V67" s="141">
        <v>0</v>
      </c>
      <c r="W67" s="403">
        <v>1597.2809308199992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51.48</v>
      </c>
      <c r="AX67" s="402">
        <v>234.77093081999922</v>
      </c>
      <c r="AY67" s="141">
        <v>0</v>
      </c>
      <c r="AZ67" s="141">
        <v>0</v>
      </c>
      <c r="BA67" s="142">
        <v>268.76</v>
      </c>
      <c r="BB67" s="403">
        <v>-33.989069180000769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0.12043631657019672</v>
      </c>
      <c r="N68" s="400" t="s">
        <v>52</v>
      </c>
      <c r="O68" s="504">
        <v>2018</v>
      </c>
      <c r="P68" s="401">
        <v>1</v>
      </c>
      <c r="Q68" s="141">
        <v>4206.66049509</v>
      </c>
      <c r="R68" s="141">
        <v>60.2</v>
      </c>
      <c r="S68" s="402">
        <v>4146.4604950900002</v>
      </c>
      <c r="T68" s="141">
        <v>1742.6458</v>
      </c>
      <c r="U68" s="141">
        <v>0</v>
      </c>
      <c r="V68" s="141">
        <v>0</v>
      </c>
      <c r="W68" s="403">
        <v>2403.81469509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75.959999999999994</v>
      </c>
      <c r="AX68" s="402">
        <v>506.63469508999975</v>
      </c>
      <c r="AY68" s="141">
        <v>0</v>
      </c>
      <c r="AZ68" s="141">
        <v>0</v>
      </c>
      <c r="BA68" s="142">
        <v>303.45999999999998</v>
      </c>
      <c r="BB68" s="403">
        <v>203.17469508999977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0.13485413451231287</v>
      </c>
      <c r="N69" s="400" t="s">
        <v>52</v>
      </c>
      <c r="O69" s="504">
        <v>2018</v>
      </c>
      <c r="P69" s="401">
        <v>1</v>
      </c>
      <c r="Q69" s="141">
        <v>2249.8767868499999</v>
      </c>
      <c r="R69" s="141">
        <v>25.39</v>
      </c>
      <c r="S69" s="402">
        <v>2224.48678685</v>
      </c>
      <c r="T69" s="141">
        <v>903.48159999999996</v>
      </c>
      <c r="U69" s="141">
        <v>0</v>
      </c>
      <c r="V69" s="141">
        <v>0</v>
      </c>
      <c r="W69" s="403">
        <v>1321.00518685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40.630000000000003</v>
      </c>
      <c r="AX69" s="402">
        <v>303.40518685000018</v>
      </c>
      <c r="AY69" s="141">
        <v>0</v>
      </c>
      <c r="AZ69" s="141">
        <v>0</v>
      </c>
      <c r="BA69" s="142">
        <v>279.91000000000003</v>
      </c>
      <c r="BB69" s="403">
        <v>23.495186850000152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9.1852234297796667E-2</v>
      </c>
      <c r="N70" s="400" t="s">
        <v>52</v>
      </c>
      <c r="O70" s="504">
        <v>2018</v>
      </c>
      <c r="P70" s="401">
        <v>1</v>
      </c>
      <c r="Q70" s="141">
        <v>2951.5828824700002</v>
      </c>
      <c r="R70" s="141">
        <v>63.43</v>
      </c>
      <c r="S70" s="402">
        <v>2888.1528824700003</v>
      </c>
      <c r="T70" s="141">
        <v>1199.3534</v>
      </c>
      <c r="U70" s="141">
        <v>0</v>
      </c>
      <c r="V70" s="141">
        <v>0</v>
      </c>
      <c r="W70" s="403">
        <v>1688.7994824700004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53.3</v>
      </c>
      <c r="AX70" s="402">
        <v>271.1094824700005</v>
      </c>
      <c r="AY70" s="141">
        <v>0</v>
      </c>
      <c r="AZ70" s="141">
        <v>0</v>
      </c>
      <c r="BA70" s="142">
        <v>243.88</v>
      </c>
      <c r="BB70" s="403">
        <v>27.229482470000505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0.1354016634636511</v>
      </c>
      <c r="N71" s="400" t="s">
        <v>52</v>
      </c>
      <c r="O71" s="504">
        <v>2018</v>
      </c>
      <c r="P71" s="401">
        <v>1</v>
      </c>
      <c r="Q71" s="141">
        <v>3735.5484778499999</v>
      </c>
      <c r="R71" s="141">
        <v>40.07</v>
      </c>
      <c r="S71" s="402">
        <v>3695.4784778499998</v>
      </c>
      <c r="T71" s="141">
        <v>1797.3689999999999</v>
      </c>
      <c r="U71" s="141">
        <v>0</v>
      </c>
      <c r="V71" s="141">
        <v>0</v>
      </c>
      <c r="W71" s="403">
        <v>1898.1094778499998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67.45</v>
      </c>
      <c r="AX71" s="402">
        <v>505.79947784999985</v>
      </c>
      <c r="AY71" s="141">
        <v>0</v>
      </c>
      <c r="AZ71" s="141">
        <v>0</v>
      </c>
      <c r="BA71" s="142">
        <v>190.82</v>
      </c>
      <c r="BB71" s="403">
        <v>314.97947784999985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0.2138733668641053</v>
      </c>
      <c r="N72" s="400" t="s">
        <v>52</v>
      </c>
      <c r="O72" s="504">
        <v>2018</v>
      </c>
      <c r="P72" s="401">
        <v>1</v>
      </c>
      <c r="Q72" s="141">
        <v>8465.3631100800012</v>
      </c>
      <c r="R72" s="141">
        <v>24.15</v>
      </c>
      <c r="S72" s="402">
        <v>8441.2131100800016</v>
      </c>
      <c r="T72" s="141">
        <v>2747.5574000000001</v>
      </c>
      <c r="U72" s="141">
        <v>0</v>
      </c>
      <c r="V72" s="141">
        <v>0</v>
      </c>
      <c r="W72" s="403">
        <v>5693.6557100800019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174.7</v>
      </c>
      <c r="AX72" s="402">
        <v>1810.5157100800036</v>
      </c>
      <c r="AY72" s="141">
        <v>0</v>
      </c>
      <c r="AZ72" s="141">
        <v>0</v>
      </c>
      <c r="BA72" s="142">
        <v>660.9</v>
      </c>
      <c r="BB72" s="403">
        <v>1149.6157100800037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-9.7673723701026449E-2</v>
      </c>
      <c r="N73" s="400" t="s">
        <v>56</v>
      </c>
      <c r="O73" s="504">
        <v>2018</v>
      </c>
      <c r="P73" s="401">
        <v>1</v>
      </c>
      <c r="Q73" s="141">
        <v>951.45012352000003</v>
      </c>
      <c r="R73" s="141">
        <v>17.420000000000002</v>
      </c>
      <c r="S73" s="402">
        <v>934.03012352000007</v>
      </c>
      <c r="T73" s="141">
        <v>577.62180000000001</v>
      </c>
      <c r="U73" s="141">
        <v>0</v>
      </c>
      <c r="V73" s="141">
        <v>0</v>
      </c>
      <c r="W73" s="403">
        <v>356.40832352000007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17.18</v>
      </c>
      <c r="AX73" s="402">
        <v>-92.931676479999965</v>
      </c>
      <c r="AY73" s="141">
        <v>0</v>
      </c>
      <c r="AZ73" s="141">
        <v>0</v>
      </c>
      <c r="BA73" s="142">
        <v>93.53</v>
      </c>
      <c r="BB73" s="403">
        <v>-186.46167647999997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2.6590111266475886E-2</v>
      </c>
      <c r="N74" s="400" t="s">
        <v>51</v>
      </c>
      <c r="O74" s="504">
        <v>2018</v>
      </c>
      <c r="P74" s="401">
        <v>1</v>
      </c>
      <c r="Q74" s="141">
        <v>2287.65335731</v>
      </c>
      <c r="R74" s="141">
        <v>45.11</v>
      </c>
      <c r="S74" s="402">
        <v>2242.5433573099999</v>
      </c>
      <c r="T74" s="141">
        <v>888.15440000000001</v>
      </c>
      <c r="U74" s="141">
        <v>0</v>
      </c>
      <c r="V74" s="141">
        <v>0</v>
      </c>
      <c r="W74" s="403">
        <v>1354.38895731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41.31</v>
      </c>
      <c r="AX74" s="402">
        <v>60.828957310000021</v>
      </c>
      <c r="AY74" s="141">
        <v>0</v>
      </c>
      <c r="AZ74" s="141">
        <v>0</v>
      </c>
      <c r="BA74" s="142">
        <v>288.06</v>
      </c>
      <c r="BB74" s="403">
        <v>-227.23104268999998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6.4431055785497071E-2</v>
      </c>
      <c r="N75" s="400" t="s">
        <v>52</v>
      </c>
      <c r="O75" s="504">
        <v>2018</v>
      </c>
      <c r="P75" s="401">
        <v>1</v>
      </c>
      <c r="Q75" s="141">
        <v>1995.2192850600002</v>
      </c>
      <c r="R75" s="141">
        <v>22.33</v>
      </c>
      <c r="S75" s="402">
        <v>1972.8892850600002</v>
      </c>
      <c r="T75" s="141">
        <v>795.50519999999995</v>
      </c>
      <c r="U75" s="141">
        <v>0</v>
      </c>
      <c r="V75" s="141">
        <v>0</v>
      </c>
      <c r="W75" s="403">
        <v>1177.3840850600004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36.03</v>
      </c>
      <c r="AX75" s="402">
        <v>128.55408506000046</v>
      </c>
      <c r="AY75" s="141">
        <v>0</v>
      </c>
      <c r="AZ75" s="141">
        <v>0</v>
      </c>
      <c r="BA75" s="142">
        <v>279.11</v>
      </c>
      <c r="BB75" s="403">
        <v>-150.55591493999955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0.14780189331537621</v>
      </c>
      <c r="N76" s="400" t="s">
        <v>52</v>
      </c>
      <c r="O76" s="504">
        <v>2018</v>
      </c>
      <c r="P76" s="401">
        <v>1</v>
      </c>
      <c r="Q76" s="141">
        <v>5019.9712560300004</v>
      </c>
      <c r="R76" s="141">
        <v>53.48</v>
      </c>
      <c r="S76" s="402">
        <v>4966.4912560300008</v>
      </c>
      <c r="T76" s="141">
        <v>1921.78</v>
      </c>
      <c r="U76" s="141">
        <v>0</v>
      </c>
      <c r="V76" s="141">
        <v>0</v>
      </c>
      <c r="W76" s="403">
        <v>3044.7112560300011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90.65</v>
      </c>
      <c r="AX76" s="402">
        <v>741.96125603000121</v>
      </c>
      <c r="AY76" s="141">
        <v>0</v>
      </c>
      <c r="AZ76" s="141">
        <v>0</v>
      </c>
      <c r="BA76" s="142">
        <v>401.67</v>
      </c>
      <c r="BB76" s="403">
        <v>340.29125603000119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-8.4762107696708847E-2</v>
      </c>
      <c r="N77" s="400" t="s">
        <v>56</v>
      </c>
      <c r="O77" s="504">
        <v>2018</v>
      </c>
      <c r="P77" s="401">
        <v>1</v>
      </c>
      <c r="Q77" s="141">
        <v>1974.4412021799997</v>
      </c>
      <c r="R77" s="141">
        <v>30.38</v>
      </c>
      <c r="S77" s="402">
        <v>1944.0612021799996</v>
      </c>
      <c r="T77" s="141">
        <v>1018.7589999999999</v>
      </c>
      <c r="U77" s="141">
        <v>0</v>
      </c>
      <c r="V77" s="141">
        <v>0</v>
      </c>
      <c r="W77" s="403">
        <v>925.30220217999965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40.75</v>
      </c>
      <c r="AX77" s="402">
        <v>-167.35779782000043</v>
      </c>
      <c r="AY77" s="141">
        <v>0</v>
      </c>
      <c r="AZ77" s="141">
        <v>0</v>
      </c>
      <c r="BA77" s="142">
        <v>179.9</v>
      </c>
      <c r="BB77" s="403">
        <v>-347.25779782000041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8.4627589733330275E-2</v>
      </c>
      <c r="N78" s="400" t="s">
        <v>52</v>
      </c>
      <c r="O78" s="504">
        <v>2018</v>
      </c>
      <c r="P78" s="401">
        <v>1</v>
      </c>
      <c r="Q78" s="141">
        <v>3418.4598147199999</v>
      </c>
      <c r="R78" s="141">
        <v>48.91</v>
      </c>
      <c r="S78" s="402">
        <v>3369.5498147200001</v>
      </c>
      <c r="T78" s="141">
        <v>1319.3837999999998</v>
      </c>
      <c r="U78" s="141">
        <v>0</v>
      </c>
      <c r="V78" s="141">
        <v>0</v>
      </c>
      <c r="W78" s="403">
        <v>2050.16601472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61.73</v>
      </c>
      <c r="AX78" s="402">
        <v>289.29601472000036</v>
      </c>
      <c r="AY78" s="141">
        <v>0</v>
      </c>
      <c r="AZ78" s="141">
        <v>0</v>
      </c>
      <c r="BA78" s="142">
        <v>360.51</v>
      </c>
      <c r="BB78" s="403">
        <v>-71.213985279999633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6.2063513443671572E-2</v>
      </c>
      <c r="N79" s="400" t="s">
        <v>52</v>
      </c>
      <c r="O79" s="504">
        <v>2018</v>
      </c>
      <c r="P79" s="401">
        <v>1</v>
      </c>
      <c r="Q79" s="141">
        <v>2790.2038544300003</v>
      </c>
      <c r="R79" s="141">
        <v>28.29</v>
      </c>
      <c r="S79" s="402">
        <v>2761.9138544300004</v>
      </c>
      <c r="T79" s="141">
        <v>1389.444</v>
      </c>
      <c r="U79" s="141">
        <v>0</v>
      </c>
      <c r="V79" s="141">
        <v>0</v>
      </c>
      <c r="W79" s="403">
        <v>1372.4698544300004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50.38</v>
      </c>
      <c r="AX79" s="402">
        <v>173.16985443000056</v>
      </c>
      <c r="AY79" s="141">
        <v>0</v>
      </c>
      <c r="AZ79" s="141">
        <v>0</v>
      </c>
      <c r="BA79" s="142">
        <v>205.8</v>
      </c>
      <c r="BB79" s="403">
        <v>-32.630145569999456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-7.2537224671636383E-3</v>
      </c>
      <c r="N80" s="400" t="s">
        <v>56</v>
      </c>
      <c r="O80" s="504">
        <v>2018</v>
      </c>
      <c r="P80" s="401">
        <v>1</v>
      </c>
      <c r="Q80" s="141">
        <v>3483.1587332399995</v>
      </c>
      <c r="R80" s="141">
        <v>26.1</v>
      </c>
      <c r="S80" s="402">
        <v>3457.0587332399996</v>
      </c>
      <c r="T80" s="141">
        <v>1807.3845999999999</v>
      </c>
      <c r="U80" s="141">
        <v>0</v>
      </c>
      <c r="V80" s="141">
        <v>0</v>
      </c>
      <c r="W80" s="403">
        <v>1649.6741332399997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71.88</v>
      </c>
      <c r="AX80" s="402">
        <v>-25.265866760000222</v>
      </c>
      <c r="AY80" s="141">
        <v>0</v>
      </c>
      <c r="AZ80" s="141">
        <v>0</v>
      </c>
      <c r="BA80" s="142">
        <v>287.39999999999998</v>
      </c>
      <c r="BB80" s="403">
        <v>-312.6658667600002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4.8443304629676165E-2</v>
      </c>
      <c r="N81" s="400" t="s">
        <v>51</v>
      </c>
      <c r="O81" s="504">
        <v>2018</v>
      </c>
      <c r="P81" s="401">
        <v>1</v>
      </c>
      <c r="Q81" s="141">
        <v>4392.8297917899999</v>
      </c>
      <c r="R81" s="141">
        <v>51.12</v>
      </c>
      <c r="S81" s="402">
        <v>4341.7097917900001</v>
      </c>
      <c r="T81" s="141">
        <v>2212.0266000000001</v>
      </c>
      <c r="U81" s="141">
        <v>0</v>
      </c>
      <c r="V81" s="141">
        <v>0</v>
      </c>
      <c r="W81" s="403">
        <v>2129.6831917899999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90.66</v>
      </c>
      <c r="AX81" s="402">
        <v>212.80319178999989</v>
      </c>
      <c r="AY81" s="141">
        <v>0</v>
      </c>
      <c r="AZ81" s="141">
        <v>0</v>
      </c>
      <c r="BA81" s="142">
        <v>273.62</v>
      </c>
      <c r="BB81" s="403">
        <v>-60.816808210000119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0.10900756680590455</v>
      </c>
      <c r="N82" s="400" t="s">
        <v>52</v>
      </c>
      <c r="O82" s="504">
        <v>2018</v>
      </c>
      <c r="P82" s="401">
        <v>1</v>
      </c>
      <c r="Q82" s="141">
        <v>4640.5871093400001</v>
      </c>
      <c r="R82" s="141">
        <v>62.64</v>
      </c>
      <c r="S82" s="402">
        <v>4577.9471093399998</v>
      </c>
      <c r="T82" s="141">
        <v>1891.9879999999998</v>
      </c>
      <c r="U82" s="141">
        <v>0</v>
      </c>
      <c r="V82" s="141">
        <v>0</v>
      </c>
      <c r="W82" s="403">
        <v>2685.9591093399999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83.8</v>
      </c>
      <c r="AX82" s="402">
        <v>505.85910933999952</v>
      </c>
      <c r="AY82" s="141">
        <v>0</v>
      </c>
      <c r="AZ82" s="141">
        <v>0</v>
      </c>
      <c r="BA82" s="142">
        <v>303.07</v>
      </c>
      <c r="BB82" s="403">
        <v>202.78910933999953</v>
      </c>
    </row>
    <row r="83" spans="2:54" ht="16.149999999999999" customHeight="1">
      <c r="F83" s="137" t="s">
        <v>59</v>
      </c>
      <c r="G83" s="395" t="s">
        <v>60</v>
      </c>
      <c r="H83" s="396">
        <v>32213</v>
      </c>
      <c r="I83" s="397" t="s">
        <v>61</v>
      </c>
      <c r="J83" s="397" t="s">
        <v>62</v>
      </c>
      <c r="K83" s="398" t="s">
        <v>63</v>
      </c>
      <c r="L83" s="395" t="s">
        <v>64</v>
      </c>
      <c r="M83" s="399">
        <v>0.19713725796716064</v>
      </c>
      <c r="N83" s="400" t="s">
        <v>52</v>
      </c>
      <c r="O83" s="504">
        <v>2018</v>
      </c>
      <c r="P83" s="401">
        <v>2</v>
      </c>
      <c r="Q83" s="141">
        <v>14045.66544479</v>
      </c>
      <c r="R83" s="141">
        <v>151.65899999999999</v>
      </c>
      <c r="S83" s="402">
        <v>13894.00644479</v>
      </c>
      <c r="T83" s="141">
        <v>5583.4629480000003</v>
      </c>
      <c r="U83" s="141">
        <v>0</v>
      </c>
      <c r="V83" s="141">
        <v>0</v>
      </c>
      <c r="W83" s="403">
        <v>8310.5434967900001</v>
      </c>
      <c r="X83" s="142">
        <v>156.52519667999999</v>
      </c>
      <c r="Y83" s="141">
        <v>1639.8204600000001</v>
      </c>
      <c r="Z83" s="142">
        <v>109.71060800000001</v>
      </c>
      <c r="AA83" s="141">
        <v>0</v>
      </c>
      <c r="AB83" s="141">
        <v>417.51203499999997</v>
      </c>
      <c r="AC83" s="142">
        <v>46.159219</v>
      </c>
      <c r="AD83" s="141">
        <v>621.95999200000006</v>
      </c>
      <c r="AE83" s="141">
        <v>1435.0939170000001</v>
      </c>
      <c r="AF83" s="141">
        <v>422.929596</v>
      </c>
      <c r="AG83" s="141">
        <v>604.88767800000005</v>
      </c>
      <c r="AH83" s="141">
        <v>0</v>
      </c>
      <c r="AI83" s="141">
        <v>268.05931900000002</v>
      </c>
      <c r="AJ83" s="141">
        <v>98.395702</v>
      </c>
      <c r="AK83" s="141">
        <v>98.495657000000008</v>
      </c>
      <c r="AL83" s="141">
        <v>170.223365</v>
      </c>
      <c r="AM83" s="380">
        <v>16.072763999999999</v>
      </c>
      <c r="AN83" s="141">
        <v>8.5961299999999987</v>
      </c>
      <c r="AO83" s="141">
        <v>16.292665</v>
      </c>
      <c r="AP83" s="141">
        <v>36.263674000000002</v>
      </c>
      <c r="AQ83" s="141">
        <v>6.8169310000000003</v>
      </c>
      <c r="AR83" s="141">
        <v>18.251783000000003</v>
      </c>
      <c r="AS83" s="141">
        <v>0</v>
      </c>
      <c r="AT83" s="142">
        <v>7.0968049999999998</v>
      </c>
      <c r="AU83" s="466">
        <v>109.39075200000001</v>
      </c>
      <c r="AV83" s="402">
        <v>3829.435978</v>
      </c>
      <c r="AW83" s="141">
        <v>269.79853600000001</v>
      </c>
      <c r="AX83" s="402">
        <v>2768.9239721100002</v>
      </c>
      <c r="AY83" s="141">
        <v>0</v>
      </c>
      <c r="AZ83" s="141">
        <v>0</v>
      </c>
      <c r="BA83" s="142">
        <v>493.89764600000001</v>
      </c>
      <c r="BB83" s="403">
        <v>2275.0263261100008</v>
      </c>
    </row>
    <row r="84" spans="2:54" ht="16.149999999999999" customHeight="1">
      <c r="B84" s="397"/>
      <c r="F84" s="137" t="s">
        <v>65</v>
      </c>
      <c r="G84" s="395" t="s">
        <v>66</v>
      </c>
      <c r="H84" s="396">
        <v>32982</v>
      </c>
      <c r="I84" s="397" t="s">
        <v>61</v>
      </c>
      <c r="J84" s="397" t="s">
        <v>67</v>
      </c>
      <c r="K84" s="398" t="s">
        <v>63</v>
      </c>
      <c r="L84" s="395" t="s">
        <v>68</v>
      </c>
      <c r="M84" s="399">
        <v>0.15054196486423943</v>
      </c>
      <c r="N84" s="400" t="s">
        <v>52</v>
      </c>
      <c r="O84" s="504">
        <v>2018</v>
      </c>
      <c r="P84" s="401">
        <v>2</v>
      </c>
      <c r="Q84" s="141">
        <v>11245.699400739999</v>
      </c>
      <c r="R84" s="141">
        <v>206.74250000000001</v>
      </c>
      <c r="S84" s="402">
        <v>11038.956900739999</v>
      </c>
      <c r="T84" s="141">
        <v>4462.5651159999998</v>
      </c>
      <c r="U84" s="141">
        <v>0</v>
      </c>
      <c r="V84" s="141">
        <v>0</v>
      </c>
      <c r="W84" s="403">
        <v>6576.3917847399998</v>
      </c>
      <c r="X84" s="142">
        <v>139.18789967999999</v>
      </c>
      <c r="Y84" s="141">
        <v>1302.7035960000001</v>
      </c>
      <c r="Z84" s="142">
        <v>55.554988999999999</v>
      </c>
      <c r="AA84" s="141">
        <v>0</v>
      </c>
      <c r="AB84" s="141">
        <v>164.16609199999999</v>
      </c>
      <c r="AC84" s="142">
        <v>80.623702999999992</v>
      </c>
      <c r="AD84" s="141">
        <v>370.47321199999999</v>
      </c>
      <c r="AE84" s="141">
        <v>1117.476909</v>
      </c>
      <c r="AF84" s="141">
        <v>612.74414100000001</v>
      </c>
      <c r="AG84" s="141">
        <v>489.69953600000002</v>
      </c>
      <c r="AH84" s="141">
        <v>0</v>
      </c>
      <c r="AI84" s="141">
        <v>239.35224300000002</v>
      </c>
      <c r="AJ84" s="141">
        <v>156.64947599999999</v>
      </c>
      <c r="AK84" s="141">
        <v>109.99048200000001</v>
      </c>
      <c r="AL84" s="141">
        <v>190.014455</v>
      </c>
      <c r="AM84" s="380">
        <v>5.2576330000000002</v>
      </c>
      <c r="AN84" s="141">
        <v>7.5565979999999993</v>
      </c>
      <c r="AO84" s="141">
        <v>1.679244</v>
      </c>
      <c r="AP84" s="141">
        <v>40.801631</v>
      </c>
      <c r="AQ84" s="141">
        <v>1.5592980000000001</v>
      </c>
      <c r="AR84" s="141">
        <v>16.692484999999998</v>
      </c>
      <c r="AS84" s="141">
        <v>0</v>
      </c>
      <c r="AT84" s="142">
        <v>54.835312999999999</v>
      </c>
      <c r="AU84" s="466">
        <v>128.38220200000001</v>
      </c>
      <c r="AV84" s="402">
        <v>3414.7826560000003</v>
      </c>
      <c r="AW84" s="141">
        <v>216.00275499999998</v>
      </c>
      <c r="AX84" s="402">
        <v>1692.9496840599993</v>
      </c>
      <c r="AY84" s="141">
        <v>0</v>
      </c>
      <c r="AZ84" s="141">
        <v>0</v>
      </c>
      <c r="BA84" s="142">
        <v>680.73353199999997</v>
      </c>
      <c r="BB84" s="403">
        <v>1012.2161520599993</v>
      </c>
    </row>
    <row r="85" spans="2:54" ht="16.149999999999999" customHeight="1">
      <c r="B85" s="397"/>
      <c r="F85" s="137" t="s">
        <v>69</v>
      </c>
      <c r="G85" s="395" t="s">
        <v>70</v>
      </c>
      <c r="H85" s="396">
        <v>32989</v>
      </c>
      <c r="I85" s="397" t="s">
        <v>55</v>
      </c>
      <c r="J85" s="397" t="s">
        <v>71</v>
      </c>
      <c r="K85" s="398" t="s">
        <v>63</v>
      </c>
      <c r="L85" s="395" t="s">
        <v>72</v>
      </c>
      <c r="M85" s="399">
        <v>0.18773627320168942</v>
      </c>
      <c r="N85" s="400" t="s">
        <v>52</v>
      </c>
      <c r="O85" s="504">
        <v>2018</v>
      </c>
      <c r="P85" s="401">
        <v>2</v>
      </c>
      <c r="Q85" s="141">
        <v>13283.55596428</v>
      </c>
      <c r="R85" s="141">
        <v>143.27449999999999</v>
      </c>
      <c r="S85" s="402">
        <v>13140.28146428</v>
      </c>
      <c r="T85" s="141">
        <v>5141.8313920000001</v>
      </c>
      <c r="U85" s="141">
        <v>0</v>
      </c>
      <c r="V85" s="141">
        <v>0</v>
      </c>
      <c r="W85" s="403">
        <v>7998.4500722800003</v>
      </c>
      <c r="X85" s="142">
        <v>144.28710468</v>
      </c>
      <c r="Y85" s="141">
        <v>1550.8727159999999</v>
      </c>
      <c r="Z85" s="142">
        <v>117.28719700000001</v>
      </c>
      <c r="AA85" s="141">
        <v>0</v>
      </c>
      <c r="AB85" s="141">
        <v>159.46820700000001</v>
      </c>
      <c r="AC85" s="142">
        <v>44.040173000000003</v>
      </c>
      <c r="AD85" s="141">
        <v>466.80984100000001</v>
      </c>
      <c r="AE85" s="141">
        <v>1545.5242010000002</v>
      </c>
      <c r="AF85" s="141">
        <v>370.35326599999996</v>
      </c>
      <c r="AG85" s="141">
        <v>420.13085599999999</v>
      </c>
      <c r="AH85" s="141">
        <v>0</v>
      </c>
      <c r="AI85" s="141">
        <v>303.323443</v>
      </c>
      <c r="AJ85" s="141">
        <v>138.57761199999999</v>
      </c>
      <c r="AK85" s="141">
        <v>98.495657000000008</v>
      </c>
      <c r="AL85" s="141">
        <v>170.12340999999998</v>
      </c>
      <c r="AM85" s="380">
        <v>13.873754000000002</v>
      </c>
      <c r="AN85" s="141">
        <v>15.712926</v>
      </c>
      <c r="AO85" s="141">
        <v>29.406761000000003</v>
      </c>
      <c r="AP85" s="141">
        <v>32.705275999999998</v>
      </c>
      <c r="AQ85" s="141">
        <v>18.831522</v>
      </c>
      <c r="AR85" s="141">
        <v>12.39442</v>
      </c>
      <c r="AS85" s="141">
        <v>0</v>
      </c>
      <c r="AT85" s="142">
        <v>4.2980649999999994</v>
      </c>
      <c r="AU85" s="466">
        <v>127.222724</v>
      </c>
      <c r="AV85" s="402">
        <v>3640.5610100000004</v>
      </c>
      <c r="AW85" s="141">
        <v>255.14513299999999</v>
      </c>
      <c r="AX85" s="402">
        <v>2493.8052916000011</v>
      </c>
      <c r="AY85" s="141">
        <v>0</v>
      </c>
      <c r="AZ85" s="141">
        <v>0</v>
      </c>
      <c r="BA85" s="142">
        <v>146.13421</v>
      </c>
      <c r="BB85" s="403">
        <v>2347.6710816000009</v>
      </c>
    </row>
    <row r="86" spans="2:54" ht="16.149999999999999" customHeight="1">
      <c r="B86" s="397"/>
      <c r="F86" s="137" t="s">
        <v>73</v>
      </c>
      <c r="G86" s="395" t="s">
        <v>74</v>
      </c>
      <c r="H86" s="396">
        <v>36981</v>
      </c>
      <c r="I86" s="397" t="s">
        <v>61</v>
      </c>
      <c r="J86" s="397" t="s">
        <v>67</v>
      </c>
      <c r="K86" s="398" t="s">
        <v>63</v>
      </c>
      <c r="L86" s="395" t="s">
        <v>68</v>
      </c>
      <c r="M86" s="399">
        <v>8.55559952287646E-2</v>
      </c>
      <c r="N86" s="400" t="s">
        <v>52</v>
      </c>
      <c r="O86" s="504">
        <v>2018</v>
      </c>
      <c r="P86" s="401">
        <v>2</v>
      </c>
      <c r="Q86" s="141">
        <v>8945.3414672299987</v>
      </c>
      <c r="R86" s="141">
        <v>158.03450000000001</v>
      </c>
      <c r="S86" s="402">
        <v>8787.3069672300007</v>
      </c>
      <c r="T86" s="141">
        <v>3560.9319480000004</v>
      </c>
      <c r="U86" s="141">
        <v>0</v>
      </c>
      <c r="V86" s="141">
        <v>0</v>
      </c>
      <c r="W86" s="403">
        <v>5226.3750192299995</v>
      </c>
      <c r="X86" s="142">
        <v>90.500690340000006</v>
      </c>
      <c r="Y86" s="141">
        <v>1037.0274959999999</v>
      </c>
      <c r="Z86" s="142">
        <v>63.151568999999995</v>
      </c>
      <c r="AA86" s="141">
        <v>0</v>
      </c>
      <c r="AB86" s="141">
        <v>-26.927877000000002</v>
      </c>
      <c r="AC86" s="142">
        <v>86.061254999999989</v>
      </c>
      <c r="AD86" s="141">
        <v>360.15785599999998</v>
      </c>
      <c r="AE86" s="141">
        <v>839.54203599999994</v>
      </c>
      <c r="AF86" s="141">
        <v>986.37593100000004</v>
      </c>
      <c r="AG86" s="141">
        <v>322.03501900000003</v>
      </c>
      <c r="AH86" s="141">
        <v>0</v>
      </c>
      <c r="AI86" s="141">
        <v>221.78015399999998</v>
      </c>
      <c r="AJ86" s="141">
        <v>136.23866500000003</v>
      </c>
      <c r="AK86" s="141">
        <v>54.995241000000007</v>
      </c>
      <c r="AL86" s="141">
        <v>153.191033</v>
      </c>
      <c r="AM86" s="380">
        <v>5.9573179999999999</v>
      </c>
      <c r="AN86" s="141">
        <v>5.9173359999999997</v>
      </c>
      <c r="AO86" s="141">
        <v>0.65970300000000004</v>
      </c>
      <c r="AP86" s="141">
        <v>37.003341000000006</v>
      </c>
      <c r="AQ86" s="141">
        <v>9.8955450000000003</v>
      </c>
      <c r="AR86" s="141">
        <v>16.572538999999999</v>
      </c>
      <c r="AS86" s="141">
        <v>0</v>
      </c>
      <c r="AT86" s="142">
        <v>7.3566880000000001</v>
      </c>
      <c r="AU86" s="466">
        <v>83.362470000000002</v>
      </c>
      <c r="AV86" s="402">
        <v>3157.6784049999997</v>
      </c>
      <c r="AW86" s="141">
        <v>171.82264500000002</v>
      </c>
      <c r="AX86" s="402">
        <v>765.32759188999989</v>
      </c>
      <c r="AY86" s="141">
        <v>0</v>
      </c>
      <c r="AZ86" s="141">
        <v>0</v>
      </c>
      <c r="BA86" s="142">
        <v>602.38880299999994</v>
      </c>
      <c r="BB86" s="403">
        <v>162.9387888899999</v>
      </c>
    </row>
    <row r="87" spans="2:54" ht="16.149999999999999" customHeight="1">
      <c r="B87" s="397"/>
      <c r="F87" s="137" t="s">
        <v>75</v>
      </c>
      <c r="G87" s="395" t="s">
        <v>76</v>
      </c>
      <c r="H87" s="396">
        <v>38015</v>
      </c>
      <c r="I87" s="397" t="s">
        <v>61</v>
      </c>
      <c r="J87" s="397" t="s">
        <v>62</v>
      </c>
      <c r="K87" s="398" t="s">
        <v>63</v>
      </c>
      <c r="L87" s="395" t="s">
        <v>77</v>
      </c>
      <c r="M87" s="399">
        <v>0.1451268777215188</v>
      </c>
      <c r="N87" s="400" t="s">
        <v>52</v>
      </c>
      <c r="O87" s="504">
        <v>2018</v>
      </c>
      <c r="P87" s="401">
        <v>2</v>
      </c>
      <c r="Q87" s="141">
        <v>8140.8104664599996</v>
      </c>
      <c r="R87" s="141">
        <v>220.3135</v>
      </c>
      <c r="S87" s="402">
        <v>7920.4969664600003</v>
      </c>
      <c r="T87" s="141">
        <v>3083.6957359999997</v>
      </c>
      <c r="U87" s="141">
        <v>0</v>
      </c>
      <c r="V87" s="141">
        <v>0</v>
      </c>
      <c r="W87" s="403">
        <v>4836.8012304600006</v>
      </c>
      <c r="X87" s="142">
        <v>120.07607933999999</v>
      </c>
      <c r="Y87" s="141">
        <v>934.56559200000004</v>
      </c>
      <c r="Z87" s="142">
        <v>59.673135000000002</v>
      </c>
      <c r="AA87" s="141">
        <v>0</v>
      </c>
      <c r="AB87" s="141">
        <v>-28.98695</v>
      </c>
      <c r="AC87" s="142">
        <v>45.599470999999994</v>
      </c>
      <c r="AD87" s="141">
        <v>302.40385700000002</v>
      </c>
      <c r="AE87" s="141">
        <v>808.87584199999992</v>
      </c>
      <c r="AF87" s="141">
        <v>594.45237599999996</v>
      </c>
      <c r="AG87" s="141">
        <v>287.73046299999999</v>
      </c>
      <c r="AH87" s="141">
        <v>0</v>
      </c>
      <c r="AI87" s="141">
        <v>160.46775700000001</v>
      </c>
      <c r="AJ87" s="141">
        <v>59.593170999999998</v>
      </c>
      <c r="AK87" s="141">
        <v>2.4189109999999996</v>
      </c>
      <c r="AL87" s="141">
        <v>109.55068</v>
      </c>
      <c r="AM87" s="380">
        <v>11.055023</v>
      </c>
      <c r="AN87" s="141">
        <v>9.4157609999999998</v>
      </c>
      <c r="AO87" s="141">
        <v>7.0768140000000006</v>
      </c>
      <c r="AP87" s="141">
        <v>21.650252999999999</v>
      </c>
      <c r="AQ87" s="141">
        <v>0</v>
      </c>
      <c r="AR87" s="141">
        <v>17.951917999999999</v>
      </c>
      <c r="AS87" s="141">
        <v>0</v>
      </c>
      <c r="AT87" s="142">
        <v>8.6361120000000007</v>
      </c>
      <c r="AU87" s="466">
        <v>75.785881000000018</v>
      </c>
      <c r="AV87" s="402">
        <v>2401.2789379999999</v>
      </c>
      <c r="AW87" s="141">
        <v>156.36960199999999</v>
      </c>
      <c r="AX87" s="402">
        <v>1181.4504051200008</v>
      </c>
      <c r="AY87" s="141">
        <v>0</v>
      </c>
      <c r="AZ87" s="141">
        <v>0</v>
      </c>
      <c r="BA87" s="142">
        <v>210.74512199999998</v>
      </c>
      <c r="BB87" s="403">
        <v>970.70528312000079</v>
      </c>
    </row>
    <row r="88" spans="2:54" ht="16.149999999999999" customHeight="1">
      <c r="B88" s="397"/>
      <c r="F88" s="137" t="s">
        <v>78</v>
      </c>
      <c r="G88" s="395" t="s">
        <v>79</v>
      </c>
      <c r="H88" s="396">
        <v>38453</v>
      </c>
      <c r="I88" s="397" t="s">
        <v>61</v>
      </c>
      <c r="J88" s="397" t="s">
        <v>62</v>
      </c>
      <c r="K88" s="398" t="s">
        <v>63</v>
      </c>
      <c r="L88" s="395" t="s">
        <v>80</v>
      </c>
      <c r="M88" s="399">
        <v>0.20523222626908916</v>
      </c>
      <c r="N88" s="400" t="s">
        <v>52</v>
      </c>
      <c r="O88" s="504">
        <v>2018</v>
      </c>
      <c r="P88" s="401">
        <v>2</v>
      </c>
      <c r="Q88" s="141">
        <v>14861.957073110001</v>
      </c>
      <c r="R88" s="141">
        <v>416.55999999999995</v>
      </c>
      <c r="S88" s="402">
        <v>14445.397073110002</v>
      </c>
      <c r="T88" s="141">
        <v>5800.0309040000002</v>
      </c>
      <c r="U88" s="141">
        <v>0</v>
      </c>
      <c r="V88" s="141">
        <v>0</v>
      </c>
      <c r="W88" s="403">
        <v>8645.3661691100024</v>
      </c>
      <c r="X88" s="142">
        <v>207.10931027999999</v>
      </c>
      <c r="Y88" s="141">
        <v>1704.442716</v>
      </c>
      <c r="Z88" s="142">
        <v>88.380211000000003</v>
      </c>
      <c r="AA88" s="141">
        <v>0</v>
      </c>
      <c r="AB88" s="141">
        <v>266.42005700000004</v>
      </c>
      <c r="AC88" s="142">
        <v>47.278714999999998</v>
      </c>
      <c r="AD88" s="141">
        <v>494.53735799999998</v>
      </c>
      <c r="AE88" s="141">
        <v>1427.6372740000002</v>
      </c>
      <c r="AF88" s="141">
        <v>457.97381900000005</v>
      </c>
      <c r="AG88" s="141">
        <v>493.23794299999997</v>
      </c>
      <c r="AH88" s="141">
        <v>0</v>
      </c>
      <c r="AI88" s="141">
        <v>305.74235399999998</v>
      </c>
      <c r="AJ88" s="141">
        <v>158.668567</v>
      </c>
      <c r="AK88" s="141">
        <v>107.27170599999999</v>
      </c>
      <c r="AL88" s="141">
        <v>50.857104000000007</v>
      </c>
      <c r="AM88" s="380">
        <v>18.511665999999998</v>
      </c>
      <c r="AN88" s="141">
        <v>20.630712000000003</v>
      </c>
      <c r="AO88" s="141">
        <v>17.472134</v>
      </c>
      <c r="AP88" s="141">
        <v>50.897086000000002</v>
      </c>
      <c r="AQ88" s="141">
        <v>0</v>
      </c>
      <c r="AR88" s="141">
        <v>5.1576780000000007</v>
      </c>
      <c r="AS88" s="141">
        <v>0</v>
      </c>
      <c r="AT88" s="142">
        <v>14.913285999999999</v>
      </c>
      <c r="AU88" s="466">
        <v>127.582562</v>
      </c>
      <c r="AV88" s="402">
        <v>3623.508687</v>
      </c>
      <c r="AW88" s="141">
        <v>285.47148000000004</v>
      </c>
      <c r="AX88" s="402">
        <v>3050.1525368300017</v>
      </c>
      <c r="AY88" s="141">
        <v>0</v>
      </c>
      <c r="AZ88" s="141">
        <v>0</v>
      </c>
      <c r="BA88" s="142">
        <v>241.911091</v>
      </c>
      <c r="BB88" s="403">
        <v>2808.2414458300018</v>
      </c>
    </row>
    <row r="89" spans="2:54" ht="16.149999999999999" customHeight="1">
      <c r="B89" s="397"/>
      <c r="F89" s="137" t="s">
        <v>81</v>
      </c>
      <c r="G89" s="395" t="s">
        <v>82</v>
      </c>
      <c r="H89" s="396">
        <v>38453</v>
      </c>
      <c r="I89" s="397" t="s">
        <v>61</v>
      </c>
      <c r="J89" s="397" t="s">
        <v>62</v>
      </c>
      <c r="K89" s="398" t="s">
        <v>63</v>
      </c>
      <c r="L89" s="395" t="s">
        <v>83</v>
      </c>
      <c r="M89" s="399">
        <v>0.18422251268164441</v>
      </c>
      <c r="N89" s="400" t="s">
        <v>52</v>
      </c>
      <c r="O89" s="504">
        <v>2018</v>
      </c>
      <c r="P89" s="401">
        <v>2</v>
      </c>
      <c r="Q89" s="141">
        <v>12869.019862230001</v>
      </c>
      <c r="R89" s="141">
        <v>230.2355</v>
      </c>
      <c r="S89" s="402">
        <v>12638.784362230001</v>
      </c>
      <c r="T89" s="141">
        <v>5123.8263040000002</v>
      </c>
      <c r="U89" s="141">
        <v>0</v>
      </c>
      <c r="V89" s="141">
        <v>0</v>
      </c>
      <c r="W89" s="403">
        <v>7514.9580582300005</v>
      </c>
      <c r="X89" s="142">
        <v>154.05718146000001</v>
      </c>
      <c r="Y89" s="141">
        <v>1491.512792</v>
      </c>
      <c r="Z89" s="142">
        <v>84.362020000000001</v>
      </c>
      <c r="AA89" s="141">
        <v>0</v>
      </c>
      <c r="AB89" s="141">
        <v>21.730216999999996</v>
      </c>
      <c r="AC89" s="142">
        <v>107.07179600000001</v>
      </c>
      <c r="AD89" s="141">
        <v>414.93319600000001</v>
      </c>
      <c r="AE89" s="141">
        <v>1263.1913079999999</v>
      </c>
      <c r="AF89" s="141">
        <v>249.88749999999999</v>
      </c>
      <c r="AG89" s="141">
        <v>452.13644699999998</v>
      </c>
      <c r="AH89" s="141">
        <v>0</v>
      </c>
      <c r="AI89" s="141">
        <v>245.78934500000003</v>
      </c>
      <c r="AJ89" s="141">
        <v>200.72963099999998</v>
      </c>
      <c r="AK89" s="141">
        <v>105.39255199999999</v>
      </c>
      <c r="AL89" s="141">
        <v>188.71504000000002</v>
      </c>
      <c r="AM89" s="380">
        <v>19.331296999999999</v>
      </c>
      <c r="AN89" s="141">
        <v>16.212700999999999</v>
      </c>
      <c r="AO89" s="141">
        <v>9.3357969999999995</v>
      </c>
      <c r="AP89" s="141">
        <v>38.762549000000007</v>
      </c>
      <c r="AQ89" s="141">
        <v>0</v>
      </c>
      <c r="AR89" s="141">
        <v>16.512566</v>
      </c>
      <c r="AS89" s="141">
        <v>0</v>
      </c>
      <c r="AT89" s="142">
        <v>49.977499999999999</v>
      </c>
      <c r="AU89" s="466">
        <v>150.13240999999999</v>
      </c>
      <c r="AV89" s="402">
        <v>3270.9074290000008</v>
      </c>
      <c r="AW89" s="141">
        <v>272.15747399999998</v>
      </c>
      <c r="AX89" s="402">
        <v>2370.7631747700002</v>
      </c>
      <c r="AY89" s="141">
        <v>0</v>
      </c>
      <c r="AZ89" s="141">
        <v>0</v>
      </c>
      <c r="BA89" s="142">
        <v>229.876509</v>
      </c>
      <c r="BB89" s="403">
        <v>2140.88666577</v>
      </c>
    </row>
    <row r="90" spans="2:54" ht="16.149999999999999" customHeight="1">
      <c r="F90" s="137" t="s">
        <v>84</v>
      </c>
      <c r="G90" s="395" t="s">
        <v>85</v>
      </c>
      <c r="H90" s="396">
        <v>38453</v>
      </c>
      <c r="I90" s="397" t="s">
        <v>61</v>
      </c>
      <c r="J90" s="397" t="s">
        <v>62</v>
      </c>
      <c r="K90" s="398" t="s">
        <v>63</v>
      </c>
      <c r="L90" s="395" t="s">
        <v>83</v>
      </c>
      <c r="M90" s="399">
        <v>0.14850757556866143</v>
      </c>
      <c r="N90" s="400" t="s">
        <v>52</v>
      </c>
      <c r="O90" s="504">
        <v>2018</v>
      </c>
      <c r="P90" s="401">
        <v>2</v>
      </c>
      <c r="Q90" s="141">
        <v>22838.014677520001</v>
      </c>
      <c r="R90" s="141">
        <v>364.69500000000005</v>
      </c>
      <c r="S90" s="402">
        <v>22473.319677520001</v>
      </c>
      <c r="T90" s="141">
        <v>8851.4066960000018</v>
      </c>
      <c r="U90" s="141">
        <v>0</v>
      </c>
      <c r="V90" s="141">
        <v>0</v>
      </c>
      <c r="W90" s="403">
        <v>13621.912981519999</v>
      </c>
      <c r="X90" s="142">
        <v>274.90833996000003</v>
      </c>
      <c r="Y90" s="141">
        <v>2652.1743759999999</v>
      </c>
      <c r="Z90" s="142">
        <v>150.97203200000001</v>
      </c>
      <c r="AA90" s="141">
        <v>0</v>
      </c>
      <c r="AB90" s="141">
        <v>-208.466148</v>
      </c>
      <c r="AC90" s="142">
        <v>187.69549899999998</v>
      </c>
      <c r="AD90" s="141">
        <v>672.55721300000005</v>
      </c>
      <c r="AE90" s="141">
        <v>2078.3843059999999</v>
      </c>
      <c r="AF90" s="141">
        <v>1648.65777</v>
      </c>
      <c r="AG90" s="141">
        <v>810.2952029999999</v>
      </c>
      <c r="AH90" s="141">
        <v>0</v>
      </c>
      <c r="AI90" s="141">
        <v>466.43001200000003</v>
      </c>
      <c r="AJ90" s="141">
        <v>228.73702200000002</v>
      </c>
      <c r="AK90" s="141">
        <v>105.39255199999999</v>
      </c>
      <c r="AL90" s="141">
        <v>278.41465700000003</v>
      </c>
      <c r="AM90" s="380">
        <v>32.625312000000001</v>
      </c>
      <c r="AN90" s="141">
        <v>8.2362919999999988</v>
      </c>
      <c r="AO90" s="141">
        <v>5.6774439999999995</v>
      </c>
      <c r="AP90" s="141">
        <v>67.109787000000011</v>
      </c>
      <c r="AQ90" s="141">
        <v>9.8955450000000003</v>
      </c>
      <c r="AR90" s="141">
        <v>20.070963999999996</v>
      </c>
      <c r="AS90" s="141">
        <v>0</v>
      </c>
      <c r="AT90" s="142">
        <v>260.30281100000002</v>
      </c>
      <c r="AU90" s="466">
        <v>403.91815500000001</v>
      </c>
      <c r="AV90" s="402">
        <v>6692.7868899999994</v>
      </c>
      <c r="AW90" s="141">
        <v>438.68250399999999</v>
      </c>
      <c r="AX90" s="402">
        <v>3391.6181905600006</v>
      </c>
      <c r="AY90" s="141">
        <v>0</v>
      </c>
      <c r="AZ90" s="141">
        <v>0</v>
      </c>
      <c r="BA90" s="142">
        <v>523.944119</v>
      </c>
      <c r="BB90" s="403">
        <v>2867.6740715600008</v>
      </c>
    </row>
    <row r="91" spans="2:54" ht="16.149999999999999" customHeight="1">
      <c r="B91" s="397"/>
      <c r="F91" s="137" t="s">
        <v>86</v>
      </c>
      <c r="G91" s="395" t="s">
        <v>87</v>
      </c>
      <c r="H91" s="396">
        <v>38861</v>
      </c>
      <c r="I91" s="397" t="s">
        <v>55</v>
      </c>
      <c r="J91" s="397" t="s">
        <v>71</v>
      </c>
      <c r="K91" s="398" t="s">
        <v>63</v>
      </c>
      <c r="L91" s="395" t="s">
        <v>88</v>
      </c>
      <c r="M91" s="399">
        <v>0.18001191481001022</v>
      </c>
      <c r="N91" s="400" t="s">
        <v>52</v>
      </c>
      <c r="O91" s="504">
        <v>2018</v>
      </c>
      <c r="P91" s="401">
        <v>2</v>
      </c>
      <c r="Q91" s="141">
        <v>22237.993704499997</v>
      </c>
      <c r="R91" s="141">
        <v>352.846</v>
      </c>
      <c r="S91" s="402">
        <v>21885.147704499999</v>
      </c>
      <c r="T91" s="141">
        <v>8656.7773720000005</v>
      </c>
      <c r="U91" s="141">
        <v>0</v>
      </c>
      <c r="V91" s="141">
        <v>0</v>
      </c>
      <c r="W91" s="403">
        <v>13228.370332499997</v>
      </c>
      <c r="X91" s="142">
        <v>228.87271722</v>
      </c>
      <c r="Y91" s="141">
        <v>2582.7812119999999</v>
      </c>
      <c r="Z91" s="142">
        <v>116.40759299999999</v>
      </c>
      <c r="AA91" s="141">
        <v>0</v>
      </c>
      <c r="AB91" s="141">
        <v>544.41490299999987</v>
      </c>
      <c r="AC91" s="142">
        <v>-51.376869999999997</v>
      </c>
      <c r="AD91" s="141">
        <v>637.39304399999992</v>
      </c>
      <c r="AE91" s="141">
        <v>2228.6366619999999</v>
      </c>
      <c r="AF91" s="141">
        <v>1289.2395809999998</v>
      </c>
      <c r="AG91" s="141">
        <v>741.26628000000005</v>
      </c>
      <c r="AH91" s="141">
        <v>0</v>
      </c>
      <c r="AI91" s="141">
        <v>490.71907699999997</v>
      </c>
      <c r="AJ91" s="141">
        <v>255.944773</v>
      </c>
      <c r="AK91" s="141">
        <v>98.495657000000008</v>
      </c>
      <c r="AL91" s="141">
        <v>275.21609699999999</v>
      </c>
      <c r="AM91" s="380">
        <v>11.754708000000001</v>
      </c>
      <c r="AN91" s="141">
        <v>24.249083000000002</v>
      </c>
      <c r="AO91" s="141">
        <v>6.5170659999999998</v>
      </c>
      <c r="AP91" s="141">
        <v>49.897536000000002</v>
      </c>
      <c r="AQ91" s="141">
        <v>3.1185960000000001</v>
      </c>
      <c r="AR91" s="141">
        <v>25.408560999999999</v>
      </c>
      <c r="AS91" s="141">
        <v>0</v>
      </c>
      <c r="AT91" s="142">
        <v>225.238597</v>
      </c>
      <c r="AU91" s="466">
        <v>346.184147</v>
      </c>
      <c r="AV91" s="402">
        <v>6363.0953179999997</v>
      </c>
      <c r="AW91" s="141">
        <v>427.14769699999999</v>
      </c>
      <c r="AX91" s="402">
        <v>4003.1038282799968</v>
      </c>
      <c r="AY91" s="141">
        <v>0</v>
      </c>
      <c r="AZ91" s="141">
        <v>0</v>
      </c>
      <c r="BA91" s="142">
        <v>296.806377</v>
      </c>
      <c r="BB91" s="403">
        <v>3706.2974512799965</v>
      </c>
    </row>
    <row r="92" spans="2:54" ht="16.149999999999999" customHeight="1">
      <c r="B92" s="397"/>
      <c r="F92" s="137" t="s">
        <v>89</v>
      </c>
      <c r="G92" s="395" t="s">
        <v>90</v>
      </c>
      <c r="H92" s="396">
        <v>39056</v>
      </c>
      <c r="I92" s="397" t="s">
        <v>61</v>
      </c>
      <c r="J92" s="397" t="s">
        <v>91</v>
      </c>
      <c r="K92" s="398" t="s">
        <v>63</v>
      </c>
      <c r="L92" s="395" t="s">
        <v>92</v>
      </c>
      <c r="M92" s="399">
        <v>0.19845646702673142</v>
      </c>
      <c r="N92" s="400" t="s">
        <v>52</v>
      </c>
      <c r="O92" s="504">
        <v>2018</v>
      </c>
      <c r="P92" s="401">
        <v>2</v>
      </c>
      <c r="Q92" s="141">
        <v>11178.48689391</v>
      </c>
      <c r="R92" s="141">
        <v>188.00549999999998</v>
      </c>
      <c r="S92" s="402">
        <v>10990.481393909999</v>
      </c>
      <c r="T92" s="141">
        <v>4363.5776840000008</v>
      </c>
      <c r="U92" s="141">
        <v>0</v>
      </c>
      <c r="V92" s="141">
        <v>0</v>
      </c>
      <c r="W92" s="403">
        <v>6626.9037099099987</v>
      </c>
      <c r="X92" s="142">
        <v>127.11298224000001</v>
      </c>
      <c r="Y92" s="141">
        <v>1297.0112679999997</v>
      </c>
      <c r="Z92" s="142">
        <v>88.979940999999997</v>
      </c>
      <c r="AA92" s="141">
        <v>0</v>
      </c>
      <c r="AB92" s="141">
        <v>174.18158299999999</v>
      </c>
      <c r="AC92" s="142">
        <v>62.751748999999997</v>
      </c>
      <c r="AD92" s="141">
        <v>289.48967100000004</v>
      </c>
      <c r="AE92" s="141">
        <v>1022.319749</v>
      </c>
      <c r="AF92" s="141">
        <v>404.85773200000006</v>
      </c>
      <c r="AG92" s="141">
        <v>416.43252100000001</v>
      </c>
      <c r="AH92" s="141">
        <v>0</v>
      </c>
      <c r="AI92" s="141">
        <v>208.566103</v>
      </c>
      <c r="AJ92" s="141">
        <v>237.75296300000002</v>
      </c>
      <c r="AK92" s="141">
        <v>54.115637</v>
      </c>
      <c r="AL92" s="141">
        <v>213.98366400000003</v>
      </c>
      <c r="AM92" s="380">
        <v>11.114996</v>
      </c>
      <c r="AN92" s="141">
        <v>7.2367419999999996</v>
      </c>
      <c r="AO92" s="141">
        <v>8.7560579999999995</v>
      </c>
      <c r="AP92" s="141">
        <v>19.531207000000002</v>
      </c>
      <c r="AQ92" s="141">
        <v>0</v>
      </c>
      <c r="AR92" s="141">
        <v>13.314005999999999</v>
      </c>
      <c r="AS92" s="141">
        <v>0</v>
      </c>
      <c r="AT92" s="142">
        <v>10.095455000000001</v>
      </c>
      <c r="AU92" s="466">
        <v>70.048463999999996</v>
      </c>
      <c r="AV92" s="402">
        <v>2917.5665039999994</v>
      </c>
      <c r="AW92" s="141">
        <v>214.72333099999997</v>
      </c>
      <c r="AX92" s="402">
        <v>2218.4430156699991</v>
      </c>
      <c r="AY92" s="141">
        <v>0</v>
      </c>
      <c r="AZ92" s="141">
        <v>0</v>
      </c>
      <c r="BA92" s="142">
        <v>454.83523200000002</v>
      </c>
      <c r="BB92" s="403">
        <v>1763.6077836699992</v>
      </c>
    </row>
    <row r="93" spans="2:54" ht="16.149999999999999" customHeight="1">
      <c r="B93" s="397"/>
      <c r="F93" s="137" t="s">
        <v>93</v>
      </c>
      <c r="G93" s="395" t="s">
        <v>94</v>
      </c>
      <c r="H93" s="396">
        <v>39781</v>
      </c>
      <c r="I93" s="397" t="s">
        <v>55</v>
      </c>
      <c r="J93" s="397" t="s">
        <v>71</v>
      </c>
      <c r="K93" s="398" t="s">
        <v>95</v>
      </c>
      <c r="L93" s="395" t="s">
        <v>96</v>
      </c>
      <c r="M93" s="399">
        <v>0.14743485330022268</v>
      </c>
      <c r="N93" s="400" t="s">
        <v>52</v>
      </c>
      <c r="O93" s="504">
        <v>2018</v>
      </c>
      <c r="P93" s="401">
        <v>2</v>
      </c>
      <c r="Q93" s="141">
        <v>5285.0594988100002</v>
      </c>
      <c r="R93" s="141">
        <v>145.85750000000002</v>
      </c>
      <c r="S93" s="402">
        <v>5139.2019988100001</v>
      </c>
      <c r="T93" s="141">
        <v>2791.5739119999998</v>
      </c>
      <c r="U93" s="141">
        <v>0</v>
      </c>
      <c r="V93" s="141">
        <v>0</v>
      </c>
      <c r="W93" s="403">
        <v>2347.6280868100007</v>
      </c>
      <c r="X93" s="142">
        <v>170.43582792000001</v>
      </c>
      <c r="Y93" s="141">
        <v>404.25766800000002</v>
      </c>
      <c r="Z93" s="142">
        <v>74.78633099999999</v>
      </c>
      <c r="AA93" s="141">
        <v>0</v>
      </c>
      <c r="AB93" s="141">
        <v>56.194700999999995</v>
      </c>
      <c r="AC93" s="142">
        <v>16.572538999999999</v>
      </c>
      <c r="AD93" s="141">
        <v>169.52367999999998</v>
      </c>
      <c r="AE93" s="141">
        <v>194.75232199999999</v>
      </c>
      <c r="AF93" s="141">
        <v>238.09280999999999</v>
      </c>
      <c r="AG93" s="141">
        <v>70.108437000000009</v>
      </c>
      <c r="AH93" s="141">
        <v>0</v>
      </c>
      <c r="AI93" s="141">
        <v>24.189109999999999</v>
      </c>
      <c r="AJ93" s="141">
        <v>15.592980000000001</v>
      </c>
      <c r="AK93" s="141">
        <v>58.773539999999997</v>
      </c>
      <c r="AL93" s="141">
        <v>81.163460000000015</v>
      </c>
      <c r="AM93" s="380">
        <v>6.7569579999999991</v>
      </c>
      <c r="AN93" s="141">
        <v>3.278524</v>
      </c>
      <c r="AO93" s="141">
        <v>0</v>
      </c>
      <c r="AP93" s="141">
        <v>9.295815000000001</v>
      </c>
      <c r="AQ93" s="141">
        <v>0</v>
      </c>
      <c r="AR93" s="141">
        <v>5.7174259999999997</v>
      </c>
      <c r="AS93" s="141">
        <v>0</v>
      </c>
      <c r="AT93" s="142">
        <v>12.954168000000001</v>
      </c>
      <c r="AU93" s="466">
        <v>38.002890999999998</v>
      </c>
      <c r="AV93" s="402">
        <v>890.19922999999994</v>
      </c>
      <c r="AW93" s="141">
        <v>101.514298</v>
      </c>
      <c r="AX93" s="402">
        <v>779.20197189000078</v>
      </c>
      <c r="AY93" s="141">
        <v>0</v>
      </c>
      <c r="AZ93" s="141">
        <v>0</v>
      </c>
      <c r="BA93" s="142">
        <v>105.432534</v>
      </c>
      <c r="BB93" s="403">
        <v>673.76943789000075</v>
      </c>
    </row>
    <row r="94" spans="2:54" ht="16.149999999999999" customHeight="1">
      <c r="B94" s="397"/>
      <c r="F94" s="137" t="s">
        <v>97</v>
      </c>
      <c r="G94" s="395" t="s">
        <v>98</v>
      </c>
      <c r="H94" s="396">
        <v>40002</v>
      </c>
      <c r="I94" s="397" t="s">
        <v>61</v>
      </c>
      <c r="J94" s="397" t="s">
        <v>67</v>
      </c>
      <c r="K94" s="398" t="s">
        <v>63</v>
      </c>
      <c r="L94" s="395" t="s">
        <v>68</v>
      </c>
      <c r="M94" s="399">
        <v>0.12620844591198324</v>
      </c>
      <c r="N94" s="400" t="s">
        <v>52</v>
      </c>
      <c r="O94" s="504">
        <v>2018</v>
      </c>
      <c r="P94" s="401">
        <v>2</v>
      </c>
      <c r="Q94" s="141">
        <v>13936.114678780003</v>
      </c>
      <c r="R94" s="141">
        <v>236.36500000000001</v>
      </c>
      <c r="S94" s="402">
        <v>13699.749678780001</v>
      </c>
      <c r="T94" s="141">
        <v>5631.598172</v>
      </c>
      <c r="U94" s="141">
        <v>0</v>
      </c>
      <c r="V94" s="141">
        <v>0</v>
      </c>
      <c r="W94" s="403">
        <v>8068.1515067800028</v>
      </c>
      <c r="X94" s="142">
        <v>198.17550312</v>
      </c>
      <c r="Y94" s="141">
        <v>1616.7440080000001</v>
      </c>
      <c r="Z94" s="142">
        <v>94.237573999999995</v>
      </c>
      <c r="AA94" s="141">
        <v>0</v>
      </c>
      <c r="AB94" s="141">
        <v>-42.240983</v>
      </c>
      <c r="AC94" s="142">
        <v>83.122578000000004</v>
      </c>
      <c r="AD94" s="141">
        <v>464.39093000000003</v>
      </c>
      <c r="AE94" s="141">
        <v>1268.5688870000001</v>
      </c>
      <c r="AF94" s="141">
        <v>595.99168299999997</v>
      </c>
      <c r="AG94" s="141">
        <v>720.17577499999993</v>
      </c>
      <c r="AH94" s="141">
        <v>0</v>
      </c>
      <c r="AI94" s="141">
        <v>363.67627199999998</v>
      </c>
      <c r="AJ94" s="141">
        <v>277.67498999999998</v>
      </c>
      <c r="AK94" s="141">
        <v>109.99048200000001</v>
      </c>
      <c r="AL94" s="141">
        <v>234.23454700000002</v>
      </c>
      <c r="AM94" s="380">
        <v>9.0759140000000009</v>
      </c>
      <c r="AN94" s="141">
        <v>29.546697999999999</v>
      </c>
      <c r="AO94" s="141">
        <v>8.6361120000000007</v>
      </c>
      <c r="AP94" s="141">
        <v>57.634052999999994</v>
      </c>
      <c r="AQ94" s="141">
        <v>0</v>
      </c>
      <c r="AR94" s="141">
        <v>24.109146000000003</v>
      </c>
      <c r="AS94" s="141">
        <v>0</v>
      </c>
      <c r="AT94" s="142">
        <v>9.6356619999999999</v>
      </c>
      <c r="AU94" s="466">
        <v>138.637585</v>
      </c>
      <c r="AV94" s="402">
        <v>4173.3411510000005</v>
      </c>
      <c r="AW94" s="141">
        <v>267.67948999999999</v>
      </c>
      <c r="AX94" s="402">
        <v>1758.8553756600018</v>
      </c>
      <c r="AY94" s="141">
        <v>0</v>
      </c>
      <c r="AZ94" s="141">
        <v>0</v>
      </c>
      <c r="BA94" s="142">
        <v>315.69787199999996</v>
      </c>
      <c r="BB94" s="403">
        <v>1443.1575036600018</v>
      </c>
    </row>
    <row r="95" spans="2:54" ht="16.149999999999999" customHeight="1">
      <c r="B95" s="397"/>
      <c r="F95" s="137" t="s">
        <v>99</v>
      </c>
      <c r="G95" s="395" t="s">
        <v>100</v>
      </c>
      <c r="H95" s="396">
        <v>40308</v>
      </c>
      <c r="I95" s="397" t="s">
        <v>55</v>
      </c>
      <c r="J95" s="397" t="s">
        <v>71</v>
      </c>
      <c r="K95" s="398" t="s">
        <v>63</v>
      </c>
      <c r="L95" s="395" t="s">
        <v>77</v>
      </c>
      <c r="M95" s="399">
        <v>8.3252452529126039E-2</v>
      </c>
      <c r="N95" s="400" t="s">
        <v>52</v>
      </c>
      <c r="O95" s="504">
        <v>2018</v>
      </c>
      <c r="P95" s="401">
        <v>2</v>
      </c>
      <c r="Q95" s="141">
        <v>8903.6901119599988</v>
      </c>
      <c r="R95" s="141">
        <v>69.064499999999995</v>
      </c>
      <c r="S95" s="402">
        <v>8834.6256119600002</v>
      </c>
      <c r="T95" s="141">
        <v>3513.5063840000003</v>
      </c>
      <c r="U95" s="141">
        <v>0</v>
      </c>
      <c r="V95" s="141">
        <v>0</v>
      </c>
      <c r="W95" s="403">
        <v>5321.11922796</v>
      </c>
      <c r="X95" s="142">
        <v>99.312116580000009</v>
      </c>
      <c r="Y95" s="141">
        <v>1042.7607760000001</v>
      </c>
      <c r="Z95" s="142">
        <v>48.578130000000002</v>
      </c>
      <c r="AA95" s="141">
        <v>0</v>
      </c>
      <c r="AB95" s="141">
        <v>-24.568939</v>
      </c>
      <c r="AC95" s="142">
        <v>46.119236999999998</v>
      </c>
      <c r="AD95" s="141">
        <v>383.24746100000004</v>
      </c>
      <c r="AE95" s="141">
        <v>1035.1139889999999</v>
      </c>
      <c r="AF95" s="141">
        <v>546.73385899999994</v>
      </c>
      <c r="AG95" s="141">
        <v>592.25336600000003</v>
      </c>
      <c r="AH95" s="141">
        <v>0</v>
      </c>
      <c r="AI95" s="141">
        <v>237.672999</v>
      </c>
      <c r="AJ95" s="141">
        <v>102.653785</v>
      </c>
      <c r="AK95" s="141">
        <v>0</v>
      </c>
      <c r="AL95" s="141">
        <v>206.34710200000001</v>
      </c>
      <c r="AM95" s="380">
        <v>10.515266</v>
      </c>
      <c r="AN95" s="141">
        <v>1.979109</v>
      </c>
      <c r="AO95" s="141">
        <v>8.136337000000001</v>
      </c>
      <c r="AP95" s="141">
        <v>25.208651</v>
      </c>
      <c r="AQ95" s="141">
        <v>0</v>
      </c>
      <c r="AR95" s="141">
        <v>18.791540000000001</v>
      </c>
      <c r="AS95" s="141">
        <v>0</v>
      </c>
      <c r="AT95" s="142">
        <v>71.087996000000004</v>
      </c>
      <c r="AU95" s="466">
        <v>135.71889900000002</v>
      </c>
      <c r="AV95" s="402">
        <v>3239.7414600000002</v>
      </c>
      <c r="AW95" s="141">
        <v>171.02300500000001</v>
      </c>
      <c r="AX95" s="402">
        <v>741.25403837999875</v>
      </c>
      <c r="AY95" s="141">
        <v>0</v>
      </c>
      <c r="AZ95" s="141">
        <v>0</v>
      </c>
      <c r="BA95" s="142">
        <v>135.89881800000001</v>
      </c>
      <c r="BB95" s="403">
        <v>605.35522037999874</v>
      </c>
    </row>
    <row r="96" spans="2:54" ht="16.149999999999999" customHeight="1">
      <c r="B96" s="397"/>
      <c r="F96" s="137" t="s">
        <v>101</v>
      </c>
      <c r="G96" s="395" t="s">
        <v>102</v>
      </c>
      <c r="H96" s="396">
        <v>40328</v>
      </c>
      <c r="I96" s="397" t="s">
        <v>55</v>
      </c>
      <c r="J96" s="397" t="s">
        <v>103</v>
      </c>
      <c r="K96" s="398" t="s">
        <v>63</v>
      </c>
      <c r="L96" s="395" t="s">
        <v>77</v>
      </c>
      <c r="M96" s="399">
        <v>3.3520716733851784E-2</v>
      </c>
      <c r="N96" s="400" t="s">
        <v>51</v>
      </c>
      <c r="O96" s="504">
        <v>2018</v>
      </c>
      <c r="P96" s="401">
        <v>2</v>
      </c>
      <c r="Q96" s="141">
        <v>9668.0892721700002</v>
      </c>
      <c r="R96" s="141">
        <v>72.078000000000003</v>
      </c>
      <c r="S96" s="402">
        <v>9596.0112721700025</v>
      </c>
      <c r="T96" s="141">
        <v>3857.1643080000003</v>
      </c>
      <c r="U96" s="141">
        <v>0</v>
      </c>
      <c r="V96" s="141">
        <v>0</v>
      </c>
      <c r="W96" s="403">
        <v>5738.8469641700012</v>
      </c>
      <c r="X96" s="142">
        <v>112.71282732</v>
      </c>
      <c r="Y96" s="141">
        <v>1132.62994</v>
      </c>
      <c r="Z96" s="142">
        <v>47.538598</v>
      </c>
      <c r="AA96" s="141">
        <v>0</v>
      </c>
      <c r="AB96" s="141">
        <v>-135.69890799999999</v>
      </c>
      <c r="AC96" s="142">
        <v>52.256473999999997</v>
      </c>
      <c r="AD96" s="141">
        <v>522.32484799999997</v>
      </c>
      <c r="AE96" s="141">
        <v>1088.190094</v>
      </c>
      <c r="AF96" s="141">
        <v>803.89808300000004</v>
      </c>
      <c r="AG96" s="141">
        <v>587.99528299999997</v>
      </c>
      <c r="AH96" s="141">
        <v>0</v>
      </c>
      <c r="AI96" s="141">
        <v>240.71163100000001</v>
      </c>
      <c r="AJ96" s="141">
        <v>124.12411900000001</v>
      </c>
      <c r="AK96" s="141">
        <v>49.237832999999995</v>
      </c>
      <c r="AL96" s="141">
        <v>235.61392599999999</v>
      </c>
      <c r="AM96" s="380">
        <v>13.573889000000001</v>
      </c>
      <c r="AN96" s="141">
        <v>6.0772639999999996</v>
      </c>
      <c r="AO96" s="141">
        <v>7.3167059999999999</v>
      </c>
      <c r="AP96" s="141">
        <v>26.867903999999999</v>
      </c>
      <c r="AQ96" s="141">
        <v>0</v>
      </c>
      <c r="AR96" s="141">
        <v>11.954618</v>
      </c>
      <c r="AS96" s="141">
        <v>0</v>
      </c>
      <c r="AT96" s="142">
        <v>134.859286</v>
      </c>
      <c r="AU96" s="466">
        <v>200.64966699999999</v>
      </c>
      <c r="AV96" s="402">
        <v>3852.745484</v>
      </c>
      <c r="AW96" s="141">
        <v>185.69639899999999</v>
      </c>
      <c r="AX96" s="402">
        <v>324.08128185000186</v>
      </c>
      <c r="AY96" s="141">
        <v>0</v>
      </c>
      <c r="AZ96" s="141">
        <v>0</v>
      </c>
      <c r="BA96" s="142">
        <v>130.58121199999999</v>
      </c>
      <c r="BB96" s="403">
        <v>193.50006985000186</v>
      </c>
    </row>
    <row r="97" spans="2:54" ht="16.149999999999999" customHeight="1">
      <c r="F97" s="137" t="s">
        <v>104</v>
      </c>
      <c r="G97" s="395" t="s">
        <v>105</v>
      </c>
      <c r="H97" s="396">
        <v>40338</v>
      </c>
      <c r="I97" s="397" t="s">
        <v>55</v>
      </c>
      <c r="J97" s="397" t="s">
        <v>103</v>
      </c>
      <c r="K97" s="398" t="s">
        <v>106</v>
      </c>
      <c r="L97" s="395" t="s">
        <v>77</v>
      </c>
      <c r="M97" s="399">
        <v>1.2999551873509974E-2</v>
      </c>
      <c r="N97" s="400" t="s">
        <v>51</v>
      </c>
      <c r="O97" s="504">
        <v>2018</v>
      </c>
      <c r="P97" s="401">
        <v>2</v>
      </c>
      <c r="Q97" s="141">
        <v>4227.83112024</v>
      </c>
      <c r="R97" s="141">
        <v>53.156500000000001</v>
      </c>
      <c r="S97" s="402">
        <v>4174.67462024</v>
      </c>
      <c r="T97" s="141">
        <v>1676.2635640000001</v>
      </c>
      <c r="U97" s="141">
        <v>0</v>
      </c>
      <c r="V97" s="141">
        <v>0</v>
      </c>
      <c r="W97" s="403">
        <v>2498.4110562399997</v>
      </c>
      <c r="X97" s="142">
        <v>66.371252279999993</v>
      </c>
      <c r="Y97" s="141">
        <v>348.99294400000002</v>
      </c>
      <c r="Z97" s="142">
        <v>53.735807999999999</v>
      </c>
      <c r="AA97" s="141">
        <v>0</v>
      </c>
      <c r="AB97" s="141">
        <v>-13.793790000000001</v>
      </c>
      <c r="AC97" s="142">
        <v>21.810181</v>
      </c>
      <c r="AD97" s="141">
        <v>176.94034099999999</v>
      </c>
      <c r="AE97" s="141">
        <v>646.38899399999991</v>
      </c>
      <c r="AF97" s="141">
        <v>481.24334299999998</v>
      </c>
      <c r="AG97" s="141">
        <v>155.86982699999999</v>
      </c>
      <c r="AH97" s="141">
        <v>0</v>
      </c>
      <c r="AI97" s="141">
        <v>221.94008199999999</v>
      </c>
      <c r="AJ97" s="141">
        <v>45.639452999999996</v>
      </c>
      <c r="AK97" s="141">
        <v>23.209550999999998</v>
      </c>
      <c r="AL97" s="141">
        <v>115.248115</v>
      </c>
      <c r="AM97" s="380">
        <v>5.1976600000000008</v>
      </c>
      <c r="AN97" s="141">
        <v>1.8791539999999998</v>
      </c>
      <c r="AO97" s="141">
        <v>0</v>
      </c>
      <c r="AP97" s="141">
        <v>16.692484999999998</v>
      </c>
      <c r="AQ97" s="141">
        <v>0</v>
      </c>
      <c r="AR97" s="141">
        <v>8.7560579999999995</v>
      </c>
      <c r="AS97" s="141">
        <v>0</v>
      </c>
      <c r="AT97" s="142">
        <v>2.1590280000000002</v>
      </c>
      <c r="AU97" s="466">
        <v>34.684385000000006</v>
      </c>
      <c r="AV97" s="402">
        <v>1901.1640909999999</v>
      </c>
      <c r="AW97" s="141">
        <v>81.203441999999995</v>
      </c>
      <c r="AX97" s="402">
        <v>54.959909959999663</v>
      </c>
      <c r="AY97" s="141">
        <v>0</v>
      </c>
      <c r="AZ97" s="141">
        <v>0</v>
      </c>
      <c r="BA97" s="142">
        <v>115.12816900000001</v>
      </c>
      <c r="BB97" s="403">
        <v>-60.168259040000351</v>
      </c>
    </row>
    <row r="98" spans="2:54" ht="16.149999999999999" customHeight="1">
      <c r="B98" s="397"/>
      <c r="F98" s="137" t="s">
        <v>107</v>
      </c>
      <c r="G98" s="395" t="s">
        <v>213</v>
      </c>
      <c r="H98" s="396">
        <v>40978</v>
      </c>
      <c r="I98" s="397" t="s">
        <v>61</v>
      </c>
      <c r="J98" s="397" t="s">
        <v>108</v>
      </c>
      <c r="K98" s="398" t="s">
        <v>63</v>
      </c>
      <c r="L98" s="395" t="s">
        <v>77</v>
      </c>
      <c r="M98" s="399">
        <v>-9.2066088868861841E-3</v>
      </c>
      <c r="N98" s="400" t="s">
        <v>56</v>
      </c>
      <c r="O98" s="504">
        <v>2018</v>
      </c>
      <c r="P98" s="401">
        <v>2</v>
      </c>
      <c r="Q98" s="141">
        <v>8137.8963286600001</v>
      </c>
      <c r="R98" s="141">
        <v>193.233</v>
      </c>
      <c r="S98" s="402">
        <v>7944.6633286599999</v>
      </c>
      <c r="T98" s="141">
        <v>3173.3156559999998</v>
      </c>
      <c r="U98" s="141">
        <v>0</v>
      </c>
      <c r="V98" s="141">
        <v>0</v>
      </c>
      <c r="W98" s="403">
        <v>4771.3476726600002</v>
      </c>
      <c r="X98" s="142">
        <v>89.256484319999998</v>
      </c>
      <c r="Y98" s="141">
        <v>937.47318399999995</v>
      </c>
      <c r="Z98" s="142">
        <v>52.316447000000004</v>
      </c>
      <c r="AA98" s="141">
        <v>0</v>
      </c>
      <c r="AB98" s="141">
        <v>-11.294915</v>
      </c>
      <c r="AC98" s="142">
        <v>50.877094999999997</v>
      </c>
      <c r="AD98" s="141">
        <v>345.30454299999997</v>
      </c>
      <c r="AE98" s="141">
        <v>1004.0279839999999</v>
      </c>
      <c r="AF98" s="141">
        <v>1303.2132899999999</v>
      </c>
      <c r="AG98" s="141">
        <v>284.59187600000007</v>
      </c>
      <c r="AH98" s="141">
        <v>0</v>
      </c>
      <c r="AI98" s="141">
        <v>288.49012100000004</v>
      </c>
      <c r="AJ98" s="141">
        <v>60.072955000000007</v>
      </c>
      <c r="AK98" s="141">
        <v>18.211801000000001</v>
      </c>
      <c r="AL98" s="141">
        <v>258.60357599999998</v>
      </c>
      <c r="AM98" s="380">
        <v>11.055023</v>
      </c>
      <c r="AN98" s="141">
        <v>2.2190010000000004</v>
      </c>
      <c r="AO98" s="141">
        <v>12.474384000000001</v>
      </c>
      <c r="AP98" s="141">
        <v>34.704375999999996</v>
      </c>
      <c r="AQ98" s="141">
        <v>0</v>
      </c>
      <c r="AR98" s="141">
        <v>21.630262000000002</v>
      </c>
      <c r="AS98" s="141">
        <v>0</v>
      </c>
      <c r="AT98" s="142">
        <v>5.8973450000000005</v>
      </c>
      <c r="AU98" s="466">
        <v>87.980390999999997</v>
      </c>
      <c r="AV98" s="402">
        <v>3650.496537</v>
      </c>
      <c r="AW98" s="141">
        <v>156.309629</v>
      </c>
      <c r="AX98" s="402">
        <v>-74.922428659999611</v>
      </c>
      <c r="AY98" s="141">
        <v>0</v>
      </c>
      <c r="AZ98" s="141">
        <v>0</v>
      </c>
      <c r="BA98" s="142">
        <v>311.41979800000001</v>
      </c>
      <c r="BB98" s="403">
        <v>-386.34222665999965</v>
      </c>
    </row>
    <row r="99" spans="2:54" ht="16.149999999999999" customHeight="1">
      <c r="B99" s="397"/>
      <c r="F99" s="137" t="s">
        <v>109</v>
      </c>
      <c r="G99" s="395" t="s">
        <v>110</v>
      </c>
      <c r="H99" s="396">
        <v>41018</v>
      </c>
      <c r="I99" s="397" t="s">
        <v>61</v>
      </c>
      <c r="J99" s="397" t="s">
        <v>67</v>
      </c>
      <c r="K99" s="398" t="s">
        <v>63</v>
      </c>
      <c r="L99" s="395" t="s">
        <v>111</v>
      </c>
      <c r="M99" s="399">
        <v>0.22154337350367334</v>
      </c>
      <c r="N99" s="400" t="s">
        <v>52</v>
      </c>
      <c r="O99" s="504">
        <v>2018</v>
      </c>
      <c r="P99" s="401">
        <v>2</v>
      </c>
      <c r="Q99" s="141">
        <v>15202.245107070001</v>
      </c>
      <c r="R99" s="141">
        <v>208.03399999999999</v>
      </c>
      <c r="S99" s="402">
        <v>14994.211107070001</v>
      </c>
      <c r="T99" s="141">
        <v>5910.677036000001</v>
      </c>
      <c r="U99" s="141">
        <v>0</v>
      </c>
      <c r="V99" s="141">
        <v>0</v>
      </c>
      <c r="W99" s="403">
        <v>9083.5340710700002</v>
      </c>
      <c r="X99" s="142">
        <v>163.60289322</v>
      </c>
      <c r="Y99" s="141">
        <v>1769.597348</v>
      </c>
      <c r="Z99" s="142">
        <v>80.983541000000002</v>
      </c>
      <c r="AA99" s="141">
        <v>0</v>
      </c>
      <c r="AB99" s="141">
        <v>-58.153818999999999</v>
      </c>
      <c r="AC99" s="142">
        <v>71.227933000000007</v>
      </c>
      <c r="AD99" s="141">
        <v>440.76156800000001</v>
      </c>
      <c r="AE99" s="141">
        <v>1202.4386589999999</v>
      </c>
      <c r="AF99" s="141">
        <v>244.70983100000001</v>
      </c>
      <c r="AG99" s="141">
        <v>651.34676200000001</v>
      </c>
      <c r="AH99" s="141">
        <v>0</v>
      </c>
      <c r="AI99" s="141">
        <v>334.72930399999996</v>
      </c>
      <c r="AJ99" s="141">
        <v>140.47675699999999</v>
      </c>
      <c r="AK99" s="141">
        <v>58.573630000000001</v>
      </c>
      <c r="AL99" s="141">
        <v>243.99015500000002</v>
      </c>
      <c r="AM99" s="380">
        <v>6.3571380000000008</v>
      </c>
      <c r="AN99" s="141">
        <v>3.5384070000000003</v>
      </c>
      <c r="AO99" s="141">
        <v>2.4389019999999997</v>
      </c>
      <c r="AP99" s="141">
        <v>52.976150000000004</v>
      </c>
      <c r="AQ99" s="141">
        <v>9.8955450000000003</v>
      </c>
      <c r="AR99" s="141">
        <v>15.992799999999999</v>
      </c>
      <c r="AS99" s="141">
        <v>0</v>
      </c>
      <c r="AT99" s="142">
        <v>14.233592000000002</v>
      </c>
      <c r="AU99" s="466">
        <v>105.432534</v>
      </c>
      <c r="AV99" s="402">
        <v>3422.4591999999998</v>
      </c>
      <c r="AW99" s="141">
        <v>292.00853699999999</v>
      </c>
      <c r="AX99" s="402">
        <v>3367.9566658499998</v>
      </c>
      <c r="AY99" s="141">
        <v>0</v>
      </c>
      <c r="AZ99" s="141">
        <v>0</v>
      </c>
      <c r="BA99" s="142">
        <v>275.29606100000001</v>
      </c>
      <c r="BB99" s="403">
        <v>3092.6606048499998</v>
      </c>
    </row>
    <row r="100" spans="2:54" ht="16.149999999999999" customHeight="1">
      <c r="B100" s="397"/>
      <c r="F100" s="137" t="s">
        <v>112</v>
      </c>
      <c r="G100" s="395" t="s">
        <v>113</v>
      </c>
      <c r="H100" s="396">
        <v>41324</v>
      </c>
      <c r="I100" s="397" t="s">
        <v>55</v>
      </c>
      <c r="J100" s="397" t="s">
        <v>103</v>
      </c>
      <c r="K100" s="398" t="s">
        <v>63</v>
      </c>
      <c r="L100" s="395" t="s">
        <v>114</v>
      </c>
      <c r="M100" s="399">
        <v>0.11496645312646291</v>
      </c>
      <c r="N100" s="400" t="s">
        <v>52</v>
      </c>
      <c r="O100" s="504">
        <v>2018</v>
      </c>
      <c r="P100" s="401">
        <v>2</v>
      </c>
      <c r="Q100" s="141">
        <v>7555.7140420299993</v>
      </c>
      <c r="R100" s="141">
        <v>161.31450000000001</v>
      </c>
      <c r="S100" s="402">
        <v>7394.3995420299998</v>
      </c>
      <c r="T100" s="141">
        <v>2886.4102560000001</v>
      </c>
      <c r="U100" s="141">
        <v>0</v>
      </c>
      <c r="V100" s="141">
        <v>0</v>
      </c>
      <c r="W100" s="403">
        <v>4507.9892860299997</v>
      </c>
      <c r="X100" s="142">
        <v>86.258151779999992</v>
      </c>
      <c r="Y100" s="141">
        <v>872.56426399999998</v>
      </c>
      <c r="Z100" s="142">
        <v>45.719417</v>
      </c>
      <c r="AA100" s="141">
        <v>0</v>
      </c>
      <c r="AB100" s="141">
        <v>-25.608471000000002</v>
      </c>
      <c r="AC100" s="142">
        <v>60.552738999999995</v>
      </c>
      <c r="AD100" s="141">
        <v>314.358475</v>
      </c>
      <c r="AE100" s="141">
        <v>882.54267700000003</v>
      </c>
      <c r="AF100" s="141">
        <v>633.77467299999989</v>
      </c>
      <c r="AG100" s="141">
        <v>206.547012</v>
      </c>
      <c r="AH100" s="141">
        <v>0</v>
      </c>
      <c r="AI100" s="141">
        <v>137.83794499999999</v>
      </c>
      <c r="AJ100" s="141">
        <v>115.66792599999999</v>
      </c>
      <c r="AK100" s="141">
        <v>0</v>
      </c>
      <c r="AL100" s="141">
        <v>190.774113</v>
      </c>
      <c r="AM100" s="380">
        <v>5.6974350000000005</v>
      </c>
      <c r="AN100" s="141">
        <v>3.1185960000000001</v>
      </c>
      <c r="AO100" s="141">
        <v>3.9981999999999998</v>
      </c>
      <c r="AP100" s="141">
        <v>18.691585</v>
      </c>
      <c r="AQ100" s="141">
        <v>12.094555</v>
      </c>
      <c r="AR100" s="141">
        <v>10.015491000000001</v>
      </c>
      <c r="AS100" s="141">
        <v>0</v>
      </c>
      <c r="AT100" s="142">
        <v>7.6365619999999996</v>
      </c>
      <c r="AU100" s="466">
        <v>61.252424000000005</v>
      </c>
      <c r="AV100" s="402">
        <v>2542.7552450000003</v>
      </c>
      <c r="AW100" s="141">
        <v>126.982832</v>
      </c>
      <c r="AX100" s="402">
        <v>868.6536442499995</v>
      </c>
      <c r="AY100" s="141">
        <v>0</v>
      </c>
      <c r="AZ100" s="141">
        <v>0</v>
      </c>
      <c r="BA100" s="142">
        <v>158.428675</v>
      </c>
      <c r="BB100" s="403">
        <v>710.2249692499995</v>
      </c>
    </row>
    <row r="101" spans="2:54" ht="16.149999999999999" customHeight="1">
      <c r="B101" s="397"/>
      <c r="F101" s="137" t="s">
        <v>115</v>
      </c>
      <c r="G101" s="395" t="s">
        <v>214</v>
      </c>
      <c r="H101" s="396">
        <v>41408</v>
      </c>
      <c r="I101" s="397" t="s">
        <v>55</v>
      </c>
      <c r="J101" s="397" t="s">
        <v>116</v>
      </c>
      <c r="K101" s="398" t="s">
        <v>117</v>
      </c>
      <c r="L101" s="395" t="s">
        <v>114</v>
      </c>
      <c r="M101" s="399">
        <v>0.10716411012648412</v>
      </c>
      <c r="N101" s="400" t="s">
        <v>52</v>
      </c>
      <c r="O101" s="504">
        <v>2018</v>
      </c>
      <c r="P101" s="401">
        <v>2</v>
      </c>
      <c r="Q101" s="141">
        <v>8681.6328116000004</v>
      </c>
      <c r="R101" s="141">
        <v>48.359499999999997</v>
      </c>
      <c r="S101" s="402">
        <v>8633.2733115999999</v>
      </c>
      <c r="T101" s="141">
        <v>4483.449396</v>
      </c>
      <c r="U101" s="141">
        <v>0</v>
      </c>
      <c r="V101" s="141">
        <v>0</v>
      </c>
      <c r="W101" s="403">
        <v>4149.8239156</v>
      </c>
      <c r="X101" s="142">
        <v>101.8821159</v>
      </c>
      <c r="Y101" s="141">
        <v>594.4182800000001</v>
      </c>
      <c r="Z101" s="142">
        <v>71.607762000000008</v>
      </c>
      <c r="AA101" s="141">
        <v>0</v>
      </c>
      <c r="AB101" s="141">
        <v>384.18703800000003</v>
      </c>
      <c r="AC101" s="142">
        <v>8.9559680000000021</v>
      </c>
      <c r="AD101" s="141">
        <v>174.92124999999999</v>
      </c>
      <c r="AE101" s="141">
        <v>873.72664600000007</v>
      </c>
      <c r="AF101" s="141">
        <v>854.93510600000013</v>
      </c>
      <c r="AG101" s="141">
        <v>207.966373</v>
      </c>
      <c r="AH101" s="141">
        <v>0</v>
      </c>
      <c r="AI101" s="141">
        <v>229.77655399999998</v>
      </c>
      <c r="AJ101" s="141">
        <v>108.910968</v>
      </c>
      <c r="AK101" s="141">
        <v>0</v>
      </c>
      <c r="AL101" s="141">
        <v>164.086128</v>
      </c>
      <c r="AM101" s="380">
        <v>5.0377320000000001</v>
      </c>
      <c r="AN101" s="141">
        <v>10.775148999999999</v>
      </c>
      <c r="AO101" s="141">
        <v>0</v>
      </c>
      <c r="AP101" s="141">
        <v>24.808831000000001</v>
      </c>
      <c r="AQ101" s="141">
        <v>0</v>
      </c>
      <c r="AR101" s="141">
        <v>13.094104999999999</v>
      </c>
      <c r="AS101" s="141">
        <v>0</v>
      </c>
      <c r="AT101" s="142">
        <v>9.8955450000000003</v>
      </c>
      <c r="AU101" s="466">
        <v>63.611362</v>
      </c>
      <c r="AV101" s="402">
        <v>2677.9343869999998</v>
      </c>
      <c r="AW101" s="141">
        <v>166.76492200000001</v>
      </c>
      <c r="AX101" s="402">
        <v>930.35945470000047</v>
      </c>
      <c r="AY101" s="141">
        <v>0</v>
      </c>
      <c r="AZ101" s="141">
        <v>0</v>
      </c>
      <c r="BA101" s="142">
        <v>93.33797899999999</v>
      </c>
      <c r="BB101" s="403">
        <v>837.02147570000056</v>
      </c>
    </row>
    <row r="102" spans="2:54" ht="16.149999999999999" customHeight="1">
      <c r="B102" s="397"/>
      <c r="F102" s="137" t="s">
        <v>118</v>
      </c>
      <c r="G102" s="395" t="s">
        <v>119</v>
      </c>
      <c r="H102" s="396">
        <v>41426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9.7823439806627194E-2</v>
      </c>
      <c r="N102" s="400" t="s">
        <v>52</v>
      </c>
      <c r="O102" s="504">
        <v>2018</v>
      </c>
      <c r="P102" s="401">
        <v>2</v>
      </c>
      <c r="Q102" s="141">
        <v>15225.932884330001</v>
      </c>
      <c r="R102" s="141">
        <v>237.69749999999999</v>
      </c>
      <c r="S102" s="402">
        <v>14988.235384330001</v>
      </c>
      <c r="T102" s="141">
        <v>5938.0090840000003</v>
      </c>
      <c r="U102" s="141">
        <v>0</v>
      </c>
      <c r="V102" s="141">
        <v>0</v>
      </c>
      <c r="W102" s="403">
        <v>9050.2263003300013</v>
      </c>
      <c r="X102" s="142">
        <v>171.86360532</v>
      </c>
      <c r="Y102" s="141">
        <v>1768.8397359999999</v>
      </c>
      <c r="Z102" s="142">
        <v>109.59066200000001</v>
      </c>
      <c r="AA102" s="141">
        <v>0</v>
      </c>
      <c r="AB102" s="141">
        <v>-372.47231199999999</v>
      </c>
      <c r="AC102" s="142">
        <v>74.28655599999999</v>
      </c>
      <c r="AD102" s="141">
        <v>681.97297400000002</v>
      </c>
      <c r="AE102" s="141">
        <v>1424.538669</v>
      </c>
      <c r="AF102" s="141">
        <v>1264.270822</v>
      </c>
      <c r="AG102" s="141">
        <v>507.31160699999998</v>
      </c>
      <c r="AH102" s="141">
        <v>0</v>
      </c>
      <c r="AI102" s="141">
        <v>283.09255100000001</v>
      </c>
      <c r="AJ102" s="141">
        <v>208.60608499999998</v>
      </c>
      <c r="AK102" s="141">
        <v>0</v>
      </c>
      <c r="AL102" s="141">
        <v>233.55485299999998</v>
      </c>
      <c r="AM102" s="380">
        <v>7.2367419999999996</v>
      </c>
      <c r="AN102" s="141">
        <v>16.532557000000001</v>
      </c>
      <c r="AO102" s="141">
        <v>1.019541</v>
      </c>
      <c r="AP102" s="141">
        <v>61.732208</v>
      </c>
      <c r="AQ102" s="141">
        <v>9.8955450000000003</v>
      </c>
      <c r="AR102" s="141">
        <v>21.750208000000001</v>
      </c>
      <c r="AS102" s="141">
        <v>0</v>
      </c>
      <c r="AT102" s="142">
        <v>198.31072</v>
      </c>
      <c r="AU102" s="466">
        <v>316.47752100000002</v>
      </c>
      <c r="AV102" s="402">
        <v>4919.8250820000003</v>
      </c>
      <c r="AW102" s="141">
        <v>292.46833000000004</v>
      </c>
      <c r="AX102" s="402">
        <v>1489.4531290100015</v>
      </c>
      <c r="AY102" s="141">
        <v>0</v>
      </c>
      <c r="AZ102" s="141">
        <v>0</v>
      </c>
      <c r="BA102" s="142">
        <v>542.87559599999997</v>
      </c>
      <c r="BB102" s="403">
        <v>946.5775330100015</v>
      </c>
    </row>
    <row r="103" spans="2:54" ht="16.149999999999999" customHeight="1">
      <c r="B103" s="397"/>
      <c r="F103" s="137" t="s">
        <v>120</v>
      </c>
      <c r="G103" s="395" t="s">
        <v>121</v>
      </c>
      <c r="H103" s="396">
        <v>41470</v>
      </c>
      <c r="I103" s="397" t="s">
        <v>55</v>
      </c>
      <c r="J103" s="397" t="s">
        <v>103</v>
      </c>
      <c r="K103" s="398" t="s">
        <v>95</v>
      </c>
      <c r="L103" s="395" t="s">
        <v>114</v>
      </c>
      <c r="M103" s="399">
        <v>5.5004267877067095E-2</v>
      </c>
      <c r="N103" s="400" t="s">
        <v>52</v>
      </c>
      <c r="O103" s="504">
        <v>2018</v>
      </c>
      <c r="P103" s="401">
        <v>2</v>
      </c>
      <c r="Q103" s="141">
        <v>2091.06039366</v>
      </c>
      <c r="R103" s="141">
        <v>58.117500000000007</v>
      </c>
      <c r="S103" s="402">
        <v>2032.94289366</v>
      </c>
      <c r="T103" s="141">
        <v>1179.6171279999999</v>
      </c>
      <c r="U103" s="141">
        <v>0</v>
      </c>
      <c r="V103" s="141">
        <v>0</v>
      </c>
      <c r="W103" s="403">
        <v>853.32576566</v>
      </c>
      <c r="X103" s="142">
        <v>50.808478620000002</v>
      </c>
      <c r="Y103" s="141">
        <v>159.91755999999998</v>
      </c>
      <c r="Z103" s="142">
        <v>11.814681</v>
      </c>
      <c r="AA103" s="141">
        <v>0</v>
      </c>
      <c r="AB103" s="141">
        <v>-0.23989199999999999</v>
      </c>
      <c r="AC103" s="142">
        <v>12.414411000000001</v>
      </c>
      <c r="AD103" s="141">
        <v>110.25036499999999</v>
      </c>
      <c r="AE103" s="141">
        <v>67.289705999999995</v>
      </c>
      <c r="AF103" s="141">
        <v>187.41562499999998</v>
      </c>
      <c r="AG103" s="141">
        <v>18.851512999999997</v>
      </c>
      <c r="AH103" s="141">
        <v>0</v>
      </c>
      <c r="AI103" s="141">
        <v>4.7378669999999996</v>
      </c>
      <c r="AJ103" s="141">
        <v>18.111846</v>
      </c>
      <c r="AK103" s="141">
        <v>0</v>
      </c>
      <c r="AL103" s="141">
        <v>40.521756999999994</v>
      </c>
      <c r="AM103" s="380">
        <v>3.958218</v>
      </c>
      <c r="AN103" s="141">
        <v>2.9586679999999999</v>
      </c>
      <c r="AO103" s="141">
        <v>0</v>
      </c>
      <c r="AP103" s="141">
        <v>6.8369219999999995</v>
      </c>
      <c r="AQ103" s="141">
        <v>0</v>
      </c>
      <c r="AR103" s="141">
        <v>3.7383170000000003</v>
      </c>
      <c r="AS103" s="141">
        <v>0</v>
      </c>
      <c r="AT103" s="142">
        <v>28.127337000000001</v>
      </c>
      <c r="AU103" s="466">
        <v>45.619461999999999</v>
      </c>
      <c r="AV103" s="402">
        <v>492.79814099999999</v>
      </c>
      <c r="AW103" s="141">
        <v>35.144177999999997</v>
      </c>
      <c r="AX103" s="402">
        <v>115.01724604000002</v>
      </c>
      <c r="AY103" s="141">
        <v>0</v>
      </c>
      <c r="AZ103" s="141">
        <v>0</v>
      </c>
      <c r="BA103" s="142">
        <v>50.237382999999994</v>
      </c>
      <c r="BB103" s="403">
        <v>64.779863040000023</v>
      </c>
    </row>
    <row r="104" spans="2:54" ht="16.149999999999999" customHeight="1">
      <c r="F104" s="137" t="s">
        <v>122</v>
      </c>
      <c r="G104" s="395" t="s">
        <v>123</v>
      </c>
      <c r="H104" s="396">
        <v>41655</v>
      </c>
      <c r="I104" s="397" t="s">
        <v>61</v>
      </c>
      <c r="J104" s="397" t="s">
        <v>62</v>
      </c>
      <c r="K104" s="398" t="s">
        <v>95</v>
      </c>
      <c r="L104" s="395" t="s">
        <v>80</v>
      </c>
      <c r="M104" s="399">
        <v>0.13136568942107946</v>
      </c>
      <c r="N104" s="400" t="s">
        <v>52</v>
      </c>
      <c r="O104" s="504">
        <v>2018</v>
      </c>
      <c r="P104" s="401">
        <v>2</v>
      </c>
      <c r="Q104" s="141">
        <v>2681.44389667</v>
      </c>
      <c r="R104" s="141">
        <v>34.932000000000002</v>
      </c>
      <c r="S104" s="402">
        <v>2646.5118966700002</v>
      </c>
      <c r="T104" s="141">
        <v>1475.6467279999999</v>
      </c>
      <c r="U104" s="141">
        <v>0</v>
      </c>
      <c r="V104" s="141">
        <v>0</v>
      </c>
      <c r="W104" s="403">
        <v>1170.8651686700002</v>
      </c>
      <c r="X104" s="142">
        <v>58.069746539999997</v>
      </c>
      <c r="Y104" s="141">
        <v>260.29091200000005</v>
      </c>
      <c r="Z104" s="142">
        <v>3.6383619999999999</v>
      </c>
      <c r="AA104" s="141">
        <v>0</v>
      </c>
      <c r="AB104" s="141">
        <v>-0.15992800000000001</v>
      </c>
      <c r="AC104" s="142">
        <v>0</v>
      </c>
      <c r="AD104" s="141">
        <v>171.242906</v>
      </c>
      <c r="AE104" s="141">
        <v>84.362020000000001</v>
      </c>
      <c r="AF104" s="141">
        <v>60.752649000000005</v>
      </c>
      <c r="AG104" s="141">
        <v>35.204150999999996</v>
      </c>
      <c r="AH104" s="141">
        <v>0</v>
      </c>
      <c r="AI104" s="141">
        <v>5.79739</v>
      </c>
      <c r="AJ104" s="141">
        <v>11.834671999999999</v>
      </c>
      <c r="AK104" s="141">
        <v>0</v>
      </c>
      <c r="AL104" s="141">
        <v>55.774889999999999</v>
      </c>
      <c r="AM104" s="380">
        <v>5.3775789999999999</v>
      </c>
      <c r="AN104" s="141">
        <v>1.3393969999999999</v>
      </c>
      <c r="AO104" s="141">
        <v>0</v>
      </c>
      <c r="AP104" s="141">
        <v>10.355338</v>
      </c>
      <c r="AQ104" s="141">
        <v>0</v>
      </c>
      <c r="AR104" s="141">
        <v>1.8991449999999999</v>
      </c>
      <c r="AS104" s="141">
        <v>0</v>
      </c>
      <c r="AT104" s="142">
        <v>1.019541</v>
      </c>
      <c r="AU104" s="466">
        <v>19.991</v>
      </c>
      <c r="AV104" s="402">
        <v>444.95967800000005</v>
      </c>
      <c r="AW104" s="141">
        <v>51.496816000000003</v>
      </c>
      <c r="AX104" s="402">
        <v>352.24972613000028</v>
      </c>
      <c r="AY104" s="141">
        <v>0</v>
      </c>
      <c r="AZ104" s="141">
        <v>0</v>
      </c>
      <c r="BA104" s="142">
        <v>59.013431999999995</v>
      </c>
      <c r="BB104" s="403">
        <v>293.23629413000026</v>
      </c>
    </row>
    <row r="105" spans="2:54" ht="16.149999999999999" customHeight="1">
      <c r="F105" s="137" t="s">
        <v>124</v>
      </c>
      <c r="G105" s="395" t="s">
        <v>125</v>
      </c>
      <c r="H105" s="396">
        <v>41699</v>
      </c>
      <c r="I105" s="397" t="s">
        <v>55</v>
      </c>
      <c r="J105" s="397" t="s">
        <v>126</v>
      </c>
      <c r="K105" s="398" t="s">
        <v>63</v>
      </c>
      <c r="L105" s="395" t="s">
        <v>114</v>
      </c>
      <c r="M105" s="399">
        <v>0.18607325441022257</v>
      </c>
      <c r="N105" s="400" t="s">
        <v>52</v>
      </c>
      <c r="O105" s="504">
        <v>2018</v>
      </c>
      <c r="P105" s="401">
        <v>2</v>
      </c>
      <c r="Q105" s="141">
        <v>13315.19517468</v>
      </c>
      <c r="R105" s="141">
        <v>143.8485</v>
      </c>
      <c r="S105" s="402">
        <v>13171.34667468</v>
      </c>
      <c r="T105" s="141">
        <v>5144.9944480000004</v>
      </c>
      <c r="U105" s="141">
        <v>0</v>
      </c>
      <c r="V105" s="141">
        <v>0</v>
      </c>
      <c r="W105" s="403">
        <v>8026.3522266799991</v>
      </c>
      <c r="X105" s="142">
        <v>198.48145542</v>
      </c>
      <c r="Y105" s="141">
        <v>1554.5379200000002</v>
      </c>
      <c r="Z105" s="142">
        <v>52.816222000000003</v>
      </c>
      <c r="AA105" s="141">
        <v>0</v>
      </c>
      <c r="AB105" s="141">
        <v>-18.651603000000001</v>
      </c>
      <c r="AC105" s="142">
        <v>48.957958999999995</v>
      </c>
      <c r="AD105" s="141">
        <v>330.47122100000001</v>
      </c>
      <c r="AE105" s="141">
        <v>941.77601000000004</v>
      </c>
      <c r="AF105" s="141">
        <v>983.41726300000005</v>
      </c>
      <c r="AG105" s="141">
        <v>392.02350999999999</v>
      </c>
      <c r="AH105" s="141">
        <v>0</v>
      </c>
      <c r="AI105" s="141">
        <v>494.357439</v>
      </c>
      <c r="AJ105" s="141">
        <v>80.883586000000008</v>
      </c>
      <c r="AK105" s="141">
        <v>33.704825999999997</v>
      </c>
      <c r="AL105" s="141">
        <v>104.393002</v>
      </c>
      <c r="AM105" s="380">
        <v>11.854662999999999</v>
      </c>
      <c r="AN105" s="141">
        <v>19.751108000000002</v>
      </c>
      <c r="AO105" s="141">
        <v>0.53975700000000004</v>
      </c>
      <c r="AP105" s="141">
        <v>125.12366900000001</v>
      </c>
      <c r="AQ105" s="141">
        <v>0</v>
      </c>
      <c r="AR105" s="141">
        <v>13.833772</v>
      </c>
      <c r="AS105" s="141">
        <v>0</v>
      </c>
      <c r="AT105" s="142">
        <v>17.312206</v>
      </c>
      <c r="AU105" s="466">
        <v>188.415175</v>
      </c>
      <c r="AV105" s="402">
        <v>3549.4420319999999</v>
      </c>
      <c r="AW105" s="141">
        <v>223.77925399999998</v>
      </c>
      <c r="AX105" s="402">
        <v>2477.6016992599998</v>
      </c>
      <c r="AY105" s="141">
        <v>0</v>
      </c>
      <c r="AZ105" s="141">
        <v>0</v>
      </c>
      <c r="BA105" s="142">
        <v>383.567317</v>
      </c>
      <c r="BB105" s="403">
        <v>2094.0343822599998</v>
      </c>
    </row>
    <row r="106" spans="2:54" ht="16.149999999999999" customHeight="1">
      <c r="F106" s="137" t="s">
        <v>127</v>
      </c>
      <c r="G106" s="395" t="s">
        <v>128</v>
      </c>
      <c r="H106" s="396">
        <v>41699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0.11712833145713492</v>
      </c>
      <c r="N106" s="400" t="s">
        <v>52</v>
      </c>
      <c r="O106" s="504">
        <v>2018</v>
      </c>
      <c r="P106" s="401">
        <v>2</v>
      </c>
      <c r="Q106" s="141">
        <v>3955.2551595900004</v>
      </c>
      <c r="R106" s="141">
        <v>75.727000000000004</v>
      </c>
      <c r="S106" s="402">
        <v>3879.5281595900005</v>
      </c>
      <c r="T106" s="141">
        <v>2159.4953799999998</v>
      </c>
      <c r="U106" s="141">
        <v>0</v>
      </c>
      <c r="V106" s="141">
        <v>0</v>
      </c>
      <c r="W106" s="403">
        <v>1720.0327795900007</v>
      </c>
      <c r="X106" s="142">
        <v>123.25798326</v>
      </c>
      <c r="Y106" s="141">
        <v>305.21525600000001</v>
      </c>
      <c r="Z106" s="142">
        <v>20.050972999999999</v>
      </c>
      <c r="AA106" s="141">
        <v>0</v>
      </c>
      <c r="AB106" s="141">
        <v>-0.63971200000000006</v>
      </c>
      <c r="AC106" s="142">
        <v>15.013240999999999</v>
      </c>
      <c r="AD106" s="141">
        <v>138.777522</v>
      </c>
      <c r="AE106" s="141">
        <v>118.48665700000001</v>
      </c>
      <c r="AF106" s="141">
        <v>265.60042600000003</v>
      </c>
      <c r="AG106" s="141">
        <v>26.108246000000001</v>
      </c>
      <c r="AH106" s="141">
        <v>0</v>
      </c>
      <c r="AI106" s="141">
        <v>17.632061999999998</v>
      </c>
      <c r="AJ106" s="141">
        <v>9.615670999999999</v>
      </c>
      <c r="AK106" s="141">
        <v>0</v>
      </c>
      <c r="AL106" s="141">
        <v>70.308346999999998</v>
      </c>
      <c r="AM106" s="380">
        <v>4.3580380000000005</v>
      </c>
      <c r="AN106" s="141">
        <v>15.333096999999999</v>
      </c>
      <c r="AO106" s="141">
        <v>0</v>
      </c>
      <c r="AP106" s="141">
        <v>75.466025000000002</v>
      </c>
      <c r="AQ106" s="141">
        <v>0</v>
      </c>
      <c r="AR106" s="141">
        <v>6.3371469999999999</v>
      </c>
      <c r="AS106" s="141">
        <v>0</v>
      </c>
      <c r="AT106" s="142">
        <v>8.1163460000000001</v>
      </c>
      <c r="AU106" s="466">
        <v>109.61065300000001</v>
      </c>
      <c r="AV106" s="402">
        <v>756.13958400000013</v>
      </c>
      <c r="AW106" s="141">
        <v>66.470075000000008</v>
      </c>
      <c r="AX106" s="402">
        <v>463.27243733000063</v>
      </c>
      <c r="AY106" s="141">
        <v>0</v>
      </c>
      <c r="AZ106" s="141">
        <v>0</v>
      </c>
      <c r="BA106" s="142">
        <v>64.650893999999994</v>
      </c>
      <c r="BB106" s="403">
        <v>398.62154333000058</v>
      </c>
    </row>
    <row r="107" spans="2:54" ht="16.149999999999999" customHeight="1">
      <c r="F107" s="137" t="s">
        <v>129</v>
      </c>
      <c r="G107" s="395" t="s">
        <v>130</v>
      </c>
      <c r="H107" s="396">
        <v>41725</v>
      </c>
      <c r="I107" s="397" t="s">
        <v>55</v>
      </c>
      <c r="J107" s="397" t="s">
        <v>116</v>
      </c>
      <c r="K107" s="398" t="s">
        <v>117</v>
      </c>
      <c r="L107" s="395" t="s">
        <v>114</v>
      </c>
      <c r="M107" s="399">
        <v>0.13999005729828903</v>
      </c>
      <c r="N107" s="400" t="s">
        <v>52</v>
      </c>
      <c r="O107" s="504">
        <v>2018</v>
      </c>
      <c r="P107" s="401">
        <v>2</v>
      </c>
      <c r="Q107" s="141">
        <v>10325.123269719999</v>
      </c>
      <c r="R107" s="141">
        <v>156.92750000000001</v>
      </c>
      <c r="S107" s="402">
        <v>10168.195769720001</v>
      </c>
      <c r="T107" s="141">
        <v>4946.1274400000002</v>
      </c>
      <c r="U107" s="141">
        <v>0</v>
      </c>
      <c r="V107" s="141">
        <v>0</v>
      </c>
      <c r="W107" s="403">
        <v>5222.0683297200003</v>
      </c>
      <c r="X107" s="142">
        <v>129.90734658000002</v>
      </c>
      <c r="Y107" s="141">
        <v>700.01301200000012</v>
      </c>
      <c r="Z107" s="142">
        <v>12.514365999999999</v>
      </c>
      <c r="AA107" s="141">
        <v>0</v>
      </c>
      <c r="AB107" s="141">
        <v>-0.89959500000000003</v>
      </c>
      <c r="AC107" s="142">
        <v>49.757598999999999</v>
      </c>
      <c r="AD107" s="141">
        <v>232.89515</v>
      </c>
      <c r="AE107" s="141">
        <v>1041.6110639999999</v>
      </c>
      <c r="AF107" s="141">
        <v>751.24178900000004</v>
      </c>
      <c r="AG107" s="141">
        <v>156.24965600000002</v>
      </c>
      <c r="AH107" s="141">
        <v>0</v>
      </c>
      <c r="AI107" s="141">
        <v>225.73837200000003</v>
      </c>
      <c r="AJ107" s="141">
        <v>102.793722</v>
      </c>
      <c r="AK107" s="141">
        <v>1.679244</v>
      </c>
      <c r="AL107" s="141">
        <v>211.344852</v>
      </c>
      <c r="AM107" s="380">
        <v>6.1972100000000001</v>
      </c>
      <c r="AN107" s="141">
        <v>18.751558000000003</v>
      </c>
      <c r="AO107" s="141">
        <v>0</v>
      </c>
      <c r="AP107" s="141">
        <v>27.647553000000002</v>
      </c>
      <c r="AQ107" s="141">
        <v>19.791090000000001</v>
      </c>
      <c r="AR107" s="141">
        <v>10.875104</v>
      </c>
      <c r="AS107" s="141">
        <v>0</v>
      </c>
      <c r="AT107" s="142">
        <v>2.7187760000000001</v>
      </c>
      <c r="AU107" s="466">
        <v>85.981290999999999</v>
      </c>
      <c r="AV107" s="402">
        <v>2809.53514</v>
      </c>
      <c r="AW107" s="141">
        <v>173.54187100000001</v>
      </c>
      <c r="AX107" s="402">
        <v>1445.4145981400002</v>
      </c>
      <c r="AY107" s="141">
        <v>0</v>
      </c>
      <c r="AZ107" s="141">
        <v>0</v>
      </c>
      <c r="BA107" s="142">
        <v>377.270152</v>
      </c>
      <c r="BB107" s="403">
        <v>1068.1444461400001</v>
      </c>
    </row>
    <row r="108" spans="2:54" ht="16.149999999999999" customHeight="1">
      <c r="F108" s="137" t="s">
        <v>131</v>
      </c>
      <c r="G108" s="395" t="s">
        <v>132</v>
      </c>
      <c r="H108" s="396">
        <v>41726</v>
      </c>
      <c r="I108" s="397" t="s">
        <v>55</v>
      </c>
      <c r="J108" s="397" t="s">
        <v>103</v>
      </c>
      <c r="K108" s="398" t="s">
        <v>106</v>
      </c>
      <c r="L108" s="395" t="s">
        <v>114</v>
      </c>
      <c r="M108" s="399">
        <v>0.11513577921471617</v>
      </c>
      <c r="N108" s="400" t="s">
        <v>52</v>
      </c>
      <c r="O108" s="504">
        <v>2018</v>
      </c>
      <c r="P108" s="401">
        <v>2</v>
      </c>
      <c r="Q108" s="141">
        <v>6822.8292006000011</v>
      </c>
      <c r="R108" s="141">
        <v>248.62400000000002</v>
      </c>
      <c r="S108" s="402">
        <v>6574.2052006000004</v>
      </c>
      <c r="T108" s="141">
        <v>2761.0234719999999</v>
      </c>
      <c r="U108" s="141">
        <v>0</v>
      </c>
      <c r="V108" s="141">
        <v>0</v>
      </c>
      <c r="W108" s="403">
        <v>3813.1817286000005</v>
      </c>
      <c r="X108" s="142">
        <v>108.65386014000001</v>
      </c>
      <c r="Y108" s="141">
        <v>614.01381200000003</v>
      </c>
      <c r="Z108" s="142">
        <v>16.252683000000001</v>
      </c>
      <c r="AA108" s="141">
        <v>0</v>
      </c>
      <c r="AB108" s="141">
        <v>-14.333546999999999</v>
      </c>
      <c r="AC108" s="142">
        <v>97.835953999999987</v>
      </c>
      <c r="AD108" s="141">
        <v>244.09010999999998</v>
      </c>
      <c r="AE108" s="141">
        <v>723.89410100000009</v>
      </c>
      <c r="AF108" s="141">
        <v>605.66732700000011</v>
      </c>
      <c r="AG108" s="141">
        <v>214.56340299999999</v>
      </c>
      <c r="AH108" s="141">
        <v>0</v>
      </c>
      <c r="AI108" s="141">
        <v>281.05346900000001</v>
      </c>
      <c r="AJ108" s="141">
        <v>86.36112</v>
      </c>
      <c r="AK108" s="141">
        <v>0</v>
      </c>
      <c r="AL108" s="141">
        <v>61.532297999999997</v>
      </c>
      <c r="AM108" s="380">
        <v>4.8778039999999994</v>
      </c>
      <c r="AN108" s="141">
        <v>3.0186410000000001</v>
      </c>
      <c r="AO108" s="141">
        <v>0</v>
      </c>
      <c r="AP108" s="141">
        <v>10.955068000000001</v>
      </c>
      <c r="AQ108" s="141">
        <v>0</v>
      </c>
      <c r="AR108" s="141">
        <v>15.253133</v>
      </c>
      <c r="AS108" s="141">
        <v>0</v>
      </c>
      <c r="AT108" s="142">
        <v>6.2771740000000005</v>
      </c>
      <c r="AU108" s="466">
        <v>40.381820000000005</v>
      </c>
      <c r="AV108" s="402">
        <v>2257.5436480000003</v>
      </c>
      <c r="AW108" s="141">
        <v>114.66837599999999</v>
      </c>
      <c r="AX108" s="402">
        <v>785.55175646000009</v>
      </c>
      <c r="AY108" s="141">
        <v>0</v>
      </c>
      <c r="AZ108" s="141">
        <v>0</v>
      </c>
      <c r="BA108" s="142">
        <v>302.48382100000003</v>
      </c>
      <c r="BB108" s="403">
        <v>483.06793546000011</v>
      </c>
    </row>
    <row r="109" spans="2:54" ht="16.149999999999999" customHeight="1">
      <c r="F109" s="137" t="s">
        <v>133</v>
      </c>
      <c r="G109" s="395" t="s">
        <v>134</v>
      </c>
      <c r="H109" s="396">
        <v>41726</v>
      </c>
      <c r="I109" s="397" t="s">
        <v>55</v>
      </c>
      <c r="J109" s="397" t="s">
        <v>103</v>
      </c>
      <c r="K109" s="398" t="s">
        <v>135</v>
      </c>
      <c r="L109" s="395" t="s">
        <v>114</v>
      </c>
      <c r="M109" s="399">
        <v>0.13959214398792066</v>
      </c>
      <c r="N109" s="400" t="s">
        <v>52</v>
      </c>
      <c r="O109" s="504">
        <v>2018</v>
      </c>
      <c r="P109" s="401">
        <v>2</v>
      </c>
      <c r="Q109" s="141">
        <v>4542.3082193999999</v>
      </c>
      <c r="R109" s="141">
        <v>105.4315</v>
      </c>
      <c r="S109" s="402">
        <v>4436.8767194000002</v>
      </c>
      <c r="T109" s="141">
        <v>1571.7144159999998</v>
      </c>
      <c r="U109" s="141">
        <v>0</v>
      </c>
      <c r="V109" s="141">
        <v>0</v>
      </c>
      <c r="W109" s="403">
        <v>2865.1623034000004</v>
      </c>
      <c r="X109" s="142">
        <v>67.71744240000001</v>
      </c>
      <c r="Y109" s="141">
        <v>370.861312</v>
      </c>
      <c r="Z109" s="142">
        <v>82.342928999999998</v>
      </c>
      <c r="AA109" s="141">
        <v>0</v>
      </c>
      <c r="AB109" s="141">
        <v>-4.3580380000000005</v>
      </c>
      <c r="AC109" s="142">
        <v>35.823872000000009</v>
      </c>
      <c r="AD109" s="141">
        <v>214.76331300000004</v>
      </c>
      <c r="AE109" s="141">
        <v>475.24604299999999</v>
      </c>
      <c r="AF109" s="141">
        <v>432.12545599999999</v>
      </c>
      <c r="AG109" s="141">
        <v>164.62588499999998</v>
      </c>
      <c r="AH109" s="141">
        <v>0</v>
      </c>
      <c r="AI109" s="141">
        <v>189.23480599999999</v>
      </c>
      <c r="AJ109" s="141">
        <v>89.699616999999989</v>
      </c>
      <c r="AK109" s="141">
        <v>0</v>
      </c>
      <c r="AL109" s="141">
        <v>47.038823000000001</v>
      </c>
      <c r="AM109" s="380">
        <v>5.1176960000000005</v>
      </c>
      <c r="AN109" s="141">
        <v>14.813331000000002</v>
      </c>
      <c r="AO109" s="141">
        <v>3.078614</v>
      </c>
      <c r="AP109" s="141">
        <v>13.553898</v>
      </c>
      <c r="AQ109" s="141">
        <v>0</v>
      </c>
      <c r="AR109" s="141">
        <v>10.435302</v>
      </c>
      <c r="AS109" s="141">
        <v>0</v>
      </c>
      <c r="AT109" s="142">
        <v>5.5574979999999998</v>
      </c>
      <c r="AU109" s="466">
        <v>52.556339000000008</v>
      </c>
      <c r="AV109" s="402">
        <v>1665.2902819999999</v>
      </c>
      <c r="AW109" s="141">
        <v>76.345629000000002</v>
      </c>
      <c r="AX109" s="402">
        <v>634.07054300000027</v>
      </c>
      <c r="AY109" s="141">
        <v>0</v>
      </c>
      <c r="AZ109" s="141">
        <v>0</v>
      </c>
      <c r="BA109" s="142">
        <v>252.36638399999998</v>
      </c>
      <c r="BB109" s="403">
        <v>381.70415900000035</v>
      </c>
    </row>
    <row r="110" spans="2:54" ht="16.149999999999999" customHeight="1">
      <c r="F110" s="137" t="s">
        <v>136</v>
      </c>
      <c r="G110" s="395" t="s">
        <v>137</v>
      </c>
      <c r="H110" s="396">
        <v>41738</v>
      </c>
      <c r="I110" s="397" t="s">
        <v>55</v>
      </c>
      <c r="J110" s="397" t="s">
        <v>116</v>
      </c>
      <c r="K110" s="398" t="s">
        <v>135</v>
      </c>
      <c r="L110" s="395" t="s">
        <v>114</v>
      </c>
      <c r="M110" s="399">
        <v>0.20686046245740086</v>
      </c>
      <c r="N110" s="400" t="s">
        <v>52</v>
      </c>
      <c r="O110" s="504">
        <v>2018</v>
      </c>
      <c r="P110" s="401">
        <v>2</v>
      </c>
      <c r="Q110" s="141">
        <v>7460.4217359699996</v>
      </c>
      <c r="R110" s="141">
        <v>102.58199999999999</v>
      </c>
      <c r="S110" s="402">
        <v>7357.8397359700002</v>
      </c>
      <c r="T110" s="141">
        <v>2645.5110999999997</v>
      </c>
      <c r="U110" s="141">
        <v>0</v>
      </c>
      <c r="V110" s="141">
        <v>0</v>
      </c>
      <c r="W110" s="403">
        <v>4712.3286359699996</v>
      </c>
      <c r="X110" s="142">
        <v>184.53003053999998</v>
      </c>
      <c r="Y110" s="141">
        <v>615.09903999999995</v>
      </c>
      <c r="Z110" s="142">
        <v>39.922027</v>
      </c>
      <c r="AA110" s="141">
        <v>0</v>
      </c>
      <c r="AB110" s="141">
        <v>-2.9986499999999996</v>
      </c>
      <c r="AC110" s="142">
        <v>32.205500999999998</v>
      </c>
      <c r="AD110" s="141">
        <v>224.878759</v>
      </c>
      <c r="AE110" s="141">
        <v>670.75802299999987</v>
      </c>
      <c r="AF110" s="141">
        <v>586.31603900000005</v>
      </c>
      <c r="AG110" s="141">
        <v>181.55826199999998</v>
      </c>
      <c r="AH110" s="141">
        <v>0</v>
      </c>
      <c r="AI110" s="141">
        <v>210.86506800000001</v>
      </c>
      <c r="AJ110" s="141">
        <v>81.583270999999996</v>
      </c>
      <c r="AK110" s="141">
        <v>2.2389920000000005</v>
      </c>
      <c r="AL110" s="141">
        <v>167.88441800000001</v>
      </c>
      <c r="AM110" s="380">
        <v>6.0972549999999996</v>
      </c>
      <c r="AN110" s="141">
        <v>11.274923999999999</v>
      </c>
      <c r="AO110" s="141">
        <v>0.65970300000000004</v>
      </c>
      <c r="AP110" s="141">
        <v>15.952818000000001</v>
      </c>
      <c r="AQ110" s="141">
        <v>0</v>
      </c>
      <c r="AR110" s="141">
        <v>10.295365</v>
      </c>
      <c r="AS110" s="141">
        <v>0</v>
      </c>
      <c r="AT110" s="142">
        <v>62.971649999999997</v>
      </c>
      <c r="AU110" s="466">
        <v>107.25171499999999</v>
      </c>
      <c r="AV110" s="402">
        <v>2233.3345469999999</v>
      </c>
      <c r="AW110" s="141">
        <v>125.38355200000001</v>
      </c>
      <c r="AX110" s="402">
        <v>1543.2662904299996</v>
      </c>
      <c r="AY110" s="141">
        <v>0</v>
      </c>
      <c r="AZ110" s="141">
        <v>0</v>
      </c>
      <c r="BA110" s="142">
        <v>246.00924600000002</v>
      </c>
      <c r="BB110" s="403">
        <v>1297.2570444299995</v>
      </c>
    </row>
    <row r="111" spans="2:54" ht="16.149999999999999" customHeight="1">
      <c r="F111" s="137" t="s">
        <v>138</v>
      </c>
      <c r="G111" s="395" t="s">
        <v>139</v>
      </c>
      <c r="H111" s="396">
        <v>41739</v>
      </c>
      <c r="I111" s="397" t="s">
        <v>55</v>
      </c>
      <c r="J111" s="397" t="s">
        <v>116</v>
      </c>
      <c r="K111" s="398" t="s">
        <v>63</v>
      </c>
      <c r="L111" s="395" t="s">
        <v>114</v>
      </c>
      <c r="M111" s="399">
        <v>0.20188249794301963</v>
      </c>
      <c r="N111" s="400" t="s">
        <v>52</v>
      </c>
      <c r="O111" s="504">
        <v>2018</v>
      </c>
      <c r="P111" s="401">
        <v>2</v>
      </c>
      <c r="Q111" s="141">
        <v>15986.481219590001</v>
      </c>
      <c r="R111" s="141">
        <v>218.26350000000002</v>
      </c>
      <c r="S111" s="402">
        <v>15768.21771959</v>
      </c>
      <c r="T111" s="141">
        <v>6227.4692599999998</v>
      </c>
      <c r="U111" s="141">
        <v>0</v>
      </c>
      <c r="V111" s="141">
        <v>0</v>
      </c>
      <c r="W111" s="403">
        <v>9540.7484595900005</v>
      </c>
      <c r="X111" s="142">
        <v>190.97542565999998</v>
      </c>
      <c r="Y111" s="141">
        <v>1860.9407839999999</v>
      </c>
      <c r="Z111" s="142">
        <v>76.705466999999999</v>
      </c>
      <c r="AA111" s="141">
        <v>0</v>
      </c>
      <c r="AB111" s="141">
        <v>-36.323647000000008</v>
      </c>
      <c r="AC111" s="142">
        <v>84.002182000000005</v>
      </c>
      <c r="AD111" s="141">
        <v>401.43927100000002</v>
      </c>
      <c r="AE111" s="141">
        <v>1287.2804630000001</v>
      </c>
      <c r="AF111" s="141">
        <v>1074.156412</v>
      </c>
      <c r="AG111" s="141">
        <v>249.02788699999996</v>
      </c>
      <c r="AH111" s="141">
        <v>0</v>
      </c>
      <c r="AI111" s="141">
        <v>276.33559300000002</v>
      </c>
      <c r="AJ111" s="141">
        <v>213.52387099999999</v>
      </c>
      <c r="AK111" s="141">
        <v>34.844313</v>
      </c>
      <c r="AL111" s="141">
        <v>329.45168000000001</v>
      </c>
      <c r="AM111" s="380">
        <v>5.5974799999999991</v>
      </c>
      <c r="AN111" s="141">
        <v>16.152728</v>
      </c>
      <c r="AO111" s="141">
        <v>3.7583079999999995</v>
      </c>
      <c r="AP111" s="141">
        <v>38.942468000000005</v>
      </c>
      <c r="AQ111" s="141">
        <v>0</v>
      </c>
      <c r="AR111" s="141">
        <v>18.371728999999998</v>
      </c>
      <c r="AS111" s="141">
        <v>0</v>
      </c>
      <c r="AT111" s="142">
        <v>14.853313</v>
      </c>
      <c r="AU111" s="466">
        <v>97.676025999999993</v>
      </c>
      <c r="AV111" s="402">
        <v>3963.7355159999997</v>
      </c>
      <c r="AW111" s="141">
        <v>268.67903999999999</v>
      </c>
      <c r="AX111" s="402">
        <v>3227.3907619300003</v>
      </c>
      <c r="AY111" s="141">
        <v>0</v>
      </c>
      <c r="AZ111" s="141">
        <v>0</v>
      </c>
      <c r="BA111" s="142">
        <v>532.06046500000002</v>
      </c>
      <c r="BB111" s="403">
        <v>2695.3302969300003</v>
      </c>
    </row>
    <row r="112" spans="2:54" ht="16.149999999999999" customHeight="1">
      <c r="F112" s="137" t="s">
        <v>140</v>
      </c>
      <c r="G112" s="395" t="s">
        <v>141</v>
      </c>
      <c r="H112" s="396">
        <v>41752</v>
      </c>
      <c r="I112" s="397" t="s">
        <v>61</v>
      </c>
      <c r="J112" s="397" t="s">
        <v>108</v>
      </c>
      <c r="K112" s="398" t="s">
        <v>106</v>
      </c>
      <c r="L112" s="395" t="s">
        <v>77</v>
      </c>
      <c r="M112" s="399">
        <v>5.5490232743200439E-2</v>
      </c>
      <c r="N112" s="400" t="s">
        <v>52</v>
      </c>
      <c r="O112" s="504">
        <v>2018</v>
      </c>
      <c r="P112" s="401">
        <v>2</v>
      </c>
      <c r="Q112" s="141">
        <v>6286.0242025699999</v>
      </c>
      <c r="R112" s="141">
        <v>228.98500000000001</v>
      </c>
      <c r="S112" s="402">
        <v>6057.0392025700003</v>
      </c>
      <c r="T112" s="141">
        <v>2324.4406400000003</v>
      </c>
      <c r="U112" s="141">
        <v>0</v>
      </c>
      <c r="V112" s="141">
        <v>0</v>
      </c>
      <c r="W112" s="403">
        <v>3732.59856257</v>
      </c>
      <c r="X112" s="142">
        <v>83.56577154</v>
      </c>
      <c r="Y112" s="141">
        <v>565.71092799999997</v>
      </c>
      <c r="Z112" s="142">
        <v>17.252233000000004</v>
      </c>
      <c r="AA112" s="141">
        <v>0</v>
      </c>
      <c r="AB112" s="141">
        <v>-4.4779840000000011</v>
      </c>
      <c r="AC112" s="142">
        <v>35.304106000000004</v>
      </c>
      <c r="AD112" s="141">
        <v>229.79654500000001</v>
      </c>
      <c r="AE112" s="141">
        <v>821.83001000000013</v>
      </c>
      <c r="AF112" s="141">
        <v>823.60920899999996</v>
      </c>
      <c r="AG112" s="141">
        <v>201.40932500000002</v>
      </c>
      <c r="AH112" s="141">
        <v>0</v>
      </c>
      <c r="AI112" s="141">
        <v>263.58133499999997</v>
      </c>
      <c r="AJ112" s="141">
        <v>60.772639999999996</v>
      </c>
      <c r="AK112" s="141">
        <v>0</v>
      </c>
      <c r="AL112" s="141">
        <v>182.497839</v>
      </c>
      <c r="AM112" s="380">
        <v>5.5974799999999991</v>
      </c>
      <c r="AN112" s="141">
        <v>4.218100999999999</v>
      </c>
      <c r="AO112" s="141">
        <v>1.0995050000000002</v>
      </c>
      <c r="AP112" s="141">
        <v>13.713826000000001</v>
      </c>
      <c r="AQ112" s="141">
        <v>0</v>
      </c>
      <c r="AR112" s="141">
        <v>10.275373999999999</v>
      </c>
      <c r="AS112" s="141">
        <v>0</v>
      </c>
      <c r="AT112" s="142">
        <v>8.9359769999999994</v>
      </c>
      <c r="AU112" s="466">
        <v>43.840262999999993</v>
      </c>
      <c r="AV112" s="402">
        <v>2627.3371660000003</v>
      </c>
      <c r="AW112" s="141">
        <v>120.74564000000001</v>
      </c>
      <c r="AX112" s="402">
        <v>348.81294603000026</v>
      </c>
      <c r="AY112" s="141">
        <v>0</v>
      </c>
      <c r="AZ112" s="141">
        <v>0</v>
      </c>
      <c r="BA112" s="142">
        <v>419.47115300000007</v>
      </c>
      <c r="BB112" s="403">
        <v>-70.65820696999981</v>
      </c>
    </row>
    <row r="113" spans="6:54" ht="16.149999999999999" customHeight="1">
      <c r="F113" s="137" t="s">
        <v>142</v>
      </c>
      <c r="G113" s="395" t="s">
        <v>143</v>
      </c>
      <c r="H113" s="396">
        <v>42013</v>
      </c>
      <c r="I113" s="397" t="s">
        <v>55</v>
      </c>
      <c r="J113" s="397" t="s">
        <v>71</v>
      </c>
      <c r="K113" s="398" t="s">
        <v>63</v>
      </c>
      <c r="L113" s="395" t="s">
        <v>114</v>
      </c>
      <c r="M113" s="399">
        <v>5.7120586430815114E-2</v>
      </c>
      <c r="N113" s="400" t="s">
        <v>52</v>
      </c>
      <c r="O113" s="504">
        <v>2018</v>
      </c>
      <c r="P113" s="401">
        <v>2</v>
      </c>
      <c r="Q113" s="141">
        <v>16050.113499980002</v>
      </c>
      <c r="R113" s="141">
        <v>205.82000000000002</v>
      </c>
      <c r="S113" s="402">
        <v>15844.293499980002</v>
      </c>
      <c r="T113" s="141">
        <v>6312.4054240000005</v>
      </c>
      <c r="U113" s="141">
        <v>0</v>
      </c>
      <c r="V113" s="141">
        <v>0</v>
      </c>
      <c r="W113" s="403">
        <v>9531.8880759800013</v>
      </c>
      <c r="X113" s="142">
        <v>187.01844258</v>
      </c>
      <c r="Y113" s="141">
        <v>1869.9502240000002</v>
      </c>
      <c r="Z113" s="142">
        <v>98.755539999999996</v>
      </c>
      <c r="AA113" s="141">
        <v>0</v>
      </c>
      <c r="AB113" s="141">
        <v>-24.488975</v>
      </c>
      <c r="AC113" s="142">
        <v>71.387861000000001</v>
      </c>
      <c r="AD113" s="141">
        <v>598.83040500000004</v>
      </c>
      <c r="AE113" s="141">
        <v>1606.6766700000001</v>
      </c>
      <c r="AF113" s="141">
        <v>2865.989724</v>
      </c>
      <c r="AG113" s="141">
        <v>339.06735100000003</v>
      </c>
      <c r="AH113" s="141">
        <v>0</v>
      </c>
      <c r="AI113" s="141">
        <v>400.57965799999999</v>
      </c>
      <c r="AJ113" s="141">
        <v>114.74834</v>
      </c>
      <c r="AK113" s="141">
        <v>0</v>
      </c>
      <c r="AL113" s="141">
        <v>231.03598699999998</v>
      </c>
      <c r="AM113" s="380">
        <v>6.0372820000000003</v>
      </c>
      <c r="AN113" s="141">
        <v>3.958218</v>
      </c>
      <c r="AO113" s="141">
        <v>5.4575429999999994</v>
      </c>
      <c r="AP113" s="141">
        <v>20.730666999999997</v>
      </c>
      <c r="AQ113" s="141">
        <v>0</v>
      </c>
      <c r="AR113" s="141">
        <v>22.989650000000001</v>
      </c>
      <c r="AS113" s="141">
        <v>0</v>
      </c>
      <c r="AT113" s="142">
        <v>20.410811000000002</v>
      </c>
      <c r="AU113" s="466">
        <v>79.584170999999998</v>
      </c>
      <c r="AV113" s="402">
        <v>6236.5123060000005</v>
      </c>
      <c r="AW113" s="141">
        <v>269.758554</v>
      </c>
      <c r="AX113" s="402">
        <v>916.79189540000016</v>
      </c>
      <c r="AY113" s="141">
        <v>0</v>
      </c>
      <c r="AZ113" s="141">
        <v>0</v>
      </c>
      <c r="BA113" s="142">
        <v>939.31711700000005</v>
      </c>
      <c r="BB113" s="403">
        <v>-22.525221599999838</v>
      </c>
    </row>
    <row r="114" spans="6:54" ht="16.149999999999999" customHeight="1">
      <c r="F114" s="137" t="s">
        <v>144</v>
      </c>
      <c r="G114" s="395" t="s">
        <v>215</v>
      </c>
      <c r="H114" s="396">
        <v>42013</v>
      </c>
      <c r="I114" s="397" t="s">
        <v>55</v>
      </c>
      <c r="J114" s="397" t="s">
        <v>71</v>
      </c>
      <c r="K114" s="398" t="s">
        <v>63</v>
      </c>
      <c r="L114" s="395" t="s">
        <v>114</v>
      </c>
      <c r="M114" s="399">
        <v>-7.6943663547498362E-2</v>
      </c>
      <c r="N114" s="400" t="s">
        <v>56</v>
      </c>
      <c r="O114" s="504">
        <v>2018</v>
      </c>
      <c r="P114" s="401">
        <v>2</v>
      </c>
      <c r="Q114" s="141">
        <v>5149.7602438100002</v>
      </c>
      <c r="R114" s="141">
        <v>82.574000000000012</v>
      </c>
      <c r="S114" s="402">
        <v>5067.1862438100006</v>
      </c>
      <c r="T114" s="141">
        <v>2140.3751119999997</v>
      </c>
      <c r="U114" s="141">
        <v>0</v>
      </c>
      <c r="V114" s="141">
        <v>0</v>
      </c>
      <c r="W114" s="403">
        <v>2926.8111318100009</v>
      </c>
      <c r="X114" s="142">
        <v>63.189348360000011</v>
      </c>
      <c r="Y114" s="141">
        <v>598.0015800000001</v>
      </c>
      <c r="Z114" s="142">
        <v>26.687984999999998</v>
      </c>
      <c r="AA114" s="141">
        <v>0</v>
      </c>
      <c r="AB114" s="141">
        <v>-10.675194000000001</v>
      </c>
      <c r="AC114" s="142">
        <v>26.128236999999999</v>
      </c>
      <c r="AD114" s="141">
        <v>209.22580599999998</v>
      </c>
      <c r="AE114" s="141">
        <v>675.2959800000001</v>
      </c>
      <c r="AF114" s="141">
        <v>1124.5737140000001</v>
      </c>
      <c r="AG114" s="141">
        <v>178.27973800000001</v>
      </c>
      <c r="AH114" s="141">
        <v>0</v>
      </c>
      <c r="AI114" s="141">
        <v>177.04029600000001</v>
      </c>
      <c r="AJ114" s="141">
        <v>51.416851999999992</v>
      </c>
      <c r="AK114" s="141">
        <v>0</v>
      </c>
      <c r="AL114" s="141">
        <v>85.441534000000004</v>
      </c>
      <c r="AM114" s="380">
        <v>12.234491999999999</v>
      </c>
      <c r="AN114" s="141">
        <v>20.690685000000002</v>
      </c>
      <c r="AO114" s="141">
        <v>0.97955900000000007</v>
      </c>
      <c r="AP114" s="141">
        <v>12.014590999999999</v>
      </c>
      <c r="AQ114" s="141">
        <v>0</v>
      </c>
      <c r="AR114" s="141">
        <v>8.5361569999999993</v>
      </c>
      <c r="AS114" s="141">
        <v>0</v>
      </c>
      <c r="AT114" s="142">
        <v>8.3362470000000002</v>
      </c>
      <c r="AU114" s="466">
        <v>62.791730999999992</v>
      </c>
      <c r="AV114" s="402">
        <v>2564.0656510000003</v>
      </c>
      <c r="AW114" s="141">
        <v>86.561029999999988</v>
      </c>
      <c r="AX114" s="402">
        <v>-396.24141954999976</v>
      </c>
      <c r="AY114" s="141">
        <v>0</v>
      </c>
      <c r="AZ114" s="141">
        <v>0</v>
      </c>
      <c r="BA114" s="142">
        <v>197.57105300000001</v>
      </c>
      <c r="BB114" s="403">
        <v>-593.81247254999971</v>
      </c>
    </row>
    <row r="115" spans="6:54" ht="16.149999999999999" customHeight="1">
      <c r="F115" s="137" t="s">
        <v>145</v>
      </c>
      <c r="G115" s="395" t="s">
        <v>146</v>
      </c>
      <c r="H115" s="396">
        <v>42013</v>
      </c>
      <c r="I115" s="397" t="s">
        <v>55</v>
      </c>
      <c r="J115" s="397" t="s">
        <v>71</v>
      </c>
      <c r="K115" s="398" t="s">
        <v>63</v>
      </c>
      <c r="L115" s="395" t="s">
        <v>114</v>
      </c>
      <c r="M115" s="399">
        <v>8.8244863344871624E-2</v>
      </c>
      <c r="N115" s="400" t="s">
        <v>52</v>
      </c>
      <c r="O115" s="504">
        <v>2018</v>
      </c>
      <c r="P115" s="401">
        <v>2</v>
      </c>
      <c r="Q115" s="141">
        <v>12105.84880295</v>
      </c>
      <c r="R115" s="141">
        <v>136.09950000000001</v>
      </c>
      <c r="S115" s="402">
        <v>11969.74930295</v>
      </c>
      <c r="T115" s="141">
        <v>4649.2665239999988</v>
      </c>
      <c r="U115" s="141">
        <v>0</v>
      </c>
      <c r="V115" s="141">
        <v>0</v>
      </c>
      <c r="W115" s="403">
        <v>7320.4827789500014</v>
      </c>
      <c r="X115" s="142">
        <v>124.68576066</v>
      </c>
      <c r="Y115" s="141">
        <v>1412.700668</v>
      </c>
      <c r="Z115" s="142">
        <v>80.643694000000011</v>
      </c>
      <c r="AA115" s="141">
        <v>0</v>
      </c>
      <c r="AB115" s="141">
        <v>-28.407211000000004</v>
      </c>
      <c r="AC115" s="142">
        <v>45.059714</v>
      </c>
      <c r="AD115" s="141">
        <v>407.45656199999996</v>
      </c>
      <c r="AE115" s="141">
        <v>1211.4346089999999</v>
      </c>
      <c r="AF115" s="141">
        <v>1797.870594</v>
      </c>
      <c r="AG115" s="141">
        <v>342.64573999999999</v>
      </c>
      <c r="AH115" s="141">
        <v>0</v>
      </c>
      <c r="AI115" s="141">
        <v>264.04112800000001</v>
      </c>
      <c r="AJ115" s="141">
        <v>58.393710999999996</v>
      </c>
      <c r="AK115" s="141">
        <v>21.710225999999999</v>
      </c>
      <c r="AL115" s="141">
        <v>249.24778800000001</v>
      </c>
      <c r="AM115" s="380">
        <v>6.7369669999999999</v>
      </c>
      <c r="AN115" s="141">
        <v>17.212250999999998</v>
      </c>
      <c r="AO115" s="141">
        <v>3.1585780000000003</v>
      </c>
      <c r="AP115" s="141">
        <v>26.448093</v>
      </c>
      <c r="AQ115" s="141">
        <v>5.2576330000000002</v>
      </c>
      <c r="AR115" s="141">
        <v>19.151378000000001</v>
      </c>
      <c r="AS115" s="141">
        <v>0</v>
      </c>
      <c r="AT115" s="142">
        <v>16.592530000000004</v>
      </c>
      <c r="AU115" s="466">
        <v>94.557429999999997</v>
      </c>
      <c r="AV115" s="402">
        <v>4447.3577880000003</v>
      </c>
      <c r="AW115" s="141">
        <v>203.46839799999998</v>
      </c>
      <c r="AX115" s="402">
        <v>1068.2789732900005</v>
      </c>
      <c r="AY115" s="141">
        <v>0</v>
      </c>
      <c r="AZ115" s="141">
        <v>0</v>
      </c>
      <c r="BA115" s="142">
        <v>532.94006899999999</v>
      </c>
      <c r="BB115" s="403">
        <v>535.33890429000053</v>
      </c>
    </row>
    <row r="116" spans="6:54" ht="16.149999999999999" customHeight="1">
      <c r="F116" s="137" t="s">
        <v>147</v>
      </c>
      <c r="G116" s="395" t="s">
        <v>148</v>
      </c>
      <c r="H116" s="396">
        <v>42061</v>
      </c>
      <c r="I116" s="397" t="s">
        <v>61</v>
      </c>
      <c r="J116" s="397" t="s">
        <v>91</v>
      </c>
      <c r="K116" s="398" t="s">
        <v>63</v>
      </c>
      <c r="L116" s="395" t="s">
        <v>114</v>
      </c>
      <c r="M116" s="399">
        <v>9.1717524100769221E-2</v>
      </c>
      <c r="N116" s="400" t="s">
        <v>52</v>
      </c>
      <c r="O116" s="504">
        <v>2018</v>
      </c>
      <c r="P116" s="401">
        <v>2</v>
      </c>
      <c r="Q116" s="141">
        <v>6429.8993488100004</v>
      </c>
      <c r="R116" s="141">
        <v>115.94800000000001</v>
      </c>
      <c r="S116" s="402">
        <v>6313.951348810001</v>
      </c>
      <c r="T116" s="141">
        <v>2490.5213559999997</v>
      </c>
      <c r="U116" s="141">
        <v>0</v>
      </c>
      <c r="V116" s="141">
        <v>0</v>
      </c>
      <c r="W116" s="403">
        <v>3823.4299928100008</v>
      </c>
      <c r="X116" s="142">
        <v>81.097756320000002</v>
      </c>
      <c r="Y116" s="141">
        <v>745.12163999999996</v>
      </c>
      <c r="Z116" s="142">
        <v>43.340488000000001</v>
      </c>
      <c r="AA116" s="141">
        <v>0</v>
      </c>
      <c r="AB116" s="141">
        <v>-10.935077</v>
      </c>
      <c r="AC116" s="142">
        <v>37.543098000000001</v>
      </c>
      <c r="AD116" s="141">
        <v>243.11055099999999</v>
      </c>
      <c r="AE116" s="141">
        <v>577.36007100000006</v>
      </c>
      <c r="AF116" s="141">
        <v>858.373558</v>
      </c>
      <c r="AG116" s="141">
        <v>198.31072</v>
      </c>
      <c r="AH116" s="141">
        <v>0</v>
      </c>
      <c r="AI116" s="141">
        <v>219.22130599999997</v>
      </c>
      <c r="AJ116" s="141">
        <v>74.626402999999996</v>
      </c>
      <c r="AK116" s="141">
        <v>0</v>
      </c>
      <c r="AL116" s="141">
        <v>58.193800999999993</v>
      </c>
      <c r="AM116" s="380">
        <v>1.59928</v>
      </c>
      <c r="AN116" s="141">
        <v>14.873304000000001</v>
      </c>
      <c r="AO116" s="141">
        <v>0.49977499999999997</v>
      </c>
      <c r="AP116" s="141">
        <v>21.970109000000001</v>
      </c>
      <c r="AQ116" s="141">
        <v>0</v>
      </c>
      <c r="AR116" s="141">
        <v>10.135437</v>
      </c>
      <c r="AS116" s="141">
        <v>0</v>
      </c>
      <c r="AT116" s="142">
        <v>4.3980200000000007</v>
      </c>
      <c r="AU116" s="466">
        <v>53.475925000000004</v>
      </c>
      <c r="AV116" s="402">
        <v>2282.6723349999997</v>
      </c>
      <c r="AW116" s="141">
        <v>108.07134600000001</v>
      </c>
      <c r="AX116" s="402">
        <v>589.73444849000157</v>
      </c>
      <c r="AY116" s="141">
        <v>0</v>
      </c>
      <c r="AZ116" s="141">
        <v>0</v>
      </c>
      <c r="BA116" s="142">
        <v>544.09504700000002</v>
      </c>
      <c r="BB116" s="403">
        <v>45.639401490001489</v>
      </c>
    </row>
    <row r="117" spans="6:54" ht="16.149999999999999" customHeight="1">
      <c r="F117" s="137" t="s">
        <v>149</v>
      </c>
      <c r="G117" s="395" t="s">
        <v>150</v>
      </c>
      <c r="H117" s="396">
        <v>42064</v>
      </c>
      <c r="I117" s="397" t="s">
        <v>61</v>
      </c>
      <c r="J117" s="397" t="s">
        <v>151</v>
      </c>
      <c r="K117" s="398" t="s">
        <v>63</v>
      </c>
      <c r="L117" s="395" t="s">
        <v>114</v>
      </c>
      <c r="M117" s="399">
        <v>0.1486454167212895</v>
      </c>
      <c r="N117" s="400" t="s">
        <v>52</v>
      </c>
      <c r="O117" s="504">
        <v>2018</v>
      </c>
      <c r="P117" s="401">
        <v>2</v>
      </c>
      <c r="Q117" s="141">
        <v>6462.7250296000002</v>
      </c>
      <c r="R117" s="141">
        <v>147.55900000000003</v>
      </c>
      <c r="S117" s="402">
        <v>6315.1660296</v>
      </c>
      <c r="T117" s="141">
        <v>2527.9305759999997</v>
      </c>
      <c r="U117" s="141">
        <v>0</v>
      </c>
      <c r="V117" s="141">
        <v>0</v>
      </c>
      <c r="W117" s="403">
        <v>3787.2354536000003</v>
      </c>
      <c r="X117" s="142">
        <v>75.080694420000015</v>
      </c>
      <c r="Y117" s="141">
        <v>745.20354399999997</v>
      </c>
      <c r="Z117" s="142">
        <v>36.483575000000002</v>
      </c>
      <c r="AA117" s="141">
        <v>0</v>
      </c>
      <c r="AB117" s="141">
        <v>-13.034132</v>
      </c>
      <c r="AC117" s="142">
        <v>61.092495999999997</v>
      </c>
      <c r="AD117" s="141">
        <v>256.50452100000001</v>
      </c>
      <c r="AE117" s="141">
        <v>709.64051800000004</v>
      </c>
      <c r="AF117" s="141">
        <v>308.18125599999996</v>
      </c>
      <c r="AG117" s="141">
        <v>279.19430599999998</v>
      </c>
      <c r="AH117" s="141">
        <v>0</v>
      </c>
      <c r="AI117" s="141">
        <v>184.43696600000001</v>
      </c>
      <c r="AJ117" s="141">
        <v>41.981099999999998</v>
      </c>
      <c r="AK117" s="141">
        <v>0</v>
      </c>
      <c r="AL117" s="141">
        <v>81.923117999999988</v>
      </c>
      <c r="AM117" s="380">
        <v>5.7574079999999999</v>
      </c>
      <c r="AN117" s="141">
        <v>17.512115999999999</v>
      </c>
      <c r="AO117" s="141">
        <v>1.5193159999999999</v>
      </c>
      <c r="AP117" s="141">
        <v>13.014140999999999</v>
      </c>
      <c r="AQ117" s="141">
        <v>0</v>
      </c>
      <c r="AR117" s="141">
        <v>5.3375970000000006</v>
      </c>
      <c r="AS117" s="141">
        <v>0</v>
      </c>
      <c r="AT117" s="142">
        <v>4.2580829999999992</v>
      </c>
      <c r="AU117" s="466">
        <v>47.398660999999997</v>
      </c>
      <c r="AV117" s="402">
        <v>1909.2604460000002</v>
      </c>
      <c r="AW117" s="141">
        <v>108.61110299999999</v>
      </c>
      <c r="AX117" s="402">
        <v>960.65445518000001</v>
      </c>
      <c r="AY117" s="141">
        <v>0</v>
      </c>
      <c r="AZ117" s="141">
        <v>0</v>
      </c>
      <c r="BA117" s="142">
        <v>557.98879199999999</v>
      </c>
      <c r="BB117" s="403">
        <v>402.66566318000008</v>
      </c>
    </row>
    <row r="118" spans="6:54" ht="16.149999999999999" customHeight="1">
      <c r="F118" s="137" t="s">
        <v>152</v>
      </c>
      <c r="G118" s="395" t="s">
        <v>153</v>
      </c>
      <c r="H118" s="396">
        <v>42122</v>
      </c>
      <c r="I118" s="397" t="s">
        <v>61</v>
      </c>
      <c r="J118" s="397" t="s">
        <v>151</v>
      </c>
      <c r="K118" s="398" t="s">
        <v>135</v>
      </c>
      <c r="L118" s="395" t="s">
        <v>114</v>
      </c>
      <c r="M118" s="399">
        <v>6.633190231796722E-2</v>
      </c>
      <c r="N118" s="400" t="s">
        <v>52</v>
      </c>
      <c r="O118" s="504">
        <v>2018</v>
      </c>
      <c r="P118" s="401">
        <v>2</v>
      </c>
      <c r="Q118" s="141">
        <v>3359.2723489499999</v>
      </c>
      <c r="R118" s="141">
        <v>108.91650000000001</v>
      </c>
      <c r="S118" s="402">
        <v>3250.3558489500001</v>
      </c>
      <c r="T118" s="141">
        <v>1272.8664520000002</v>
      </c>
      <c r="U118" s="141">
        <v>0</v>
      </c>
      <c r="V118" s="141">
        <v>0</v>
      </c>
      <c r="W118" s="403">
        <v>1977.4893969499997</v>
      </c>
      <c r="X118" s="142">
        <v>50.013002640000003</v>
      </c>
      <c r="Y118" s="141">
        <v>271.63461600000005</v>
      </c>
      <c r="Z118" s="142">
        <v>43.880245000000002</v>
      </c>
      <c r="AA118" s="141">
        <v>0</v>
      </c>
      <c r="AB118" s="141">
        <v>-1.019541</v>
      </c>
      <c r="AC118" s="142">
        <v>49.617662000000003</v>
      </c>
      <c r="AD118" s="141">
        <v>185.59644400000002</v>
      </c>
      <c r="AE118" s="141">
        <v>457.71393599999999</v>
      </c>
      <c r="AF118" s="141">
        <v>261.04247800000007</v>
      </c>
      <c r="AG118" s="141">
        <v>185.39653399999997</v>
      </c>
      <c r="AH118" s="141">
        <v>0</v>
      </c>
      <c r="AI118" s="141">
        <v>152.11151900000002</v>
      </c>
      <c r="AJ118" s="141">
        <v>46.998840999999999</v>
      </c>
      <c r="AK118" s="141">
        <v>0</v>
      </c>
      <c r="AL118" s="141">
        <v>47.458633999999996</v>
      </c>
      <c r="AM118" s="380">
        <v>1.6992349999999998</v>
      </c>
      <c r="AN118" s="141">
        <v>5.4175610000000001</v>
      </c>
      <c r="AO118" s="141">
        <v>3.6383619999999999</v>
      </c>
      <c r="AP118" s="141">
        <v>24.249083000000002</v>
      </c>
      <c r="AQ118" s="141">
        <v>0</v>
      </c>
      <c r="AR118" s="141">
        <v>8.9559680000000021</v>
      </c>
      <c r="AS118" s="141">
        <v>0</v>
      </c>
      <c r="AT118" s="142">
        <v>0.99954999999999994</v>
      </c>
      <c r="AU118" s="466">
        <v>44.959759000000005</v>
      </c>
      <c r="AV118" s="402">
        <v>1381.278145</v>
      </c>
      <c r="AW118" s="141">
        <v>56.454583999999997</v>
      </c>
      <c r="AX118" s="402">
        <v>222.82692530999969</v>
      </c>
      <c r="AY118" s="141">
        <v>0</v>
      </c>
      <c r="AZ118" s="141">
        <v>0</v>
      </c>
      <c r="BA118" s="142">
        <v>413.25395200000003</v>
      </c>
      <c r="BB118" s="403">
        <v>-190.4270266900003</v>
      </c>
    </row>
    <row r="119" spans="6:54" ht="16.149999999999999" customHeight="1">
      <c r="F119" s="137" t="s">
        <v>154</v>
      </c>
      <c r="G119" s="395" t="s">
        <v>155</v>
      </c>
      <c r="H119" s="396">
        <v>42127</v>
      </c>
      <c r="I119" s="397" t="s">
        <v>61</v>
      </c>
      <c r="J119" s="397" t="s">
        <v>108</v>
      </c>
      <c r="K119" s="398" t="s">
        <v>63</v>
      </c>
      <c r="L119" s="395" t="s">
        <v>114</v>
      </c>
      <c r="M119" s="399">
        <v>0.1810954587496704</v>
      </c>
      <c r="N119" s="400" t="s">
        <v>52</v>
      </c>
      <c r="O119" s="504">
        <v>2018</v>
      </c>
      <c r="P119" s="401">
        <v>2</v>
      </c>
      <c r="Q119" s="141">
        <v>12643.09092165</v>
      </c>
      <c r="R119" s="141">
        <v>273.83900000000006</v>
      </c>
      <c r="S119" s="402">
        <v>12369.25192165</v>
      </c>
      <c r="T119" s="141">
        <v>5070.9464959999996</v>
      </c>
      <c r="U119" s="141">
        <v>0</v>
      </c>
      <c r="V119" s="141">
        <v>0</v>
      </c>
      <c r="W119" s="403">
        <v>7298.30542565</v>
      </c>
      <c r="X119" s="142">
        <v>154.99543517999999</v>
      </c>
      <c r="Y119" s="141">
        <v>1459.63166</v>
      </c>
      <c r="Z119" s="142">
        <v>66.929867999999999</v>
      </c>
      <c r="AA119" s="141">
        <v>0</v>
      </c>
      <c r="AB119" s="141">
        <v>-33.305005999999999</v>
      </c>
      <c r="AC119" s="142">
        <v>106.21218300000001</v>
      </c>
      <c r="AD119" s="141">
        <v>345.44448</v>
      </c>
      <c r="AE119" s="141">
        <v>1108.0811389999999</v>
      </c>
      <c r="AF119" s="141">
        <v>659.42312600000002</v>
      </c>
      <c r="AG119" s="141">
        <v>426.04819199999997</v>
      </c>
      <c r="AH119" s="141">
        <v>0</v>
      </c>
      <c r="AI119" s="141">
        <v>325.153615</v>
      </c>
      <c r="AJ119" s="141">
        <v>84.302047000000016</v>
      </c>
      <c r="AK119" s="141">
        <v>0</v>
      </c>
      <c r="AL119" s="141">
        <v>140.616694</v>
      </c>
      <c r="AM119" s="380">
        <v>8.4162110000000006</v>
      </c>
      <c r="AN119" s="141">
        <v>18.511665999999998</v>
      </c>
      <c r="AO119" s="141">
        <v>2.9786589999999999</v>
      </c>
      <c r="AP119" s="141">
        <v>42.460883999999993</v>
      </c>
      <c r="AQ119" s="141">
        <v>6.8169310000000003</v>
      </c>
      <c r="AR119" s="141">
        <v>9.4957250000000002</v>
      </c>
      <c r="AS119" s="141">
        <v>0</v>
      </c>
      <c r="AT119" s="142">
        <v>9.8155810000000017</v>
      </c>
      <c r="AU119" s="466">
        <v>98.495656999999994</v>
      </c>
      <c r="AV119" s="402">
        <v>3187.56495</v>
      </c>
      <c r="AW119" s="141">
        <v>212.48433900000001</v>
      </c>
      <c r="AX119" s="402">
        <v>2289.6063504700001</v>
      </c>
      <c r="AY119" s="141">
        <v>0</v>
      </c>
      <c r="AZ119" s="141">
        <v>0</v>
      </c>
      <c r="BA119" s="142">
        <v>552.41130299999998</v>
      </c>
      <c r="BB119" s="403">
        <v>1737.1950474700002</v>
      </c>
    </row>
    <row r="120" spans="6:54" ht="16.149999999999999" customHeight="1">
      <c r="F120" s="137" t="s">
        <v>156</v>
      </c>
      <c r="G120" s="395" t="s">
        <v>157</v>
      </c>
      <c r="H120" s="396">
        <v>42347</v>
      </c>
      <c r="I120" s="397" t="s">
        <v>55</v>
      </c>
      <c r="J120" s="397" t="s">
        <v>126</v>
      </c>
      <c r="K120" s="398" t="s">
        <v>63</v>
      </c>
      <c r="L120" s="395" t="s">
        <v>114</v>
      </c>
      <c r="M120" s="399">
        <v>0.11659663903715325</v>
      </c>
      <c r="N120" s="400" t="s">
        <v>52</v>
      </c>
      <c r="O120" s="504">
        <v>2018</v>
      </c>
      <c r="P120" s="401">
        <v>2</v>
      </c>
      <c r="Q120" s="141">
        <v>5697.5557043999997</v>
      </c>
      <c r="R120" s="141">
        <v>87.494</v>
      </c>
      <c r="S120" s="402">
        <v>5610.0617044000001</v>
      </c>
      <c r="T120" s="141">
        <v>2214.0175440000003</v>
      </c>
      <c r="U120" s="141">
        <v>0</v>
      </c>
      <c r="V120" s="141">
        <v>0</v>
      </c>
      <c r="W120" s="403">
        <v>3396.0441603999998</v>
      </c>
      <c r="X120" s="142">
        <v>102.94275053999999</v>
      </c>
      <c r="Y120" s="141">
        <v>662.07098399999995</v>
      </c>
      <c r="Z120" s="142">
        <v>22.729766999999999</v>
      </c>
      <c r="AA120" s="141">
        <v>0</v>
      </c>
      <c r="AB120" s="141">
        <v>-15.293115</v>
      </c>
      <c r="AC120" s="142">
        <v>57.734008000000003</v>
      </c>
      <c r="AD120" s="141">
        <v>274.15657399999998</v>
      </c>
      <c r="AE120" s="141">
        <v>459.91294600000003</v>
      </c>
      <c r="AF120" s="141">
        <v>219.26128800000004</v>
      </c>
      <c r="AG120" s="141">
        <v>315.81781799999999</v>
      </c>
      <c r="AH120" s="141">
        <v>0</v>
      </c>
      <c r="AI120" s="141">
        <v>274.95621399999999</v>
      </c>
      <c r="AJ120" s="141">
        <v>77.665035000000003</v>
      </c>
      <c r="AK120" s="141">
        <v>0</v>
      </c>
      <c r="AL120" s="141">
        <v>85.181651000000002</v>
      </c>
      <c r="AM120" s="380">
        <v>6.8968950000000007</v>
      </c>
      <c r="AN120" s="141">
        <v>31.465834000000001</v>
      </c>
      <c r="AO120" s="141">
        <v>0.33984700000000001</v>
      </c>
      <c r="AP120" s="141">
        <v>109.930509</v>
      </c>
      <c r="AQ120" s="141">
        <v>0</v>
      </c>
      <c r="AR120" s="141">
        <v>26.707975999999999</v>
      </c>
      <c r="AS120" s="141">
        <v>0</v>
      </c>
      <c r="AT120" s="142">
        <v>8.3762290000000004</v>
      </c>
      <c r="AU120" s="466">
        <v>183.71728999999999</v>
      </c>
      <c r="AV120" s="402">
        <v>1890.6688159999999</v>
      </c>
      <c r="AW120" s="141">
        <v>95.756889999999999</v>
      </c>
      <c r="AX120" s="402">
        <v>664.31584586000019</v>
      </c>
      <c r="AY120" s="141">
        <v>0</v>
      </c>
      <c r="AZ120" s="141">
        <v>0</v>
      </c>
      <c r="BA120" s="142">
        <v>165.84533599999997</v>
      </c>
      <c r="BB120" s="403">
        <v>498.47050986000016</v>
      </c>
    </row>
    <row r="121" spans="6:54" ht="16.149999999999999" customHeight="1">
      <c r="F121" s="137" t="s">
        <v>158</v>
      </c>
      <c r="G121" s="395" t="s">
        <v>159</v>
      </c>
      <c r="H121" s="396">
        <v>42361</v>
      </c>
      <c r="I121" s="397" t="s">
        <v>61</v>
      </c>
      <c r="J121" s="397" t="s">
        <v>62</v>
      </c>
      <c r="K121" s="398" t="s">
        <v>117</v>
      </c>
      <c r="L121" s="395" t="s">
        <v>114</v>
      </c>
      <c r="M121" s="399">
        <v>6.1669087731557035E-2</v>
      </c>
      <c r="N121" s="400" t="s">
        <v>52</v>
      </c>
      <c r="O121" s="504">
        <v>2018</v>
      </c>
      <c r="P121" s="401">
        <v>2</v>
      </c>
      <c r="Q121" s="141">
        <v>4394.3949107799999</v>
      </c>
      <c r="R121" s="141">
        <v>98.727999999999994</v>
      </c>
      <c r="S121" s="402">
        <v>4295.6669107799999</v>
      </c>
      <c r="T121" s="141">
        <v>2221.7832520000002</v>
      </c>
      <c r="U121" s="141">
        <v>0</v>
      </c>
      <c r="V121" s="141">
        <v>0</v>
      </c>
      <c r="W121" s="403">
        <v>2073.8836587799997</v>
      </c>
      <c r="X121" s="142">
        <v>67.819426500000006</v>
      </c>
      <c r="Y121" s="141">
        <v>295.69391599999994</v>
      </c>
      <c r="Z121" s="142">
        <v>21.59028</v>
      </c>
      <c r="AA121" s="141">
        <v>0</v>
      </c>
      <c r="AB121" s="141">
        <v>-0.13993700000000003</v>
      </c>
      <c r="AC121" s="142">
        <v>47.298705999999996</v>
      </c>
      <c r="AD121" s="141">
        <v>114.428484</v>
      </c>
      <c r="AE121" s="141">
        <v>551.13187900000003</v>
      </c>
      <c r="AF121" s="141">
        <v>204.328011</v>
      </c>
      <c r="AG121" s="141">
        <v>114.128619</v>
      </c>
      <c r="AH121" s="141">
        <v>0</v>
      </c>
      <c r="AI121" s="141">
        <v>144.53492999999997</v>
      </c>
      <c r="AJ121" s="141">
        <v>143.655326</v>
      </c>
      <c r="AK121" s="141">
        <v>0</v>
      </c>
      <c r="AL121" s="141">
        <v>66.909876999999994</v>
      </c>
      <c r="AM121" s="380">
        <v>3.6183709999999998</v>
      </c>
      <c r="AN121" s="141">
        <v>15.193159999999999</v>
      </c>
      <c r="AO121" s="141">
        <v>0</v>
      </c>
      <c r="AP121" s="141">
        <v>22.669794000000003</v>
      </c>
      <c r="AQ121" s="141">
        <v>0</v>
      </c>
      <c r="AR121" s="141">
        <v>8.0763639999999999</v>
      </c>
      <c r="AS121" s="141">
        <v>0</v>
      </c>
      <c r="AT121" s="142">
        <v>2.4189109999999996</v>
      </c>
      <c r="AU121" s="466">
        <v>51.976599999999998</v>
      </c>
      <c r="AV121" s="402">
        <v>1391.0937260000001</v>
      </c>
      <c r="AW121" s="141">
        <v>73.846754000000004</v>
      </c>
      <c r="AX121" s="402">
        <v>270.99832527999956</v>
      </c>
      <c r="AY121" s="141">
        <v>0</v>
      </c>
      <c r="AZ121" s="141">
        <v>0</v>
      </c>
      <c r="BA121" s="142">
        <v>84.641894000000008</v>
      </c>
      <c r="BB121" s="403">
        <v>186.35643127999958</v>
      </c>
    </row>
    <row r="122" spans="6:54" ht="16.149999999999999" customHeight="1">
      <c r="F122" s="137" t="s">
        <v>160</v>
      </c>
      <c r="G122" s="395" t="s">
        <v>161</v>
      </c>
      <c r="H122" s="396">
        <v>42407</v>
      </c>
      <c r="I122" s="397" t="s">
        <v>61</v>
      </c>
      <c r="J122" s="397" t="s">
        <v>67</v>
      </c>
      <c r="K122" s="398" t="s">
        <v>135</v>
      </c>
      <c r="L122" s="395" t="s">
        <v>77</v>
      </c>
      <c r="M122" s="399">
        <v>0.15699270376274965</v>
      </c>
      <c r="N122" s="400" t="s">
        <v>52</v>
      </c>
      <c r="O122" s="504">
        <v>2018</v>
      </c>
      <c r="P122" s="401">
        <v>2</v>
      </c>
      <c r="Q122" s="141">
        <v>4714.7835466199995</v>
      </c>
      <c r="R122" s="141">
        <v>66.276499999999999</v>
      </c>
      <c r="S122" s="402">
        <v>4648.5070466199995</v>
      </c>
      <c r="T122" s="141">
        <v>1782.442884</v>
      </c>
      <c r="U122" s="141">
        <v>0</v>
      </c>
      <c r="V122" s="141">
        <v>0</v>
      </c>
      <c r="W122" s="403">
        <v>2866.0641626199995</v>
      </c>
      <c r="X122" s="142">
        <v>103.79941698</v>
      </c>
      <c r="Y122" s="141">
        <v>388.59352799999999</v>
      </c>
      <c r="Z122" s="142">
        <v>79.684125999999992</v>
      </c>
      <c r="AA122" s="141">
        <v>0</v>
      </c>
      <c r="AB122" s="141">
        <v>115.76788099999999</v>
      </c>
      <c r="AC122" s="142">
        <v>29.266824</v>
      </c>
      <c r="AD122" s="141">
        <v>175.62093499999997</v>
      </c>
      <c r="AE122" s="141">
        <v>483.90214600000002</v>
      </c>
      <c r="AF122" s="141">
        <v>265.000696</v>
      </c>
      <c r="AG122" s="141">
        <v>341.64619000000005</v>
      </c>
      <c r="AH122" s="141">
        <v>0</v>
      </c>
      <c r="AI122" s="141">
        <v>148.25325599999999</v>
      </c>
      <c r="AJ122" s="141">
        <v>59.173360000000002</v>
      </c>
      <c r="AK122" s="141">
        <v>3.578389</v>
      </c>
      <c r="AL122" s="141">
        <v>103.57337100000001</v>
      </c>
      <c r="AM122" s="380">
        <v>0.37982899999999997</v>
      </c>
      <c r="AN122" s="141">
        <v>4.5179659999999995</v>
      </c>
      <c r="AO122" s="141">
        <v>0.31985600000000003</v>
      </c>
      <c r="AP122" s="141">
        <v>11.035031999999999</v>
      </c>
      <c r="AQ122" s="141">
        <v>0</v>
      </c>
      <c r="AR122" s="141">
        <v>8.7560579999999995</v>
      </c>
      <c r="AS122" s="141">
        <v>0</v>
      </c>
      <c r="AT122" s="142">
        <v>2.518866</v>
      </c>
      <c r="AU122" s="466">
        <v>27.527606999999996</v>
      </c>
      <c r="AV122" s="402">
        <v>1608.27595</v>
      </c>
      <c r="AW122" s="141">
        <v>90.559229999999985</v>
      </c>
      <c r="AX122" s="402">
        <v>740.18661663999978</v>
      </c>
      <c r="AY122" s="141">
        <v>0</v>
      </c>
      <c r="AZ122" s="141">
        <v>0</v>
      </c>
      <c r="BA122" s="142">
        <v>390.20432900000003</v>
      </c>
      <c r="BB122" s="403">
        <v>349.98228763999987</v>
      </c>
    </row>
    <row r="123" spans="6:54" ht="16.149999999999999" customHeight="1">
      <c r="F123" s="137" t="s">
        <v>162</v>
      </c>
      <c r="G123" s="395" t="s">
        <v>163</v>
      </c>
      <c r="H123" s="396">
        <v>42408</v>
      </c>
      <c r="I123" s="397" t="s">
        <v>55</v>
      </c>
      <c r="J123" s="397" t="s">
        <v>116</v>
      </c>
      <c r="K123" s="398" t="s">
        <v>63</v>
      </c>
      <c r="L123" s="395" t="s">
        <v>114</v>
      </c>
      <c r="M123" s="399">
        <v>0.16019460751701009</v>
      </c>
      <c r="N123" s="400" t="s">
        <v>52</v>
      </c>
      <c r="O123" s="504">
        <v>2018</v>
      </c>
      <c r="P123" s="401">
        <v>2</v>
      </c>
      <c r="Q123" s="141">
        <v>5830.9607698300006</v>
      </c>
      <c r="R123" s="141">
        <v>89.6875</v>
      </c>
      <c r="S123" s="402">
        <v>5741.2732698300006</v>
      </c>
      <c r="T123" s="141">
        <v>2274.440024</v>
      </c>
      <c r="U123" s="141">
        <v>0</v>
      </c>
      <c r="V123" s="141">
        <v>0</v>
      </c>
      <c r="W123" s="403">
        <v>3466.8332458300001</v>
      </c>
      <c r="X123" s="142">
        <v>67.778632859999988</v>
      </c>
      <c r="Y123" s="141">
        <v>677.55083999999999</v>
      </c>
      <c r="Z123" s="142">
        <v>35.044223000000002</v>
      </c>
      <c r="AA123" s="141">
        <v>0</v>
      </c>
      <c r="AB123" s="141">
        <v>-13.453943000000001</v>
      </c>
      <c r="AC123" s="142">
        <v>31.105996000000001</v>
      </c>
      <c r="AD123" s="141">
        <v>214.30351999999999</v>
      </c>
      <c r="AE123" s="141">
        <v>547.99329200000011</v>
      </c>
      <c r="AF123" s="141">
        <v>292.06851</v>
      </c>
      <c r="AG123" s="141">
        <v>262.06201900000002</v>
      </c>
      <c r="AH123" s="141">
        <v>0</v>
      </c>
      <c r="AI123" s="141">
        <v>136.33861999999999</v>
      </c>
      <c r="AJ123" s="141">
        <v>65.030722999999995</v>
      </c>
      <c r="AK123" s="141">
        <v>3.9981999999999998</v>
      </c>
      <c r="AL123" s="141">
        <v>73.946708999999998</v>
      </c>
      <c r="AM123" s="380">
        <v>8.4162110000000006</v>
      </c>
      <c r="AN123" s="141">
        <v>7.716526</v>
      </c>
      <c r="AO123" s="141">
        <v>5.9173359999999997</v>
      </c>
      <c r="AP123" s="141">
        <v>20.490774999999999</v>
      </c>
      <c r="AQ123" s="141">
        <v>0</v>
      </c>
      <c r="AR123" s="141">
        <v>24.329046999999999</v>
      </c>
      <c r="AS123" s="141">
        <v>0</v>
      </c>
      <c r="AT123" s="142">
        <v>9.4157609999999998</v>
      </c>
      <c r="AU123" s="466">
        <v>76.285656000000017</v>
      </c>
      <c r="AV123" s="402">
        <v>1672.0272490000002</v>
      </c>
      <c r="AW123" s="141">
        <v>97.995882000000009</v>
      </c>
      <c r="AX123" s="402">
        <v>934.08847196999989</v>
      </c>
      <c r="AY123" s="141">
        <v>0</v>
      </c>
      <c r="AZ123" s="141">
        <v>0</v>
      </c>
      <c r="BA123" s="142">
        <v>771.41270800000007</v>
      </c>
      <c r="BB123" s="403">
        <v>162.67576396999988</v>
      </c>
    </row>
    <row r="124" spans="6:54" ht="16.149999999999999" customHeight="1">
      <c r="F124" s="137" t="s">
        <v>164</v>
      </c>
      <c r="G124" s="395" t="s">
        <v>165</v>
      </c>
      <c r="H124" s="396">
        <v>42416</v>
      </c>
      <c r="I124" s="397" t="s">
        <v>61</v>
      </c>
      <c r="J124" s="397" t="s">
        <v>67</v>
      </c>
      <c r="K124" s="398" t="s">
        <v>106</v>
      </c>
      <c r="L124" s="395" t="s">
        <v>77</v>
      </c>
      <c r="M124" s="399">
        <v>9.7848787979948226E-2</v>
      </c>
      <c r="N124" s="400" t="s">
        <v>52</v>
      </c>
      <c r="O124" s="504">
        <v>2018</v>
      </c>
      <c r="P124" s="401">
        <v>2</v>
      </c>
      <c r="Q124" s="141">
        <v>6758.6140926500002</v>
      </c>
      <c r="R124" s="141">
        <v>208.2595</v>
      </c>
      <c r="S124" s="402">
        <v>6550.3545926500001</v>
      </c>
      <c r="T124" s="141">
        <v>2548.2268519999998</v>
      </c>
      <c r="U124" s="141">
        <v>0</v>
      </c>
      <c r="V124" s="141">
        <v>0</v>
      </c>
      <c r="W124" s="403">
        <v>4002.1277406500003</v>
      </c>
      <c r="X124" s="142">
        <v>114.07941425999999</v>
      </c>
      <c r="Y124" s="141">
        <v>611.84335600000009</v>
      </c>
      <c r="Z124" s="142">
        <v>16.392620000000001</v>
      </c>
      <c r="AA124" s="141">
        <v>0</v>
      </c>
      <c r="AB124" s="141">
        <v>-15.313106000000001</v>
      </c>
      <c r="AC124" s="142">
        <v>38.042873</v>
      </c>
      <c r="AD124" s="141">
        <v>164.60589400000001</v>
      </c>
      <c r="AE124" s="141">
        <v>861.99192900000003</v>
      </c>
      <c r="AF124" s="141">
        <v>359.79801799999996</v>
      </c>
      <c r="AG124" s="141">
        <v>450.57714899999996</v>
      </c>
      <c r="AH124" s="141">
        <v>0</v>
      </c>
      <c r="AI124" s="141">
        <v>355.59990799999997</v>
      </c>
      <c r="AJ124" s="141">
        <v>106.49205700000002</v>
      </c>
      <c r="AK124" s="141">
        <v>8.9159860000000002</v>
      </c>
      <c r="AL124" s="141">
        <v>116.10772800000001</v>
      </c>
      <c r="AM124" s="380">
        <v>6.0572729999999995</v>
      </c>
      <c r="AN124" s="141">
        <v>24.409011</v>
      </c>
      <c r="AO124" s="141">
        <v>0.819631</v>
      </c>
      <c r="AP124" s="141">
        <v>16.092755000000004</v>
      </c>
      <c r="AQ124" s="141">
        <v>0</v>
      </c>
      <c r="AR124" s="141">
        <v>10.695184999999999</v>
      </c>
      <c r="AS124" s="141">
        <v>0</v>
      </c>
      <c r="AT124" s="142">
        <v>9.2358420000000017</v>
      </c>
      <c r="AU124" s="466">
        <v>67.309697</v>
      </c>
      <c r="AV124" s="402">
        <v>2491.3983659999999</v>
      </c>
      <c r="AW124" s="141">
        <v>129.82155399999999</v>
      </c>
      <c r="AX124" s="402">
        <v>661.32219739000004</v>
      </c>
      <c r="AY124" s="141">
        <v>0</v>
      </c>
      <c r="AZ124" s="141">
        <v>0</v>
      </c>
      <c r="BA124" s="142">
        <v>565.86524600000007</v>
      </c>
      <c r="BB124" s="403">
        <v>95.456951390000029</v>
      </c>
    </row>
    <row r="125" spans="6:54" ht="16.149999999999999" customHeight="1">
      <c r="F125" s="137" t="s">
        <v>166</v>
      </c>
      <c r="G125" s="395" t="s">
        <v>167</v>
      </c>
      <c r="H125" s="396">
        <v>42417</v>
      </c>
      <c r="I125" s="397" t="s">
        <v>55</v>
      </c>
      <c r="J125" s="397" t="s">
        <v>168</v>
      </c>
      <c r="K125" s="398" t="s">
        <v>63</v>
      </c>
      <c r="L125" s="395" t="s">
        <v>114</v>
      </c>
      <c r="M125" s="399">
        <v>0.16007189831772642</v>
      </c>
      <c r="N125" s="400" t="s">
        <v>52</v>
      </c>
      <c r="O125" s="504">
        <v>2018</v>
      </c>
      <c r="P125" s="401">
        <v>2</v>
      </c>
      <c r="Q125" s="141">
        <v>11859.021331290001</v>
      </c>
      <c r="R125" s="141">
        <v>111.684</v>
      </c>
      <c r="S125" s="402">
        <v>11747.337331290002</v>
      </c>
      <c r="T125" s="141">
        <v>4975.9128840000003</v>
      </c>
      <c r="U125" s="141">
        <v>0</v>
      </c>
      <c r="V125" s="141">
        <v>0</v>
      </c>
      <c r="W125" s="403">
        <v>6771.4244472900018</v>
      </c>
      <c r="X125" s="142">
        <v>117.89361959999999</v>
      </c>
      <c r="Y125" s="141">
        <v>1386.4913879999999</v>
      </c>
      <c r="Z125" s="142">
        <v>46.419101999999995</v>
      </c>
      <c r="AA125" s="141">
        <v>0</v>
      </c>
      <c r="AB125" s="141">
        <v>-10.915085999999999</v>
      </c>
      <c r="AC125" s="142">
        <v>25.928327000000003</v>
      </c>
      <c r="AD125" s="141">
        <v>219.20131500000002</v>
      </c>
      <c r="AE125" s="141">
        <v>884.70170499999995</v>
      </c>
      <c r="AF125" s="141">
        <v>736.38847600000008</v>
      </c>
      <c r="AG125" s="141">
        <v>268.79898600000001</v>
      </c>
      <c r="AH125" s="141">
        <v>0</v>
      </c>
      <c r="AI125" s="141">
        <v>543.13547900000003</v>
      </c>
      <c r="AJ125" s="141">
        <v>98.775531000000001</v>
      </c>
      <c r="AK125" s="141">
        <v>0</v>
      </c>
      <c r="AL125" s="141">
        <v>101.81416300000001</v>
      </c>
      <c r="AM125" s="380">
        <v>8.5361569999999993</v>
      </c>
      <c r="AN125" s="141">
        <v>27.627562000000001</v>
      </c>
      <c r="AO125" s="141">
        <v>2.019091</v>
      </c>
      <c r="AP125" s="141">
        <v>89.159860000000009</v>
      </c>
      <c r="AQ125" s="141">
        <v>0</v>
      </c>
      <c r="AR125" s="141">
        <v>10.015491000000001</v>
      </c>
      <c r="AS125" s="141">
        <v>0</v>
      </c>
      <c r="AT125" s="142">
        <v>147.85343599999999</v>
      </c>
      <c r="AU125" s="466">
        <v>285.21159699999998</v>
      </c>
      <c r="AV125" s="402">
        <v>3138.0272519999999</v>
      </c>
      <c r="AW125" s="141">
        <v>199.31027</v>
      </c>
      <c r="AX125" s="402">
        <v>1898.2960566900017</v>
      </c>
      <c r="AY125" s="141">
        <v>0</v>
      </c>
      <c r="AZ125" s="141">
        <v>0</v>
      </c>
      <c r="BA125" s="142">
        <v>573.18195200000014</v>
      </c>
      <c r="BB125" s="403">
        <v>1325.1141046900016</v>
      </c>
    </row>
    <row r="126" spans="6:54" ht="16.149999999999999" customHeight="1">
      <c r="F126" s="137" t="s">
        <v>169</v>
      </c>
      <c r="G126" s="395" t="s">
        <v>170</v>
      </c>
      <c r="H126" s="396">
        <v>42419</v>
      </c>
      <c r="I126" s="397" t="s">
        <v>55</v>
      </c>
      <c r="J126" s="397" t="s">
        <v>168</v>
      </c>
      <c r="K126" s="398" t="s">
        <v>63</v>
      </c>
      <c r="L126" s="395" t="s">
        <v>114</v>
      </c>
      <c r="M126" s="399">
        <v>0.13496795044878332</v>
      </c>
      <c r="N126" s="400" t="s">
        <v>52</v>
      </c>
      <c r="O126" s="504">
        <v>2018</v>
      </c>
      <c r="P126" s="401">
        <v>2</v>
      </c>
      <c r="Q126" s="141">
        <v>7824.7305915100005</v>
      </c>
      <c r="R126" s="141">
        <v>87.637500000000003</v>
      </c>
      <c r="S126" s="402">
        <v>7737.0930915100016</v>
      </c>
      <c r="T126" s="141">
        <v>3029.0316400000002</v>
      </c>
      <c r="U126" s="141">
        <v>0</v>
      </c>
      <c r="V126" s="141">
        <v>0</v>
      </c>
      <c r="W126" s="403">
        <v>4708.0614515100006</v>
      </c>
      <c r="X126" s="142">
        <v>175.77979476000002</v>
      </c>
      <c r="Y126" s="141">
        <v>913.147696</v>
      </c>
      <c r="Z126" s="142">
        <v>46.439093</v>
      </c>
      <c r="AA126" s="141">
        <v>0</v>
      </c>
      <c r="AB126" s="141">
        <v>-10.995049999999999</v>
      </c>
      <c r="AC126" s="142">
        <v>30.206401</v>
      </c>
      <c r="AD126" s="141">
        <v>164.74583100000001</v>
      </c>
      <c r="AE126" s="141">
        <v>761.51716299999998</v>
      </c>
      <c r="AF126" s="141">
        <v>612.88407800000004</v>
      </c>
      <c r="AG126" s="141">
        <v>241.151433</v>
      </c>
      <c r="AH126" s="141">
        <v>0</v>
      </c>
      <c r="AI126" s="141">
        <v>193.47289799999999</v>
      </c>
      <c r="AJ126" s="141">
        <v>87.300697</v>
      </c>
      <c r="AK126" s="141">
        <v>0</v>
      </c>
      <c r="AL126" s="141">
        <v>143.11556899999999</v>
      </c>
      <c r="AM126" s="380">
        <v>10.635212000000001</v>
      </c>
      <c r="AN126" s="141">
        <v>20.050972999999999</v>
      </c>
      <c r="AO126" s="141">
        <v>1.059523</v>
      </c>
      <c r="AP126" s="141">
        <v>57.594071</v>
      </c>
      <c r="AQ126" s="141">
        <v>0</v>
      </c>
      <c r="AR126" s="141">
        <v>6.2771740000000005</v>
      </c>
      <c r="AS126" s="141">
        <v>0</v>
      </c>
      <c r="AT126" s="142">
        <v>104.51294799999999</v>
      </c>
      <c r="AU126" s="466">
        <v>200.12990100000002</v>
      </c>
      <c r="AV126" s="402">
        <v>2404.3175699999997</v>
      </c>
      <c r="AW126" s="141">
        <v>131.500798</v>
      </c>
      <c r="AX126" s="402">
        <v>1056.0878507500008</v>
      </c>
      <c r="AY126" s="141">
        <v>0</v>
      </c>
      <c r="AZ126" s="141">
        <v>0</v>
      </c>
      <c r="BA126" s="142">
        <v>635.67381799999998</v>
      </c>
      <c r="BB126" s="403">
        <v>420.41403275000079</v>
      </c>
    </row>
    <row r="127" spans="6:54" ht="16.149999999999999" customHeight="1">
      <c r="F127" s="137" t="s">
        <v>171</v>
      </c>
      <c r="G127" s="395" t="s">
        <v>216</v>
      </c>
      <c r="H127" s="396">
        <v>42435</v>
      </c>
      <c r="I127" s="397" t="s">
        <v>61</v>
      </c>
      <c r="J127" s="397" t="s">
        <v>151</v>
      </c>
      <c r="K127" s="398" t="s">
        <v>106</v>
      </c>
      <c r="L127" s="395" t="s">
        <v>114</v>
      </c>
      <c r="M127" s="399">
        <v>3.4333929427038716E-2</v>
      </c>
      <c r="N127" s="400" t="s">
        <v>51</v>
      </c>
      <c r="O127" s="504">
        <v>2018</v>
      </c>
      <c r="P127" s="401">
        <v>2</v>
      </c>
      <c r="Q127" s="141">
        <v>3275.4284413899995</v>
      </c>
      <c r="R127" s="141">
        <v>125.214</v>
      </c>
      <c r="S127" s="402">
        <v>3150.2144413899996</v>
      </c>
      <c r="T127" s="141">
        <v>1298.5561440000001</v>
      </c>
      <c r="U127" s="141">
        <v>0</v>
      </c>
      <c r="V127" s="141">
        <v>0</v>
      </c>
      <c r="W127" s="403">
        <v>1851.6582973899997</v>
      </c>
      <c r="X127" s="142">
        <v>47.769352440000006</v>
      </c>
      <c r="Y127" s="141">
        <v>294.21964400000002</v>
      </c>
      <c r="Z127" s="142">
        <v>9.1358870000000003</v>
      </c>
      <c r="AA127" s="141">
        <v>0</v>
      </c>
      <c r="AB127" s="141">
        <v>-1.159478</v>
      </c>
      <c r="AC127" s="142">
        <v>50.297356000000001</v>
      </c>
      <c r="AD127" s="141">
        <v>152.19148300000001</v>
      </c>
      <c r="AE127" s="141">
        <v>462.37183900000002</v>
      </c>
      <c r="AF127" s="141">
        <v>282.61276700000002</v>
      </c>
      <c r="AG127" s="141">
        <v>186.39608399999997</v>
      </c>
      <c r="AH127" s="141">
        <v>0</v>
      </c>
      <c r="AI127" s="141">
        <v>187.755472</v>
      </c>
      <c r="AJ127" s="141">
        <v>38.242783000000003</v>
      </c>
      <c r="AK127" s="141">
        <v>0</v>
      </c>
      <c r="AL127" s="141">
        <v>44.739857999999998</v>
      </c>
      <c r="AM127" s="380">
        <v>7.1567780000000001</v>
      </c>
      <c r="AN127" s="141">
        <v>1.1194960000000003</v>
      </c>
      <c r="AO127" s="141">
        <v>0</v>
      </c>
      <c r="AP127" s="141">
        <v>4.5979299999999999</v>
      </c>
      <c r="AQ127" s="141">
        <v>0</v>
      </c>
      <c r="AR127" s="141">
        <v>5.9972999999999992</v>
      </c>
      <c r="AS127" s="141">
        <v>0</v>
      </c>
      <c r="AT127" s="142">
        <v>8.9759589999999996</v>
      </c>
      <c r="AU127" s="466">
        <v>27.847462999999998</v>
      </c>
      <c r="AV127" s="402">
        <v>1382.157749</v>
      </c>
      <c r="AW127" s="141">
        <v>55.055213999999992</v>
      </c>
      <c r="AX127" s="402">
        <v>112.45832894999967</v>
      </c>
      <c r="AY127" s="141">
        <v>0</v>
      </c>
      <c r="AZ127" s="141">
        <v>0</v>
      </c>
      <c r="BA127" s="142">
        <v>379.32922499999995</v>
      </c>
      <c r="BB127" s="403">
        <v>-266.87089605000028</v>
      </c>
    </row>
    <row r="128" spans="6:54" ht="16.149999999999999" customHeight="1">
      <c r="F128" s="137" t="s">
        <v>172</v>
      </c>
      <c r="G128" s="395" t="s">
        <v>173</v>
      </c>
      <c r="H128" s="396">
        <v>42530</v>
      </c>
      <c r="I128" s="397" t="s">
        <v>61</v>
      </c>
      <c r="J128" s="397" t="s">
        <v>62</v>
      </c>
      <c r="K128" s="398" t="s">
        <v>95</v>
      </c>
      <c r="L128" s="395" t="s">
        <v>114</v>
      </c>
      <c r="M128" s="399">
        <v>0.10012538482938203</v>
      </c>
      <c r="N128" s="400" t="s">
        <v>52</v>
      </c>
      <c r="O128" s="504">
        <v>2018</v>
      </c>
      <c r="P128" s="401">
        <v>2</v>
      </c>
      <c r="Q128" s="141">
        <v>1901.6622519300004</v>
      </c>
      <c r="R128" s="141">
        <v>48.728499999999997</v>
      </c>
      <c r="S128" s="402">
        <v>1852.9337519300002</v>
      </c>
      <c r="T128" s="141">
        <v>1040.7873559999998</v>
      </c>
      <c r="U128" s="141">
        <v>0</v>
      </c>
      <c r="V128" s="141">
        <v>0</v>
      </c>
      <c r="W128" s="403">
        <v>812.14639593000049</v>
      </c>
      <c r="X128" s="142">
        <v>45.423718139999998</v>
      </c>
      <c r="Y128" s="141">
        <v>182.195448</v>
      </c>
      <c r="Z128" s="142">
        <v>18.311756000000003</v>
      </c>
      <c r="AA128" s="141">
        <v>0</v>
      </c>
      <c r="AB128" s="141">
        <v>-0.35983799999999999</v>
      </c>
      <c r="AC128" s="142">
        <v>7.8164810000000005</v>
      </c>
      <c r="AD128" s="141">
        <v>77.9649</v>
      </c>
      <c r="AE128" s="141">
        <v>80.063954999999993</v>
      </c>
      <c r="AF128" s="141">
        <v>87.16076000000001</v>
      </c>
      <c r="AG128" s="141">
        <v>19.611170999999999</v>
      </c>
      <c r="AH128" s="141">
        <v>0</v>
      </c>
      <c r="AI128" s="141">
        <v>5.5774889999999999</v>
      </c>
      <c r="AJ128" s="141">
        <v>9.615670999999999</v>
      </c>
      <c r="AK128" s="141">
        <v>0</v>
      </c>
      <c r="AL128" s="141">
        <v>33.584879999999998</v>
      </c>
      <c r="AM128" s="380">
        <v>6.5770390000000001</v>
      </c>
      <c r="AN128" s="141">
        <v>0.97955900000000007</v>
      </c>
      <c r="AO128" s="141">
        <v>0</v>
      </c>
      <c r="AP128" s="141">
        <v>28.587130000000002</v>
      </c>
      <c r="AQ128" s="141">
        <v>0</v>
      </c>
      <c r="AR128" s="141">
        <v>2.3989199999999999</v>
      </c>
      <c r="AS128" s="141">
        <v>0</v>
      </c>
      <c r="AT128" s="142">
        <v>-0.819631</v>
      </c>
      <c r="AU128" s="466">
        <v>37.723016999999999</v>
      </c>
      <c r="AV128" s="402">
        <v>351.30184299999996</v>
      </c>
      <c r="AW128" s="141">
        <v>31.965609000000001</v>
      </c>
      <c r="AX128" s="402">
        <v>190.40466479000054</v>
      </c>
      <c r="AY128" s="141">
        <v>0</v>
      </c>
      <c r="AZ128" s="141">
        <v>0</v>
      </c>
      <c r="BA128" s="142">
        <v>50.157419000000004</v>
      </c>
      <c r="BB128" s="403">
        <v>140.24724579000053</v>
      </c>
    </row>
    <row r="129" spans="6:54" ht="16.149999999999999" customHeight="1">
      <c r="F129" s="137" t="s">
        <v>174</v>
      </c>
      <c r="G129" s="395" t="s">
        <v>217</v>
      </c>
      <c r="H129" s="396">
        <v>42530</v>
      </c>
      <c r="I129" s="397" t="s">
        <v>61</v>
      </c>
      <c r="J129" s="397" t="s">
        <v>151</v>
      </c>
      <c r="K129" s="398" t="s">
        <v>95</v>
      </c>
      <c r="L129" s="395" t="s">
        <v>114</v>
      </c>
      <c r="M129" s="399">
        <v>-0.17359644377234182</v>
      </c>
      <c r="N129" s="400" t="s">
        <v>56</v>
      </c>
      <c r="O129" s="504">
        <v>2018</v>
      </c>
      <c r="P129" s="401">
        <v>2</v>
      </c>
      <c r="Q129" s="141">
        <v>1492.4756742700001</v>
      </c>
      <c r="R129" s="141">
        <v>61.377000000000002</v>
      </c>
      <c r="S129" s="402">
        <v>1431.0986742699999</v>
      </c>
      <c r="T129" s="141">
        <v>813.55422399999998</v>
      </c>
      <c r="U129" s="141">
        <v>0</v>
      </c>
      <c r="V129" s="141">
        <v>0</v>
      </c>
      <c r="W129" s="403">
        <v>617.54445026999997</v>
      </c>
      <c r="X129" s="142">
        <v>36.857053739999998</v>
      </c>
      <c r="Y129" s="141">
        <v>140.69059599999997</v>
      </c>
      <c r="Z129" s="142">
        <v>29.286815000000001</v>
      </c>
      <c r="AA129" s="141">
        <v>0</v>
      </c>
      <c r="AB129" s="141">
        <v>-0.31985600000000003</v>
      </c>
      <c r="AC129" s="142">
        <v>9.1158959999999993</v>
      </c>
      <c r="AD129" s="141">
        <v>128.602103</v>
      </c>
      <c r="AE129" s="141">
        <v>65.290605999999997</v>
      </c>
      <c r="AF129" s="141">
        <v>127.74249</v>
      </c>
      <c r="AG129" s="141">
        <v>21.710225999999999</v>
      </c>
      <c r="AH129" s="141">
        <v>0</v>
      </c>
      <c r="AI129" s="141">
        <v>2.2589829999999997</v>
      </c>
      <c r="AJ129" s="141">
        <v>10.135437</v>
      </c>
      <c r="AK129" s="141">
        <v>0</v>
      </c>
      <c r="AL129" s="141">
        <v>266.739913</v>
      </c>
      <c r="AM129" s="380">
        <v>1.9990999999999999</v>
      </c>
      <c r="AN129" s="141">
        <v>12.174519</v>
      </c>
      <c r="AO129" s="141">
        <v>0</v>
      </c>
      <c r="AP129" s="141">
        <v>12.674294</v>
      </c>
      <c r="AQ129" s="141">
        <v>0</v>
      </c>
      <c r="AR129" s="141">
        <v>2.119046</v>
      </c>
      <c r="AS129" s="141">
        <v>0</v>
      </c>
      <c r="AT129" s="142">
        <v>2.0590729999999997</v>
      </c>
      <c r="AU129" s="466">
        <v>31.026032000000001</v>
      </c>
      <c r="AV129" s="402">
        <v>653.50578999999993</v>
      </c>
      <c r="AW129" s="141">
        <v>25.088705000000001</v>
      </c>
      <c r="AX129" s="402">
        <v>-259.08846947000001</v>
      </c>
      <c r="AY129" s="141">
        <v>0</v>
      </c>
      <c r="AZ129" s="141">
        <v>0</v>
      </c>
      <c r="BA129" s="142">
        <v>50.257373999999999</v>
      </c>
      <c r="BB129" s="403">
        <v>-309.34584347000003</v>
      </c>
    </row>
    <row r="130" spans="6:54" ht="16.149999999999999" customHeight="1">
      <c r="F130" s="137" t="s">
        <v>175</v>
      </c>
      <c r="G130" s="395" t="s">
        <v>176</v>
      </c>
      <c r="H130" s="396">
        <v>42557</v>
      </c>
      <c r="I130" s="397" t="s">
        <v>55</v>
      </c>
      <c r="J130" s="397" t="s">
        <v>126</v>
      </c>
      <c r="K130" s="398" t="s">
        <v>63</v>
      </c>
      <c r="L130" s="395" t="s">
        <v>114</v>
      </c>
      <c r="M130" s="399">
        <v>4.6808840391783513E-2</v>
      </c>
      <c r="N130" s="400" t="s">
        <v>51</v>
      </c>
      <c r="O130" s="504">
        <v>2018</v>
      </c>
      <c r="P130" s="401">
        <v>2</v>
      </c>
      <c r="Q130" s="141">
        <v>5185.2294638900003</v>
      </c>
      <c r="R130" s="141">
        <v>34.501499999999993</v>
      </c>
      <c r="S130" s="402">
        <v>5150.72796389</v>
      </c>
      <c r="T130" s="141">
        <v>2022.9567959999999</v>
      </c>
      <c r="U130" s="141">
        <v>0</v>
      </c>
      <c r="V130" s="141">
        <v>0</v>
      </c>
      <c r="W130" s="403">
        <v>3127.7711678900005</v>
      </c>
      <c r="X130" s="142">
        <v>116.99615952000001</v>
      </c>
      <c r="Y130" s="141">
        <v>607.95291599999996</v>
      </c>
      <c r="Z130" s="142">
        <v>34.744357999999998</v>
      </c>
      <c r="AA130" s="141">
        <v>0</v>
      </c>
      <c r="AB130" s="141">
        <v>-12.234491999999999</v>
      </c>
      <c r="AC130" s="142">
        <v>17.891945</v>
      </c>
      <c r="AD130" s="141">
        <v>207.566553</v>
      </c>
      <c r="AE130" s="141">
        <v>481.72312699999998</v>
      </c>
      <c r="AF130" s="141">
        <v>307.56153499999999</v>
      </c>
      <c r="AG130" s="141">
        <v>514.20850200000007</v>
      </c>
      <c r="AH130" s="141">
        <v>0</v>
      </c>
      <c r="AI130" s="141">
        <v>168.72404</v>
      </c>
      <c r="AJ130" s="141">
        <v>85.761389999999992</v>
      </c>
      <c r="AK130" s="141">
        <v>0</v>
      </c>
      <c r="AL130" s="141">
        <v>127.14276000000001</v>
      </c>
      <c r="AM130" s="380">
        <v>7.6565530000000006</v>
      </c>
      <c r="AN130" s="141">
        <v>17.672044</v>
      </c>
      <c r="AO130" s="141">
        <v>3.278524</v>
      </c>
      <c r="AP130" s="141">
        <v>64.231083000000012</v>
      </c>
      <c r="AQ130" s="141">
        <v>0</v>
      </c>
      <c r="AR130" s="141">
        <v>11.854662999999999</v>
      </c>
      <c r="AS130" s="141">
        <v>0</v>
      </c>
      <c r="AT130" s="142">
        <v>46.499065999999999</v>
      </c>
      <c r="AU130" s="466">
        <v>151.19193300000001</v>
      </c>
      <c r="AV130" s="402">
        <v>2043.8798400000001</v>
      </c>
      <c r="AW130" s="141">
        <v>87.140769000000006</v>
      </c>
      <c r="AX130" s="402">
        <v>242.71457837000023</v>
      </c>
      <c r="AY130" s="141">
        <v>0</v>
      </c>
      <c r="AZ130" s="141">
        <v>0</v>
      </c>
      <c r="BA130" s="142">
        <v>598.61050399999999</v>
      </c>
      <c r="BB130" s="403">
        <v>-355.89592562999974</v>
      </c>
    </row>
    <row r="131" spans="6:54" ht="16.149999999999999" customHeight="1">
      <c r="F131" s="137" t="s">
        <v>177</v>
      </c>
      <c r="G131" s="395" t="s">
        <v>178</v>
      </c>
      <c r="H131" s="396">
        <v>42615</v>
      </c>
      <c r="I131" s="397" t="s">
        <v>61</v>
      </c>
      <c r="J131" s="397" t="s">
        <v>151</v>
      </c>
      <c r="K131" s="398" t="s">
        <v>95</v>
      </c>
      <c r="L131" s="395" t="s">
        <v>114</v>
      </c>
      <c r="M131" s="399">
        <v>0.17083637828846457</v>
      </c>
      <c r="N131" s="400" t="s">
        <v>52</v>
      </c>
      <c r="O131" s="504">
        <v>2018</v>
      </c>
      <c r="P131" s="401">
        <v>2</v>
      </c>
      <c r="Q131" s="141">
        <v>3520.3825387500001</v>
      </c>
      <c r="R131" s="141">
        <v>50.388999999999996</v>
      </c>
      <c r="S131" s="402">
        <v>3469.9935387500004</v>
      </c>
      <c r="T131" s="141">
        <v>1932.9921840000002</v>
      </c>
      <c r="U131" s="141">
        <v>0</v>
      </c>
      <c r="V131" s="141">
        <v>0</v>
      </c>
      <c r="W131" s="403">
        <v>1537.0013547500002</v>
      </c>
      <c r="X131" s="142">
        <v>85.707437640000009</v>
      </c>
      <c r="Y131" s="141">
        <v>341.27349199999998</v>
      </c>
      <c r="Z131" s="142">
        <v>25.648453</v>
      </c>
      <c r="AA131" s="141">
        <v>0</v>
      </c>
      <c r="AB131" s="141">
        <v>-2.698785</v>
      </c>
      <c r="AC131" s="142">
        <v>8.9559680000000021</v>
      </c>
      <c r="AD131" s="141">
        <v>100.55472999999999</v>
      </c>
      <c r="AE131" s="141">
        <v>79.444233999999994</v>
      </c>
      <c r="AF131" s="141">
        <v>119.14636</v>
      </c>
      <c r="AG131" s="141">
        <v>26.468083999999998</v>
      </c>
      <c r="AH131" s="141">
        <v>0</v>
      </c>
      <c r="AI131" s="141">
        <v>10.295365</v>
      </c>
      <c r="AJ131" s="141">
        <v>6.4970750000000006</v>
      </c>
      <c r="AK131" s="141">
        <v>0</v>
      </c>
      <c r="AL131" s="141">
        <v>43.660343999999995</v>
      </c>
      <c r="AM131" s="380">
        <v>5.6574530000000003</v>
      </c>
      <c r="AN131" s="141">
        <v>14.113645999999999</v>
      </c>
      <c r="AO131" s="141">
        <v>0</v>
      </c>
      <c r="AP131" s="141">
        <v>16.392620000000001</v>
      </c>
      <c r="AQ131" s="141">
        <v>3.578389</v>
      </c>
      <c r="AR131" s="141">
        <v>3.6983350000000002</v>
      </c>
      <c r="AS131" s="141">
        <v>0</v>
      </c>
      <c r="AT131" s="142">
        <v>0.53975700000000004</v>
      </c>
      <c r="AU131" s="466">
        <v>43.980199999999996</v>
      </c>
      <c r="AV131" s="402">
        <v>430.04639199999997</v>
      </c>
      <c r="AW131" s="141">
        <v>59.173360000000002</v>
      </c>
      <c r="AX131" s="402">
        <v>601.40940311000031</v>
      </c>
      <c r="AY131" s="141">
        <v>0</v>
      </c>
      <c r="AZ131" s="141">
        <v>0</v>
      </c>
      <c r="BA131" s="142">
        <v>145.59445299999999</v>
      </c>
      <c r="BB131" s="403">
        <v>455.81495011000032</v>
      </c>
    </row>
    <row r="132" spans="6:54" ht="16.149999999999999" customHeight="1">
      <c r="F132" s="137" t="s">
        <v>179</v>
      </c>
      <c r="G132" s="395" t="s">
        <v>180</v>
      </c>
      <c r="H132" s="396">
        <v>42690</v>
      </c>
      <c r="I132" s="397" t="s">
        <v>55</v>
      </c>
      <c r="J132" s="397" t="s">
        <v>168</v>
      </c>
      <c r="K132" s="398" t="s">
        <v>106</v>
      </c>
      <c r="L132" s="395" t="s">
        <v>114</v>
      </c>
      <c r="M132" s="399">
        <v>0.12944229704414209</v>
      </c>
      <c r="N132" s="400" t="s">
        <v>52</v>
      </c>
      <c r="O132" s="504">
        <v>2018</v>
      </c>
      <c r="P132" s="401">
        <v>2</v>
      </c>
      <c r="Q132" s="141">
        <v>6123.1447148199995</v>
      </c>
      <c r="R132" s="141">
        <v>141.04</v>
      </c>
      <c r="S132" s="402">
        <v>5982.1047148199996</v>
      </c>
      <c r="T132" s="141">
        <v>2451.246744</v>
      </c>
      <c r="U132" s="141">
        <v>0</v>
      </c>
      <c r="V132" s="141">
        <v>0</v>
      </c>
      <c r="W132" s="403">
        <v>3530.8579708199995</v>
      </c>
      <c r="X132" s="142">
        <v>62.006332799999996</v>
      </c>
      <c r="Y132" s="141">
        <v>558.83099200000015</v>
      </c>
      <c r="Z132" s="142">
        <v>7.1767690000000002</v>
      </c>
      <c r="AA132" s="141">
        <v>0</v>
      </c>
      <c r="AB132" s="141">
        <v>-1.3993699999999998</v>
      </c>
      <c r="AC132" s="142">
        <v>48.917976999999993</v>
      </c>
      <c r="AD132" s="141">
        <v>218.78150399999998</v>
      </c>
      <c r="AE132" s="141">
        <v>657.54397199999994</v>
      </c>
      <c r="AF132" s="141">
        <v>411.67466300000001</v>
      </c>
      <c r="AG132" s="141">
        <v>311.89958200000001</v>
      </c>
      <c r="AH132" s="141">
        <v>0</v>
      </c>
      <c r="AI132" s="141">
        <v>274.59637600000002</v>
      </c>
      <c r="AJ132" s="141">
        <v>49.577680000000001</v>
      </c>
      <c r="AK132" s="141">
        <v>0</v>
      </c>
      <c r="AL132" s="141">
        <v>69.548688999999996</v>
      </c>
      <c r="AM132" s="380">
        <v>6.4570930000000004</v>
      </c>
      <c r="AN132" s="141">
        <v>13.733817</v>
      </c>
      <c r="AO132" s="141">
        <v>0</v>
      </c>
      <c r="AP132" s="141">
        <v>20.290865000000004</v>
      </c>
      <c r="AQ132" s="141">
        <v>0</v>
      </c>
      <c r="AR132" s="141">
        <v>8.4761839999999999</v>
      </c>
      <c r="AS132" s="141">
        <v>0</v>
      </c>
      <c r="AT132" s="142">
        <v>12.274474</v>
      </c>
      <c r="AU132" s="466">
        <v>61.232433000000007</v>
      </c>
      <c r="AV132" s="402">
        <v>2054.8548989999999</v>
      </c>
      <c r="AW132" s="141">
        <v>102.913668</v>
      </c>
      <c r="AX132" s="402">
        <v>792.59391701999914</v>
      </c>
      <c r="AY132" s="141">
        <v>0</v>
      </c>
      <c r="AZ132" s="141">
        <v>0</v>
      </c>
      <c r="BA132" s="142">
        <v>537.27811599999995</v>
      </c>
      <c r="BB132" s="403">
        <v>255.31580101999921</v>
      </c>
    </row>
    <row r="133" spans="6:54" ht="16.149999999999999" customHeight="1">
      <c r="F133" s="137" t="s">
        <v>181</v>
      </c>
      <c r="G133" s="395" t="s">
        <v>182</v>
      </c>
      <c r="H133" s="396">
        <v>42690</v>
      </c>
      <c r="I133" s="397" t="s">
        <v>55</v>
      </c>
      <c r="J133" s="397" t="s">
        <v>168</v>
      </c>
      <c r="K133" s="398" t="s">
        <v>63</v>
      </c>
      <c r="L133" s="395" t="s">
        <v>114</v>
      </c>
      <c r="M133" s="399">
        <v>0.16434232206919169</v>
      </c>
      <c r="N133" s="400" t="s">
        <v>52</v>
      </c>
      <c r="O133" s="504">
        <v>2018</v>
      </c>
      <c r="P133" s="401">
        <v>2</v>
      </c>
      <c r="Q133" s="141">
        <v>9035.2218030900003</v>
      </c>
      <c r="R133" s="141">
        <v>123.41000000000001</v>
      </c>
      <c r="S133" s="402">
        <v>8911.8118030900005</v>
      </c>
      <c r="T133" s="141">
        <v>3605.4985960000004</v>
      </c>
      <c r="U133" s="141">
        <v>0</v>
      </c>
      <c r="V133" s="141">
        <v>0</v>
      </c>
      <c r="W133" s="403">
        <v>5306.3132070900001</v>
      </c>
      <c r="X133" s="142">
        <v>194.95280556</v>
      </c>
      <c r="Y133" s="141">
        <v>1051.7702159999999</v>
      </c>
      <c r="Z133" s="142">
        <v>44.400010999999999</v>
      </c>
      <c r="AA133" s="141">
        <v>0</v>
      </c>
      <c r="AB133" s="141">
        <v>-10.535256999999998</v>
      </c>
      <c r="AC133" s="142">
        <v>42.260974000000004</v>
      </c>
      <c r="AD133" s="141">
        <v>276.39556599999997</v>
      </c>
      <c r="AE133" s="141">
        <v>792.24333000000001</v>
      </c>
      <c r="AF133" s="141">
        <v>571.22283400000003</v>
      </c>
      <c r="AG133" s="141">
        <v>283.81222700000001</v>
      </c>
      <c r="AH133" s="141">
        <v>0</v>
      </c>
      <c r="AI133" s="141">
        <v>147.25370599999999</v>
      </c>
      <c r="AJ133" s="141">
        <v>58.333737999999997</v>
      </c>
      <c r="AK133" s="141">
        <v>0</v>
      </c>
      <c r="AL133" s="141">
        <v>113.02911399999999</v>
      </c>
      <c r="AM133" s="380">
        <v>5.8573630000000003</v>
      </c>
      <c r="AN133" s="141">
        <v>15.852862999999999</v>
      </c>
      <c r="AO133" s="141">
        <v>18.751558000000003</v>
      </c>
      <c r="AP133" s="141">
        <v>97.536089000000004</v>
      </c>
      <c r="AQ133" s="141">
        <v>0</v>
      </c>
      <c r="AR133" s="141">
        <v>10.915085999999999</v>
      </c>
      <c r="AS133" s="141">
        <v>0</v>
      </c>
      <c r="AT133" s="142">
        <v>18.99145</v>
      </c>
      <c r="AU133" s="466">
        <v>167.90440899999999</v>
      </c>
      <c r="AV133" s="402">
        <v>2410.1949240000004</v>
      </c>
      <c r="AW133" s="141">
        <v>151.85163599999998</v>
      </c>
      <c r="AX133" s="402">
        <v>1484.8693315299997</v>
      </c>
      <c r="AY133" s="141">
        <v>0</v>
      </c>
      <c r="AZ133" s="141">
        <v>0</v>
      </c>
      <c r="BA133" s="142">
        <v>606.64688599999999</v>
      </c>
      <c r="BB133" s="403">
        <v>878.22244552999962</v>
      </c>
    </row>
    <row r="134" spans="6:54" ht="16.149999999999999" customHeight="1">
      <c r="F134" s="137" t="s">
        <v>183</v>
      </c>
      <c r="G134" s="395" t="s">
        <v>184</v>
      </c>
      <c r="H134" s="396">
        <v>42718</v>
      </c>
      <c r="I134" s="397" t="s">
        <v>61</v>
      </c>
      <c r="J134" s="397" t="s">
        <v>151</v>
      </c>
      <c r="K134" s="398" t="s">
        <v>135</v>
      </c>
      <c r="L134" s="395" t="s">
        <v>114</v>
      </c>
      <c r="M134" s="399">
        <v>0.17900926041529255</v>
      </c>
      <c r="N134" s="400" t="s">
        <v>52</v>
      </c>
      <c r="O134" s="504">
        <v>2018</v>
      </c>
      <c r="P134" s="401">
        <v>2</v>
      </c>
      <c r="Q134" s="141">
        <v>4832.36900685</v>
      </c>
      <c r="R134" s="141">
        <v>52.049500000000002</v>
      </c>
      <c r="S134" s="402">
        <v>4780.3195068500008</v>
      </c>
      <c r="T134" s="141">
        <v>1869.2849919999999</v>
      </c>
      <c r="U134" s="141">
        <v>0</v>
      </c>
      <c r="V134" s="141">
        <v>0</v>
      </c>
      <c r="W134" s="403">
        <v>2911.0345148500001</v>
      </c>
      <c r="X134" s="142">
        <v>112.87600188000002</v>
      </c>
      <c r="Y134" s="141">
        <v>399.63009199999999</v>
      </c>
      <c r="Z134" s="142">
        <v>87.680526</v>
      </c>
      <c r="AA134" s="141">
        <v>0</v>
      </c>
      <c r="AB134" s="141">
        <v>92.418392999999995</v>
      </c>
      <c r="AC134" s="142">
        <v>18.431702000000001</v>
      </c>
      <c r="AD134" s="141">
        <v>184.69684899999999</v>
      </c>
      <c r="AE134" s="141">
        <v>408.31617499999999</v>
      </c>
      <c r="AF134" s="141">
        <v>350.60215800000003</v>
      </c>
      <c r="AG134" s="141">
        <v>141.09647799999999</v>
      </c>
      <c r="AH134" s="141">
        <v>0</v>
      </c>
      <c r="AI134" s="141">
        <v>145.17464200000001</v>
      </c>
      <c r="AJ134" s="141">
        <v>118.246765</v>
      </c>
      <c r="AK134" s="141">
        <v>0</v>
      </c>
      <c r="AL134" s="141">
        <v>65.730408000000011</v>
      </c>
      <c r="AM134" s="380">
        <v>9.0159409999999998</v>
      </c>
      <c r="AN134" s="141">
        <v>12.354438</v>
      </c>
      <c r="AO134" s="141">
        <v>2.9386770000000002</v>
      </c>
      <c r="AP134" s="141">
        <v>14.533456999999999</v>
      </c>
      <c r="AQ134" s="141">
        <v>0</v>
      </c>
      <c r="AR134" s="141">
        <v>8.4561930000000007</v>
      </c>
      <c r="AS134" s="141">
        <v>0</v>
      </c>
      <c r="AT134" s="142">
        <v>14.273574</v>
      </c>
      <c r="AU134" s="466">
        <v>61.572279999999999</v>
      </c>
      <c r="AV134" s="402">
        <v>1475.435755</v>
      </c>
      <c r="AW134" s="141">
        <v>81.223433</v>
      </c>
      <c r="AX134" s="402">
        <v>865.03880197000035</v>
      </c>
      <c r="AY134" s="141">
        <v>0</v>
      </c>
      <c r="AZ134" s="141">
        <v>0</v>
      </c>
      <c r="BA134" s="142">
        <v>559.56808100000012</v>
      </c>
      <c r="BB134" s="403">
        <v>305.47072097000029</v>
      </c>
    </row>
    <row r="135" spans="6:54" ht="16.149999999999999" customHeight="1">
      <c r="F135" s="137" t="s">
        <v>185</v>
      </c>
      <c r="G135" s="395" t="s">
        <v>186</v>
      </c>
      <c r="H135" s="396">
        <v>42754</v>
      </c>
      <c r="I135" s="397" t="s">
        <v>61</v>
      </c>
      <c r="J135" s="397" t="s">
        <v>151</v>
      </c>
      <c r="K135" s="398" t="s">
        <v>106</v>
      </c>
      <c r="L135" s="395" t="s">
        <v>114</v>
      </c>
      <c r="M135" s="399">
        <v>0.13851736160206385</v>
      </c>
      <c r="N135" s="400" t="s">
        <v>52</v>
      </c>
      <c r="O135" s="504">
        <v>2018</v>
      </c>
      <c r="P135" s="401">
        <v>2</v>
      </c>
      <c r="Q135" s="141">
        <v>6339.5194464700007</v>
      </c>
      <c r="R135" s="141">
        <v>130.03149999999999</v>
      </c>
      <c r="S135" s="402">
        <v>6209.4879464700007</v>
      </c>
      <c r="T135" s="141">
        <v>2481.4377079999999</v>
      </c>
      <c r="U135" s="141">
        <v>0</v>
      </c>
      <c r="V135" s="141">
        <v>0</v>
      </c>
      <c r="W135" s="403">
        <v>3728.0502384700007</v>
      </c>
      <c r="X135" s="142">
        <v>104.14616292000001</v>
      </c>
      <c r="Y135" s="141">
        <v>580.10555599999998</v>
      </c>
      <c r="Z135" s="142">
        <v>20.270873999999999</v>
      </c>
      <c r="AA135" s="141">
        <v>0</v>
      </c>
      <c r="AB135" s="141">
        <v>-11.774698999999998</v>
      </c>
      <c r="AC135" s="142">
        <v>49.617662000000003</v>
      </c>
      <c r="AD135" s="141">
        <v>204.827786</v>
      </c>
      <c r="AE135" s="141">
        <v>719.57604500000002</v>
      </c>
      <c r="AF135" s="141">
        <v>429.76651799999996</v>
      </c>
      <c r="AG135" s="141">
        <v>213.18402400000002</v>
      </c>
      <c r="AH135" s="141">
        <v>0</v>
      </c>
      <c r="AI135" s="141">
        <v>256.204656</v>
      </c>
      <c r="AJ135" s="141">
        <v>64.510957000000005</v>
      </c>
      <c r="AK135" s="141">
        <v>0</v>
      </c>
      <c r="AL135" s="141">
        <v>79.664135000000002</v>
      </c>
      <c r="AM135" s="380">
        <v>9.4357520000000008</v>
      </c>
      <c r="AN135" s="141">
        <v>13.653853000000002</v>
      </c>
      <c r="AO135" s="141">
        <v>0</v>
      </c>
      <c r="AP135" s="141">
        <v>17.891945</v>
      </c>
      <c r="AQ135" s="141">
        <v>0</v>
      </c>
      <c r="AR135" s="141">
        <v>6.6570029999999996</v>
      </c>
      <c r="AS135" s="141">
        <v>0</v>
      </c>
      <c r="AT135" s="142">
        <v>61.312397000000004</v>
      </c>
      <c r="AU135" s="466">
        <v>108.95095000000001</v>
      </c>
      <c r="AV135" s="402">
        <v>2076.6850709999999</v>
      </c>
      <c r="AW135" s="141">
        <v>106.55203</v>
      </c>
      <c r="AX135" s="402">
        <v>878.13350755000079</v>
      </c>
      <c r="AY135" s="141">
        <v>0</v>
      </c>
      <c r="AZ135" s="141">
        <v>0</v>
      </c>
      <c r="BA135" s="142">
        <v>487.54050799999999</v>
      </c>
      <c r="BB135" s="403">
        <v>390.59299955000085</v>
      </c>
    </row>
    <row r="136" spans="6:54" ht="16.149999999999999" customHeight="1">
      <c r="F136" s="137" t="s">
        <v>187</v>
      </c>
      <c r="G136" s="395" t="s">
        <v>188</v>
      </c>
      <c r="H136" s="396">
        <v>42781</v>
      </c>
      <c r="I136" s="397" t="s">
        <v>61</v>
      </c>
      <c r="J136" s="397" t="s">
        <v>151</v>
      </c>
      <c r="K136" s="398" t="s">
        <v>117</v>
      </c>
      <c r="L136" s="395" t="s">
        <v>114</v>
      </c>
      <c r="M136" s="399">
        <v>0.17746930589323534</v>
      </c>
      <c r="N136" s="400" t="s">
        <v>52</v>
      </c>
      <c r="O136" s="504">
        <v>2018</v>
      </c>
      <c r="P136" s="401">
        <v>2</v>
      </c>
      <c r="Q136" s="141">
        <v>8023.3498978500011</v>
      </c>
      <c r="R136" s="141">
        <v>82.143500000000003</v>
      </c>
      <c r="S136" s="402">
        <v>7941.20639785</v>
      </c>
      <c r="T136" s="141">
        <v>3718.7197799999999</v>
      </c>
      <c r="U136" s="141">
        <v>0</v>
      </c>
      <c r="V136" s="141">
        <v>0</v>
      </c>
      <c r="W136" s="403">
        <v>4222.4866178500006</v>
      </c>
      <c r="X136" s="142">
        <v>114.16100154</v>
      </c>
      <c r="Y136" s="141">
        <v>546.72967600000004</v>
      </c>
      <c r="Z136" s="142">
        <v>0.35983799999999999</v>
      </c>
      <c r="AA136" s="141">
        <v>0</v>
      </c>
      <c r="AB136" s="141">
        <v>-3.0986050000000001</v>
      </c>
      <c r="AC136" s="142">
        <v>26.867903999999999</v>
      </c>
      <c r="AD136" s="141">
        <v>182.69774899999999</v>
      </c>
      <c r="AE136" s="141">
        <v>625.7782729999999</v>
      </c>
      <c r="AF136" s="141">
        <v>486.50097600000004</v>
      </c>
      <c r="AG136" s="141">
        <v>177.81994500000002</v>
      </c>
      <c r="AH136" s="141">
        <v>0</v>
      </c>
      <c r="AI136" s="141">
        <v>209.965473</v>
      </c>
      <c r="AJ136" s="141">
        <v>174.601394</v>
      </c>
      <c r="AK136" s="141">
        <v>0</v>
      </c>
      <c r="AL136" s="141">
        <v>91.918617999999995</v>
      </c>
      <c r="AM136" s="380">
        <v>4.6778940000000002</v>
      </c>
      <c r="AN136" s="141">
        <v>20.910586000000002</v>
      </c>
      <c r="AO136" s="141">
        <v>0</v>
      </c>
      <c r="AP136" s="141">
        <v>20.230891999999997</v>
      </c>
      <c r="AQ136" s="141">
        <v>0</v>
      </c>
      <c r="AR136" s="141">
        <v>6.8169310000000003</v>
      </c>
      <c r="AS136" s="141">
        <v>0</v>
      </c>
      <c r="AT136" s="142">
        <v>24.349038</v>
      </c>
      <c r="AU136" s="466">
        <v>76.985341000000005</v>
      </c>
      <c r="AV136" s="402">
        <v>2026.267769</v>
      </c>
      <c r="AW136" s="141">
        <v>134.83929499999999</v>
      </c>
      <c r="AX136" s="402">
        <v>1423.8983373100004</v>
      </c>
      <c r="AY136" s="141">
        <v>0</v>
      </c>
      <c r="AZ136" s="141">
        <v>0</v>
      </c>
      <c r="BA136" s="142">
        <v>381.46826199999998</v>
      </c>
      <c r="BB136" s="403">
        <v>1042.4300753100006</v>
      </c>
    </row>
    <row r="137" spans="6:54" ht="16.149999999999999" customHeight="1">
      <c r="F137" s="137" t="s">
        <v>189</v>
      </c>
      <c r="G137" s="395" t="s">
        <v>190</v>
      </c>
      <c r="H137" s="396">
        <v>42896</v>
      </c>
      <c r="I137" s="397" t="s">
        <v>55</v>
      </c>
      <c r="J137" s="397" t="s">
        <v>168</v>
      </c>
      <c r="K137" s="398" t="s">
        <v>63</v>
      </c>
      <c r="L137" s="395" t="s">
        <v>191</v>
      </c>
      <c r="M137" s="399">
        <v>0.25434324528602142</v>
      </c>
      <c r="N137" s="400" t="s">
        <v>52</v>
      </c>
      <c r="O137" s="504">
        <v>2018</v>
      </c>
      <c r="P137" s="401">
        <v>2</v>
      </c>
      <c r="Q137" s="141">
        <v>18182.221606080002</v>
      </c>
      <c r="R137" s="141">
        <v>49.507499999999993</v>
      </c>
      <c r="S137" s="402">
        <v>18132.714106080002</v>
      </c>
      <c r="T137" s="141">
        <v>5684.6401879999994</v>
      </c>
      <c r="U137" s="141">
        <v>0</v>
      </c>
      <c r="V137" s="141">
        <v>0</v>
      </c>
      <c r="W137" s="403">
        <v>12448.073918080003</v>
      </c>
      <c r="X137" s="142">
        <v>505.92272328000001</v>
      </c>
      <c r="Y137" s="141">
        <v>2140.3767559999997</v>
      </c>
      <c r="Z137" s="142">
        <v>114.52843899999999</v>
      </c>
      <c r="AA137" s="141">
        <v>0</v>
      </c>
      <c r="AB137" s="141">
        <v>-52.316447000000004</v>
      </c>
      <c r="AC137" s="142">
        <v>13.373979000000002</v>
      </c>
      <c r="AD137" s="141">
        <v>462.87161400000002</v>
      </c>
      <c r="AE137" s="141">
        <v>1092.6081049999998</v>
      </c>
      <c r="AF137" s="141">
        <v>870.68801400000007</v>
      </c>
      <c r="AG137" s="141">
        <v>684.45185800000002</v>
      </c>
      <c r="AH137" s="141">
        <v>0</v>
      </c>
      <c r="AI137" s="141">
        <v>588.01527399999998</v>
      </c>
      <c r="AJ137" s="141">
        <v>65.070705000000004</v>
      </c>
      <c r="AK137" s="141">
        <v>78.884485999999995</v>
      </c>
      <c r="AL137" s="141">
        <v>284.791786</v>
      </c>
      <c r="AM137" s="380">
        <v>51.416851999999992</v>
      </c>
      <c r="AN137" s="141">
        <v>31.525806999999997</v>
      </c>
      <c r="AO137" s="141">
        <v>67.509607000000017</v>
      </c>
      <c r="AP137" s="141">
        <v>227.377634</v>
      </c>
      <c r="AQ137" s="141">
        <v>0</v>
      </c>
      <c r="AR137" s="141">
        <v>39.382269999999998</v>
      </c>
      <c r="AS137" s="141">
        <v>0</v>
      </c>
      <c r="AT137" s="142">
        <v>129.94150000000002</v>
      </c>
      <c r="AU137" s="466">
        <v>547.15366999999992</v>
      </c>
      <c r="AV137" s="402">
        <v>4674.5355119999986</v>
      </c>
      <c r="AW137" s="141">
        <v>349.24276999999995</v>
      </c>
      <c r="AX137" s="402">
        <v>4624.5252498000045</v>
      </c>
      <c r="AY137" s="141">
        <v>0</v>
      </c>
      <c r="AZ137" s="141">
        <v>0</v>
      </c>
      <c r="BA137" s="142">
        <v>1321.2051899999999</v>
      </c>
      <c r="BB137" s="403">
        <v>3303.3200598000049</v>
      </c>
    </row>
    <row r="138" spans="6:54" ht="16.149999999999999" customHeight="1">
      <c r="F138" s="137" t="s">
        <v>192</v>
      </c>
      <c r="G138" s="395" t="s">
        <v>218</v>
      </c>
      <c r="H138" s="396">
        <v>42925</v>
      </c>
      <c r="I138" s="397" t="s">
        <v>55</v>
      </c>
      <c r="J138" s="397" t="s">
        <v>116</v>
      </c>
      <c r="K138" s="398" t="s">
        <v>95</v>
      </c>
      <c r="L138" s="395" t="s">
        <v>114</v>
      </c>
      <c r="M138" s="399">
        <v>-4.4204861075706467E-2</v>
      </c>
      <c r="N138" s="400" t="s">
        <v>56</v>
      </c>
      <c r="O138" s="504">
        <v>2018</v>
      </c>
      <c r="P138" s="401">
        <v>2</v>
      </c>
      <c r="Q138" s="141">
        <v>2043.5599475200002</v>
      </c>
      <c r="R138" s="141">
        <v>35.711000000000006</v>
      </c>
      <c r="S138" s="402">
        <v>2007.8489475200004</v>
      </c>
      <c r="T138" s="141">
        <v>1195.087716</v>
      </c>
      <c r="U138" s="141">
        <v>0</v>
      </c>
      <c r="V138" s="141">
        <v>0</v>
      </c>
      <c r="W138" s="403">
        <v>812.76123152000036</v>
      </c>
      <c r="X138" s="142">
        <v>7.2408710999999997</v>
      </c>
      <c r="Y138" s="141">
        <v>197.45006799999999</v>
      </c>
      <c r="Z138" s="142">
        <v>29.706626</v>
      </c>
      <c r="AA138" s="141">
        <v>0</v>
      </c>
      <c r="AB138" s="141">
        <v>-0.579739</v>
      </c>
      <c r="AC138" s="142">
        <v>5.2576330000000002</v>
      </c>
      <c r="AD138" s="141">
        <v>105.232624</v>
      </c>
      <c r="AE138" s="141">
        <v>172.102519</v>
      </c>
      <c r="AF138" s="141">
        <v>164.445966</v>
      </c>
      <c r="AG138" s="141">
        <v>39.482225</v>
      </c>
      <c r="AH138" s="141">
        <v>0</v>
      </c>
      <c r="AI138" s="141">
        <v>10.695184999999999</v>
      </c>
      <c r="AJ138" s="141">
        <v>11.454843</v>
      </c>
      <c r="AK138" s="141">
        <v>0</v>
      </c>
      <c r="AL138" s="141">
        <v>24.309055999999998</v>
      </c>
      <c r="AM138" s="380">
        <v>9.0559229999999999</v>
      </c>
      <c r="AN138" s="141">
        <v>3.3185060000000002</v>
      </c>
      <c r="AO138" s="141">
        <v>0</v>
      </c>
      <c r="AP138" s="141">
        <v>84.122128000000004</v>
      </c>
      <c r="AQ138" s="141">
        <v>0</v>
      </c>
      <c r="AR138" s="141">
        <v>14.133637</v>
      </c>
      <c r="AS138" s="141">
        <v>0</v>
      </c>
      <c r="AT138" s="142">
        <v>0.67969400000000002</v>
      </c>
      <c r="AU138" s="466">
        <v>111.309888</v>
      </c>
      <c r="AV138" s="402">
        <v>639.03230600000006</v>
      </c>
      <c r="AW138" s="141">
        <v>34.344538</v>
      </c>
      <c r="AX138" s="402">
        <v>-90.335283579999611</v>
      </c>
      <c r="AY138" s="141">
        <v>0</v>
      </c>
      <c r="AZ138" s="141">
        <v>0</v>
      </c>
      <c r="BA138" s="142">
        <v>186.97582299999999</v>
      </c>
      <c r="BB138" s="403">
        <v>-277.31110657999966</v>
      </c>
    </row>
    <row r="139" spans="6:54" ht="16.149999999999999" customHeight="1">
      <c r="F139" s="137" t="s">
        <v>193</v>
      </c>
      <c r="G139" s="395" t="s">
        <v>219</v>
      </c>
      <c r="H139" s="396">
        <v>43011</v>
      </c>
      <c r="I139" s="397" t="s">
        <v>55</v>
      </c>
      <c r="J139" s="397" t="s">
        <v>126</v>
      </c>
      <c r="K139" s="398" t="s">
        <v>106</v>
      </c>
      <c r="L139" s="395" t="s">
        <v>114</v>
      </c>
      <c r="M139" s="399">
        <v>7.8340380104858331E-2</v>
      </c>
      <c r="N139" s="400" t="s">
        <v>52</v>
      </c>
      <c r="O139" s="504">
        <v>2018</v>
      </c>
      <c r="P139" s="401">
        <v>2</v>
      </c>
      <c r="Q139" s="141">
        <v>4913.5069293100005</v>
      </c>
      <c r="R139" s="141">
        <v>92.475500000000011</v>
      </c>
      <c r="S139" s="402">
        <v>4821.03142931</v>
      </c>
      <c r="T139" s="141">
        <v>1837.5733279999999</v>
      </c>
      <c r="U139" s="141">
        <v>0</v>
      </c>
      <c r="V139" s="141">
        <v>0</v>
      </c>
      <c r="W139" s="403">
        <v>2983.4581013100005</v>
      </c>
      <c r="X139" s="142">
        <v>95.885450819999988</v>
      </c>
      <c r="Y139" s="141">
        <v>450.410572</v>
      </c>
      <c r="Z139" s="142">
        <v>57.993891000000005</v>
      </c>
      <c r="AA139" s="141">
        <v>0</v>
      </c>
      <c r="AB139" s="141">
        <v>-1.539307</v>
      </c>
      <c r="AC139" s="142">
        <v>31.965609000000001</v>
      </c>
      <c r="AD139" s="141">
        <v>265.42050700000004</v>
      </c>
      <c r="AE139" s="141">
        <v>602.66867700000012</v>
      </c>
      <c r="AF139" s="141">
        <v>359.81800900000002</v>
      </c>
      <c r="AG139" s="141">
        <v>248.58808499999998</v>
      </c>
      <c r="AH139" s="141">
        <v>0</v>
      </c>
      <c r="AI139" s="141">
        <v>288.11029200000002</v>
      </c>
      <c r="AJ139" s="141">
        <v>58.313747000000006</v>
      </c>
      <c r="AK139" s="141">
        <v>0</v>
      </c>
      <c r="AL139" s="141">
        <v>37.143277999999995</v>
      </c>
      <c r="AM139" s="380">
        <v>8.7360670000000002</v>
      </c>
      <c r="AN139" s="141">
        <v>23.069613999999998</v>
      </c>
      <c r="AO139" s="141">
        <v>0</v>
      </c>
      <c r="AP139" s="141">
        <v>39.522206999999995</v>
      </c>
      <c r="AQ139" s="141">
        <v>0</v>
      </c>
      <c r="AR139" s="141">
        <v>5.3176060000000005</v>
      </c>
      <c r="AS139" s="141">
        <v>0</v>
      </c>
      <c r="AT139" s="142">
        <v>5.3775789999999999</v>
      </c>
      <c r="AU139" s="466">
        <v>82.023072999999997</v>
      </c>
      <c r="AV139" s="402">
        <v>1942.0856679999997</v>
      </c>
      <c r="AW139" s="141">
        <v>82.582820999999996</v>
      </c>
      <c r="AX139" s="402">
        <v>384.92600049000072</v>
      </c>
      <c r="AY139" s="141">
        <v>0</v>
      </c>
      <c r="AZ139" s="141">
        <v>0</v>
      </c>
      <c r="BA139" s="142">
        <v>575.86074600000006</v>
      </c>
      <c r="BB139" s="403">
        <v>-190.93474550999929</v>
      </c>
    </row>
    <row r="140" spans="6:54" ht="16.149999999999999" customHeight="1">
      <c r="F140" s="137" t="s">
        <v>194</v>
      </c>
      <c r="G140" s="395" t="s">
        <v>195</v>
      </c>
      <c r="H140" s="396">
        <v>43011</v>
      </c>
      <c r="I140" s="397" t="s">
        <v>55</v>
      </c>
      <c r="J140" s="397" t="s">
        <v>126</v>
      </c>
      <c r="K140" s="398" t="s">
        <v>135</v>
      </c>
      <c r="L140" s="395" t="s">
        <v>114</v>
      </c>
      <c r="M140" s="399">
        <v>0.11344983308969321</v>
      </c>
      <c r="N140" s="400" t="s">
        <v>52</v>
      </c>
      <c r="O140" s="504">
        <v>2018</v>
      </c>
      <c r="P140" s="401">
        <v>2</v>
      </c>
      <c r="Q140" s="141">
        <v>4285.4061570600006</v>
      </c>
      <c r="R140" s="141">
        <v>45.776499999999999</v>
      </c>
      <c r="S140" s="402">
        <v>4239.6296570600007</v>
      </c>
      <c r="T140" s="141">
        <v>1645.884024</v>
      </c>
      <c r="U140" s="141">
        <v>0</v>
      </c>
      <c r="V140" s="141">
        <v>0</v>
      </c>
      <c r="W140" s="403">
        <v>2593.7456330600007</v>
      </c>
      <c r="X140" s="142">
        <v>123.42115781999999</v>
      </c>
      <c r="Y140" s="141">
        <v>354.43956000000003</v>
      </c>
      <c r="Z140" s="142">
        <v>6.5770390000000001</v>
      </c>
      <c r="AA140" s="141">
        <v>0</v>
      </c>
      <c r="AB140" s="141">
        <v>-2.518866</v>
      </c>
      <c r="AC140" s="142">
        <v>17.052323000000001</v>
      </c>
      <c r="AD140" s="141">
        <v>226.75791300000003</v>
      </c>
      <c r="AE140" s="141">
        <v>459.81299100000001</v>
      </c>
      <c r="AF140" s="141">
        <v>332.09049200000004</v>
      </c>
      <c r="AG140" s="141">
        <v>199.85002700000001</v>
      </c>
      <c r="AH140" s="141">
        <v>0</v>
      </c>
      <c r="AI140" s="141">
        <v>169.00391400000001</v>
      </c>
      <c r="AJ140" s="141">
        <v>57.574080000000002</v>
      </c>
      <c r="AK140" s="141">
        <v>0</v>
      </c>
      <c r="AL140" s="141">
        <v>38.942468000000005</v>
      </c>
      <c r="AM140" s="380">
        <v>3.9182360000000003</v>
      </c>
      <c r="AN140" s="141">
        <v>16.992350000000002</v>
      </c>
      <c r="AO140" s="141">
        <v>0</v>
      </c>
      <c r="AP140" s="141">
        <v>42.800730999999999</v>
      </c>
      <c r="AQ140" s="141">
        <v>0</v>
      </c>
      <c r="AR140" s="141">
        <v>7.9564180000000002</v>
      </c>
      <c r="AS140" s="141">
        <v>0</v>
      </c>
      <c r="AT140" s="142">
        <v>9.9355270000000004</v>
      </c>
      <c r="AU140" s="466">
        <v>81.603262000000001</v>
      </c>
      <c r="AV140" s="402">
        <v>1565.6351470000002</v>
      </c>
      <c r="AW140" s="141">
        <v>72.027573000000004</v>
      </c>
      <c r="AX140" s="402">
        <v>486.17861324000069</v>
      </c>
      <c r="AY140" s="141">
        <v>0</v>
      </c>
      <c r="AZ140" s="141">
        <v>0</v>
      </c>
      <c r="BA140" s="142">
        <v>557.96880099999998</v>
      </c>
      <c r="BB140" s="403">
        <v>-71.790187759999384</v>
      </c>
    </row>
    <row r="141" spans="6:54" ht="16.149999999999999" customHeight="1">
      <c r="F141" s="137" t="s">
        <v>196</v>
      </c>
      <c r="G141" s="395" t="s">
        <v>197</v>
      </c>
      <c r="H141" s="396">
        <v>43011</v>
      </c>
      <c r="I141" s="397" t="s">
        <v>55</v>
      </c>
      <c r="J141" s="397" t="s">
        <v>126</v>
      </c>
      <c r="K141" s="398" t="s">
        <v>63</v>
      </c>
      <c r="L141" s="395" t="s">
        <v>114</v>
      </c>
      <c r="M141" s="399">
        <v>0.19090836548736534</v>
      </c>
      <c r="N141" s="400" t="s">
        <v>52</v>
      </c>
      <c r="O141" s="504">
        <v>2018</v>
      </c>
      <c r="P141" s="401">
        <v>2</v>
      </c>
      <c r="Q141" s="141">
        <v>10782.080892030001</v>
      </c>
      <c r="R141" s="141">
        <v>109.63399999999999</v>
      </c>
      <c r="S141" s="402">
        <v>10672.446892030002</v>
      </c>
      <c r="T141" s="141">
        <v>3976.1235999999999</v>
      </c>
      <c r="U141" s="141">
        <v>0</v>
      </c>
      <c r="V141" s="141">
        <v>0</v>
      </c>
      <c r="W141" s="403">
        <v>6696.3232920300015</v>
      </c>
      <c r="X141" s="142">
        <v>234.74700138000003</v>
      </c>
      <c r="Y141" s="141">
        <v>1259.6220919999998</v>
      </c>
      <c r="Z141" s="142">
        <v>55.435043</v>
      </c>
      <c r="AA141" s="141">
        <v>0</v>
      </c>
      <c r="AB141" s="141">
        <v>-8.3962199999999996</v>
      </c>
      <c r="AC141" s="142">
        <v>42.141027999999991</v>
      </c>
      <c r="AD141" s="141">
        <v>396.90131399999996</v>
      </c>
      <c r="AE141" s="141">
        <v>1053.5656819999999</v>
      </c>
      <c r="AF141" s="141">
        <v>580.65858600000001</v>
      </c>
      <c r="AG141" s="141">
        <v>343.34542499999998</v>
      </c>
      <c r="AH141" s="141">
        <v>0</v>
      </c>
      <c r="AI141" s="141">
        <v>269.218797</v>
      </c>
      <c r="AJ141" s="141">
        <v>67.309697</v>
      </c>
      <c r="AK141" s="141">
        <v>3.2985150000000001</v>
      </c>
      <c r="AL141" s="141">
        <v>63.831263</v>
      </c>
      <c r="AM141" s="380">
        <v>8.8360219999999998</v>
      </c>
      <c r="AN141" s="141">
        <v>22.529857</v>
      </c>
      <c r="AO141" s="141">
        <v>0.89959500000000003</v>
      </c>
      <c r="AP141" s="141">
        <v>96.036764000000005</v>
      </c>
      <c r="AQ141" s="141">
        <v>0</v>
      </c>
      <c r="AR141" s="141">
        <v>18.99145</v>
      </c>
      <c r="AS141" s="141">
        <v>0</v>
      </c>
      <c r="AT141" s="142">
        <v>15.233142000000001</v>
      </c>
      <c r="AU141" s="466">
        <v>162.52683000000002</v>
      </c>
      <c r="AV141" s="402">
        <v>2940.6561090000005</v>
      </c>
      <c r="AW141" s="141">
        <v>181.21841499999999</v>
      </c>
      <c r="AX141" s="402">
        <v>2058.3894396500013</v>
      </c>
      <c r="AY141" s="141">
        <v>0</v>
      </c>
      <c r="AZ141" s="141">
        <v>0</v>
      </c>
      <c r="BA141" s="142">
        <v>802.97849700000006</v>
      </c>
      <c r="BB141" s="403">
        <v>1255.4109426500015</v>
      </c>
    </row>
    <row r="142" spans="6:54" ht="16.149999999999999" customHeight="1">
      <c r="F142" s="137" t="s">
        <v>198</v>
      </c>
      <c r="G142" s="395" t="s">
        <v>220</v>
      </c>
      <c r="H142" s="396">
        <v>43013</v>
      </c>
      <c r="I142" s="397" t="s">
        <v>61</v>
      </c>
      <c r="J142" s="397" t="s">
        <v>67</v>
      </c>
      <c r="K142" s="398" t="s">
        <v>117</v>
      </c>
      <c r="L142" s="395" t="s">
        <v>77</v>
      </c>
      <c r="M142" s="399">
        <v>-2.8737458987492654E-2</v>
      </c>
      <c r="N142" s="400" t="s">
        <v>56</v>
      </c>
      <c r="O142" s="504">
        <v>2018</v>
      </c>
      <c r="P142" s="401">
        <v>2</v>
      </c>
      <c r="Q142" s="141">
        <v>4240.7782181800003</v>
      </c>
      <c r="R142" s="141">
        <v>62.278999999999996</v>
      </c>
      <c r="S142" s="402">
        <v>4178.4992181799998</v>
      </c>
      <c r="T142" s="141">
        <v>2107.7915799999996</v>
      </c>
      <c r="U142" s="141">
        <v>0</v>
      </c>
      <c r="V142" s="141">
        <v>0</v>
      </c>
      <c r="W142" s="403">
        <v>2070.7076381800002</v>
      </c>
      <c r="X142" s="142">
        <v>71.694822299999998</v>
      </c>
      <c r="Y142" s="141">
        <v>287.66732400000001</v>
      </c>
      <c r="Z142" s="142">
        <v>30.206401</v>
      </c>
      <c r="AA142" s="141">
        <v>0</v>
      </c>
      <c r="AB142" s="141">
        <v>-1.1794690000000001</v>
      </c>
      <c r="AC142" s="142">
        <v>18.711576000000001</v>
      </c>
      <c r="AD142" s="141">
        <v>175.68090799999999</v>
      </c>
      <c r="AE142" s="141">
        <v>551.33178900000007</v>
      </c>
      <c r="AF142" s="141">
        <v>337.28815199999997</v>
      </c>
      <c r="AG142" s="141">
        <v>295.14712399999996</v>
      </c>
      <c r="AH142" s="141">
        <v>0</v>
      </c>
      <c r="AI142" s="141">
        <v>207.26668800000002</v>
      </c>
      <c r="AJ142" s="141">
        <v>32.885194999999996</v>
      </c>
      <c r="AK142" s="141">
        <v>0</v>
      </c>
      <c r="AL142" s="141">
        <v>42.700776000000005</v>
      </c>
      <c r="AM142" s="380">
        <v>3.5583980000000004</v>
      </c>
      <c r="AN142" s="141">
        <v>3.0386319999999998</v>
      </c>
      <c r="AO142" s="141">
        <v>0</v>
      </c>
      <c r="AP142" s="141">
        <v>14.033681999999999</v>
      </c>
      <c r="AQ142" s="141">
        <v>3.9182360000000003</v>
      </c>
      <c r="AR142" s="141">
        <v>2.3789289999999998</v>
      </c>
      <c r="AS142" s="141">
        <v>0</v>
      </c>
      <c r="AT142" s="142">
        <v>69.848553999999993</v>
      </c>
      <c r="AU142" s="466">
        <v>96.776430999999988</v>
      </c>
      <c r="AV142" s="402">
        <v>1739.0770630000002</v>
      </c>
      <c r="AW142" s="141">
        <v>81.463324999999998</v>
      </c>
      <c r="AX142" s="402">
        <v>-121.86919011999993</v>
      </c>
      <c r="AY142" s="141">
        <v>0</v>
      </c>
      <c r="AZ142" s="141">
        <v>0</v>
      </c>
      <c r="BA142" s="142">
        <v>359.63809000000003</v>
      </c>
      <c r="BB142" s="403">
        <v>-481.5072801199999</v>
      </c>
    </row>
    <row r="143" spans="6:54" ht="16.149999999999999" customHeight="1">
      <c r="F143" s="137" t="s">
        <v>199</v>
      </c>
      <c r="G143" s="395" t="s">
        <v>200</v>
      </c>
      <c r="H143" s="396">
        <v>43031</v>
      </c>
      <c r="I143" s="397" t="s">
        <v>61</v>
      </c>
      <c r="J143" s="397" t="s">
        <v>91</v>
      </c>
      <c r="K143" s="398" t="s">
        <v>63</v>
      </c>
      <c r="L143" s="395" t="s">
        <v>114</v>
      </c>
      <c r="M143" s="399">
        <v>0.13189346342762687</v>
      </c>
      <c r="N143" s="400" t="s">
        <v>52</v>
      </c>
      <c r="O143" s="504">
        <v>2018</v>
      </c>
      <c r="P143" s="401">
        <v>2</v>
      </c>
      <c r="Q143" s="141">
        <v>7342.2950787200007</v>
      </c>
      <c r="R143" s="141">
        <v>100.2655</v>
      </c>
      <c r="S143" s="402">
        <v>7242.0295787200012</v>
      </c>
      <c r="T143" s="141">
        <v>2729.7781559999999</v>
      </c>
      <c r="U143" s="141">
        <v>0</v>
      </c>
      <c r="V143" s="141">
        <v>0</v>
      </c>
      <c r="W143" s="403">
        <v>4512.2514227200008</v>
      </c>
      <c r="X143" s="142">
        <v>173.45455728000002</v>
      </c>
      <c r="Y143" s="141">
        <v>854.68871600000011</v>
      </c>
      <c r="Z143" s="142">
        <v>38.482675</v>
      </c>
      <c r="AA143" s="141">
        <v>0</v>
      </c>
      <c r="AB143" s="141">
        <v>-6.5170659999999998</v>
      </c>
      <c r="AC143" s="142">
        <v>41.501316000000003</v>
      </c>
      <c r="AD143" s="141">
        <v>473.58679000000001</v>
      </c>
      <c r="AE143" s="141">
        <v>625.83824600000003</v>
      </c>
      <c r="AF143" s="141">
        <v>493.25793399999998</v>
      </c>
      <c r="AG143" s="141">
        <v>367.97433699999999</v>
      </c>
      <c r="AH143" s="141">
        <v>0</v>
      </c>
      <c r="AI143" s="141">
        <v>177.14025099999998</v>
      </c>
      <c r="AJ143" s="141">
        <v>22.669794000000003</v>
      </c>
      <c r="AK143" s="141">
        <v>0</v>
      </c>
      <c r="AL143" s="141">
        <v>134.639385</v>
      </c>
      <c r="AM143" s="380">
        <v>9.035931999999999</v>
      </c>
      <c r="AN143" s="141">
        <v>15.133187</v>
      </c>
      <c r="AO143" s="141">
        <v>12.374428999999999</v>
      </c>
      <c r="AP143" s="141">
        <v>41.821172000000004</v>
      </c>
      <c r="AQ143" s="141">
        <v>0.69968499999999989</v>
      </c>
      <c r="AR143" s="141">
        <v>7.0168409999999994</v>
      </c>
      <c r="AS143" s="141">
        <v>0</v>
      </c>
      <c r="AT143" s="142">
        <v>7.6165710000000004</v>
      </c>
      <c r="AU143" s="466">
        <v>93.697817000000015</v>
      </c>
      <c r="AV143" s="402">
        <v>2388.8045539999994</v>
      </c>
      <c r="AW143" s="141">
        <v>123.40444299999999</v>
      </c>
      <c r="AX143" s="402">
        <v>968.40072744000111</v>
      </c>
      <c r="AY143" s="141">
        <v>0</v>
      </c>
      <c r="AZ143" s="141">
        <v>0</v>
      </c>
      <c r="BA143" s="142">
        <v>720.69554100000005</v>
      </c>
      <c r="BB143" s="403">
        <v>247.70518644000111</v>
      </c>
    </row>
    <row r="144" spans="6:54" ht="16.149999999999999" customHeight="1">
      <c r="F144" s="137" t="s">
        <v>201</v>
      </c>
      <c r="G144" s="395" t="s">
        <v>202</v>
      </c>
      <c r="H144" s="396">
        <v>43031</v>
      </c>
      <c r="I144" s="397" t="s">
        <v>61</v>
      </c>
      <c r="J144" s="397" t="s">
        <v>91</v>
      </c>
      <c r="K144" s="398" t="s">
        <v>117</v>
      </c>
      <c r="L144" s="395" t="s">
        <v>114</v>
      </c>
      <c r="M144" s="399">
        <v>0.10860290347093006</v>
      </c>
      <c r="N144" s="400" t="s">
        <v>52</v>
      </c>
      <c r="O144" s="504">
        <v>2018</v>
      </c>
      <c r="P144" s="401">
        <v>2</v>
      </c>
      <c r="Q144" s="141">
        <v>5992.9035704300004</v>
      </c>
      <c r="R144" s="141">
        <v>57.994500000000002</v>
      </c>
      <c r="S144" s="402">
        <v>5934.9090704300015</v>
      </c>
      <c r="T144" s="141">
        <v>2874.73128</v>
      </c>
      <c r="U144" s="141">
        <v>0</v>
      </c>
      <c r="V144" s="141">
        <v>0</v>
      </c>
      <c r="W144" s="403">
        <v>3060.1777904300011</v>
      </c>
      <c r="X144" s="142">
        <v>107.14449546</v>
      </c>
      <c r="Y144" s="141">
        <v>408.619056</v>
      </c>
      <c r="Z144" s="142">
        <v>0.29986499999999999</v>
      </c>
      <c r="AA144" s="141">
        <v>0</v>
      </c>
      <c r="AB144" s="141">
        <v>-0.71967599999999998</v>
      </c>
      <c r="AC144" s="142">
        <v>23.589380000000002</v>
      </c>
      <c r="AD144" s="141">
        <v>237.03328699999997</v>
      </c>
      <c r="AE144" s="141">
        <v>592.81311400000004</v>
      </c>
      <c r="AF144" s="141">
        <v>392.90311399999996</v>
      </c>
      <c r="AG144" s="141">
        <v>197.59104400000001</v>
      </c>
      <c r="AH144" s="141">
        <v>0</v>
      </c>
      <c r="AI144" s="141">
        <v>187.45560699999999</v>
      </c>
      <c r="AJ144" s="141">
        <v>67.329688000000004</v>
      </c>
      <c r="AK144" s="141">
        <v>0</v>
      </c>
      <c r="AL144" s="141">
        <v>89.979490999999996</v>
      </c>
      <c r="AM144" s="380">
        <v>8.3962199999999996</v>
      </c>
      <c r="AN144" s="141">
        <v>14.753357999999999</v>
      </c>
      <c r="AO144" s="141">
        <v>0</v>
      </c>
      <c r="AP144" s="141">
        <v>14.273574</v>
      </c>
      <c r="AQ144" s="141">
        <v>0</v>
      </c>
      <c r="AR144" s="141">
        <v>6.9968500000000002</v>
      </c>
      <c r="AS144" s="141">
        <v>0</v>
      </c>
      <c r="AT144" s="142">
        <v>5.8973450000000005</v>
      </c>
      <c r="AU144" s="466">
        <v>50.317346999999998</v>
      </c>
      <c r="AV144" s="402">
        <v>1815.4226919999996</v>
      </c>
      <c r="AW144" s="141">
        <v>100.71465800000001</v>
      </c>
      <c r="AX144" s="402">
        <v>650.84672797000144</v>
      </c>
      <c r="AY144" s="141">
        <v>0</v>
      </c>
      <c r="AZ144" s="141">
        <v>0</v>
      </c>
      <c r="BA144" s="142">
        <v>411.41478000000006</v>
      </c>
      <c r="BB144" s="403">
        <v>239.43194797000143</v>
      </c>
    </row>
    <row r="145" spans="6:54" ht="16.149999999999999" customHeight="1">
      <c r="F145" s="137" t="s">
        <v>203</v>
      </c>
      <c r="G145" s="395" t="s">
        <v>221</v>
      </c>
      <c r="H145" s="396">
        <v>43078</v>
      </c>
      <c r="I145" s="397" t="s">
        <v>61</v>
      </c>
      <c r="J145" s="397" t="s">
        <v>91</v>
      </c>
      <c r="K145" s="398" t="s">
        <v>117</v>
      </c>
      <c r="L145" s="395" t="s">
        <v>77</v>
      </c>
      <c r="M145" s="399">
        <v>4.3243204253904273E-2</v>
      </c>
      <c r="N145" s="400" t="s">
        <v>51</v>
      </c>
      <c r="O145" s="504">
        <v>2018</v>
      </c>
      <c r="P145" s="401">
        <v>2</v>
      </c>
      <c r="Q145" s="141">
        <v>7481.2578212400003</v>
      </c>
      <c r="R145" s="141">
        <v>53.505000000000003</v>
      </c>
      <c r="S145" s="402">
        <v>7427.7528212399993</v>
      </c>
      <c r="T145" s="141">
        <v>3739.4418519999999</v>
      </c>
      <c r="U145" s="141">
        <v>0</v>
      </c>
      <c r="V145" s="141">
        <v>0</v>
      </c>
      <c r="W145" s="403">
        <v>3688.3109692400003</v>
      </c>
      <c r="X145" s="142">
        <v>129.72377520000001</v>
      </c>
      <c r="Y145" s="141">
        <v>584.46694400000001</v>
      </c>
      <c r="Z145" s="142">
        <v>30.426302</v>
      </c>
      <c r="AA145" s="141">
        <v>0</v>
      </c>
      <c r="AB145" s="141">
        <v>-2.0790640000000002</v>
      </c>
      <c r="AC145" s="142">
        <v>39.362279000000001</v>
      </c>
      <c r="AD145" s="141">
        <v>238.35269300000002</v>
      </c>
      <c r="AE145" s="141">
        <v>852.55617700000005</v>
      </c>
      <c r="AF145" s="141">
        <v>573.98159200000009</v>
      </c>
      <c r="AG145" s="141">
        <v>326.57297600000004</v>
      </c>
      <c r="AH145" s="141">
        <v>0</v>
      </c>
      <c r="AI145" s="141">
        <v>303.96315500000003</v>
      </c>
      <c r="AJ145" s="141">
        <v>149.63263499999999</v>
      </c>
      <c r="AK145" s="141">
        <v>0</v>
      </c>
      <c r="AL145" s="141">
        <v>16.952368</v>
      </c>
      <c r="AM145" s="380">
        <v>6.0572729999999995</v>
      </c>
      <c r="AN145" s="141">
        <v>6.7769490000000001</v>
      </c>
      <c r="AO145" s="141">
        <v>0</v>
      </c>
      <c r="AP145" s="141">
        <v>8.2962650000000018</v>
      </c>
      <c r="AQ145" s="141">
        <v>22.569838999999998</v>
      </c>
      <c r="AR145" s="141">
        <v>3.1585780000000003</v>
      </c>
      <c r="AS145" s="141">
        <v>0</v>
      </c>
      <c r="AT145" s="142">
        <v>4.8977950000000003</v>
      </c>
      <c r="AU145" s="466">
        <v>51.756698999999998</v>
      </c>
      <c r="AV145" s="402">
        <v>2513.7682949999999</v>
      </c>
      <c r="AW145" s="141">
        <v>143.69530800000001</v>
      </c>
      <c r="AX145" s="402">
        <v>323.51356004000019</v>
      </c>
      <c r="AY145" s="141">
        <v>0</v>
      </c>
      <c r="AZ145" s="141">
        <v>0</v>
      </c>
      <c r="BA145" s="142">
        <v>574.54133999999999</v>
      </c>
      <c r="BB145" s="403">
        <v>-251.02777995999975</v>
      </c>
    </row>
    <row r="146" spans="6:54" ht="16.149999999999999" customHeight="1">
      <c r="F146" s="137" t="s">
        <v>204</v>
      </c>
      <c r="G146" s="395" t="s">
        <v>205</v>
      </c>
      <c r="H146" s="396">
        <v>43078</v>
      </c>
      <c r="I146" s="397" t="s">
        <v>61</v>
      </c>
      <c r="J146" s="397" t="s">
        <v>91</v>
      </c>
      <c r="K146" s="398" t="s">
        <v>117</v>
      </c>
      <c r="L146" s="395" t="s">
        <v>77</v>
      </c>
      <c r="M146" s="399">
        <v>9.5720594041326268E-2</v>
      </c>
      <c r="N146" s="400" t="s">
        <v>52</v>
      </c>
      <c r="O146" s="504">
        <v>2018</v>
      </c>
      <c r="P146" s="401">
        <v>2</v>
      </c>
      <c r="Q146" s="141">
        <v>9435.0831397900001</v>
      </c>
      <c r="R146" s="141">
        <v>104.79599999999999</v>
      </c>
      <c r="S146" s="402">
        <v>9330.2871397900017</v>
      </c>
      <c r="T146" s="141">
        <v>4576.6378920000006</v>
      </c>
      <c r="U146" s="141">
        <v>0</v>
      </c>
      <c r="V146" s="141">
        <v>0</v>
      </c>
      <c r="W146" s="403">
        <v>4753.649247790001</v>
      </c>
      <c r="X146" s="142">
        <v>164.21479782</v>
      </c>
      <c r="Y146" s="141">
        <v>642.37307200000009</v>
      </c>
      <c r="Z146" s="142">
        <v>1.019541</v>
      </c>
      <c r="AA146" s="141">
        <v>0</v>
      </c>
      <c r="AB146" s="141">
        <v>-2.6188210000000005</v>
      </c>
      <c r="AC146" s="142">
        <v>56.554538999999998</v>
      </c>
      <c r="AD146" s="141">
        <v>186.05623700000001</v>
      </c>
      <c r="AE146" s="141">
        <v>959.66795500000001</v>
      </c>
      <c r="AF146" s="141">
        <v>1081.653037</v>
      </c>
      <c r="AG146" s="141">
        <v>232.35539299999999</v>
      </c>
      <c r="AH146" s="141">
        <v>0</v>
      </c>
      <c r="AI146" s="141">
        <v>259.92298200000005</v>
      </c>
      <c r="AJ146" s="141">
        <v>58.333737999999997</v>
      </c>
      <c r="AK146" s="141">
        <v>0</v>
      </c>
      <c r="AL146" s="141">
        <v>40.141927999999993</v>
      </c>
      <c r="AM146" s="380">
        <v>6.9368770000000008</v>
      </c>
      <c r="AN146" s="141">
        <v>21.170468999999997</v>
      </c>
      <c r="AO146" s="141">
        <v>0</v>
      </c>
      <c r="AP146" s="141">
        <v>23.109596</v>
      </c>
      <c r="AQ146" s="141">
        <v>10.355338</v>
      </c>
      <c r="AR146" s="141">
        <v>3.278524</v>
      </c>
      <c r="AS146" s="141">
        <v>0</v>
      </c>
      <c r="AT146" s="142">
        <v>32.625312000000001</v>
      </c>
      <c r="AU146" s="466">
        <v>97.47611599999999</v>
      </c>
      <c r="AV146" s="402">
        <v>2915.6073860000006</v>
      </c>
      <c r="AW146" s="141">
        <v>181.238406</v>
      </c>
      <c r="AX146" s="402">
        <v>903.13176297000064</v>
      </c>
      <c r="AY146" s="141">
        <v>0</v>
      </c>
      <c r="AZ146" s="141">
        <v>0</v>
      </c>
      <c r="BA146" s="142">
        <v>546.993742</v>
      </c>
      <c r="BB146" s="403">
        <v>356.13802097000064</v>
      </c>
    </row>
    <row r="147" spans="6:54" ht="16.149999999999999" customHeight="1">
      <c r="F147" s="137" t="s">
        <v>206</v>
      </c>
      <c r="G147" s="395" t="s">
        <v>207</v>
      </c>
      <c r="H147" s="396">
        <v>43097</v>
      </c>
      <c r="I147" s="397" t="s">
        <v>55</v>
      </c>
      <c r="J147" s="397" t="s">
        <v>116</v>
      </c>
      <c r="K147" s="398" t="s">
        <v>63</v>
      </c>
      <c r="L147" s="395" t="s">
        <v>114</v>
      </c>
      <c r="M147" s="399">
        <v>0.15392532072951848</v>
      </c>
      <c r="N147" s="400" t="s">
        <v>52</v>
      </c>
      <c r="O147" s="504">
        <v>2018</v>
      </c>
      <c r="P147" s="401">
        <v>2</v>
      </c>
      <c r="Q147" s="141">
        <v>9967.2255173400008</v>
      </c>
      <c r="R147" s="141">
        <v>128.41200000000001</v>
      </c>
      <c r="S147" s="402">
        <v>9838.8135173400005</v>
      </c>
      <c r="T147" s="141">
        <v>3914.4845599999999</v>
      </c>
      <c r="U147" s="141">
        <v>0</v>
      </c>
      <c r="V147" s="141">
        <v>0</v>
      </c>
      <c r="W147" s="403">
        <v>5924.3289573399998</v>
      </c>
      <c r="X147" s="142">
        <v>220.08168780000003</v>
      </c>
      <c r="Y147" s="141">
        <v>1161.1734839999999</v>
      </c>
      <c r="Z147" s="142">
        <v>41.401361000000001</v>
      </c>
      <c r="AA147" s="141">
        <v>0</v>
      </c>
      <c r="AB147" s="141">
        <v>12.654302999999999</v>
      </c>
      <c r="AC147" s="142">
        <v>50.557238999999996</v>
      </c>
      <c r="AD147" s="141">
        <v>481.14338800000002</v>
      </c>
      <c r="AE147" s="141">
        <v>626.53793100000007</v>
      </c>
      <c r="AF147" s="141">
        <v>749.66249999999991</v>
      </c>
      <c r="AG147" s="141">
        <v>485.04163299999999</v>
      </c>
      <c r="AH147" s="141">
        <v>0</v>
      </c>
      <c r="AI147" s="141">
        <v>291.14892399999997</v>
      </c>
      <c r="AJ147" s="141">
        <v>51.077005</v>
      </c>
      <c r="AK147" s="141">
        <v>0</v>
      </c>
      <c r="AL147" s="141">
        <v>55.335087999999999</v>
      </c>
      <c r="AM147" s="380">
        <v>17.492125000000001</v>
      </c>
      <c r="AN147" s="141">
        <v>16.172719000000001</v>
      </c>
      <c r="AO147" s="141">
        <v>3.2385420000000003</v>
      </c>
      <c r="AP147" s="141">
        <v>42.021082</v>
      </c>
      <c r="AQ147" s="141">
        <v>0</v>
      </c>
      <c r="AR147" s="141">
        <v>25.108696000000002</v>
      </c>
      <c r="AS147" s="141">
        <v>0</v>
      </c>
      <c r="AT147" s="142">
        <v>19.171368999999999</v>
      </c>
      <c r="AU147" s="466">
        <v>123.20453300000001</v>
      </c>
      <c r="AV147" s="402">
        <v>2863.1510020000001</v>
      </c>
      <c r="AW147" s="141">
        <v>167.52457999999999</v>
      </c>
      <c r="AX147" s="402">
        <v>1534.2083845400002</v>
      </c>
      <c r="AY147" s="141">
        <v>0</v>
      </c>
      <c r="AZ147" s="141">
        <v>0</v>
      </c>
      <c r="BA147" s="142">
        <v>605.86723699999993</v>
      </c>
      <c r="BB147" s="403">
        <v>928.34114754000018</v>
      </c>
    </row>
    <row r="148" spans="6:54" ht="16.149999999999999" customHeight="1">
      <c r="F148" s="137" t="s">
        <v>59</v>
      </c>
      <c r="G148" s="395" t="s">
        <v>60</v>
      </c>
      <c r="H148" s="396">
        <v>32213</v>
      </c>
      <c r="I148" s="397" t="s">
        <v>61</v>
      </c>
      <c r="J148" s="397" t="s">
        <v>62</v>
      </c>
      <c r="K148" s="398" t="s">
        <v>63</v>
      </c>
      <c r="L148" s="395" t="s">
        <v>64</v>
      </c>
      <c r="M148" s="399">
        <v>0.19335643230164018</v>
      </c>
      <c r="N148" s="400" t="s">
        <v>52</v>
      </c>
      <c r="O148" s="504">
        <v>2018</v>
      </c>
      <c r="P148" s="401">
        <v>3</v>
      </c>
      <c r="Q148" s="141">
        <v>21544.597201190001</v>
      </c>
      <c r="R148" s="141">
        <v>231.59069099999999</v>
      </c>
      <c r="S148" s="402">
        <v>21313.006510190004</v>
      </c>
      <c r="T148" s="141">
        <v>8704.9436760720018</v>
      </c>
      <c r="U148" s="141">
        <v>0</v>
      </c>
      <c r="V148" s="141">
        <v>0</v>
      </c>
      <c r="W148" s="403">
        <v>12608.062834118002</v>
      </c>
      <c r="X148" s="142">
        <v>236.31039335999998</v>
      </c>
      <c r="Y148" s="141">
        <v>2512.8686892000005</v>
      </c>
      <c r="Z148" s="142">
        <v>166.76835616</v>
      </c>
      <c r="AA148" s="141">
        <v>0</v>
      </c>
      <c r="AB148" s="141">
        <v>634.64962070000001</v>
      </c>
      <c r="AC148" s="142">
        <v>70.165476380000001</v>
      </c>
      <c r="AD148" s="141">
        <v>945.42585584000005</v>
      </c>
      <c r="AE148" s="141">
        <v>2181.4504343400004</v>
      </c>
      <c r="AF148" s="141">
        <v>642.88471991999995</v>
      </c>
      <c r="AG148" s="141">
        <v>919.47465755999997</v>
      </c>
      <c r="AH148" s="141">
        <v>0</v>
      </c>
      <c r="AI148" s="141">
        <v>407.47027838000002</v>
      </c>
      <c r="AJ148" s="141">
        <v>149.56885004</v>
      </c>
      <c r="AK148" s="141">
        <v>149.72078914000002</v>
      </c>
      <c r="AL148" s="141">
        <v>258.75228730000003</v>
      </c>
      <c r="AM148" s="380">
        <v>24.431807280000001</v>
      </c>
      <c r="AN148" s="141">
        <v>13.066762600000001</v>
      </c>
      <c r="AO148" s="141">
        <v>24.766073300000002</v>
      </c>
      <c r="AP148" s="141">
        <v>55.123505480000006</v>
      </c>
      <c r="AQ148" s="141">
        <v>10.362246620000001</v>
      </c>
      <c r="AR148" s="141">
        <v>27.744079660000004</v>
      </c>
      <c r="AS148" s="141">
        <v>0</v>
      </c>
      <c r="AT148" s="142">
        <v>10.787676099999999</v>
      </c>
      <c r="AU148" s="466">
        <v>166.28215104</v>
      </c>
      <c r="AV148" s="402">
        <v>5821.0300235599998</v>
      </c>
      <c r="AW148" s="141">
        <v>410.11401871999999</v>
      </c>
      <c r="AX148" s="402">
        <v>4165.7864501980011</v>
      </c>
      <c r="AY148" s="141">
        <v>0</v>
      </c>
      <c r="AZ148" s="141">
        <v>0</v>
      </c>
      <c r="BA148" s="142">
        <v>750.76148091999994</v>
      </c>
      <c r="BB148" s="403">
        <v>3415.0249692780017</v>
      </c>
    </row>
    <row r="149" spans="6:54" ht="16.149999999999999" customHeight="1">
      <c r="F149" s="137" t="s">
        <v>65</v>
      </c>
      <c r="G149" s="395" t="s">
        <v>66</v>
      </c>
      <c r="H149" s="396">
        <v>32982</v>
      </c>
      <c r="I149" s="397" t="s">
        <v>61</v>
      </c>
      <c r="J149" s="397" t="s">
        <v>67</v>
      </c>
      <c r="K149" s="398" t="s">
        <v>63</v>
      </c>
      <c r="L149" s="395" t="s">
        <v>68</v>
      </c>
      <c r="M149" s="399">
        <v>0.14717986708852709</v>
      </c>
      <c r="N149" s="400" t="s">
        <v>52</v>
      </c>
      <c r="O149" s="504">
        <v>2018</v>
      </c>
      <c r="P149" s="401">
        <v>3</v>
      </c>
      <c r="Q149" s="141">
        <v>17249.73905914</v>
      </c>
      <c r="R149" s="141">
        <v>315.70588250000003</v>
      </c>
      <c r="S149" s="402">
        <v>16934.033176639998</v>
      </c>
      <c r="T149" s="141">
        <v>6957.3987232239997</v>
      </c>
      <c r="U149" s="141">
        <v>0</v>
      </c>
      <c r="V149" s="141">
        <v>0</v>
      </c>
      <c r="W149" s="403">
        <v>9976.6344534159998</v>
      </c>
      <c r="X149" s="142">
        <v>210.13579935999996</v>
      </c>
      <c r="Y149" s="141">
        <v>1996.2691999200001</v>
      </c>
      <c r="Z149" s="142">
        <v>84.447751780000004</v>
      </c>
      <c r="AA149" s="141">
        <v>0</v>
      </c>
      <c r="AB149" s="141">
        <v>249.54477783999999</v>
      </c>
      <c r="AC149" s="142">
        <v>122.55407805999999</v>
      </c>
      <c r="AD149" s="141">
        <v>563.14708024000004</v>
      </c>
      <c r="AE149" s="141">
        <v>1698.64875018</v>
      </c>
      <c r="AF149" s="141">
        <v>931.41707082000005</v>
      </c>
      <c r="AG149" s="141">
        <v>744.38003872000013</v>
      </c>
      <c r="AH149" s="141">
        <v>0</v>
      </c>
      <c r="AI149" s="141">
        <v>363.83336886000006</v>
      </c>
      <c r="AJ149" s="141">
        <v>238.11895751999998</v>
      </c>
      <c r="AK149" s="141">
        <v>167.19378564000002</v>
      </c>
      <c r="AL149" s="141">
        <v>288.83622909999997</v>
      </c>
      <c r="AM149" s="380">
        <v>7.9919966599999999</v>
      </c>
      <c r="AN149" s="141">
        <v>11.486595959999999</v>
      </c>
      <c r="AO149" s="141">
        <v>2.5525768800000002</v>
      </c>
      <c r="AP149" s="141">
        <v>62.021540620000003</v>
      </c>
      <c r="AQ149" s="141">
        <v>2.3702499600000002</v>
      </c>
      <c r="AR149" s="141">
        <v>25.373829699999998</v>
      </c>
      <c r="AS149" s="141">
        <v>0</v>
      </c>
      <c r="AT149" s="142">
        <v>83.353790259999997</v>
      </c>
      <c r="AU149" s="466">
        <v>195.15058004000002</v>
      </c>
      <c r="AV149" s="402">
        <v>5190.7258611200004</v>
      </c>
      <c r="AW149" s="141">
        <v>328.34039509999997</v>
      </c>
      <c r="AX149" s="402">
        <v>2538.8143020359994</v>
      </c>
      <c r="AY149" s="141">
        <v>0</v>
      </c>
      <c r="AZ149" s="141">
        <v>0</v>
      </c>
      <c r="BA149" s="142">
        <v>1034.76604664</v>
      </c>
      <c r="BB149" s="403">
        <v>1504.0482553959994</v>
      </c>
    </row>
    <row r="150" spans="6:54" ht="16.149999999999999" customHeight="1">
      <c r="F150" s="137" t="s">
        <v>69</v>
      </c>
      <c r="G150" s="395" t="s">
        <v>70</v>
      </c>
      <c r="H150" s="467">
        <v>32989</v>
      </c>
      <c r="I150" s="397" t="s">
        <v>55</v>
      </c>
      <c r="J150" s="397" t="s">
        <v>71</v>
      </c>
      <c r="K150" s="398" t="s">
        <v>63</v>
      </c>
      <c r="L150" s="395" t="s">
        <v>72</v>
      </c>
      <c r="M150" s="399">
        <v>0.1843036104567273</v>
      </c>
      <c r="N150" s="400" t="s">
        <v>52</v>
      </c>
      <c r="O150" s="504">
        <v>2018</v>
      </c>
      <c r="P150" s="401">
        <v>3</v>
      </c>
      <c r="Q150" s="141">
        <v>20375.600129080001</v>
      </c>
      <c r="R150" s="141">
        <v>218.7871505</v>
      </c>
      <c r="S150" s="402">
        <v>20156.812978580001</v>
      </c>
      <c r="T150" s="141">
        <v>8016.4143786880004</v>
      </c>
      <c r="U150" s="141">
        <v>0</v>
      </c>
      <c r="V150" s="141">
        <v>0</v>
      </c>
      <c r="W150" s="403">
        <v>12140.398599892002</v>
      </c>
      <c r="X150" s="142">
        <v>217.83420935999999</v>
      </c>
      <c r="Y150" s="141">
        <v>2376.5647423199998</v>
      </c>
      <c r="Z150" s="142">
        <v>178.28533994</v>
      </c>
      <c r="AA150" s="141">
        <v>0</v>
      </c>
      <c r="AB150" s="141">
        <v>242.40364013999999</v>
      </c>
      <c r="AC150" s="142">
        <v>66.944367460000009</v>
      </c>
      <c r="AD150" s="141">
        <v>709.58598482000002</v>
      </c>
      <c r="AE150" s="141">
        <v>2349.3127520200001</v>
      </c>
      <c r="AF150" s="141">
        <v>562.96475332</v>
      </c>
      <c r="AG150" s="141">
        <v>638.63042511999993</v>
      </c>
      <c r="AH150" s="141">
        <v>0</v>
      </c>
      <c r="AI150" s="141">
        <v>461.07439285999999</v>
      </c>
      <c r="AJ150" s="141">
        <v>210.64836823999997</v>
      </c>
      <c r="AK150" s="141">
        <v>149.72078914000002</v>
      </c>
      <c r="AL150" s="141">
        <v>258.60034819999998</v>
      </c>
      <c r="AM150" s="380">
        <v>21.089147080000004</v>
      </c>
      <c r="AN150" s="141">
        <v>23.884826520000001</v>
      </c>
      <c r="AO150" s="141">
        <v>44.700483220000002</v>
      </c>
      <c r="AP150" s="141">
        <v>49.714473519999999</v>
      </c>
      <c r="AQ150" s="141">
        <v>28.625326440000002</v>
      </c>
      <c r="AR150" s="141">
        <v>18.8404484</v>
      </c>
      <c r="AS150" s="141">
        <v>0</v>
      </c>
      <c r="AT150" s="142">
        <v>6.5333813000000003</v>
      </c>
      <c r="AU150" s="466">
        <v>193.38808648000003</v>
      </c>
      <c r="AV150" s="402">
        <v>5533.9259001999999</v>
      </c>
      <c r="AW150" s="141">
        <v>387.83974666</v>
      </c>
      <c r="AX150" s="402">
        <v>3755.2966690120029</v>
      </c>
      <c r="AY150" s="141">
        <v>0</v>
      </c>
      <c r="AZ150" s="141">
        <v>0</v>
      </c>
      <c r="BA150" s="142">
        <v>222.13496419999998</v>
      </c>
      <c r="BB150" s="403">
        <v>3533.1617048120024</v>
      </c>
    </row>
    <row r="151" spans="6:54" ht="16.149999999999999" customHeight="1">
      <c r="F151" s="137" t="s">
        <v>73</v>
      </c>
      <c r="G151" s="395" t="s">
        <v>74</v>
      </c>
      <c r="H151" s="467">
        <v>36981</v>
      </c>
      <c r="I151" s="397" t="s">
        <v>61</v>
      </c>
      <c r="J151" s="397" t="s">
        <v>67</v>
      </c>
      <c r="K151" s="398" t="s">
        <v>63</v>
      </c>
      <c r="L151" s="395" t="s">
        <v>68</v>
      </c>
      <c r="M151" s="399">
        <v>8.2734933459879229E-2</v>
      </c>
      <c r="N151" s="400" t="s">
        <v>52</v>
      </c>
      <c r="O151" s="504">
        <v>2018</v>
      </c>
      <c r="P151" s="401">
        <v>3</v>
      </c>
      <c r="Q151" s="141">
        <v>13721.228054029998</v>
      </c>
      <c r="R151" s="141">
        <v>241.3263905</v>
      </c>
      <c r="S151" s="402">
        <v>13479.901663530001</v>
      </c>
      <c r="T151" s="141">
        <v>5551.7001420720007</v>
      </c>
      <c r="U151" s="141">
        <v>0</v>
      </c>
      <c r="V151" s="141">
        <v>0</v>
      </c>
      <c r="W151" s="403">
        <v>7928.2015214579997</v>
      </c>
      <c r="X151" s="142">
        <v>136.63138068000001</v>
      </c>
      <c r="Y151" s="141">
        <v>1589.14587792</v>
      </c>
      <c r="Z151" s="142">
        <v>95.995123379999995</v>
      </c>
      <c r="AA151" s="141">
        <v>0</v>
      </c>
      <c r="AB151" s="141">
        <v>-40.932393540000007</v>
      </c>
      <c r="AC151" s="142">
        <v>130.81956509999998</v>
      </c>
      <c r="AD151" s="141">
        <v>547.46696511999994</v>
      </c>
      <c r="AE151" s="141">
        <v>1276.1668887199999</v>
      </c>
      <c r="AF151" s="141">
        <v>1499.3654266200001</v>
      </c>
      <c r="AG151" s="141">
        <v>489.51739238000005</v>
      </c>
      <c r="AH151" s="141">
        <v>0</v>
      </c>
      <c r="AI151" s="141">
        <v>337.12247508000002</v>
      </c>
      <c r="AJ151" s="141">
        <v>207.09299330000005</v>
      </c>
      <c r="AK151" s="141">
        <v>83.596892820000008</v>
      </c>
      <c r="AL151" s="141">
        <v>232.86186466000001</v>
      </c>
      <c r="AM151" s="380">
        <v>9.0555703600000008</v>
      </c>
      <c r="AN151" s="141">
        <v>8.9947947199999998</v>
      </c>
      <c r="AO151" s="141">
        <v>1.0027980600000002</v>
      </c>
      <c r="AP151" s="141">
        <v>56.247854820000008</v>
      </c>
      <c r="AQ151" s="141">
        <v>15.041970900000001</v>
      </c>
      <c r="AR151" s="141">
        <v>25.19150278</v>
      </c>
      <c r="AS151" s="141">
        <v>0</v>
      </c>
      <c r="AT151" s="142">
        <v>11.182717760000001</v>
      </c>
      <c r="AU151" s="466">
        <v>126.7172094</v>
      </c>
      <c r="AV151" s="402">
        <v>4799.9081080999995</v>
      </c>
      <c r="AW151" s="141">
        <v>261.18331290000003</v>
      </c>
      <c r="AX151" s="402">
        <v>1135.224890038</v>
      </c>
      <c r="AY151" s="141">
        <v>0</v>
      </c>
      <c r="AZ151" s="141">
        <v>0</v>
      </c>
      <c r="BA151" s="142">
        <v>915.67618005999998</v>
      </c>
      <c r="BB151" s="403">
        <v>219.54870997799998</v>
      </c>
    </row>
    <row r="152" spans="6:54" ht="16.149999999999999" customHeight="1">
      <c r="F152" s="137" t="s">
        <v>75</v>
      </c>
      <c r="G152" s="395" t="s">
        <v>76</v>
      </c>
      <c r="H152" s="467">
        <v>38015</v>
      </c>
      <c r="I152" s="397" t="s">
        <v>61</v>
      </c>
      <c r="J152" s="397" t="s">
        <v>62</v>
      </c>
      <c r="K152" s="398" t="s">
        <v>63</v>
      </c>
      <c r="L152" s="395" t="s">
        <v>77</v>
      </c>
      <c r="M152" s="399">
        <v>0.14225669367032845</v>
      </c>
      <c r="N152" s="400" t="s">
        <v>52</v>
      </c>
      <c r="O152" s="504">
        <v>2018</v>
      </c>
      <c r="P152" s="401">
        <v>3</v>
      </c>
      <c r="Q152" s="141">
        <v>12487.16076006</v>
      </c>
      <c r="R152" s="141">
        <v>336.4294615</v>
      </c>
      <c r="S152" s="402">
        <v>12150.73129856</v>
      </c>
      <c r="T152" s="141">
        <v>4807.6611139039996</v>
      </c>
      <c r="U152" s="141">
        <v>0</v>
      </c>
      <c r="V152" s="141">
        <v>0</v>
      </c>
      <c r="W152" s="403">
        <v>7343.0701846560014</v>
      </c>
      <c r="X152" s="142">
        <v>181.28215867999998</v>
      </c>
      <c r="Y152" s="141">
        <v>1432.13276784</v>
      </c>
      <c r="Z152" s="142">
        <v>90.707642700000008</v>
      </c>
      <c r="AA152" s="141">
        <v>0</v>
      </c>
      <c r="AB152" s="141">
        <v>-44.062339000000001</v>
      </c>
      <c r="AC152" s="142">
        <v>69.31461741999999</v>
      </c>
      <c r="AD152" s="141">
        <v>459.67655314000007</v>
      </c>
      <c r="AE152" s="141">
        <v>1229.55197284</v>
      </c>
      <c r="AF152" s="141">
        <v>903.61221551999995</v>
      </c>
      <c r="AG152" s="141">
        <v>437.37189325999998</v>
      </c>
      <c r="AH152" s="141">
        <v>0</v>
      </c>
      <c r="AI152" s="141">
        <v>243.92303114000001</v>
      </c>
      <c r="AJ152" s="141">
        <v>90.586091420000002</v>
      </c>
      <c r="AK152" s="141">
        <v>3.6769262199999995</v>
      </c>
      <c r="AL152" s="141">
        <v>166.52525359999998</v>
      </c>
      <c r="AM152" s="380">
        <v>16.804464459999998</v>
      </c>
      <c r="AN152" s="141">
        <v>14.312663220000001</v>
      </c>
      <c r="AO152" s="141">
        <v>10.757288280000001</v>
      </c>
      <c r="AP152" s="141">
        <v>32.91000906</v>
      </c>
      <c r="AQ152" s="141">
        <v>0</v>
      </c>
      <c r="AR152" s="141">
        <v>27.288262360000001</v>
      </c>
      <c r="AS152" s="141">
        <v>0</v>
      </c>
      <c r="AT152" s="142">
        <v>13.12753824</v>
      </c>
      <c r="AU152" s="466">
        <v>115.20022562000003</v>
      </c>
      <c r="AV152" s="402">
        <v>3650.1241627600002</v>
      </c>
      <c r="AW152" s="141">
        <v>237.69352803999999</v>
      </c>
      <c r="AX152" s="402">
        <v>1776.3822030560013</v>
      </c>
      <c r="AY152" s="141">
        <v>0</v>
      </c>
      <c r="AZ152" s="141">
        <v>0</v>
      </c>
      <c r="BA152" s="142">
        <v>320.34839843999998</v>
      </c>
      <c r="BB152" s="403">
        <v>1456.0338046160014</v>
      </c>
    </row>
    <row r="153" spans="6:54" ht="16.149999999999999" customHeight="1">
      <c r="F153" s="137" t="s">
        <v>78</v>
      </c>
      <c r="G153" s="395" t="s">
        <v>79</v>
      </c>
      <c r="H153" s="467">
        <v>38453</v>
      </c>
      <c r="I153" s="397" t="s">
        <v>61</v>
      </c>
      <c r="J153" s="397" t="s">
        <v>62</v>
      </c>
      <c r="K153" s="398" t="s">
        <v>63</v>
      </c>
      <c r="L153" s="395" t="s">
        <v>80</v>
      </c>
      <c r="M153" s="399">
        <v>0.20152010125627434</v>
      </c>
      <c r="N153" s="400" t="s">
        <v>52</v>
      </c>
      <c r="O153" s="504">
        <v>2018</v>
      </c>
      <c r="P153" s="401">
        <v>3</v>
      </c>
      <c r="Q153" s="141">
        <v>22796.704080710002</v>
      </c>
      <c r="R153" s="141">
        <v>636.10744</v>
      </c>
      <c r="S153" s="402">
        <v>22160.596640710002</v>
      </c>
      <c r="T153" s="141">
        <v>9042.5857230559996</v>
      </c>
      <c r="U153" s="141">
        <v>0</v>
      </c>
      <c r="V153" s="141">
        <v>0</v>
      </c>
      <c r="W153" s="403">
        <v>13118.010917654003</v>
      </c>
      <c r="X153" s="142">
        <v>312.67862056000001</v>
      </c>
      <c r="Y153" s="141">
        <v>2611.8961423199999</v>
      </c>
      <c r="Z153" s="142">
        <v>134.34455222000003</v>
      </c>
      <c r="AA153" s="141">
        <v>0</v>
      </c>
      <c r="AB153" s="141">
        <v>404.97847714000005</v>
      </c>
      <c r="AC153" s="142">
        <v>71.867194299999994</v>
      </c>
      <c r="AD153" s="141">
        <v>751.73389115999998</v>
      </c>
      <c r="AE153" s="141">
        <v>2170.1157774800004</v>
      </c>
      <c r="AF153" s="141">
        <v>696.15456838</v>
      </c>
      <c r="AG153" s="141">
        <v>749.75868285999991</v>
      </c>
      <c r="AH153" s="141">
        <v>0</v>
      </c>
      <c r="AI153" s="141">
        <v>464.75131907999997</v>
      </c>
      <c r="AJ153" s="141">
        <v>241.18812733999999</v>
      </c>
      <c r="AK153" s="141">
        <v>163.06104212</v>
      </c>
      <c r="AL153" s="141">
        <v>77.306614080000003</v>
      </c>
      <c r="AM153" s="380">
        <v>28.139121320000001</v>
      </c>
      <c r="AN153" s="141">
        <v>31.36023024</v>
      </c>
      <c r="AO153" s="141">
        <v>26.558954679999999</v>
      </c>
      <c r="AP153" s="141">
        <v>77.367389720000006</v>
      </c>
      <c r="AQ153" s="141">
        <v>0</v>
      </c>
      <c r="AR153" s="141">
        <v>7.84005756</v>
      </c>
      <c r="AS153" s="141">
        <v>0</v>
      </c>
      <c r="AT153" s="142">
        <v>22.669313719999998</v>
      </c>
      <c r="AU153" s="466">
        <v>193.93506724000002</v>
      </c>
      <c r="AV153" s="402">
        <v>5508.0050897399997</v>
      </c>
      <c r="AW153" s="141">
        <v>433.93806960000006</v>
      </c>
      <c r="AX153" s="402">
        <v>4593.9941146540023</v>
      </c>
      <c r="AY153" s="141">
        <v>0</v>
      </c>
      <c r="AZ153" s="141">
        <v>0</v>
      </c>
      <c r="BA153" s="142">
        <v>367.72300982000002</v>
      </c>
      <c r="BB153" s="403">
        <v>4226.2711048340025</v>
      </c>
    </row>
    <row r="154" spans="6:54" ht="16.149999999999999" customHeight="1">
      <c r="F154" s="137" t="s">
        <v>81</v>
      </c>
      <c r="G154" s="395" t="s">
        <v>82</v>
      </c>
      <c r="H154" s="467">
        <v>38453</v>
      </c>
      <c r="I154" s="397" t="s">
        <v>61</v>
      </c>
      <c r="J154" s="397" t="s">
        <v>62</v>
      </c>
      <c r="K154" s="398" t="s">
        <v>63</v>
      </c>
      <c r="L154" s="395" t="s">
        <v>83</v>
      </c>
      <c r="M154" s="399">
        <v>0.18052221147091216</v>
      </c>
      <c r="N154" s="400" t="s">
        <v>52</v>
      </c>
      <c r="O154" s="504">
        <v>2018</v>
      </c>
      <c r="P154" s="401">
        <v>3</v>
      </c>
      <c r="Q154" s="141">
        <v>19739.744649030003</v>
      </c>
      <c r="R154" s="141">
        <v>351.58083950000002</v>
      </c>
      <c r="S154" s="402">
        <v>19388.16380953</v>
      </c>
      <c r="T154" s="141">
        <v>7988.3433986560003</v>
      </c>
      <c r="U154" s="141">
        <v>0</v>
      </c>
      <c r="V154" s="141">
        <v>0</v>
      </c>
      <c r="W154" s="403">
        <v>11399.820410874001</v>
      </c>
      <c r="X154" s="142">
        <v>232.58436292000002</v>
      </c>
      <c r="Y154" s="141">
        <v>2285.6013118399997</v>
      </c>
      <c r="Z154" s="142">
        <v>128.23660040000001</v>
      </c>
      <c r="AA154" s="141">
        <v>0</v>
      </c>
      <c r="AB154" s="141">
        <v>33.031560339999999</v>
      </c>
      <c r="AC154" s="142">
        <v>162.75716392000001</v>
      </c>
      <c r="AD154" s="141">
        <v>630.72959191999996</v>
      </c>
      <c r="AE154" s="141">
        <v>1920.1455701599998</v>
      </c>
      <c r="AF154" s="141">
        <v>379.84775000000002</v>
      </c>
      <c r="AG154" s="141">
        <v>687.28132493999999</v>
      </c>
      <c r="AH154" s="141">
        <v>0</v>
      </c>
      <c r="AI154" s="141">
        <v>373.61824690000003</v>
      </c>
      <c r="AJ154" s="141">
        <v>305.12410061999998</v>
      </c>
      <c r="AK154" s="141">
        <v>160.20458704000001</v>
      </c>
      <c r="AL154" s="141">
        <v>286.86102080000001</v>
      </c>
      <c r="AM154" s="380">
        <v>29.385021940000001</v>
      </c>
      <c r="AN154" s="141">
        <v>24.644522019999997</v>
      </c>
      <c r="AO154" s="141">
        <v>14.191111939999999</v>
      </c>
      <c r="AP154" s="141">
        <v>58.92198298000001</v>
      </c>
      <c r="AQ154" s="141">
        <v>0</v>
      </c>
      <c r="AR154" s="141">
        <v>25.100339319999996</v>
      </c>
      <c r="AS154" s="141">
        <v>0</v>
      </c>
      <c r="AT154" s="142">
        <v>75.969549999999998</v>
      </c>
      <c r="AU154" s="466">
        <v>228.21252819999998</v>
      </c>
      <c r="AV154" s="402">
        <v>4972.0247205800006</v>
      </c>
      <c r="AW154" s="141">
        <v>413.69978147999996</v>
      </c>
      <c r="AX154" s="402">
        <v>3563.4623579140007</v>
      </c>
      <c r="AY154" s="141">
        <v>0</v>
      </c>
      <c r="AZ154" s="141">
        <v>0</v>
      </c>
      <c r="BA154" s="142">
        <v>349.42954218</v>
      </c>
      <c r="BB154" s="403">
        <v>3214.0328157340005</v>
      </c>
    </row>
    <row r="155" spans="6:54" ht="16.149999999999999" customHeight="1">
      <c r="F155" s="137" t="s">
        <v>84</v>
      </c>
      <c r="G155" s="395" t="s">
        <v>85</v>
      </c>
      <c r="H155" s="467">
        <v>38453</v>
      </c>
      <c r="I155" s="397" t="s">
        <v>61</v>
      </c>
      <c r="J155" s="397" t="s">
        <v>62</v>
      </c>
      <c r="K155" s="398" t="s">
        <v>63</v>
      </c>
      <c r="L155" s="395" t="s">
        <v>83</v>
      </c>
      <c r="M155" s="399">
        <v>0.14540527387556604</v>
      </c>
      <c r="N155" s="400" t="s">
        <v>52</v>
      </c>
      <c r="O155" s="504">
        <v>2018</v>
      </c>
      <c r="P155" s="401">
        <v>3</v>
      </c>
      <c r="Q155" s="141">
        <v>35031.151000720005</v>
      </c>
      <c r="R155" s="141">
        <v>556.90705500000013</v>
      </c>
      <c r="S155" s="402">
        <v>34474.243945720002</v>
      </c>
      <c r="T155" s="141">
        <v>13799.858163344001</v>
      </c>
      <c r="U155" s="141">
        <v>0</v>
      </c>
      <c r="V155" s="141">
        <v>0</v>
      </c>
      <c r="W155" s="403">
        <v>20674.385782376001</v>
      </c>
      <c r="X155" s="142">
        <v>415.03667992000004</v>
      </c>
      <c r="Y155" s="141">
        <v>4064.20465552</v>
      </c>
      <c r="Z155" s="142">
        <v>229.48881664000001</v>
      </c>
      <c r="AA155" s="141">
        <v>0</v>
      </c>
      <c r="AB155" s="141">
        <v>-316.88418695999997</v>
      </c>
      <c r="AC155" s="142">
        <v>285.31124197999998</v>
      </c>
      <c r="AD155" s="141">
        <v>1022.33742826</v>
      </c>
      <c r="AE155" s="141">
        <v>3159.3000941200003</v>
      </c>
      <c r="AF155" s="141">
        <v>2506.0835154000001</v>
      </c>
      <c r="AG155" s="141">
        <v>1231.7095080599997</v>
      </c>
      <c r="AH155" s="141">
        <v>0</v>
      </c>
      <c r="AI155" s="141">
        <v>709.00861624000004</v>
      </c>
      <c r="AJ155" s="141">
        <v>347.69743644000005</v>
      </c>
      <c r="AK155" s="141">
        <v>160.20458704000001</v>
      </c>
      <c r="AL155" s="141">
        <v>423.21116914000004</v>
      </c>
      <c r="AM155" s="380">
        <v>49.59292224</v>
      </c>
      <c r="AN155" s="141">
        <v>12.519781839999998</v>
      </c>
      <c r="AO155" s="141">
        <v>8.630140879999999</v>
      </c>
      <c r="AP155" s="141">
        <v>102.01191174000002</v>
      </c>
      <c r="AQ155" s="141">
        <v>15.041970900000001</v>
      </c>
      <c r="AR155" s="141">
        <v>30.509371279999996</v>
      </c>
      <c r="AS155" s="141">
        <v>0</v>
      </c>
      <c r="AT155" s="142">
        <v>395.67980422000005</v>
      </c>
      <c r="AU155" s="466">
        <v>613.98590310000009</v>
      </c>
      <c r="AV155" s="402">
        <v>10173.538257799999</v>
      </c>
      <c r="AW155" s="141">
        <v>666.83032207999997</v>
      </c>
      <c r="AX155" s="402">
        <v>5093.7141054360018</v>
      </c>
      <c r="AY155" s="141">
        <v>0</v>
      </c>
      <c r="AZ155" s="141">
        <v>0</v>
      </c>
      <c r="BA155" s="142">
        <v>796.43437438000001</v>
      </c>
      <c r="BB155" s="403">
        <v>4297.2797310560027</v>
      </c>
    </row>
    <row r="156" spans="6:54" ht="16.149999999999999" customHeight="1">
      <c r="F156" s="137" t="s">
        <v>86</v>
      </c>
      <c r="G156" s="395" t="s">
        <v>87</v>
      </c>
      <c r="H156" s="467">
        <v>38861</v>
      </c>
      <c r="I156" s="397" t="s">
        <v>55</v>
      </c>
      <c r="J156" s="397" t="s">
        <v>71</v>
      </c>
      <c r="K156" s="398" t="s">
        <v>63</v>
      </c>
      <c r="L156" s="395" t="s">
        <v>88</v>
      </c>
      <c r="M156" s="399">
        <v>0.17657098315172282</v>
      </c>
      <c r="N156" s="400" t="s">
        <v>52</v>
      </c>
      <c r="O156" s="504">
        <v>2018</v>
      </c>
      <c r="P156" s="401">
        <v>3</v>
      </c>
      <c r="Q156" s="141">
        <v>34110.780924499995</v>
      </c>
      <c r="R156" s="141">
        <v>538.81305399999997</v>
      </c>
      <c r="S156" s="402">
        <v>33571.967870499997</v>
      </c>
      <c r="T156" s="141">
        <v>13496.419720408001</v>
      </c>
      <c r="U156" s="141">
        <v>0</v>
      </c>
      <c r="V156" s="141">
        <v>0</v>
      </c>
      <c r="W156" s="403">
        <v>20075.548150091996</v>
      </c>
      <c r="X156" s="142">
        <v>345.53543444000002</v>
      </c>
      <c r="Y156" s="141">
        <v>3957.8662402399996</v>
      </c>
      <c r="Z156" s="142">
        <v>176.94827586</v>
      </c>
      <c r="AA156" s="141">
        <v>0</v>
      </c>
      <c r="AB156" s="141">
        <v>827.55150205999985</v>
      </c>
      <c r="AC156" s="142">
        <v>-78.096697399999996</v>
      </c>
      <c r="AD156" s="141">
        <v>968.88525287999994</v>
      </c>
      <c r="AE156" s="141">
        <v>3387.6949492399999</v>
      </c>
      <c r="AF156" s="141">
        <v>1959.7408996199997</v>
      </c>
      <c r="AG156" s="141">
        <v>1126.7803656000001</v>
      </c>
      <c r="AH156" s="141">
        <v>0</v>
      </c>
      <c r="AI156" s="141">
        <v>745.92981753999993</v>
      </c>
      <c r="AJ156" s="141">
        <v>389.05525946</v>
      </c>
      <c r="AK156" s="141">
        <v>149.72078914000002</v>
      </c>
      <c r="AL156" s="141">
        <v>418.34911793999999</v>
      </c>
      <c r="AM156" s="380">
        <v>17.868038160000001</v>
      </c>
      <c r="AN156" s="141">
        <v>36.860425660000004</v>
      </c>
      <c r="AO156" s="141">
        <v>9.9064293199999991</v>
      </c>
      <c r="AP156" s="141">
        <v>75.847998720000007</v>
      </c>
      <c r="AQ156" s="141">
        <v>4.7404999200000004</v>
      </c>
      <c r="AR156" s="141">
        <v>38.62291922</v>
      </c>
      <c r="AS156" s="141">
        <v>0</v>
      </c>
      <c r="AT156" s="142">
        <v>342.37956794000002</v>
      </c>
      <c r="AU156" s="466">
        <v>526.22587894000003</v>
      </c>
      <c r="AV156" s="402">
        <v>9672.3823303600002</v>
      </c>
      <c r="AW156" s="141">
        <v>649.29654993999998</v>
      </c>
      <c r="AX156" s="402">
        <v>6022.9741239119967</v>
      </c>
      <c r="AY156" s="141">
        <v>0</v>
      </c>
      <c r="AZ156" s="141">
        <v>0</v>
      </c>
      <c r="BA156" s="142">
        <v>451.16796354000002</v>
      </c>
      <c r="BB156" s="403">
        <v>5571.8061603719962</v>
      </c>
    </row>
    <row r="157" spans="6:54" ht="16.149999999999999" customHeight="1">
      <c r="F157" s="137" t="s">
        <v>89</v>
      </c>
      <c r="G157" s="395" t="s">
        <v>90</v>
      </c>
      <c r="H157" s="467">
        <v>39056</v>
      </c>
      <c r="I157" s="397" t="s">
        <v>61</v>
      </c>
      <c r="J157" s="397" t="s">
        <v>91</v>
      </c>
      <c r="K157" s="398" t="s">
        <v>63</v>
      </c>
      <c r="L157" s="395" t="s">
        <v>92</v>
      </c>
      <c r="M157" s="399">
        <v>0.19482586523732681</v>
      </c>
      <c r="N157" s="400" t="s">
        <v>52</v>
      </c>
      <c r="O157" s="504">
        <v>2018</v>
      </c>
      <c r="P157" s="401">
        <v>3</v>
      </c>
      <c r="Q157" s="141">
        <v>17146.64202951</v>
      </c>
      <c r="R157" s="141">
        <v>287.0935695</v>
      </c>
      <c r="S157" s="402">
        <v>16859.548460009999</v>
      </c>
      <c r="T157" s="141">
        <v>6803.071555976001</v>
      </c>
      <c r="U157" s="141">
        <v>0</v>
      </c>
      <c r="V157" s="141">
        <v>0</v>
      </c>
      <c r="W157" s="403">
        <v>10056.476904034</v>
      </c>
      <c r="X157" s="142">
        <v>191.90596448000002</v>
      </c>
      <c r="Y157" s="141">
        <v>1987.5462493599998</v>
      </c>
      <c r="Z157" s="142">
        <v>135.25618682000001</v>
      </c>
      <c r="AA157" s="141">
        <v>0</v>
      </c>
      <c r="AB157" s="141">
        <v>264.76907566</v>
      </c>
      <c r="AC157" s="142">
        <v>95.387366979999996</v>
      </c>
      <c r="AD157" s="141">
        <v>440.04602142000005</v>
      </c>
      <c r="AE157" s="141">
        <v>1554.00272698</v>
      </c>
      <c r="AF157" s="141">
        <v>615.41413064000005</v>
      </c>
      <c r="AG157" s="141">
        <v>633.00867842000002</v>
      </c>
      <c r="AH157" s="141">
        <v>0</v>
      </c>
      <c r="AI157" s="141">
        <v>317.03612606000002</v>
      </c>
      <c r="AJ157" s="141">
        <v>361.40234326000007</v>
      </c>
      <c r="AK157" s="141">
        <v>82.259828740000003</v>
      </c>
      <c r="AL157" s="141">
        <v>325.27122528000007</v>
      </c>
      <c r="AM157" s="380">
        <v>16.895627919999999</v>
      </c>
      <c r="AN157" s="141">
        <v>11.00039084</v>
      </c>
      <c r="AO157" s="141">
        <v>13.309865160000001</v>
      </c>
      <c r="AP157" s="141">
        <v>29.688900140000001</v>
      </c>
      <c r="AQ157" s="141">
        <v>0</v>
      </c>
      <c r="AR157" s="141">
        <v>20.23828812</v>
      </c>
      <c r="AS157" s="141">
        <v>0</v>
      </c>
      <c r="AT157" s="142">
        <v>15.345849100000002</v>
      </c>
      <c r="AU157" s="466">
        <v>106.47892127999999</v>
      </c>
      <c r="AV157" s="402">
        <v>4434.9200020799999</v>
      </c>
      <c r="AW157" s="141">
        <v>326.39557461999999</v>
      </c>
      <c r="AX157" s="402">
        <v>3340.6093693139992</v>
      </c>
      <c r="AY157" s="141">
        <v>0</v>
      </c>
      <c r="AZ157" s="141">
        <v>0</v>
      </c>
      <c r="BA157" s="142">
        <v>691.38368064000008</v>
      </c>
      <c r="BB157" s="403">
        <v>2649.2256886739988</v>
      </c>
    </row>
    <row r="158" spans="6:54" ht="16.149999999999999" customHeight="1">
      <c r="F158" s="137" t="s">
        <v>93</v>
      </c>
      <c r="G158" s="395" t="s">
        <v>94</v>
      </c>
      <c r="H158" s="467">
        <v>39781</v>
      </c>
      <c r="I158" s="397" t="s">
        <v>55</v>
      </c>
      <c r="J158" s="397" t="s">
        <v>71</v>
      </c>
      <c r="K158" s="398" t="s">
        <v>95</v>
      </c>
      <c r="L158" s="395" t="s">
        <v>96</v>
      </c>
      <c r="M158" s="399">
        <v>0.12832957840982326</v>
      </c>
      <c r="N158" s="400" t="s">
        <v>52</v>
      </c>
      <c r="O158" s="504">
        <v>2018</v>
      </c>
      <c r="P158" s="401">
        <v>3</v>
      </c>
      <c r="Q158" s="141">
        <v>8106.7343184100009</v>
      </c>
      <c r="R158" s="141">
        <v>222.73151750000002</v>
      </c>
      <c r="S158" s="402">
        <v>7884.0028009100006</v>
      </c>
      <c r="T158" s="141">
        <v>4456.322825968</v>
      </c>
      <c r="U158" s="141">
        <v>0</v>
      </c>
      <c r="V158" s="141">
        <v>0</v>
      </c>
      <c r="W158" s="403">
        <v>3427.6799749420015</v>
      </c>
      <c r="X158" s="142">
        <v>257.31165584000001</v>
      </c>
      <c r="Y158" s="141">
        <v>619.48637736000001</v>
      </c>
      <c r="Z158" s="142">
        <v>113.68083461999998</v>
      </c>
      <c r="AA158" s="141">
        <v>0</v>
      </c>
      <c r="AB158" s="141">
        <v>85.420162019999992</v>
      </c>
      <c r="AC158" s="142">
        <v>25.19150278</v>
      </c>
      <c r="AD158" s="141">
        <v>257.68871359999997</v>
      </c>
      <c r="AE158" s="141">
        <v>296.03814244</v>
      </c>
      <c r="AF158" s="141">
        <v>361.91893619999996</v>
      </c>
      <c r="AG158" s="141">
        <v>106.57008474000001</v>
      </c>
      <c r="AH158" s="141">
        <v>0</v>
      </c>
      <c r="AI158" s="141">
        <v>36.7692622</v>
      </c>
      <c r="AJ158" s="141">
        <v>23.702499600000003</v>
      </c>
      <c r="AK158" s="141">
        <v>89.340190800000002</v>
      </c>
      <c r="AL158" s="141">
        <v>123.37454920000002</v>
      </c>
      <c r="AM158" s="380">
        <v>10.27108316</v>
      </c>
      <c r="AN158" s="141">
        <v>4.9836024800000001</v>
      </c>
      <c r="AO158" s="141">
        <v>0</v>
      </c>
      <c r="AP158" s="141">
        <v>14.130336300000002</v>
      </c>
      <c r="AQ158" s="141">
        <v>0</v>
      </c>
      <c r="AR158" s="141">
        <v>8.6909165199999983</v>
      </c>
      <c r="AS158" s="141">
        <v>0</v>
      </c>
      <c r="AT158" s="142">
        <v>19.69130736</v>
      </c>
      <c r="AU158" s="466">
        <v>57.767245819999999</v>
      </c>
      <c r="AV158" s="402">
        <v>1353.1696245999999</v>
      </c>
      <c r="AW158" s="141">
        <v>154.30934995999999</v>
      </c>
      <c r="AX158" s="402">
        <v>1040.3337973620014</v>
      </c>
      <c r="AY158" s="141">
        <v>0</v>
      </c>
      <c r="AZ158" s="141">
        <v>0</v>
      </c>
      <c r="BA158" s="142">
        <v>160.26536268000001</v>
      </c>
      <c r="BB158" s="403">
        <v>880.06843468200145</v>
      </c>
    </row>
    <row r="159" spans="6:54" ht="16.149999999999999" customHeight="1">
      <c r="F159" s="137" t="s">
        <v>97</v>
      </c>
      <c r="G159" s="395" t="s">
        <v>98</v>
      </c>
      <c r="H159" s="467">
        <v>40002</v>
      </c>
      <c r="I159" s="397" t="s">
        <v>61</v>
      </c>
      <c r="J159" s="397" t="s">
        <v>67</v>
      </c>
      <c r="K159" s="398" t="s">
        <v>63</v>
      </c>
      <c r="L159" s="395" t="s">
        <v>68</v>
      </c>
      <c r="M159" s="399">
        <v>0.12289820491762125</v>
      </c>
      <c r="N159" s="400" t="s">
        <v>52</v>
      </c>
      <c r="O159" s="504">
        <v>2018</v>
      </c>
      <c r="P159" s="401">
        <v>3</v>
      </c>
      <c r="Q159" s="141">
        <v>21376.557663580003</v>
      </c>
      <c r="R159" s="141">
        <v>360.94088499999998</v>
      </c>
      <c r="S159" s="402">
        <v>21015.616778580003</v>
      </c>
      <c r="T159" s="141">
        <v>8779.9892916080007</v>
      </c>
      <c r="U159" s="141">
        <v>0</v>
      </c>
      <c r="V159" s="141">
        <v>0</v>
      </c>
      <c r="W159" s="403">
        <v>12235.627486972004</v>
      </c>
      <c r="X159" s="142">
        <v>299.19100623999998</v>
      </c>
      <c r="Y159" s="141">
        <v>2477.5062241600003</v>
      </c>
      <c r="Z159" s="142">
        <v>143.24818347999999</v>
      </c>
      <c r="AA159" s="141">
        <v>0</v>
      </c>
      <c r="AB159" s="141">
        <v>-64.209463659999997</v>
      </c>
      <c r="AC159" s="142">
        <v>126.35255556</v>
      </c>
      <c r="AD159" s="141">
        <v>705.90905859999998</v>
      </c>
      <c r="AE159" s="141">
        <v>1928.3198937400002</v>
      </c>
      <c r="AF159" s="141">
        <v>905.95207765999999</v>
      </c>
      <c r="AG159" s="141">
        <v>1094.7212155</v>
      </c>
      <c r="AH159" s="141">
        <v>0</v>
      </c>
      <c r="AI159" s="141">
        <v>552.81522143999996</v>
      </c>
      <c r="AJ159" s="141">
        <v>422.0868198</v>
      </c>
      <c r="AK159" s="141">
        <v>167.19378564000002</v>
      </c>
      <c r="AL159" s="141">
        <v>356.05408694000005</v>
      </c>
      <c r="AM159" s="380">
        <v>13.796070280000002</v>
      </c>
      <c r="AN159" s="141">
        <v>44.913197959999998</v>
      </c>
      <c r="AO159" s="141">
        <v>13.12753824</v>
      </c>
      <c r="AP159" s="141">
        <v>87.608085059999993</v>
      </c>
      <c r="AQ159" s="141">
        <v>0</v>
      </c>
      <c r="AR159" s="141">
        <v>36.647710920000002</v>
      </c>
      <c r="AS159" s="141">
        <v>0</v>
      </c>
      <c r="AT159" s="142">
        <v>14.646929240000002</v>
      </c>
      <c r="AU159" s="466">
        <v>210.73953169999999</v>
      </c>
      <c r="AV159" s="402">
        <v>6343.7916910200011</v>
      </c>
      <c r="AW159" s="141">
        <v>406.89290979999998</v>
      </c>
      <c r="AX159" s="402">
        <v>2627.1405641720021</v>
      </c>
      <c r="AY159" s="141">
        <v>0</v>
      </c>
      <c r="AZ159" s="141">
        <v>0</v>
      </c>
      <c r="BA159" s="142">
        <v>479.88445343999996</v>
      </c>
      <c r="BB159" s="403">
        <v>2147.2561107320021</v>
      </c>
    </row>
    <row r="160" spans="6:54" ht="16.149999999999999" customHeight="1">
      <c r="F160" s="137" t="s">
        <v>99</v>
      </c>
      <c r="G160" s="395" t="s">
        <v>100</v>
      </c>
      <c r="H160" s="467">
        <v>40308</v>
      </c>
      <c r="I160" s="397" t="s">
        <v>55</v>
      </c>
      <c r="J160" s="397" t="s">
        <v>71</v>
      </c>
      <c r="K160" s="398" t="s">
        <v>63</v>
      </c>
      <c r="L160" s="395" t="s">
        <v>77</v>
      </c>
      <c r="M160" s="399">
        <v>8.0582705292083098E-2</v>
      </c>
      <c r="N160" s="400" t="s">
        <v>52</v>
      </c>
      <c r="O160" s="504">
        <v>2018</v>
      </c>
      <c r="P160" s="401">
        <v>3</v>
      </c>
      <c r="Q160" s="141">
        <v>13657.339185559998</v>
      </c>
      <c r="R160" s="141">
        <v>105.46486049999999</v>
      </c>
      <c r="S160" s="402">
        <v>13551.874325060002</v>
      </c>
      <c r="T160" s="141">
        <v>5477.7609277760002</v>
      </c>
      <c r="U160" s="141">
        <v>0</v>
      </c>
      <c r="V160" s="141">
        <v>0</v>
      </c>
      <c r="W160" s="403">
        <v>8074.1133972840007</v>
      </c>
      <c r="X160" s="142">
        <v>149.93423316000002</v>
      </c>
      <c r="Y160" s="141">
        <v>1597.93158352</v>
      </c>
      <c r="Z160" s="142">
        <v>73.8424026</v>
      </c>
      <c r="AA160" s="141">
        <v>0</v>
      </c>
      <c r="AB160" s="141">
        <v>-37.346630779999998</v>
      </c>
      <c r="AC160" s="142">
        <v>70.104700739999998</v>
      </c>
      <c r="AD160" s="141">
        <v>582.56489722000015</v>
      </c>
      <c r="AE160" s="141">
        <v>1573.45093178</v>
      </c>
      <c r="AF160" s="141">
        <v>831.07648917999995</v>
      </c>
      <c r="AG160" s="141">
        <v>900.26955531999999</v>
      </c>
      <c r="AH160" s="141">
        <v>0</v>
      </c>
      <c r="AI160" s="141">
        <v>361.28079198</v>
      </c>
      <c r="AJ160" s="141">
        <v>156.0414557</v>
      </c>
      <c r="AK160" s="141">
        <v>0</v>
      </c>
      <c r="AL160" s="141">
        <v>313.66307804000002</v>
      </c>
      <c r="AM160" s="380">
        <v>15.98399332</v>
      </c>
      <c r="AN160" s="141">
        <v>3.0083941799999998</v>
      </c>
      <c r="AO160" s="141">
        <v>12.367842740000002</v>
      </c>
      <c r="AP160" s="141">
        <v>38.31904102</v>
      </c>
      <c r="AQ160" s="141">
        <v>0</v>
      </c>
      <c r="AR160" s="141">
        <v>28.564550799999999</v>
      </c>
      <c r="AS160" s="141">
        <v>0</v>
      </c>
      <c r="AT160" s="142">
        <v>108.05908792000001</v>
      </c>
      <c r="AU160" s="466">
        <v>206.30290998000004</v>
      </c>
      <c r="AV160" s="402">
        <v>4924.6501091999999</v>
      </c>
      <c r="AW160" s="141">
        <v>259.96780010000003</v>
      </c>
      <c r="AX160" s="402">
        <v>1100.5453386639995</v>
      </c>
      <c r="AY160" s="141">
        <v>0</v>
      </c>
      <c r="AZ160" s="141">
        <v>0</v>
      </c>
      <c r="BA160" s="142">
        <v>206.57640036000001</v>
      </c>
      <c r="BB160" s="403">
        <v>893.96893830399938</v>
      </c>
    </row>
    <row r="161" spans="6:54" ht="16.149999999999999" customHeight="1">
      <c r="F161" s="137" t="s">
        <v>101</v>
      </c>
      <c r="G161" s="395" t="s">
        <v>102</v>
      </c>
      <c r="H161" s="467">
        <v>40328</v>
      </c>
      <c r="I161" s="397" t="s">
        <v>55</v>
      </c>
      <c r="J161" s="397" t="s">
        <v>103</v>
      </c>
      <c r="K161" s="398" t="s">
        <v>63</v>
      </c>
      <c r="L161" s="395" t="s">
        <v>77</v>
      </c>
      <c r="M161" s="399">
        <v>3.1193122975524495E-2</v>
      </c>
      <c r="N161" s="400" t="s">
        <v>51</v>
      </c>
      <c r="O161" s="504">
        <v>2018</v>
      </c>
      <c r="P161" s="401">
        <v>3</v>
      </c>
      <c r="Q161" s="141">
        <v>14829.848389369999</v>
      </c>
      <c r="R161" s="141">
        <v>110.066622</v>
      </c>
      <c r="S161" s="402">
        <v>14719.781767370003</v>
      </c>
      <c r="T161" s="141">
        <v>6013.5436311120011</v>
      </c>
      <c r="U161" s="141">
        <v>0</v>
      </c>
      <c r="V161" s="141">
        <v>0</v>
      </c>
      <c r="W161" s="403">
        <v>8706.2381362580018</v>
      </c>
      <c r="X161" s="142">
        <v>170.16565464000001</v>
      </c>
      <c r="Y161" s="141">
        <v>1735.6475187999999</v>
      </c>
      <c r="Z161" s="142">
        <v>72.262235959999998</v>
      </c>
      <c r="AA161" s="141">
        <v>0</v>
      </c>
      <c r="AB161" s="141">
        <v>-206.27252215999999</v>
      </c>
      <c r="AC161" s="142">
        <v>79.433761480000001</v>
      </c>
      <c r="AD161" s="141">
        <v>793.97296095999991</v>
      </c>
      <c r="AE161" s="141">
        <v>1654.1305938800001</v>
      </c>
      <c r="AF161" s="141">
        <v>1221.98540566</v>
      </c>
      <c r="AG161" s="141">
        <v>893.79694965999988</v>
      </c>
      <c r="AH161" s="141">
        <v>0</v>
      </c>
      <c r="AI161" s="141">
        <v>365.89974061999999</v>
      </c>
      <c r="AJ161" s="141">
        <v>188.67797438000002</v>
      </c>
      <c r="AK161" s="141">
        <v>74.845200659999989</v>
      </c>
      <c r="AL161" s="141">
        <v>358.15084652000002</v>
      </c>
      <c r="AM161" s="380">
        <v>20.63332978</v>
      </c>
      <c r="AN161" s="141">
        <v>9.2378972800000003</v>
      </c>
      <c r="AO161" s="141">
        <v>11.12194212</v>
      </c>
      <c r="AP161" s="141">
        <v>40.841230080000003</v>
      </c>
      <c r="AQ161" s="141">
        <v>0</v>
      </c>
      <c r="AR161" s="141">
        <v>18.171916360000001</v>
      </c>
      <c r="AS161" s="141">
        <v>0</v>
      </c>
      <c r="AT161" s="142">
        <v>204.99623371999999</v>
      </c>
      <c r="AU161" s="466">
        <v>305.00254933999997</v>
      </c>
      <c r="AV161" s="402">
        <v>5856.4622216799999</v>
      </c>
      <c r="AW161" s="141">
        <v>282.27245998000001</v>
      </c>
      <c r="AX161" s="402">
        <v>462.58928451800227</v>
      </c>
      <c r="AY161" s="141">
        <v>0</v>
      </c>
      <c r="AZ161" s="141">
        <v>0</v>
      </c>
      <c r="BA161" s="142">
        <v>198.49324023999998</v>
      </c>
      <c r="BB161" s="403">
        <v>264.0960442780023</v>
      </c>
    </row>
    <row r="162" spans="6:54" ht="16.149999999999999" customHeight="1">
      <c r="F162" s="137" t="s">
        <v>104</v>
      </c>
      <c r="G162" s="395" t="s">
        <v>105</v>
      </c>
      <c r="H162" s="467">
        <v>40338</v>
      </c>
      <c r="I162" s="397" t="s">
        <v>55</v>
      </c>
      <c r="J162" s="397" t="s">
        <v>103</v>
      </c>
      <c r="K162" s="398" t="s">
        <v>106</v>
      </c>
      <c r="L162" s="395" t="s">
        <v>77</v>
      </c>
      <c r="M162" s="399">
        <v>1.9650223717552751E-2</v>
      </c>
      <c r="N162" s="400" t="s">
        <v>51</v>
      </c>
      <c r="O162" s="504">
        <v>2018</v>
      </c>
      <c r="P162" s="401">
        <v>3</v>
      </c>
      <c r="Q162" s="141">
        <v>6485.05539864</v>
      </c>
      <c r="R162" s="141">
        <v>81.172568500000011</v>
      </c>
      <c r="S162" s="402">
        <v>6403.8828301399999</v>
      </c>
      <c r="T162" s="141">
        <v>2558.6047462960005</v>
      </c>
      <c r="U162" s="141">
        <v>0</v>
      </c>
      <c r="V162" s="141">
        <v>0</v>
      </c>
      <c r="W162" s="403">
        <v>3845.2780838439994</v>
      </c>
      <c r="X162" s="142">
        <v>100.20250455999999</v>
      </c>
      <c r="Y162" s="141">
        <v>534.79845088000002</v>
      </c>
      <c r="Z162" s="142">
        <v>81.682460160000005</v>
      </c>
      <c r="AA162" s="141">
        <v>0</v>
      </c>
      <c r="AB162" s="141">
        <v>-20.967595800000002</v>
      </c>
      <c r="AC162" s="142">
        <v>33.153111620000004</v>
      </c>
      <c r="AD162" s="141">
        <v>268.96259481999999</v>
      </c>
      <c r="AE162" s="141">
        <v>982.55977187999997</v>
      </c>
      <c r="AF162" s="141">
        <v>731.52599085999998</v>
      </c>
      <c r="AG162" s="141">
        <v>236.93383253999997</v>
      </c>
      <c r="AH162" s="141">
        <v>0</v>
      </c>
      <c r="AI162" s="141">
        <v>337.36557763999997</v>
      </c>
      <c r="AJ162" s="141">
        <v>69.375393059999993</v>
      </c>
      <c r="AK162" s="141">
        <v>35.280259019999995</v>
      </c>
      <c r="AL162" s="141">
        <v>175.1857823</v>
      </c>
      <c r="AM162" s="380">
        <v>7.900833200000001</v>
      </c>
      <c r="AN162" s="141">
        <v>2.8564550799999999</v>
      </c>
      <c r="AO162" s="141">
        <v>0</v>
      </c>
      <c r="AP162" s="141">
        <v>25.373829699999998</v>
      </c>
      <c r="AQ162" s="141">
        <v>0</v>
      </c>
      <c r="AR162" s="141">
        <v>13.309865160000001</v>
      </c>
      <c r="AS162" s="141">
        <v>0</v>
      </c>
      <c r="AT162" s="142">
        <v>3.28188456</v>
      </c>
      <c r="AU162" s="466">
        <v>52.722867700000009</v>
      </c>
      <c r="AV162" s="402">
        <v>2889.9120698199999</v>
      </c>
      <c r="AW162" s="141">
        <v>123.43532483999999</v>
      </c>
      <c r="AX162" s="402">
        <v>127.43278940399924</v>
      </c>
      <c r="AY162" s="141">
        <v>0</v>
      </c>
      <c r="AZ162" s="141">
        <v>0</v>
      </c>
      <c r="BA162" s="142">
        <v>175.00345538000002</v>
      </c>
      <c r="BB162" s="403">
        <v>-47.570665976000775</v>
      </c>
    </row>
    <row r="163" spans="6:54" ht="16.149999999999999" customHeight="1">
      <c r="F163" s="137" t="s">
        <v>107</v>
      </c>
      <c r="G163" s="395" t="s">
        <v>213</v>
      </c>
      <c r="H163" s="467">
        <v>40978</v>
      </c>
      <c r="I163" s="397" t="s">
        <v>61</v>
      </c>
      <c r="J163" s="397" t="s">
        <v>108</v>
      </c>
      <c r="K163" s="398" t="s">
        <v>63</v>
      </c>
      <c r="L163" s="395" t="s">
        <v>77</v>
      </c>
      <c r="M163" s="399">
        <v>-1.0983098675063221E-2</v>
      </c>
      <c r="N163" s="400" t="s">
        <v>56</v>
      </c>
      <c r="O163" s="504">
        <v>2018</v>
      </c>
      <c r="P163" s="401">
        <v>3</v>
      </c>
      <c r="Q163" s="141">
        <v>12482.690774260001</v>
      </c>
      <c r="R163" s="141">
        <v>295.07621700000004</v>
      </c>
      <c r="S163" s="402">
        <v>12187.61455726</v>
      </c>
      <c r="T163" s="141">
        <v>4947.3837847839995</v>
      </c>
      <c r="U163" s="141">
        <v>0</v>
      </c>
      <c r="V163" s="141">
        <v>0</v>
      </c>
      <c r="W163" s="403">
        <v>7240.2307724760012</v>
      </c>
      <c r="X163" s="142">
        <v>134.75296864000001</v>
      </c>
      <c r="Y163" s="141">
        <v>1436.5883756799999</v>
      </c>
      <c r="Z163" s="142">
        <v>79.524924940000005</v>
      </c>
      <c r="AA163" s="141">
        <v>0</v>
      </c>
      <c r="AB163" s="141">
        <v>-17.169118300000001</v>
      </c>
      <c r="AC163" s="142">
        <v>77.33700189999999</v>
      </c>
      <c r="AD163" s="141">
        <v>524.88881485999991</v>
      </c>
      <c r="AE163" s="141">
        <v>1526.1978716799999</v>
      </c>
      <c r="AF163" s="141">
        <v>1980.9819858000001</v>
      </c>
      <c r="AG163" s="141">
        <v>432.60100552000006</v>
      </c>
      <c r="AH163" s="141">
        <v>0</v>
      </c>
      <c r="AI163" s="141">
        <v>438.52663042000006</v>
      </c>
      <c r="AJ163" s="141">
        <v>91.315399100000008</v>
      </c>
      <c r="AK163" s="141">
        <v>27.683304020000001</v>
      </c>
      <c r="AL163" s="141">
        <v>393.09683952</v>
      </c>
      <c r="AM163" s="380">
        <v>16.804464459999998</v>
      </c>
      <c r="AN163" s="141">
        <v>3.3730480200000006</v>
      </c>
      <c r="AO163" s="141">
        <v>18.961999680000002</v>
      </c>
      <c r="AP163" s="141">
        <v>52.753255519999996</v>
      </c>
      <c r="AQ163" s="141">
        <v>0</v>
      </c>
      <c r="AR163" s="141">
        <v>32.879621240000006</v>
      </c>
      <c r="AS163" s="141">
        <v>0</v>
      </c>
      <c r="AT163" s="142">
        <v>8.9644069000000002</v>
      </c>
      <c r="AU163" s="466">
        <v>133.73679582</v>
      </c>
      <c r="AV163" s="402">
        <v>5549.0286467400001</v>
      </c>
      <c r="AW163" s="141">
        <v>237.60236458000003</v>
      </c>
      <c r="AX163" s="402">
        <v>-137.09862450399891</v>
      </c>
      <c r="AY163" s="141">
        <v>0</v>
      </c>
      <c r="AZ163" s="141">
        <v>0</v>
      </c>
      <c r="BA163" s="142">
        <v>473.38145996000003</v>
      </c>
      <c r="BB163" s="403">
        <v>-610.48008446399899</v>
      </c>
    </row>
    <row r="164" spans="6:54" ht="16.149999999999999" customHeight="1">
      <c r="F164" s="137" t="s">
        <v>109</v>
      </c>
      <c r="G164" s="395" t="s">
        <v>110</v>
      </c>
      <c r="H164" s="467">
        <v>41018</v>
      </c>
      <c r="I164" s="397" t="s">
        <v>61</v>
      </c>
      <c r="J164" s="397" t="s">
        <v>67</v>
      </c>
      <c r="K164" s="398" t="s">
        <v>63</v>
      </c>
      <c r="L164" s="395" t="s">
        <v>111</v>
      </c>
      <c r="M164" s="399">
        <v>0.21775130027824419</v>
      </c>
      <c r="N164" s="400" t="s">
        <v>52</v>
      </c>
      <c r="O164" s="504">
        <v>2018</v>
      </c>
      <c r="P164" s="401">
        <v>3</v>
      </c>
      <c r="Q164" s="141">
        <v>23318.670708270001</v>
      </c>
      <c r="R164" s="141">
        <v>317.678066</v>
      </c>
      <c r="S164" s="402">
        <v>23000.992642270001</v>
      </c>
      <c r="T164" s="141">
        <v>9215.0894821040019</v>
      </c>
      <c r="U164" s="141">
        <v>0</v>
      </c>
      <c r="V164" s="141">
        <v>0</v>
      </c>
      <c r="W164" s="403">
        <v>13785.903160165999</v>
      </c>
      <c r="X164" s="142">
        <v>246.99578643999999</v>
      </c>
      <c r="Y164" s="141">
        <v>2711.73941096</v>
      </c>
      <c r="Z164" s="142">
        <v>123.10105881999999</v>
      </c>
      <c r="AA164" s="141">
        <v>0</v>
      </c>
      <c r="AB164" s="141">
        <v>-88.398168380000001</v>
      </c>
      <c r="AC164" s="142">
        <v>108.27180266000002</v>
      </c>
      <c r="AD164" s="141">
        <v>669.99065536000001</v>
      </c>
      <c r="AE164" s="141">
        <v>1827.7969851799999</v>
      </c>
      <c r="AF164" s="141">
        <v>371.97730461999998</v>
      </c>
      <c r="AG164" s="141">
        <v>990.09595123999998</v>
      </c>
      <c r="AH164" s="141">
        <v>0</v>
      </c>
      <c r="AI164" s="141">
        <v>508.81365807999998</v>
      </c>
      <c r="AJ164" s="141">
        <v>213.53521114</v>
      </c>
      <c r="AK164" s="141">
        <v>89.036312600000002</v>
      </c>
      <c r="AL164" s="141">
        <v>370.88334309999999</v>
      </c>
      <c r="AM164" s="380">
        <v>9.6633267600000003</v>
      </c>
      <c r="AN164" s="141">
        <v>5.3786441400000005</v>
      </c>
      <c r="AO164" s="141">
        <v>3.7073140399999995</v>
      </c>
      <c r="AP164" s="141">
        <v>80.527723000000009</v>
      </c>
      <c r="AQ164" s="141">
        <v>15.041970900000001</v>
      </c>
      <c r="AR164" s="141">
        <v>24.310255999999999</v>
      </c>
      <c r="AS164" s="141">
        <v>0</v>
      </c>
      <c r="AT164" s="142">
        <v>21.63612784</v>
      </c>
      <c r="AU164" s="466">
        <v>160.26536268000001</v>
      </c>
      <c r="AV164" s="402">
        <v>5202.3947840000001</v>
      </c>
      <c r="AW164" s="141">
        <v>443.87488673999997</v>
      </c>
      <c r="AX164" s="402">
        <v>5077.6708674859983</v>
      </c>
      <c r="AY164" s="141">
        <v>0</v>
      </c>
      <c r="AZ164" s="141">
        <v>0</v>
      </c>
      <c r="BA164" s="142">
        <v>418.47066922000005</v>
      </c>
      <c r="BB164" s="403">
        <v>4659.2001982659986</v>
      </c>
    </row>
    <row r="165" spans="6:54" ht="16.149999999999999" customHeight="1">
      <c r="F165" s="137" t="s">
        <v>112</v>
      </c>
      <c r="G165" s="395" t="s">
        <v>113</v>
      </c>
      <c r="H165" s="467">
        <v>41324</v>
      </c>
      <c r="I165" s="397" t="s">
        <v>55</v>
      </c>
      <c r="J165" s="397" t="s">
        <v>103</v>
      </c>
      <c r="K165" s="398" t="s">
        <v>63</v>
      </c>
      <c r="L165" s="395" t="s">
        <v>114</v>
      </c>
      <c r="M165" s="399">
        <v>0.11228413229492873</v>
      </c>
      <c r="N165" s="400" t="s">
        <v>52</v>
      </c>
      <c r="O165" s="504">
        <v>2018</v>
      </c>
      <c r="P165" s="401">
        <v>3</v>
      </c>
      <c r="Q165" s="141">
        <v>11589.68339683</v>
      </c>
      <c r="R165" s="141">
        <v>246.33511050000001</v>
      </c>
      <c r="S165" s="402">
        <v>11343.34828633</v>
      </c>
      <c r="T165" s="141">
        <v>4500.0815691840007</v>
      </c>
      <c r="U165" s="141">
        <v>0</v>
      </c>
      <c r="V165" s="141">
        <v>0</v>
      </c>
      <c r="W165" s="403">
        <v>6843.2667171459989</v>
      </c>
      <c r="X165" s="142">
        <v>130.22630355999999</v>
      </c>
      <c r="Y165" s="141">
        <v>1337.12163728</v>
      </c>
      <c r="Z165" s="142">
        <v>69.496944339999999</v>
      </c>
      <c r="AA165" s="141">
        <v>0</v>
      </c>
      <c r="AB165" s="141">
        <v>-38.92679742</v>
      </c>
      <c r="AC165" s="142">
        <v>92.044706779999999</v>
      </c>
      <c r="AD165" s="141">
        <v>477.84846949999996</v>
      </c>
      <c r="AE165" s="141">
        <v>1341.53108954</v>
      </c>
      <c r="AF165" s="141">
        <v>963.38505745999987</v>
      </c>
      <c r="AG165" s="141">
        <v>313.96695624</v>
      </c>
      <c r="AH165" s="141">
        <v>0</v>
      </c>
      <c r="AI165" s="141">
        <v>209.52401889999999</v>
      </c>
      <c r="AJ165" s="141">
        <v>175.82392651999999</v>
      </c>
      <c r="AK165" s="141">
        <v>0</v>
      </c>
      <c r="AL165" s="141">
        <v>289.99096625999999</v>
      </c>
      <c r="AM165" s="380">
        <v>8.6605287000000004</v>
      </c>
      <c r="AN165" s="141">
        <v>4.7404999200000004</v>
      </c>
      <c r="AO165" s="141">
        <v>6.0775639999999997</v>
      </c>
      <c r="AP165" s="141">
        <v>28.412611699999999</v>
      </c>
      <c r="AQ165" s="141">
        <v>18.3846311</v>
      </c>
      <c r="AR165" s="141">
        <v>15.22429782</v>
      </c>
      <c r="AS165" s="141">
        <v>0</v>
      </c>
      <c r="AT165" s="142">
        <v>11.608147239999999</v>
      </c>
      <c r="AU165" s="466">
        <v>93.108280480000005</v>
      </c>
      <c r="AV165" s="402">
        <v>3865.1787649000003</v>
      </c>
      <c r="AW165" s="141">
        <v>193.02343264000001</v>
      </c>
      <c r="AX165" s="402">
        <v>1301.3375437859986</v>
      </c>
      <c r="AY165" s="141">
        <v>0</v>
      </c>
      <c r="AZ165" s="141">
        <v>0</v>
      </c>
      <c r="BA165" s="142">
        <v>240.82347349999998</v>
      </c>
      <c r="BB165" s="403">
        <v>1060.5140702859985</v>
      </c>
    </row>
    <row r="166" spans="6:54" ht="16.149999999999999" customHeight="1">
      <c r="F166" s="137" t="s">
        <v>115</v>
      </c>
      <c r="G166" s="395" t="s">
        <v>214</v>
      </c>
      <c r="H166" s="467">
        <v>41408</v>
      </c>
      <c r="I166" s="397" t="s">
        <v>55</v>
      </c>
      <c r="J166" s="397" t="s">
        <v>116</v>
      </c>
      <c r="K166" s="398" t="s">
        <v>117</v>
      </c>
      <c r="L166" s="395" t="s">
        <v>114</v>
      </c>
      <c r="M166" s="399">
        <v>0.10158788692288795</v>
      </c>
      <c r="N166" s="400" t="s">
        <v>52</v>
      </c>
      <c r="O166" s="504">
        <v>2018</v>
      </c>
      <c r="P166" s="401">
        <v>3</v>
      </c>
      <c r="Q166" s="141">
        <v>13316.726267600003</v>
      </c>
      <c r="R166" s="141">
        <v>73.847315499999993</v>
      </c>
      <c r="S166" s="402">
        <v>13242.878952100002</v>
      </c>
      <c r="T166" s="141">
        <v>6989.9585311440005</v>
      </c>
      <c r="U166" s="141">
        <v>0</v>
      </c>
      <c r="V166" s="141">
        <v>0</v>
      </c>
      <c r="W166" s="403">
        <v>6252.9204209560012</v>
      </c>
      <c r="X166" s="142">
        <v>153.81423180000002</v>
      </c>
      <c r="Y166" s="141">
        <v>910.88940560000015</v>
      </c>
      <c r="Z166" s="142">
        <v>108.84917124000002</v>
      </c>
      <c r="AA166" s="141">
        <v>0</v>
      </c>
      <c r="AB166" s="141">
        <v>583.99312476</v>
      </c>
      <c r="AC166" s="142">
        <v>13.613743360000003</v>
      </c>
      <c r="AD166" s="141">
        <v>265.89342499999998</v>
      </c>
      <c r="AE166" s="141">
        <v>1328.13006092</v>
      </c>
      <c r="AF166" s="141">
        <v>1299.5655101200002</v>
      </c>
      <c r="AG166" s="141">
        <v>316.12449146</v>
      </c>
      <c r="AH166" s="141">
        <v>0</v>
      </c>
      <c r="AI166" s="141">
        <v>349.27760307999995</v>
      </c>
      <c r="AJ166" s="141">
        <v>165.55284336</v>
      </c>
      <c r="AK166" s="141">
        <v>0</v>
      </c>
      <c r="AL166" s="141">
        <v>249.42322655999999</v>
      </c>
      <c r="AM166" s="380">
        <v>7.6577306400000005</v>
      </c>
      <c r="AN166" s="141">
        <v>16.37903498</v>
      </c>
      <c r="AO166" s="141">
        <v>0</v>
      </c>
      <c r="AP166" s="141">
        <v>37.711284620000001</v>
      </c>
      <c r="AQ166" s="141">
        <v>0</v>
      </c>
      <c r="AR166" s="141">
        <v>19.904022099999999</v>
      </c>
      <c r="AS166" s="141">
        <v>0</v>
      </c>
      <c r="AT166" s="142">
        <v>15.041970900000001</v>
      </c>
      <c r="AU166" s="466">
        <v>96.694043239999999</v>
      </c>
      <c r="AV166" s="402">
        <v>4070.66120374</v>
      </c>
      <c r="AW166" s="141">
        <v>253.49519444000003</v>
      </c>
      <c r="AX166" s="402">
        <v>1352.8180822560007</v>
      </c>
      <c r="AY166" s="141">
        <v>0</v>
      </c>
      <c r="AZ166" s="141">
        <v>0</v>
      </c>
      <c r="BA166" s="142">
        <v>141.88073157999997</v>
      </c>
      <c r="BB166" s="403">
        <v>1210.937350676001</v>
      </c>
    </row>
    <row r="167" spans="6:54" ht="16.149999999999999" customHeight="1">
      <c r="F167" s="137" t="s">
        <v>118</v>
      </c>
      <c r="G167" s="395" t="s">
        <v>119</v>
      </c>
      <c r="H167" s="467">
        <v>41426</v>
      </c>
      <c r="I167" s="397" t="s">
        <v>61</v>
      </c>
      <c r="J167" s="397" t="s">
        <v>67</v>
      </c>
      <c r="K167" s="398" t="s">
        <v>63</v>
      </c>
      <c r="L167" s="395" t="s">
        <v>111</v>
      </c>
      <c r="M167" s="399">
        <v>9.511256259127672E-2</v>
      </c>
      <c r="N167" s="400" t="s">
        <v>52</v>
      </c>
      <c r="O167" s="504">
        <v>2018</v>
      </c>
      <c r="P167" s="401">
        <v>3</v>
      </c>
      <c r="Q167" s="141">
        <v>23355.005307130003</v>
      </c>
      <c r="R167" s="141">
        <v>362.97567750000002</v>
      </c>
      <c r="S167" s="402">
        <v>22992.02962963</v>
      </c>
      <c r="T167" s="141">
        <v>9257.7017355759999</v>
      </c>
      <c r="U167" s="141">
        <v>0</v>
      </c>
      <c r="V167" s="141">
        <v>0</v>
      </c>
      <c r="W167" s="403">
        <v>13734.327894054002</v>
      </c>
      <c r="X167" s="142">
        <v>259.46721064000002</v>
      </c>
      <c r="Y167" s="141">
        <v>2710.5784427199997</v>
      </c>
      <c r="Z167" s="142">
        <v>166.58602924000002</v>
      </c>
      <c r="AA167" s="141">
        <v>0</v>
      </c>
      <c r="AB167" s="141">
        <v>-566.18586224000001</v>
      </c>
      <c r="AC167" s="142">
        <v>112.92113911999999</v>
      </c>
      <c r="AD167" s="141">
        <v>1036.6500914799999</v>
      </c>
      <c r="AE167" s="141">
        <v>2165.4056653799998</v>
      </c>
      <c r="AF167" s="141">
        <v>1921.78651244</v>
      </c>
      <c r="AG167" s="141">
        <v>771.15170813999998</v>
      </c>
      <c r="AH167" s="141">
        <v>0</v>
      </c>
      <c r="AI167" s="141">
        <v>430.32191902000005</v>
      </c>
      <c r="AJ167" s="141">
        <v>317.09690169999999</v>
      </c>
      <c r="AK167" s="141">
        <v>0</v>
      </c>
      <c r="AL167" s="141">
        <v>355.02090105999997</v>
      </c>
      <c r="AM167" s="380">
        <v>11.00039084</v>
      </c>
      <c r="AN167" s="141">
        <v>25.130727140000001</v>
      </c>
      <c r="AO167" s="141">
        <v>1.54977882</v>
      </c>
      <c r="AP167" s="141">
        <v>93.837588159999996</v>
      </c>
      <c r="AQ167" s="141">
        <v>15.041970900000001</v>
      </c>
      <c r="AR167" s="141">
        <v>33.06194816</v>
      </c>
      <c r="AS167" s="141">
        <v>0</v>
      </c>
      <c r="AT167" s="142">
        <v>301.44717439999999</v>
      </c>
      <c r="AU167" s="466">
        <v>481.06957842000003</v>
      </c>
      <c r="AV167" s="402">
        <v>7478.5032776400003</v>
      </c>
      <c r="AW167" s="141">
        <v>444.57380660000001</v>
      </c>
      <c r="AX167" s="402">
        <v>2221.3544040940023</v>
      </c>
      <c r="AY167" s="141">
        <v>0</v>
      </c>
      <c r="AZ167" s="141">
        <v>0</v>
      </c>
      <c r="BA167" s="142">
        <v>825.21163991999993</v>
      </c>
      <c r="BB167" s="403">
        <v>1396.1427641740024</v>
      </c>
    </row>
    <row r="168" spans="6:54" ht="16.149999999999999" customHeight="1">
      <c r="F168" s="137" t="s">
        <v>120</v>
      </c>
      <c r="G168" s="395" t="s">
        <v>121</v>
      </c>
      <c r="H168" s="467">
        <v>41470</v>
      </c>
      <c r="I168" s="397" t="s">
        <v>55</v>
      </c>
      <c r="J168" s="397" t="s">
        <v>103</v>
      </c>
      <c r="K168" s="398" t="s">
        <v>95</v>
      </c>
      <c r="L168" s="395" t="s">
        <v>114</v>
      </c>
      <c r="M168" s="399">
        <v>4.8605246963715494E-2</v>
      </c>
      <c r="N168" s="400" t="s">
        <v>51</v>
      </c>
      <c r="O168" s="504">
        <v>2018</v>
      </c>
      <c r="P168" s="401">
        <v>3</v>
      </c>
      <c r="Q168" s="141">
        <v>3207.4702392600002</v>
      </c>
      <c r="R168" s="141">
        <v>88.748257500000008</v>
      </c>
      <c r="S168" s="402">
        <v>3118.7219817599998</v>
      </c>
      <c r="T168" s="141">
        <v>1839.0917525919999</v>
      </c>
      <c r="U168" s="141">
        <v>0</v>
      </c>
      <c r="V168" s="141">
        <v>0</v>
      </c>
      <c r="W168" s="403">
        <v>1279.6302291679999</v>
      </c>
      <c r="X168" s="142">
        <v>76.706957240000008</v>
      </c>
      <c r="Y168" s="141">
        <v>245.05843119999997</v>
      </c>
      <c r="Z168" s="142">
        <v>17.959201620000002</v>
      </c>
      <c r="AA168" s="141">
        <v>0</v>
      </c>
      <c r="AB168" s="141">
        <v>-0.36465384000000001</v>
      </c>
      <c r="AC168" s="142">
        <v>18.870836220000001</v>
      </c>
      <c r="AD168" s="141">
        <v>167.58882729999999</v>
      </c>
      <c r="AE168" s="141">
        <v>102.28540211999999</v>
      </c>
      <c r="AF168" s="141">
        <v>284.88581249999999</v>
      </c>
      <c r="AG168" s="141">
        <v>28.655714259999996</v>
      </c>
      <c r="AH168" s="141">
        <v>0</v>
      </c>
      <c r="AI168" s="141">
        <v>7.2019133399999991</v>
      </c>
      <c r="AJ168" s="141">
        <v>27.531364920000001</v>
      </c>
      <c r="AK168" s="141">
        <v>0</v>
      </c>
      <c r="AL168" s="141">
        <v>61.596111139999991</v>
      </c>
      <c r="AM168" s="380">
        <v>6.0167883599999996</v>
      </c>
      <c r="AN168" s="141">
        <v>4.4973973599999999</v>
      </c>
      <c r="AO168" s="141">
        <v>0</v>
      </c>
      <c r="AP168" s="141">
        <v>10.39263444</v>
      </c>
      <c r="AQ168" s="141">
        <v>0</v>
      </c>
      <c r="AR168" s="141">
        <v>5.6825223400000002</v>
      </c>
      <c r="AS168" s="141">
        <v>0</v>
      </c>
      <c r="AT168" s="142">
        <v>42.755662740000005</v>
      </c>
      <c r="AU168" s="466">
        <v>69.345005240000006</v>
      </c>
      <c r="AV168" s="402">
        <v>749.09015081999996</v>
      </c>
      <c r="AW168" s="141">
        <v>53.421787559999999</v>
      </c>
      <c r="AX168" s="402">
        <v>155.89988310799993</v>
      </c>
      <c r="AY168" s="141">
        <v>0</v>
      </c>
      <c r="AZ168" s="141">
        <v>0</v>
      </c>
      <c r="BA168" s="142">
        <v>76.364591660000002</v>
      </c>
      <c r="BB168" s="403">
        <v>79.535291447999953</v>
      </c>
    </row>
    <row r="169" spans="6:54" ht="16.149999999999999" customHeight="1">
      <c r="F169" s="137" t="s">
        <v>122</v>
      </c>
      <c r="G169" s="395" t="s">
        <v>123</v>
      </c>
      <c r="H169" s="467">
        <v>41655</v>
      </c>
      <c r="I169" s="397" t="s">
        <v>61</v>
      </c>
      <c r="J169" s="397" t="s">
        <v>62</v>
      </c>
      <c r="K169" s="398" t="s">
        <v>95</v>
      </c>
      <c r="L169" s="395" t="s">
        <v>80</v>
      </c>
      <c r="M169" s="399">
        <v>0.12451323914437401</v>
      </c>
      <c r="N169" s="400" t="s">
        <v>52</v>
      </c>
      <c r="O169" s="504">
        <v>2018</v>
      </c>
      <c r="P169" s="401">
        <v>3</v>
      </c>
      <c r="Q169" s="141">
        <v>4113.0574338700008</v>
      </c>
      <c r="R169" s="141">
        <v>53.342868000000003</v>
      </c>
      <c r="S169" s="402">
        <v>4059.7145658700006</v>
      </c>
      <c r="T169" s="141">
        <v>2300.619126992</v>
      </c>
      <c r="U169" s="141">
        <v>0</v>
      </c>
      <c r="V169" s="141">
        <v>0</v>
      </c>
      <c r="W169" s="403">
        <v>1759.0954388780006</v>
      </c>
      <c r="X169" s="142">
        <v>87.669493079999995</v>
      </c>
      <c r="Y169" s="141">
        <v>398.87103424000009</v>
      </c>
      <c r="Z169" s="142">
        <v>5.5305832400000003</v>
      </c>
      <c r="AA169" s="141">
        <v>0</v>
      </c>
      <c r="AB169" s="141">
        <v>-0.24310256000000002</v>
      </c>
      <c r="AC169" s="142">
        <v>0</v>
      </c>
      <c r="AD169" s="141">
        <v>260.30206612000001</v>
      </c>
      <c r="AE169" s="141">
        <v>128.23660040000001</v>
      </c>
      <c r="AF169" s="141">
        <v>92.348584980000012</v>
      </c>
      <c r="AG169" s="141">
        <v>53.512951020000003</v>
      </c>
      <c r="AH169" s="141">
        <v>0</v>
      </c>
      <c r="AI169" s="141">
        <v>8.8124678000000003</v>
      </c>
      <c r="AJ169" s="141">
        <v>17.98958944</v>
      </c>
      <c r="AK169" s="141">
        <v>0</v>
      </c>
      <c r="AL169" s="141">
        <v>84.782017800000006</v>
      </c>
      <c r="AM169" s="380">
        <v>8.1743235799999994</v>
      </c>
      <c r="AN169" s="141">
        <v>2.0359839399999999</v>
      </c>
      <c r="AO169" s="141">
        <v>0</v>
      </c>
      <c r="AP169" s="141">
        <v>15.740890759999999</v>
      </c>
      <c r="AQ169" s="141">
        <v>0</v>
      </c>
      <c r="AR169" s="141">
        <v>2.8868428999999995</v>
      </c>
      <c r="AS169" s="141">
        <v>0</v>
      </c>
      <c r="AT169" s="142">
        <v>1.54977882</v>
      </c>
      <c r="AU169" s="466">
        <v>30.387819999999998</v>
      </c>
      <c r="AV169" s="402">
        <v>676.37209756000004</v>
      </c>
      <c r="AW169" s="141">
        <v>78.279024320000005</v>
      </c>
      <c r="AX169" s="402">
        <v>512.13010387800068</v>
      </c>
      <c r="AY169" s="141">
        <v>0</v>
      </c>
      <c r="AZ169" s="141">
        <v>0</v>
      </c>
      <c r="BA169" s="142">
        <v>89.70484463999999</v>
      </c>
      <c r="BB169" s="403">
        <v>422.42525923800065</v>
      </c>
    </row>
    <row r="170" spans="6:54" ht="16.149999999999999" customHeight="1">
      <c r="F170" s="137" t="s">
        <v>124</v>
      </c>
      <c r="G170" s="395" t="s">
        <v>125</v>
      </c>
      <c r="H170" s="467">
        <v>41699</v>
      </c>
      <c r="I170" s="397" t="s">
        <v>55</v>
      </c>
      <c r="J170" s="397" t="s">
        <v>126</v>
      </c>
      <c r="K170" s="398" t="s">
        <v>63</v>
      </c>
      <c r="L170" s="395" t="s">
        <v>114</v>
      </c>
      <c r="M170" s="399">
        <v>0.18270013534050231</v>
      </c>
      <c r="N170" s="400" t="s">
        <v>52</v>
      </c>
      <c r="O170" s="504">
        <v>2018</v>
      </c>
      <c r="P170" s="401">
        <v>3</v>
      </c>
      <c r="Q170" s="141">
        <v>20424.131403480002</v>
      </c>
      <c r="R170" s="141">
        <v>219.66367650000001</v>
      </c>
      <c r="S170" s="402">
        <v>20204.467726980001</v>
      </c>
      <c r="T170" s="141">
        <v>8021.3457670720009</v>
      </c>
      <c r="U170" s="141">
        <v>0</v>
      </c>
      <c r="V170" s="141">
        <v>0</v>
      </c>
      <c r="W170" s="403">
        <v>12183.121959908</v>
      </c>
      <c r="X170" s="142">
        <v>299.65291084</v>
      </c>
      <c r="Y170" s="141">
        <v>2382.1813184000002</v>
      </c>
      <c r="Z170" s="142">
        <v>80.284620439999998</v>
      </c>
      <c r="AA170" s="141">
        <v>0</v>
      </c>
      <c r="AB170" s="141">
        <v>-28.351836060000004</v>
      </c>
      <c r="AC170" s="142">
        <v>74.419771179999998</v>
      </c>
      <c r="AD170" s="141">
        <v>502.34105242000004</v>
      </c>
      <c r="AE170" s="141">
        <v>1431.5702002000003</v>
      </c>
      <c r="AF170" s="141">
        <v>1494.8680292600002</v>
      </c>
      <c r="AG170" s="141">
        <v>595.90515019999998</v>
      </c>
      <c r="AH170" s="141">
        <v>0</v>
      </c>
      <c r="AI170" s="141">
        <v>751.46040077999999</v>
      </c>
      <c r="AJ170" s="141">
        <v>122.94911972</v>
      </c>
      <c r="AK170" s="141">
        <v>51.233864519999997</v>
      </c>
      <c r="AL170" s="141">
        <v>158.68519603999999</v>
      </c>
      <c r="AM170" s="380">
        <v>18.019977259999997</v>
      </c>
      <c r="AN170" s="141">
        <v>30.023166160000002</v>
      </c>
      <c r="AO170" s="141">
        <v>0.82047113999999999</v>
      </c>
      <c r="AP170" s="141">
        <v>190.19736538000001</v>
      </c>
      <c r="AQ170" s="141">
        <v>0</v>
      </c>
      <c r="AR170" s="141">
        <v>21.028371440000001</v>
      </c>
      <c r="AS170" s="141">
        <v>0</v>
      </c>
      <c r="AT170" s="142">
        <v>26.315852120000002</v>
      </c>
      <c r="AU170" s="466">
        <v>286.40520350000003</v>
      </c>
      <c r="AV170" s="402">
        <v>5395.4182166400005</v>
      </c>
      <c r="AW170" s="141">
        <v>340.16125707999998</v>
      </c>
      <c r="AX170" s="402">
        <v>3731.4915716279997</v>
      </c>
      <c r="AY170" s="141">
        <v>0</v>
      </c>
      <c r="AZ170" s="141">
        <v>0</v>
      </c>
      <c r="BA170" s="142">
        <v>583.05110234000006</v>
      </c>
      <c r="BB170" s="403">
        <v>3148.4404692879998</v>
      </c>
    </row>
    <row r="171" spans="6:54" ht="16.149999999999999" customHeight="1">
      <c r="F171" s="137" t="s">
        <v>127</v>
      </c>
      <c r="G171" s="395" t="s">
        <v>128</v>
      </c>
      <c r="H171" s="467">
        <v>41699</v>
      </c>
      <c r="I171" s="397" t="s">
        <v>55</v>
      </c>
      <c r="J171" s="397" t="s">
        <v>103</v>
      </c>
      <c r="K171" s="398" t="s">
        <v>95</v>
      </c>
      <c r="L171" s="395" t="s">
        <v>114</v>
      </c>
      <c r="M171" s="399">
        <v>0.11071069173967585</v>
      </c>
      <c r="N171" s="400" t="s">
        <v>52</v>
      </c>
      <c r="O171" s="504">
        <v>2018</v>
      </c>
      <c r="P171" s="401">
        <v>3</v>
      </c>
      <c r="Q171" s="141">
        <v>6066.9520839900006</v>
      </c>
      <c r="R171" s="141">
        <v>115.638823</v>
      </c>
      <c r="S171" s="402">
        <v>5951.3132609900003</v>
      </c>
      <c r="T171" s="141">
        <v>3366.7789733199997</v>
      </c>
      <c r="U171" s="141">
        <v>0</v>
      </c>
      <c r="V171" s="141">
        <v>0</v>
      </c>
      <c r="W171" s="403">
        <v>2584.534287670001</v>
      </c>
      <c r="X171" s="142">
        <v>186.08596652</v>
      </c>
      <c r="Y171" s="141">
        <v>467.71331312000001</v>
      </c>
      <c r="Z171" s="142">
        <v>30.478983459999998</v>
      </c>
      <c r="AA171" s="141">
        <v>0</v>
      </c>
      <c r="AB171" s="141">
        <v>-0.97241024000000009</v>
      </c>
      <c r="AC171" s="142">
        <v>22.821252819999998</v>
      </c>
      <c r="AD171" s="141">
        <v>210.95224644000001</v>
      </c>
      <c r="AE171" s="141">
        <v>180.10860914</v>
      </c>
      <c r="AF171" s="141">
        <v>403.73257652000007</v>
      </c>
      <c r="AG171" s="141">
        <v>39.686492919999999</v>
      </c>
      <c r="AH171" s="141">
        <v>0</v>
      </c>
      <c r="AI171" s="141">
        <v>26.802057239999996</v>
      </c>
      <c r="AJ171" s="141">
        <v>14.616541419999999</v>
      </c>
      <c r="AK171" s="141">
        <v>0</v>
      </c>
      <c r="AL171" s="141">
        <v>106.87396294000001</v>
      </c>
      <c r="AM171" s="380">
        <v>6.6245447600000009</v>
      </c>
      <c r="AN171" s="141">
        <v>23.307457939999999</v>
      </c>
      <c r="AO171" s="141">
        <v>0</v>
      </c>
      <c r="AP171" s="141">
        <v>114.7140205</v>
      </c>
      <c r="AQ171" s="141">
        <v>0</v>
      </c>
      <c r="AR171" s="141">
        <v>9.632938939999999</v>
      </c>
      <c r="AS171" s="141">
        <v>0</v>
      </c>
      <c r="AT171" s="142">
        <v>12.337454920000001</v>
      </c>
      <c r="AU171" s="466">
        <v>166.61641706</v>
      </c>
      <c r="AV171" s="402">
        <v>1149.3889036800001</v>
      </c>
      <c r="AW171" s="141">
        <v>101.03950150000001</v>
      </c>
      <c r="AX171" s="402">
        <v>671.6764619700009</v>
      </c>
      <c r="AY171" s="141">
        <v>0</v>
      </c>
      <c r="AZ171" s="141">
        <v>0</v>
      </c>
      <c r="BA171" s="142">
        <v>98.274209880000001</v>
      </c>
      <c r="BB171" s="403">
        <v>573.40225209000096</v>
      </c>
    </row>
    <row r="172" spans="6:54" ht="16.149999999999999" customHeight="1">
      <c r="F172" s="137" t="s">
        <v>129</v>
      </c>
      <c r="G172" s="395" t="s">
        <v>130</v>
      </c>
      <c r="H172" s="467">
        <v>41725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0.13503565832703729</v>
      </c>
      <c r="N172" s="400" t="s">
        <v>52</v>
      </c>
      <c r="O172" s="504">
        <v>2018</v>
      </c>
      <c r="P172" s="401">
        <v>3</v>
      </c>
      <c r="Q172" s="141">
        <v>15837.670544919998</v>
      </c>
      <c r="R172" s="141">
        <v>239.63594750000001</v>
      </c>
      <c r="S172" s="402">
        <v>15598.034597420001</v>
      </c>
      <c r="T172" s="141">
        <v>7711.3005281599999</v>
      </c>
      <c r="U172" s="141">
        <v>0</v>
      </c>
      <c r="V172" s="141">
        <v>0</v>
      </c>
      <c r="W172" s="403">
        <v>7886.7340692599992</v>
      </c>
      <c r="X172" s="142">
        <v>196.12469316000005</v>
      </c>
      <c r="Y172" s="141">
        <v>1072.7032762400002</v>
      </c>
      <c r="Z172" s="142">
        <v>19.022775320000001</v>
      </c>
      <c r="AA172" s="141">
        <v>0</v>
      </c>
      <c r="AB172" s="141">
        <v>-1.3674519000000001</v>
      </c>
      <c r="AC172" s="142">
        <v>75.635283979999997</v>
      </c>
      <c r="AD172" s="141">
        <v>354.018103</v>
      </c>
      <c r="AE172" s="141">
        <v>1583.3269732799999</v>
      </c>
      <c r="AF172" s="141">
        <v>1141.9438877800001</v>
      </c>
      <c r="AG172" s="141">
        <v>237.51120112000001</v>
      </c>
      <c r="AH172" s="141">
        <v>0</v>
      </c>
      <c r="AI172" s="141">
        <v>343.13926344000004</v>
      </c>
      <c r="AJ172" s="141">
        <v>156.25417044</v>
      </c>
      <c r="AK172" s="141">
        <v>2.5525768800000002</v>
      </c>
      <c r="AL172" s="141">
        <v>321.26003304</v>
      </c>
      <c r="AM172" s="380">
        <v>9.4202241999999998</v>
      </c>
      <c r="AN172" s="141">
        <v>28.503775160000004</v>
      </c>
      <c r="AO172" s="141">
        <v>0</v>
      </c>
      <c r="AP172" s="141">
        <v>42.02635506</v>
      </c>
      <c r="AQ172" s="141">
        <v>30.083941800000002</v>
      </c>
      <c r="AR172" s="141">
        <v>16.53097408</v>
      </c>
      <c r="AS172" s="141">
        <v>0</v>
      </c>
      <c r="AT172" s="142">
        <v>4.13274352</v>
      </c>
      <c r="AU172" s="466">
        <v>130.69801382</v>
      </c>
      <c r="AV172" s="402">
        <v>4270.7042228</v>
      </c>
      <c r="AW172" s="141">
        <v>263.79666542000001</v>
      </c>
      <c r="AX172" s="402">
        <v>2138.6502683999993</v>
      </c>
      <c r="AY172" s="141">
        <v>0</v>
      </c>
      <c r="AZ172" s="141">
        <v>0</v>
      </c>
      <c r="BA172" s="142">
        <v>573.47893904</v>
      </c>
      <c r="BB172" s="403">
        <v>1565.1713293599992</v>
      </c>
    </row>
    <row r="173" spans="6:54" ht="16.149999999999999" customHeight="1">
      <c r="F173" s="137" t="s">
        <v>131</v>
      </c>
      <c r="G173" s="395" t="s">
        <v>132</v>
      </c>
      <c r="H173" s="467">
        <v>41726</v>
      </c>
      <c r="I173" s="397" t="s">
        <v>55</v>
      </c>
      <c r="J173" s="397" t="s">
        <v>103</v>
      </c>
      <c r="K173" s="398" t="s">
        <v>106</v>
      </c>
      <c r="L173" s="395" t="s">
        <v>114</v>
      </c>
      <c r="M173" s="399">
        <v>0.11204281011493809</v>
      </c>
      <c r="N173" s="400" t="s">
        <v>52</v>
      </c>
      <c r="O173" s="504">
        <v>2018</v>
      </c>
      <c r="P173" s="401">
        <v>3</v>
      </c>
      <c r="Q173" s="141">
        <v>10465.513896600001</v>
      </c>
      <c r="R173" s="141">
        <v>379.66097600000001</v>
      </c>
      <c r="S173" s="402">
        <v>10085.8529206</v>
      </c>
      <c r="T173" s="141">
        <v>4304.5962758080004</v>
      </c>
      <c r="U173" s="141">
        <v>0</v>
      </c>
      <c r="V173" s="141">
        <v>0</v>
      </c>
      <c r="W173" s="403">
        <v>5781.2566447920008</v>
      </c>
      <c r="X173" s="142">
        <v>164.03772028</v>
      </c>
      <c r="Y173" s="141">
        <v>940.91769224000018</v>
      </c>
      <c r="Z173" s="142">
        <v>24.705297660000003</v>
      </c>
      <c r="AA173" s="141">
        <v>0</v>
      </c>
      <c r="AB173" s="141">
        <v>-21.78806694</v>
      </c>
      <c r="AC173" s="142">
        <v>148.71799107999999</v>
      </c>
      <c r="AD173" s="141">
        <v>371.03528219999998</v>
      </c>
      <c r="AE173" s="141">
        <v>1100.3733500200001</v>
      </c>
      <c r="AF173" s="141">
        <v>920.65978254000015</v>
      </c>
      <c r="AG173" s="141">
        <v>326.15247205999998</v>
      </c>
      <c r="AH173" s="141">
        <v>0</v>
      </c>
      <c r="AI173" s="141">
        <v>427.22236138000005</v>
      </c>
      <c r="AJ173" s="141">
        <v>131.27538240000001</v>
      </c>
      <c r="AK173" s="141">
        <v>0</v>
      </c>
      <c r="AL173" s="141">
        <v>93.533709959999996</v>
      </c>
      <c r="AM173" s="380">
        <v>7.4146280799999991</v>
      </c>
      <c r="AN173" s="141">
        <v>4.5885608200000005</v>
      </c>
      <c r="AO173" s="141">
        <v>0</v>
      </c>
      <c r="AP173" s="141">
        <v>16.652525360000002</v>
      </c>
      <c r="AQ173" s="141">
        <v>0</v>
      </c>
      <c r="AR173" s="141">
        <v>23.185906660000001</v>
      </c>
      <c r="AS173" s="141">
        <v>0</v>
      </c>
      <c r="AT173" s="142">
        <v>9.5417754800000019</v>
      </c>
      <c r="AU173" s="466">
        <v>61.383396400000009</v>
      </c>
      <c r="AV173" s="402">
        <v>3431.6357369600009</v>
      </c>
      <c r="AW173" s="141">
        <v>174.30453552</v>
      </c>
      <c r="AX173" s="402">
        <v>1172.5855862719998</v>
      </c>
      <c r="AY173" s="141">
        <v>0</v>
      </c>
      <c r="AZ173" s="141">
        <v>0</v>
      </c>
      <c r="BA173" s="142">
        <v>459.79810442000002</v>
      </c>
      <c r="BB173" s="403">
        <v>712.78748185199981</v>
      </c>
    </row>
    <row r="174" spans="6:54" ht="16.149999999999999" customHeight="1">
      <c r="F174" s="137" t="s">
        <v>133</v>
      </c>
      <c r="G174" s="395" t="s">
        <v>134</v>
      </c>
      <c r="H174" s="467">
        <v>41726</v>
      </c>
      <c r="I174" s="397" t="s">
        <v>55</v>
      </c>
      <c r="J174" s="397" t="s">
        <v>103</v>
      </c>
      <c r="K174" s="398" t="s">
        <v>135</v>
      </c>
      <c r="L174" s="395" t="s">
        <v>114</v>
      </c>
      <c r="M174" s="399">
        <v>0.13788994529782342</v>
      </c>
      <c r="N174" s="400" t="s">
        <v>52</v>
      </c>
      <c r="O174" s="504">
        <v>2018</v>
      </c>
      <c r="P174" s="401">
        <v>3</v>
      </c>
      <c r="Q174" s="141">
        <v>6967.4307233999998</v>
      </c>
      <c r="R174" s="141">
        <v>160.9990435</v>
      </c>
      <c r="S174" s="402">
        <v>6806.4316799000007</v>
      </c>
      <c r="T174" s="141">
        <v>2450.3942434239998</v>
      </c>
      <c r="U174" s="141">
        <v>0</v>
      </c>
      <c r="V174" s="141">
        <v>0</v>
      </c>
      <c r="W174" s="403">
        <v>4356.0374364760009</v>
      </c>
      <c r="X174" s="142">
        <v>102.23488480000002</v>
      </c>
      <c r="Y174" s="141">
        <v>568.30964224000002</v>
      </c>
      <c r="Z174" s="142">
        <v>125.16743058</v>
      </c>
      <c r="AA174" s="141">
        <v>0</v>
      </c>
      <c r="AB174" s="141">
        <v>-6.6245447600000009</v>
      </c>
      <c r="AC174" s="142">
        <v>54.45497344000001</v>
      </c>
      <c r="AD174" s="141">
        <v>326.45635026000002</v>
      </c>
      <c r="AE174" s="141">
        <v>722.40964485999996</v>
      </c>
      <c r="AF174" s="141">
        <v>656.86311711999997</v>
      </c>
      <c r="AG174" s="141">
        <v>250.24369769999998</v>
      </c>
      <c r="AH174" s="141">
        <v>0</v>
      </c>
      <c r="AI174" s="141">
        <v>287.65110412000001</v>
      </c>
      <c r="AJ174" s="141">
        <v>136.35014833999998</v>
      </c>
      <c r="AK174" s="141">
        <v>0</v>
      </c>
      <c r="AL174" s="141">
        <v>71.502540460000006</v>
      </c>
      <c r="AM174" s="380">
        <v>7.7792819200000007</v>
      </c>
      <c r="AN174" s="141">
        <v>22.517374620000002</v>
      </c>
      <c r="AO174" s="141">
        <v>4.6797242800000003</v>
      </c>
      <c r="AP174" s="141">
        <v>20.602941960000003</v>
      </c>
      <c r="AQ174" s="141">
        <v>0</v>
      </c>
      <c r="AR174" s="141">
        <v>15.862442040000001</v>
      </c>
      <c r="AS174" s="141">
        <v>0</v>
      </c>
      <c r="AT174" s="142">
        <v>8.4478139599999995</v>
      </c>
      <c r="AU174" s="466">
        <v>79.889578780000008</v>
      </c>
      <c r="AV174" s="402">
        <v>2531.3661816399999</v>
      </c>
      <c r="AW174" s="141">
        <v>116.05108457999999</v>
      </c>
      <c r="AX174" s="402">
        <v>960.73864131600021</v>
      </c>
      <c r="AY174" s="141">
        <v>0</v>
      </c>
      <c r="AZ174" s="141">
        <v>0</v>
      </c>
      <c r="BA174" s="142">
        <v>383.61583967999997</v>
      </c>
      <c r="BB174" s="403">
        <v>577.1228016360003</v>
      </c>
    </row>
    <row r="175" spans="6:54" ht="16.149999999999999" customHeight="1">
      <c r="F175" s="137" t="s">
        <v>136</v>
      </c>
      <c r="G175" s="395" t="s">
        <v>137</v>
      </c>
      <c r="H175" s="467">
        <v>41738</v>
      </c>
      <c r="I175" s="397" t="s">
        <v>55</v>
      </c>
      <c r="J175" s="397" t="s">
        <v>116</v>
      </c>
      <c r="K175" s="398" t="s">
        <v>135</v>
      </c>
      <c r="L175" s="395" t="s">
        <v>114</v>
      </c>
      <c r="M175" s="399">
        <v>0.20443668564876658</v>
      </c>
      <c r="N175" s="400" t="s">
        <v>52</v>
      </c>
      <c r="O175" s="504">
        <v>2018</v>
      </c>
      <c r="P175" s="401">
        <v>3</v>
      </c>
      <c r="Q175" s="141">
        <v>11443.514861170001</v>
      </c>
      <c r="R175" s="141">
        <v>156.647718</v>
      </c>
      <c r="S175" s="402">
        <v>11286.86714317</v>
      </c>
      <c r="T175" s="141">
        <v>4124.5057653999993</v>
      </c>
      <c r="U175" s="141">
        <v>0</v>
      </c>
      <c r="V175" s="141">
        <v>0</v>
      </c>
      <c r="W175" s="403">
        <v>7162.3613777700002</v>
      </c>
      <c r="X175" s="142">
        <v>278.59006108</v>
      </c>
      <c r="Y175" s="141">
        <v>942.58070079999993</v>
      </c>
      <c r="Z175" s="142">
        <v>60.684476539999999</v>
      </c>
      <c r="AA175" s="141">
        <v>0</v>
      </c>
      <c r="AB175" s="141">
        <v>-4.558173</v>
      </c>
      <c r="AC175" s="142">
        <v>48.954778019999999</v>
      </c>
      <c r="AD175" s="141">
        <v>341.83258718000002</v>
      </c>
      <c r="AE175" s="141">
        <v>1019.6025244599998</v>
      </c>
      <c r="AF175" s="141">
        <v>891.24437278000005</v>
      </c>
      <c r="AG175" s="141">
        <v>275.98218123999999</v>
      </c>
      <c r="AH175" s="141">
        <v>0</v>
      </c>
      <c r="AI175" s="141">
        <v>320.53072536000002</v>
      </c>
      <c r="AJ175" s="141">
        <v>124.01269342000001</v>
      </c>
      <c r="AK175" s="141">
        <v>3.4034358400000007</v>
      </c>
      <c r="AL175" s="141">
        <v>255.19691236</v>
      </c>
      <c r="AM175" s="380">
        <v>9.2682850999999999</v>
      </c>
      <c r="AN175" s="141">
        <v>17.13873048</v>
      </c>
      <c r="AO175" s="141">
        <v>1.0027980600000002</v>
      </c>
      <c r="AP175" s="141">
        <v>24.24948036</v>
      </c>
      <c r="AQ175" s="141">
        <v>0</v>
      </c>
      <c r="AR175" s="141">
        <v>15.649727300000002</v>
      </c>
      <c r="AS175" s="141">
        <v>0</v>
      </c>
      <c r="AT175" s="142">
        <v>95.721632999999997</v>
      </c>
      <c r="AU175" s="466">
        <v>163.03065429999998</v>
      </c>
      <c r="AV175" s="402">
        <v>3394.8360869400003</v>
      </c>
      <c r="AW175" s="141">
        <v>190.59240704000001</v>
      </c>
      <c r="AX175" s="402">
        <v>2339.4742503900002</v>
      </c>
      <c r="AY175" s="141">
        <v>0</v>
      </c>
      <c r="AZ175" s="141">
        <v>0</v>
      </c>
      <c r="BA175" s="142">
        <v>373.95251292</v>
      </c>
      <c r="BB175" s="403">
        <v>1965.5217374700001</v>
      </c>
    </row>
    <row r="176" spans="6:54" ht="16.149999999999999" customHeight="1">
      <c r="F176" s="137" t="s">
        <v>138</v>
      </c>
      <c r="G176" s="395" t="s">
        <v>139</v>
      </c>
      <c r="H176" s="467">
        <v>41739</v>
      </c>
      <c r="I176" s="397" t="s">
        <v>55</v>
      </c>
      <c r="J176" s="397" t="s">
        <v>116</v>
      </c>
      <c r="K176" s="398" t="s">
        <v>63</v>
      </c>
      <c r="L176" s="395" t="s">
        <v>114</v>
      </c>
      <c r="M176" s="399">
        <v>0.1982568025247661</v>
      </c>
      <c r="N176" s="400" t="s">
        <v>52</v>
      </c>
      <c r="O176" s="504">
        <v>2018</v>
      </c>
      <c r="P176" s="401">
        <v>3</v>
      </c>
      <c r="Q176" s="141">
        <v>24521.607743990004</v>
      </c>
      <c r="R176" s="141">
        <v>333.29901150000001</v>
      </c>
      <c r="S176" s="402">
        <v>24188.308732490001</v>
      </c>
      <c r="T176" s="141">
        <v>9708.9869956399998</v>
      </c>
      <c r="U176" s="141">
        <v>0</v>
      </c>
      <c r="V176" s="141">
        <v>0</v>
      </c>
      <c r="W176" s="403">
        <v>14479.321736850001</v>
      </c>
      <c r="X176" s="142">
        <v>288.32085131999997</v>
      </c>
      <c r="Y176" s="141">
        <v>2851.7145276800002</v>
      </c>
      <c r="Z176" s="142">
        <v>116.59806534000001</v>
      </c>
      <c r="AA176" s="141">
        <v>0</v>
      </c>
      <c r="AB176" s="141">
        <v>-55.21466894000001</v>
      </c>
      <c r="AC176" s="142">
        <v>127.68961964000002</v>
      </c>
      <c r="AD176" s="141">
        <v>610.21781342000008</v>
      </c>
      <c r="AE176" s="141">
        <v>1956.7628932600001</v>
      </c>
      <c r="AF176" s="141">
        <v>1632.79834424</v>
      </c>
      <c r="AG176" s="141">
        <v>378.54107373999994</v>
      </c>
      <c r="AH176" s="141">
        <v>0</v>
      </c>
      <c r="AI176" s="141">
        <v>420.05083586000001</v>
      </c>
      <c r="AJ176" s="141">
        <v>324.57230542000002</v>
      </c>
      <c r="AK176" s="141">
        <v>52.965970259999999</v>
      </c>
      <c r="AL176" s="141">
        <v>500.79127360000007</v>
      </c>
      <c r="AM176" s="380">
        <v>8.5085895999999988</v>
      </c>
      <c r="AN176" s="141">
        <v>24.553358559999999</v>
      </c>
      <c r="AO176" s="141">
        <v>5.7129101599999998</v>
      </c>
      <c r="AP176" s="141">
        <v>59.195473360000008</v>
      </c>
      <c r="AQ176" s="141">
        <v>0</v>
      </c>
      <c r="AR176" s="141">
        <v>27.926406579999998</v>
      </c>
      <c r="AS176" s="141">
        <v>0</v>
      </c>
      <c r="AT176" s="142">
        <v>22.578150260000001</v>
      </c>
      <c r="AU176" s="466">
        <v>148.47488852000001</v>
      </c>
      <c r="AV176" s="402">
        <v>6025.1753983199997</v>
      </c>
      <c r="AW176" s="141">
        <v>408.41230080000003</v>
      </c>
      <c r="AX176" s="402">
        <v>4861.5755440900011</v>
      </c>
      <c r="AY176" s="141">
        <v>0</v>
      </c>
      <c r="AZ176" s="141">
        <v>0</v>
      </c>
      <c r="BA176" s="142">
        <v>808.77182930000004</v>
      </c>
      <c r="BB176" s="403">
        <v>4052.8037147900013</v>
      </c>
    </row>
    <row r="177" spans="6:54" ht="16.149999999999999" customHeight="1">
      <c r="F177" s="137" t="s">
        <v>140</v>
      </c>
      <c r="G177" s="395" t="s">
        <v>141</v>
      </c>
      <c r="H177" s="467">
        <v>41752</v>
      </c>
      <c r="I177" s="397" t="s">
        <v>61</v>
      </c>
      <c r="J177" s="397" t="s">
        <v>108</v>
      </c>
      <c r="K177" s="398" t="s">
        <v>106</v>
      </c>
      <c r="L177" s="395" t="s">
        <v>77</v>
      </c>
      <c r="M177" s="399">
        <v>5.3803851482810944E-2</v>
      </c>
      <c r="N177" s="400" t="s">
        <v>52</v>
      </c>
      <c r="O177" s="504">
        <v>2018</v>
      </c>
      <c r="P177" s="401">
        <v>3</v>
      </c>
      <c r="Q177" s="141">
        <v>9642.1105837700015</v>
      </c>
      <c r="R177" s="141">
        <v>349.67126500000006</v>
      </c>
      <c r="S177" s="402">
        <v>9292.4393187700007</v>
      </c>
      <c r="T177" s="141">
        <v>3623.9382329600007</v>
      </c>
      <c r="U177" s="141">
        <v>0</v>
      </c>
      <c r="V177" s="141">
        <v>0</v>
      </c>
      <c r="W177" s="403">
        <v>5668.5010858100004</v>
      </c>
      <c r="X177" s="142">
        <v>126.16154308</v>
      </c>
      <c r="Y177" s="141">
        <v>866.89812256000005</v>
      </c>
      <c r="Z177" s="142">
        <v>26.224688660000005</v>
      </c>
      <c r="AA177" s="141">
        <v>0</v>
      </c>
      <c r="AB177" s="141">
        <v>-6.8068716800000013</v>
      </c>
      <c r="AC177" s="142">
        <v>53.66489012000001</v>
      </c>
      <c r="AD177" s="141">
        <v>349.30799090000005</v>
      </c>
      <c r="AE177" s="141">
        <v>1249.2432802000003</v>
      </c>
      <c r="AF177" s="141">
        <v>1251.9477961800001</v>
      </c>
      <c r="AG177" s="141">
        <v>306.15728650000005</v>
      </c>
      <c r="AH177" s="141">
        <v>0</v>
      </c>
      <c r="AI177" s="141">
        <v>400.6634067</v>
      </c>
      <c r="AJ177" s="141">
        <v>92.378972799999985</v>
      </c>
      <c r="AK177" s="141">
        <v>0</v>
      </c>
      <c r="AL177" s="141">
        <v>277.41040878000001</v>
      </c>
      <c r="AM177" s="380">
        <v>8.5085895999999988</v>
      </c>
      <c r="AN177" s="141">
        <v>6.4118300199999991</v>
      </c>
      <c r="AO177" s="141">
        <v>1.6713301000000003</v>
      </c>
      <c r="AP177" s="141">
        <v>20.84604452</v>
      </c>
      <c r="AQ177" s="141">
        <v>0</v>
      </c>
      <c r="AR177" s="141">
        <v>15.619339480000001</v>
      </c>
      <c r="AS177" s="141">
        <v>0</v>
      </c>
      <c r="AT177" s="142">
        <v>13.583355539999999</v>
      </c>
      <c r="AU177" s="466">
        <v>66.640489259999995</v>
      </c>
      <c r="AV177" s="402">
        <v>3993.7496313200004</v>
      </c>
      <c r="AW177" s="141">
        <v>183.54243280000003</v>
      </c>
      <c r="AX177" s="402">
        <v>518.78268583000067</v>
      </c>
      <c r="AY177" s="141">
        <v>0</v>
      </c>
      <c r="AZ177" s="141">
        <v>0</v>
      </c>
      <c r="BA177" s="142">
        <v>637.62762706000012</v>
      </c>
      <c r="BB177" s="403">
        <v>-118.84494122999948</v>
      </c>
    </row>
    <row r="178" spans="6:54" ht="16.149999999999999" customHeight="1">
      <c r="F178" s="137" t="s">
        <v>142</v>
      </c>
      <c r="G178" s="395" t="s">
        <v>143</v>
      </c>
      <c r="H178" s="467">
        <v>42013</v>
      </c>
      <c r="I178" s="397" t="s">
        <v>55</v>
      </c>
      <c r="J178" s="397" t="s">
        <v>71</v>
      </c>
      <c r="K178" s="398" t="s">
        <v>63</v>
      </c>
      <c r="L178" s="395" t="s">
        <v>114</v>
      </c>
      <c r="M178" s="399">
        <v>5.4705040746986767E-2</v>
      </c>
      <c r="N178" s="400" t="s">
        <v>52</v>
      </c>
      <c r="O178" s="504">
        <v>2018</v>
      </c>
      <c r="P178" s="401">
        <v>3</v>
      </c>
      <c r="Q178" s="141">
        <v>24619.213076780004</v>
      </c>
      <c r="R178" s="141">
        <v>314.29718000000003</v>
      </c>
      <c r="S178" s="402">
        <v>24304.915896780003</v>
      </c>
      <c r="T178" s="141">
        <v>9841.4074183360026</v>
      </c>
      <c r="U178" s="141">
        <v>0</v>
      </c>
      <c r="V178" s="141">
        <v>0</v>
      </c>
      <c r="W178" s="403">
        <v>14463.508478444001</v>
      </c>
      <c r="X178" s="142">
        <v>282.34688516</v>
      </c>
      <c r="Y178" s="141">
        <v>2865.5206364800006</v>
      </c>
      <c r="Z178" s="142">
        <v>150.1158308</v>
      </c>
      <c r="AA178" s="141">
        <v>0</v>
      </c>
      <c r="AB178" s="141">
        <v>-37.2250795</v>
      </c>
      <c r="AC178" s="142">
        <v>108.51490522</v>
      </c>
      <c r="AD178" s="141">
        <v>910.2671481000001</v>
      </c>
      <c r="AE178" s="141">
        <v>2442.2690934000002</v>
      </c>
      <c r="AF178" s="141">
        <v>4356.5194264800002</v>
      </c>
      <c r="AG178" s="141">
        <v>515.40781502000004</v>
      </c>
      <c r="AH178" s="141">
        <v>0</v>
      </c>
      <c r="AI178" s="141">
        <v>608.91113715999995</v>
      </c>
      <c r="AJ178" s="141">
        <v>174.42608680000001</v>
      </c>
      <c r="AK178" s="141">
        <v>0</v>
      </c>
      <c r="AL178" s="141">
        <v>351.19203573999994</v>
      </c>
      <c r="AM178" s="380">
        <v>9.1771216400000011</v>
      </c>
      <c r="AN178" s="141">
        <v>6.0167883599999996</v>
      </c>
      <c r="AO178" s="141">
        <v>8.2958748599999996</v>
      </c>
      <c r="AP178" s="141">
        <v>31.512169339999993</v>
      </c>
      <c r="AQ178" s="141">
        <v>0</v>
      </c>
      <c r="AR178" s="141">
        <v>34.945993000000001</v>
      </c>
      <c r="AS178" s="141">
        <v>0</v>
      </c>
      <c r="AT178" s="142">
        <v>31.025964220000002</v>
      </c>
      <c r="AU178" s="466">
        <v>120.97391141999999</v>
      </c>
      <c r="AV178" s="402">
        <v>9479.9666541200022</v>
      </c>
      <c r="AW178" s="141">
        <v>410.05324308000002</v>
      </c>
      <c r="AX178" s="402">
        <v>1346.7950545239996</v>
      </c>
      <c r="AY178" s="141">
        <v>0</v>
      </c>
      <c r="AZ178" s="141">
        <v>0</v>
      </c>
      <c r="BA178" s="142">
        <v>1427.83249834</v>
      </c>
      <c r="BB178" s="403">
        <v>-81.037443816000518</v>
      </c>
    </row>
    <row r="179" spans="6:54" ht="16.149999999999999" customHeight="1">
      <c r="F179" s="137" t="s">
        <v>144</v>
      </c>
      <c r="G179" s="395" t="s">
        <v>215</v>
      </c>
      <c r="H179" s="467">
        <v>42013</v>
      </c>
      <c r="I179" s="397" t="s">
        <v>55</v>
      </c>
      <c r="J179" s="397" t="s">
        <v>71</v>
      </c>
      <c r="K179" s="398" t="s">
        <v>63</v>
      </c>
      <c r="L179" s="395" t="s">
        <v>114</v>
      </c>
      <c r="M179" s="399">
        <v>-7.8726104938077357E-2</v>
      </c>
      <c r="N179" s="400" t="s">
        <v>56</v>
      </c>
      <c r="O179" s="504">
        <v>2018</v>
      </c>
      <c r="P179" s="401">
        <v>3</v>
      </c>
      <c r="Q179" s="141">
        <v>7899.1992634100006</v>
      </c>
      <c r="R179" s="141">
        <v>126.09452600000002</v>
      </c>
      <c r="S179" s="402">
        <v>7773.1047374100017</v>
      </c>
      <c r="T179" s="141">
        <v>3336.9693627679999</v>
      </c>
      <c r="U179" s="141">
        <v>0</v>
      </c>
      <c r="V179" s="141">
        <v>0</v>
      </c>
      <c r="W179" s="403">
        <v>4436.1353746420018</v>
      </c>
      <c r="X179" s="142">
        <v>95.398696720000018</v>
      </c>
      <c r="Y179" s="141">
        <v>916.38047160000019</v>
      </c>
      <c r="Z179" s="142">
        <v>40.567739699999997</v>
      </c>
      <c r="AA179" s="141">
        <v>0</v>
      </c>
      <c r="AB179" s="141">
        <v>-16.22709588</v>
      </c>
      <c r="AC179" s="142">
        <v>39.716880740000001</v>
      </c>
      <c r="AD179" s="141">
        <v>318.03892411999999</v>
      </c>
      <c r="AE179" s="141">
        <v>1026.5005596000001</v>
      </c>
      <c r="AF179" s="141">
        <v>1709.43642628</v>
      </c>
      <c r="AG179" s="141">
        <v>270.99857875999999</v>
      </c>
      <c r="AH179" s="141">
        <v>0</v>
      </c>
      <c r="AI179" s="141">
        <v>269.11453391999999</v>
      </c>
      <c r="AJ179" s="141">
        <v>78.157473039999985</v>
      </c>
      <c r="AK179" s="141">
        <v>0</v>
      </c>
      <c r="AL179" s="141">
        <v>129.87754268</v>
      </c>
      <c r="AM179" s="380">
        <v>18.597345839999999</v>
      </c>
      <c r="AN179" s="141">
        <v>31.451393700000004</v>
      </c>
      <c r="AO179" s="141">
        <v>1.4890031800000001</v>
      </c>
      <c r="AP179" s="141">
        <v>18.263079819999998</v>
      </c>
      <c r="AQ179" s="141">
        <v>0</v>
      </c>
      <c r="AR179" s="141">
        <v>12.975599139999998</v>
      </c>
      <c r="AS179" s="141">
        <v>0</v>
      </c>
      <c r="AT179" s="142">
        <v>12.67172094</v>
      </c>
      <c r="AU179" s="466">
        <v>95.448142619999999</v>
      </c>
      <c r="AV179" s="402">
        <v>3897.5721810200002</v>
      </c>
      <c r="AW179" s="141">
        <v>131.5792606</v>
      </c>
      <c r="AX179" s="402">
        <v>-621.87319013799902</v>
      </c>
      <c r="AY179" s="141">
        <v>0</v>
      </c>
      <c r="AZ179" s="141">
        <v>0</v>
      </c>
      <c r="BA179" s="142">
        <v>300.32282506000001</v>
      </c>
      <c r="BB179" s="403">
        <v>-922.19601519799903</v>
      </c>
    </row>
    <row r="180" spans="6:54" ht="16.149999999999999" customHeight="1">
      <c r="F180" s="137" t="s">
        <v>145</v>
      </c>
      <c r="G180" s="395" t="s">
        <v>146</v>
      </c>
      <c r="H180" s="467">
        <v>42013</v>
      </c>
      <c r="I180" s="397" t="s">
        <v>55</v>
      </c>
      <c r="J180" s="397" t="s">
        <v>71</v>
      </c>
      <c r="K180" s="398" t="s">
        <v>63</v>
      </c>
      <c r="L180" s="395" t="s">
        <v>114</v>
      </c>
      <c r="M180" s="399">
        <v>8.5780300303838986E-2</v>
      </c>
      <c r="N180" s="400" t="s">
        <v>52</v>
      </c>
      <c r="O180" s="504">
        <v>2018</v>
      </c>
      <c r="P180" s="401">
        <v>3</v>
      </c>
      <c r="Q180" s="141">
        <v>18569.119224950002</v>
      </c>
      <c r="R180" s="141">
        <v>207.83057550000001</v>
      </c>
      <c r="S180" s="402">
        <v>18361.288649450002</v>
      </c>
      <c r="T180" s="141">
        <v>7248.4770837359983</v>
      </c>
      <c r="U180" s="141">
        <v>0</v>
      </c>
      <c r="V180" s="141">
        <v>0</v>
      </c>
      <c r="W180" s="403">
        <v>11112.811565714002</v>
      </c>
      <c r="X180" s="142">
        <v>188.24152132</v>
      </c>
      <c r="Y180" s="141">
        <v>2164.8292373599998</v>
      </c>
      <c r="Z180" s="142">
        <v>122.58446588000001</v>
      </c>
      <c r="AA180" s="141">
        <v>0</v>
      </c>
      <c r="AB180" s="141">
        <v>-43.181092220000011</v>
      </c>
      <c r="AC180" s="142">
        <v>68.494146279999995</v>
      </c>
      <c r="AD180" s="141">
        <v>619.36454723999998</v>
      </c>
      <c r="AE180" s="141">
        <v>1841.47150418</v>
      </c>
      <c r="AF180" s="141">
        <v>2732.89820388</v>
      </c>
      <c r="AG180" s="141">
        <v>520.84723480000002</v>
      </c>
      <c r="AH180" s="141">
        <v>0</v>
      </c>
      <c r="AI180" s="141">
        <v>401.36232656000004</v>
      </c>
      <c r="AJ180" s="141">
        <v>88.762822220000004</v>
      </c>
      <c r="AK180" s="141">
        <v>33.001172519999997</v>
      </c>
      <c r="AL180" s="141">
        <v>378.87533975999997</v>
      </c>
      <c r="AM180" s="380">
        <v>10.24069534</v>
      </c>
      <c r="AN180" s="141">
        <v>26.163913019999999</v>
      </c>
      <c r="AO180" s="141">
        <v>4.8012755600000006</v>
      </c>
      <c r="AP180" s="141">
        <v>40.203085860000002</v>
      </c>
      <c r="AQ180" s="141">
        <v>7.9919966599999999</v>
      </c>
      <c r="AR180" s="141">
        <v>29.111531560000003</v>
      </c>
      <c r="AS180" s="141">
        <v>0</v>
      </c>
      <c r="AT180" s="142">
        <v>25.221890600000005</v>
      </c>
      <c r="AU180" s="466">
        <v>143.73438859999999</v>
      </c>
      <c r="AV180" s="402">
        <v>6760.3175397600007</v>
      </c>
      <c r="AW180" s="141">
        <v>309.28723195999999</v>
      </c>
      <c r="AX180" s="402">
        <v>1592.8646234940011</v>
      </c>
      <c r="AY180" s="141">
        <v>0</v>
      </c>
      <c r="AZ180" s="141">
        <v>0</v>
      </c>
      <c r="BA180" s="142">
        <v>810.10889337999993</v>
      </c>
      <c r="BB180" s="403">
        <v>782.75573011400115</v>
      </c>
    </row>
    <row r="181" spans="6:54" ht="16.149999999999999" customHeight="1">
      <c r="F181" s="137" t="s">
        <v>147</v>
      </c>
      <c r="G181" s="395" t="s">
        <v>148</v>
      </c>
      <c r="H181" s="467">
        <v>42061</v>
      </c>
      <c r="I181" s="397" t="s">
        <v>61</v>
      </c>
      <c r="J181" s="397" t="s">
        <v>91</v>
      </c>
      <c r="K181" s="398" t="s">
        <v>63</v>
      </c>
      <c r="L181" s="395" t="s">
        <v>114</v>
      </c>
      <c r="M181" s="399">
        <v>8.9129488017165942E-2</v>
      </c>
      <c r="N181" s="400" t="s">
        <v>52</v>
      </c>
      <c r="O181" s="504">
        <v>2018</v>
      </c>
      <c r="P181" s="401">
        <v>3</v>
      </c>
      <c r="Q181" s="141">
        <v>9862.8001684100018</v>
      </c>
      <c r="R181" s="141">
        <v>177.05825200000001</v>
      </c>
      <c r="S181" s="402">
        <v>9685.7419164100011</v>
      </c>
      <c r="T181" s="141">
        <v>3882.8677345839997</v>
      </c>
      <c r="U181" s="141">
        <v>0</v>
      </c>
      <c r="V181" s="141">
        <v>0</v>
      </c>
      <c r="W181" s="403">
        <v>5802.8741818260014</v>
      </c>
      <c r="X181" s="142">
        <v>122.43551264</v>
      </c>
      <c r="Y181" s="141">
        <v>1141.8279527999998</v>
      </c>
      <c r="Z181" s="142">
        <v>65.880793760000003</v>
      </c>
      <c r="AA181" s="141">
        <v>0</v>
      </c>
      <c r="AB181" s="141">
        <v>-16.622137540000001</v>
      </c>
      <c r="AC181" s="142">
        <v>57.068325960000003</v>
      </c>
      <c r="AD181" s="141">
        <v>369.54627901999999</v>
      </c>
      <c r="AE181" s="141">
        <v>877.6306294200001</v>
      </c>
      <c r="AF181" s="141">
        <v>1304.7922151600001</v>
      </c>
      <c r="AG181" s="141">
        <v>301.44717439999999</v>
      </c>
      <c r="AH181" s="141">
        <v>0</v>
      </c>
      <c r="AI181" s="141">
        <v>333.23283412000001</v>
      </c>
      <c r="AJ181" s="141">
        <v>113.43773206</v>
      </c>
      <c r="AK181" s="141">
        <v>0</v>
      </c>
      <c r="AL181" s="141">
        <v>88.45894401999999</v>
      </c>
      <c r="AM181" s="380">
        <v>2.4310255999999999</v>
      </c>
      <c r="AN181" s="141">
        <v>22.608538080000002</v>
      </c>
      <c r="AO181" s="141">
        <v>0.75969549999999997</v>
      </c>
      <c r="AP181" s="141">
        <v>33.396214180000001</v>
      </c>
      <c r="AQ181" s="141">
        <v>0</v>
      </c>
      <c r="AR181" s="141">
        <v>15.40662474</v>
      </c>
      <c r="AS181" s="141">
        <v>0</v>
      </c>
      <c r="AT181" s="142">
        <v>6.6853204000000011</v>
      </c>
      <c r="AU181" s="466">
        <v>81.287418500000001</v>
      </c>
      <c r="AV181" s="402">
        <v>3469.8332267000001</v>
      </c>
      <c r="AW181" s="141">
        <v>164.27655492000002</v>
      </c>
      <c r="AX181" s="402">
        <v>879.06632942600152</v>
      </c>
      <c r="AY181" s="141">
        <v>0</v>
      </c>
      <c r="AZ181" s="141">
        <v>0</v>
      </c>
      <c r="BA181" s="142">
        <v>827.06529694000005</v>
      </c>
      <c r="BB181" s="403">
        <v>52.001032486001407</v>
      </c>
    </row>
    <row r="182" spans="6:54" ht="16.149999999999999" customHeight="1">
      <c r="F182" s="137" t="s">
        <v>149</v>
      </c>
      <c r="G182" s="395" t="s">
        <v>150</v>
      </c>
      <c r="H182" s="467">
        <v>42064</v>
      </c>
      <c r="I182" s="397" t="s">
        <v>61</v>
      </c>
      <c r="J182" s="397" t="s">
        <v>151</v>
      </c>
      <c r="K182" s="398" t="s">
        <v>63</v>
      </c>
      <c r="L182" s="395" t="s">
        <v>114</v>
      </c>
      <c r="M182" s="399">
        <v>0.14542340461163189</v>
      </c>
      <c r="N182" s="400" t="s">
        <v>52</v>
      </c>
      <c r="O182" s="504">
        <v>2018</v>
      </c>
      <c r="P182" s="401">
        <v>3</v>
      </c>
      <c r="Q182" s="141">
        <v>9913.1513656000006</v>
      </c>
      <c r="R182" s="141">
        <v>225.32979100000006</v>
      </c>
      <c r="S182" s="402">
        <v>9687.8215746000005</v>
      </c>
      <c r="T182" s="141">
        <v>3941.1908856639993</v>
      </c>
      <c r="U182" s="141">
        <v>0</v>
      </c>
      <c r="V182" s="141">
        <v>0</v>
      </c>
      <c r="W182" s="403">
        <v>5746.6306889360003</v>
      </c>
      <c r="X182" s="142">
        <v>113.35138884000003</v>
      </c>
      <c r="Y182" s="141">
        <v>1141.95346288</v>
      </c>
      <c r="Z182" s="142">
        <v>55.457771500000007</v>
      </c>
      <c r="AA182" s="141">
        <v>0</v>
      </c>
      <c r="AB182" s="141">
        <v>-19.812858639999998</v>
      </c>
      <c r="AC182" s="142">
        <v>92.865177919999994</v>
      </c>
      <c r="AD182" s="141">
        <v>389.90611841999998</v>
      </c>
      <c r="AE182" s="141">
        <v>1078.7068343600001</v>
      </c>
      <c r="AF182" s="141">
        <v>468.45863311999994</v>
      </c>
      <c r="AG182" s="141">
        <v>424.39629411999999</v>
      </c>
      <c r="AH182" s="141">
        <v>0</v>
      </c>
      <c r="AI182" s="141">
        <v>280.35802732000002</v>
      </c>
      <c r="AJ182" s="141">
        <v>63.814421999999993</v>
      </c>
      <c r="AK182" s="141">
        <v>0</v>
      </c>
      <c r="AL182" s="141">
        <v>124.52928635999999</v>
      </c>
      <c r="AM182" s="380">
        <v>8.7516921600000011</v>
      </c>
      <c r="AN182" s="141">
        <v>26.619730320000002</v>
      </c>
      <c r="AO182" s="141">
        <v>2.3094743200000001</v>
      </c>
      <c r="AP182" s="141">
        <v>19.78247082</v>
      </c>
      <c r="AQ182" s="141">
        <v>0</v>
      </c>
      <c r="AR182" s="141">
        <v>8.1135479400000001</v>
      </c>
      <c r="AS182" s="141">
        <v>0</v>
      </c>
      <c r="AT182" s="142">
        <v>6.4726056599999993</v>
      </c>
      <c r="AU182" s="466">
        <v>72.049521220000003</v>
      </c>
      <c r="AV182" s="402">
        <v>2902.21913692</v>
      </c>
      <c r="AW182" s="141">
        <v>165.09702605999999</v>
      </c>
      <c r="AX182" s="402">
        <v>1441.6042220160002</v>
      </c>
      <c r="AY182" s="141">
        <v>0</v>
      </c>
      <c r="AZ182" s="141">
        <v>0</v>
      </c>
      <c r="BA182" s="142">
        <v>848.18483184000002</v>
      </c>
      <c r="BB182" s="403">
        <v>593.41939017600021</v>
      </c>
    </row>
    <row r="183" spans="6:54" ht="16.149999999999999" customHeight="1">
      <c r="F183" s="137" t="s">
        <v>152</v>
      </c>
      <c r="G183" s="395" t="s">
        <v>153</v>
      </c>
      <c r="H183" s="467">
        <v>42122</v>
      </c>
      <c r="I183" s="397" t="s">
        <v>61</v>
      </c>
      <c r="J183" s="397" t="s">
        <v>151</v>
      </c>
      <c r="K183" s="398" t="s">
        <v>135</v>
      </c>
      <c r="L183" s="395" t="s">
        <v>114</v>
      </c>
      <c r="M183" s="399">
        <v>6.4418121770953504E-2</v>
      </c>
      <c r="N183" s="400" t="s">
        <v>52</v>
      </c>
      <c r="O183" s="504">
        <v>2018</v>
      </c>
      <c r="P183" s="401">
        <v>3</v>
      </c>
      <c r="Q183" s="141">
        <v>5152.7761309500002</v>
      </c>
      <c r="R183" s="141">
        <v>166.32080850000003</v>
      </c>
      <c r="S183" s="402">
        <v>4986.4553224500005</v>
      </c>
      <c r="T183" s="141">
        <v>1984.4728755280003</v>
      </c>
      <c r="U183" s="141">
        <v>0</v>
      </c>
      <c r="V183" s="141">
        <v>0</v>
      </c>
      <c r="W183" s="403">
        <v>3001.9824469219998</v>
      </c>
      <c r="X183" s="142">
        <v>75.506005280000011</v>
      </c>
      <c r="Y183" s="141">
        <v>416.25418032000005</v>
      </c>
      <c r="Z183" s="142">
        <v>66.701264899999998</v>
      </c>
      <c r="AA183" s="141">
        <v>0</v>
      </c>
      <c r="AB183" s="141">
        <v>-1.54977882</v>
      </c>
      <c r="AC183" s="142">
        <v>75.422569240000001</v>
      </c>
      <c r="AD183" s="141">
        <v>282.12052088000002</v>
      </c>
      <c r="AE183" s="141">
        <v>695.75952671999994</v>
      </c>
      <c r="AF183" s="141">
        <v>396.80415356000009</v>
      </c>
      <c r="AG183" s="141">
        <v>281.81664267999997</v>
      </c>
      <c r="AH183" s="141">
        <v>0</v>
      </c>
      <c r="AI183" s="141">
        <v>231.22092238000002</v>
      </c>
      <c r="AJ183" s="141">
        <v>71.441764820000003</v>
      </c>
      <c r="AK183" s="141">
        <v>0</v>
      </c>
      <c r="AL183" s="141">
        <v>72.140684679999993</v>
      </c>
      <c r="AM183" s="380">
        <v>2.5829646999999998</v>
      </c>
      <c r="AN183" s="141">
        <v>8.2350992200000004</v>
      </c>
      <c r="AO183" s="141">
        <v>5.5305832400000003</v>
      </c>
      <c r="AP183" s="141">
        <v>36.860425660000004</v>
      </c>
      <c r="AQ183" s="141">
        <v>0</v>
      </c>
      <c r="AR183" s="141">
        <v>13.613743360000003</v>
      </c>
      <c r="AS183" s="141">
        <v>0</v>
      </c>
      <c r="AT183" s="142">
        <v>1.5193909999999999</v>
      </c>
      <c r="AU183" s="466">
        <v>68.342207180000003</v>
      </c>
      <c r="AV183" s="402">
        <v>2099.6464229000003</v>
      </c>
      <c r="AW183" s="141">
        <v>85.815203679999996</v>
      </c>
      <c r="AX183" s="402">
        <v>331.93216026199974</v>
      </c>
      <c r="AY183" s="141">
        <v>0</v>
      </c>
      <c r="AZ183" s="141">
        <v>0</v>
      </c>
      <c r="BA183" s="142">
        <v>628.17701504000001</v>
      </c>
      <c r="BB183" s="403">
        <v>-296.24485477800027</v>
      </c>
    </row>
    <row r="184" spans="6:54" ht="16.149999999999999" customHeight="1">
      <c r="F184" s="137" t="s">
        <v>154</v>
      </c>
      <c r="G184" s="395" t="s">
        <v>155</v>
      </c>
      <c r="H184" s="467">
        <v>42127</v>
      </c>
      <c r="I184" s="397" t="s">
        <v>61</v>
      </c>
      <c r="J184" s="397" t="s">
        <v>108</v>
      </c>
      <c r="K184" s="398" t="s">
        <v>63</v>
      </c>
      <c r="L184" s="395" t="s">
        <v>114</v>
      </c>
      <c r="M184" s="399">
        <v>0.17733724171279724</v>
      </c>
      <c r="N184" s="400" t="s">
        <v>52</v>
      </c>
      <c r="O184" s="504">
        <v>2018</v>
      </c>
      <c r="P184" s="401">
        <v>3</v>
      </c>
      <c r="Q184" s="141">
        <v>19393.193035650002</v>
      </c>
      <c r="R184" s="141">
        <v>418.16551100000009</v>
      </c>
      <c r="S184" s="402">
        <v>18975.027524650002</v>
      </c>
      <c r="T184" s="141">
        <v>7905.9007005439998</v>
      </c>
      <c r="U184" s="141">
        <v>0</v>
      </c>
      <c r="V184" s="141">
        <v>0</v>
      </c>
      <c r="W184" s="403">
        <v>11069.126824106001</v>
      </c>
      <c r="X184" s="142">
        <v>234.00087035999996</v>
      </c>
      <c r="Y184" s="141">
        <v>2236.7465132000002</v>
      </c>
      <c r="Z184" s="142">
        <v>101.73842135999999</v>
      </c>
      <c r="AA184" s="141">
        <v>0</v>
      </c>
      <c r="AB184" s="141">
        <v>-50.626108119999998</v>
      </c>
      <c r="AC184" s="142">
        <v>161.45048766000002</v>
      </c>
      <c r="AD184" s="141">
        <v>525.10152960000005</v>
      </c>
      <c r="AE184" s="141">
        <v>1684.3664747799999</v>
      </c>
      <c r="AF184" s="141">
        <v>1002.37263052</v>
      </c>
      <c r="AG184" s="141">
        <v>647.62521984</v>
      </c>
      <c r="AH184" s="141">
        <v>0</v>
      </c>
      <c r="AI184" s="141">
        <v>494.25789230000004</v>
      </c>
      <c r="AJ184" s="141">
        <v>128.14543694000002</v>
      </c>
      <c r="AK184" s="141">
        <v>0</v>
      </c>
      <c r="AL184" s="141">
        <v>213.74792588000003</v>
      </c>
      <c r="AM184" s="380">
        <v>12.79327222</v>
      </c>
      <c r="AN184" s="141">
        <v>28.139121320000001</v>
      </c>
      <c r="AO184" s="141">
        <v>4.5277851800000004</v>
      </c>
      <c r="AP184" s="141">
        <v>64.543729679999984</v>
      </c>
      <c r="AQ184" s="141">
        <v>10.362246620000001</v>
      </c>
      <c r="AR184" s="141">
        <v>14.4342145</v>
      </c>
      <c r="AS184" s="141">
        <v>0</v>
      </c>
      <c r="AT184" s="142">
        <v>14.920419620000002</v>
      </c>
      <c r="AU184" s="466">
        <v>149.72078913999999</v>
      </c>
      <c r="AV184" s="402">
        <v>4845.3378990000001</v>
      </c>
      <c r="AW184" s="141">
        <v>322.99213878</v>
      </c>
      <c r="AX184" s="402">
        <v>3439.1353609460002</v>
      </c>
      <c r="AY184" s="141">
        <v>0</v>
      </c>
      <c r="AZ184" s="141">
        <v>0</v>
      </c>
      <c r="BA184" s="142">
        <v>839.70663005999995</v>
      </c>
      <c r="BB184" s="403">
        <v>2599.4287308860003</v>
      </c>
    </row>
    <row r="185" spans="6:54" ht="16.149999999999999" customHeight="1">
      <c r="F185" s="137" t="s">
        <v>156</v>
      </c>
      <c r="G185" s="395" t="s">
        <v>157</v>
      </c>
      <c r="H185" s="467">
        <v>42347</v>
      </c>
      <c r="I185" s="397" t="s">
        <v>55</v>
      </c>
      <c r="J185" s="397" t="s">
        <v>126</v>
      </c>
      <c r="K185" s="398" t="s">
        <v>63</v>
      </c>
      <c r="L185" s="395" t="s">
        <v>114</v>
      </c>
      <c r="M185" s="399">
        <v>0.11379890130842961</v>
      </c>
      <c r="N185" s="400" t="s">
        <v>52</v>
      </c>
      <c r="O185" s="504">
        <v>2018</v>
      </c>
      <c r="P185" s="401">
        <v>3</v>
      </c>
      <c r="Q185" s="141">
        <v>8739.4608083999992</v>
      </c>
      <c r="R185" s="141">
        <v>133.607606</v>
      </c>
      <c r="S185" s="402">
        <v>8605.8532023999996</v>
      </c>
      <c r="T185" s="141">
        <v>3451.7822000160004</v>
      </c>
      <c r="U185" s="141">
        <v>0</v>
      </c>
      <c r="V185" s="141">
        <v>0</v>
      </c>
      <c r="W185" s="403">
        <v>5154.0710023840002</v>
      </c>
      <c r="X185" s="142">
        <v>155.41550107999998</v>
      </c>
      <c r="Y185" s="141">
        <v>1014.5607316799999</v>
      </c>
      <c r="Z185" s="142">
        <v>34.550951339999997</v>
      </c>
      <c r="AA185" s="141">
        <v>0</v>
      </c>
      <c r="AB185" s="141">
        <v>-23.2466823</v>
      </c>
      <c r="AC185" s="142">
        <v>87.76002416</v>
      </c>
      <c r="AD185" s="141">
        <v>416.73856347999998</v>
      </c>
      <c r="AE185" s="141">
        <v>699.10218692000001</v>
      </c>
      <c r="AF185" s="141">
        <v>333.29360976000004</v>
      </c>
      <c r="AG185" s="141">
        <v>480.06678036</v>
      </c>
      <c r="AH185" s="141">
        <v>0</v>
      </c>
      <c r="AI185" s="141">
        <v>417.95407627999998</v>
      </c>
      <c r="AJ185" s="141">
        <v>118.05668070000002</v>
      </c>
      <c r="AK185" s="141">
        <v>0</v>
      </c>
      <c r="AL185" s="141">
        <v>129.48250102</v>
      </c>
      <c r="AM185" s="380">
        <v>10.483797900000001</v>
      </c>
      <c r="AN185" s="141">
        <v>47.830428679999997</v>
      </c>
      <c r="AO185" s="141">
        <v>0.51659294</v>
      </c>
      <c r="AP185" s="141">
        <v>167.10262218</v>
      </c>
      <c r="AQ185" s="141">
        <v>0</v>
      </c>
      <c r="AR185" s="141">
        <v>40.598127519999998</v>
      </c>
      <c r="AS185" s="141">
        <v>0</v>
      </c>
      <c r="AT185" s="142">
        <v>12.732496580000001</v>
      </c>
      <c r="AU185" s="466">
        <v>279.26406580000003</v>
      </c>
      <c r="AV185" s="402">
        <v>2873.9584643200001</v>
      </c>
      <c r="AW185" s="141">
        <v>145.55765780000002</v>
      </c>
      <c r="AX185" s="402">
        <v>994.54103802399993</v>
      </c>
      <c r="AY185" s="141">
        <v>0</v>
      </c>
      <c r="AZ185" s="141">
        <v>0</v>
      </c>
      <c r="BA185" s="142">
        <v>252.09735471999994</v>
      </c>
      <c r="BB185" s="403">
        <v>742.44368330399993</v>
      </c>
    </row>
    <row r="186" spans="6:54" ht="16.149999999999999" customHeight="1">
      <c r="F186" s="137" t="s">
        <v>158</v>
      </c>
      <c r="G186" s="395" t="s">
        <v>159</v>
      </c>
      <c r="H186" s="467">
        <v>42361</v>
      </c>
      <c r="I186" s="397" t="s">
        <v>61</v>
      </c>
      <c r="J186" s="397" t="s">
        <v>62</v>
      </c>
      <c r="K186" s="398" t="s">
        <v>117</v>
      </c>
      <c r="L186" s="395" t="s">
        <v>114</v>
      </c>
      <c r="M186" s="399">
        <v>5.6735767116237935E-2</v>
      </c>
      <c r="N186" s="400" t="s">
        <v>52</v>
      </c>
      <c r="O186" s="504">
        <v>2018</v>
      </c>
      <c r="P186" s="401">
        <v>3</v>
      </c>
      <c r="Q186" s="141">
        <v>6740.5470155799994</v>
      </c>
      <c r="R186" s="141">
        <v>150.762472</v>
      </c>
      <c r="S186" s="402">
        <v>6589.78454358</v>
      </c>
      <c r="T186" s="141">
        <v>3463.8893907280003</v>
      </c>
      <c r="U186" s="141">
        <v>0</v>
      </c>
      <c r="V186" s="141">
        <v>0</v>
      </c>
      <c r="W186" s="403">
        <v>3125.8951528519997</v>
      </c>
      <c r="X186" s="142">
        <v>102.38885300000001</v>
      </c>
      <c r="Y186" s="141">
        <v>453.12276631999998</v>
      </c>
      <c r="Z186" s="142">
        <v>32.818845600000003</v>
      </c>
      <c r="AA186" s="141">
        <v>0</v>
      </c>
      <c r="AB186" s="141">
        <v>-0.21271474000000004</v>
      </c>
      <c r="AC186" s="142">
        <v>71.897582119999996</v>
      </c>
      <c r="AD186" s="141">
        <v>173.93988167999998</v>
      </c>
      <c r="AE186" s="141">
        <v>837.76180958000009</v>
      </c>
      <c r="AF186" s="141">
        <v>310.59390822</v>
      </c>
      <c r="AG186" s="141">
        <v>173.48406438000001</v>
      </c>
      <c r="AH186" s="141">
        <v>0</v>
      </c>
      <c r="AI186" s="141">
        <v>219.70393859999996</v>
      </c>
      <c r="AJ186" s="141">
        <v>218.36687452000001</v>
      </c>
      <c r="AK186" s="141">
        <v>0</v>
      </c>
      <c r="AL186" s="141">
        <v>101.70803354</v>
      </c>
      <c r="AM186" s="380">
        <v>5.5001954199999998</v>
      </c>
      <c r="AN186" s="141">
        <v>23.094743199999996</v>
      </c>
      <c r="AO186" s="141">
        <v>0</v>
      </c>
      <c r="AP186" s="141">
        <v>34.459787880000007</v>
      </c>
      <c r="AQ186" s="141">
        <v>0</v>
      </c>
      <c r="AR186" s="141">
        <v>12.27667928</v>
      </c>
      <c r="AS186" s="141">
        <v>0</v>
      </c>
      <c r="AT186" s="142">
        <v>3.6769262199999995</v>
      </c>
      <c r="AU186" s="466">
        <v>79.008331999999996</v>
      </c>
      <c r="AV186" s="402">
        <v>2114.5668425200001</v>
      </c>
      <c r="AW186" s="141">
        <v>112.25260708</v>
      </c>
      <c r="AX186" s="402">
        <v>382.43010571199949</v>
      </c>
      <c r="AY186" s="141">
        <v>0</v>
      </c>
      <c r="AZ186" s="141">
        <v>0</v>
      </c>
      <c r="BA186" s="142">
        <v>128.66202988000001</v>
      </c>
      <c r="BB186" s="403">
        <v>253.76807583199948</v>
      </c>
    </row>
    <row r="187" spans="6:54" ht="16.149999999999999" customHeight="1">
      <c r="F187" s="137" t="s">
        <v>160</v>
      </c>
      <c r="G187" s="395" t="s">
        <v>161</v>
      </c>
      <c r="H187" s="467">
        <v>42407</v>
      </c>
      <c r="I187" s="397" t="s">
        <v>61</v>
      </c>
      <c r="J187" s="397" t="s">
        <v>67</v>
      </c>
      <c r="K187" s="398" t="s">
        <v>135</v>
      </c>
      <c r="L187" s="395" t="s">
        <v>77</v>
      </c>
      <c r="M187" s="399">
        <v>0.15440284292667972</v>
      </c>
      <c r="N187" s="400" t="s">
        <v>52</v>
      </c>
      <c r="O187" s="504">
        <v>2018</v>
      </c>
      <c r="P187" s="401">
        <v>3</v>
      </c>
      <c r="Q187" s="141">
        <v>7231.9900258199996</v>
      </c>
      <c r="R187" s="141">
        <v>101.2074485</v>
      </c>
      <c r="S187" s="402">
        <v>7130.7825773199993</v>
      </c>
      <c r="T187" s="141">
        <v>2778.9321887759997</v>
      </c>
      <c r="U187" s="141">
        <v>0</v>
      </c>
      <c r="V187" s="141">
        <v>0</v>
      </c>
      <c r="W187" s="403">
        <v>4351.8503885439995</v>
      </c>
      <c r="X187" s="142">
        <v>156.70883395999999</v>
      </c>
      <c r="Y187" s="141">
        <v>595.48257455999988</v>
      </c>
      <c r="Z187" s="142">
        <v>121.12585051999999</v>
      </c>
      <c r="AA187" s="141">
        <v>0</v>
      </c>
      <c r="AB187" s="141">
        <v>175.97586561999998</v>
      </c>
      <c r="AC187" s="142">
        <v>44.48776848</v>
      </c>
      <c r="AD187" s="141">
        <v>266.95699869999999</v>
      </c>
      <c r="AE187" s="141">
        <v>735.56757091999998</v>
      </c>
      <c r="AF187" s="141">
        <v>402.82094192</v>
      </c>
      <c r="AG187" s="141">
        <v>519.3278438000001</v>
      </c>
      <c r="AH187" s="141">
        <v>0</v>
      </c>
      <c r="AI187" s="141">
        <v>225.35607311999999</v>
      </c>
      <c r="AJ187" s="141">
        <v>89.947947200000016</v>
      </c>
      <c r="AK187" s="141">
        <v>5.4394197799999997</v>
      </c>
      <c r="AL187" s="141">
        <v>157.43929542000001</v>
      </c>
      <c r="AM187" s="380">
        <v>0.57736858000000002</v>
      </c>
      <c r="AN187" s="141">
        <v>6.8676473199999997</v>
      </c>
      <c r="AO187" s="141">
        <v>0.48620512000000005</v>
      </c>
      <c r="AP187" s="141">
        <v>16.774076640000001</v>
      </c>
      <c r="AQ187" s="141">
        <v>0</v>
      </c>
      <c r="AR187" s="141">
        <v>13.309865160000001</v>
      </c>
      <c r="AS187" s="141">
        <v>0</v>
      </c>
      <c r="AT187" s="142">
        <v>3.8288653200000002</v>
      </c>
      <c r="AU187" s="466">
        <v>41.844028139999992</v>
      </c>
      <c r="AV187" s="402">
        <v>2444.7001190000001</v>
      </c>
      <c r="AW187" s="141">
        <v>137.65682459999999</v>
      </c>
      <c r="AX187" s="402">
        <v>1116.6398200039998</v>
      </c>
      <c r="AY187" s="141">
        <v>0</v>
      </c>
      <c r="AZ187" s="141">
        <v>0</v>
      </c>
      <c r="BA187" s="142">
        <v>593.13985858000001</v>
      </c>
      <c r="BB187" s="403">
        <v>523.49996142399993</v>
      </c>
    </row>
    <row r="188" spans="6:54" ht="16.149999999999999" customHeight="1">
      <c r="F188" s="137" t="s">
        <v>162</v>
      </c>
      <c r="G188" s="395" t="s">
        <v>163</v>
      </c>
      <c r="H188" s="467">
        <v>42408</v>
      </c>
      <c r="I188" s="397" t="s">
        <v>55</v>
      </c>
      <c r="J188" s="397" t="s">
        <v>116</v>
      </c>
      <c r="K188" s="398" t="s">
        <v>63</v>
      </c>
      <c r="L188" s="395" t="s">
        <v>114</v>
      </c>
      <c r="M188" s="399">
        <v>0.1569230617513642</v>
      </c>
      <c r="N188" s="400" t="s">
        <v>52</v>
      </c>
      <c r="O188" s="504">
        <v>2018</v>
      </c>
      <c r="P188" s="401">
        <v>3</v>
      </c>
      <c r="Q188" s="141">
        <v>8944.0903726300003</v>
      </c>
      <c r="R188" s="141">
        <v>136.9571875</v>
      </c>
      <c r="S188" s="402">
        <v>8807.1331851300001</v>
      </c>
      <c r="T188" s="141">
        <v>3545.9843627359996</v>
      </c>
      <c r="U188" s="141">
        <v>0</v>
      </c>
      <c r="V188" s="141">
        <v>0</v>
      </c>
      <c r="W188" s="403">
        <v>5261.1488223939996</v>
      </c>
      <c r="X188" s="142">
        <v>102.32726571999999</v>
      </c>
      <c r="Y188" s="141">
        <v>1038.2821368</v>
      </c>
      <c r="Z188" s="142">
        <v>53.269848460000006</v>
      </c>
      <c r="AA188" s="141">
        <v>0</v>
      </c>
      <c r="AB188" s="141">
        <v>-20.451002860000003</v>
      </c>
      <c r="AC188" s="142">
        <v>47.28344792</v>
      </c>
      <c r="AD188" s="141">
        <v>325.75743039999998</v>
      </c>
      <c r="AE188" s="141">
        <v>832.99092184000006</v>
      </c>
      <c r="AF188" s="141">
        <v>443.96605020000004</v>
      </c>
      <c r="AG188" s="141">
        <v>398.35393238000006</v>
      </c>
      <c r="AH188" s="141">
        <v>0</v>
      </c>
      <c r="AI188" s="141">
        <v>207.24493240000001</v>
      </c>
      <c r="AJ188" s="141">
        <v>98.851578459999999</v>
      </c>
      <c r="AK188" s="141">
        <v>6.0775639999999997</v>
      </c>
      <c r="AL188" s="141">
        <v>112.40454618000001</v>
      </c>
      <c r="AM188" s="380">
        <v>12.79327222</v>
      </c>
      <c r="AN188" s="141">
        <v>11.729698519999999</v>
      </c>
      <c r="AO188" s="141">
        <v>8.9947947199999998</v>
      </c>
      <c r="AP188" s="141">
        <v>31.147515500000001</v>
      </c>
      <c r="AQ188" s="141">
        <v>0</v>
      </c>
      <c r="AR188" s="141">
        <v>36.981976939999996</v>
      </c>
      <c r="AS188" s="141">
        <v>0</v>
      </c>
      <c r="AT188" s="142">
        <v>14.312663220000001</v>
      </c>
      <c r="AU188" s="466">
        <v>115.95992112000002</v>
      </c>
      <c r="AV188" s="402">
        <v>2541.6068769800004</v>
      </c>
      <c r="AW188" s="141">
        <v>148.96109364</v>
      </c>
      <c r="AX188" s="402">
        <v>1403.5340458539995</v>
      </c>
      <c r="AY188" s="141">
        <v>0</v>
      </c>
      <c r="AZ188" s="141">
        <v>0</v>
      </c>
      <c r="BA188" s="142">
        <v>1172.6051981600001</v>
      </c>
      <c r="BB188" s="403">
        <v>230.92884769399956</v>
      </c>
    </row>
    <row r="189" spans="6:54" ht="16.149999999999999" customHeight="1">
      <c r="F189" s="137" t="s">
        <v>164</v>
      </c>
      <c r="G189" s="395" t="s">
        <v>165</v>
      </c>
      <c r="H189" s="467">
        <v>42416</v>
      </c>
      <c r="I189" s="397" t="s">
        <v>61</v>
      </c>
      <c r="J189" s="397" t="s">
        <v>67</v>
      </c>
      <c r="K189" s="398" t="s">
        <v>106</v>
      </c>
      <c r="L189" s="395" t="s">
        <v>77</v>
      </c>
      <c r="M189" s="399">
        <v>9.564177425887424E-2</v>
      </c>
      <c r="N189" s="400" t="s">
        <v>52</v>
      </c>
      <c r="O189" s="504">
        <v>2018</v>
      </c>
      <c r="P189" s="401">
        <v>3</v>
      </c>
      <c r="Q189" s="141">
        <v>10367.014566649999</v>
      </c>
      <c r="R189" s="141">
        <v>318.02241550000002</v>
      </c>
      <c r="S189" s="402">
        <v>10048.99215115</v>
      </c>
      <c r="T189" s="141">
        <v>3972.8339611279998</v>
      </c>
      <c r="U189" s="141">
        <v>0</v>
      </c>
      <c r="V189" s="141">
        <v>0</v>
      </c>
      <c r="W189" s="403">
        <v>6076.1581900220008</v>
      </c>
      <c r="X189" s="142">
        <v>172.22882851999998</v>
      </c>
      <c r="Y189" s="141">
        <v>937.5916751200001</v>
      </c>
      <c r="Z189" s="142">
        <v>24.918012400000002</v>
      </c>
      <c r="AA189" s="141">
        <v>0</v>
      </c>
      <c r="AB189" s="141">
        <v>-23.277070120000001</v>
      </c>
      <c r="AC189" s="142">
        <v>57.828021460000002</v>
      </c>
      <c r="AD189" s="141">
        <v>250.21330988000003</v>
      </c>
      <c r="AE189" s="141">
        <v>1310.29241058</v>
      </c>
      <c r="AF189" s="141">
        <v>546.91998435999994</v>
      </c>
      <c r="AG189" s="141">
        <v>684.91107497999997</v>
      </c>
      <c r="AH189" s="141">
        <v>0</v>
      </c>
      <c r="AI189" s="141">
        <v>540.53854216000002</v>
      </c>
      <c r="AJ189" s="141">
        <v>161.87591714000001</v>
      </c>
      <c r="AK189" s="141">
        <v>13.552967720000002</v>
      </c>
      <c r="AL189" s="141">
        <v>176.49245856000002</v>
      </c>
      <c r="AM189" s="380">
        <v>9.2075094599999989</v>
      </c>
      <c r="AN189" s="141">
        <v>37.103528220000001</v>
      </c>
      <c r="AO189" s="141">
        <v>1.24590062</v>
      </c>
      <c r="AP189" s="141">
        <v>24.462195100000002</v>
      </c>
      <c r="AQ189" s="141">
        <v>0</v>
      </c>
      <c r="AR189" s="141">
        <v>16.257483699999998</v>
      </c>
      <c r="AS189" s="141">
        <v>0</v>
      </c>
      <c r="AT189" s="142">
        <v>14.039172840000003</v>
      </c>
      <c r="AU189" s="466">
        <v>102.31578994</v>
      </c>
      <c r="AV189" s="402">
        <v>3787.1124553199998</v>
      </c>
      <c r="AW189" s="141">
        <v>197.33850308000001</v>
      </c>
      <c r="AX189" s="402">
        <v>991.51966692200017</v>
      </c>
      <c r="AY189" s="141">
        <v>0</v>
      </c>
      <c r="AZ189" s="141">
        <v>0</v>
      </c>
      <c r="BA189" s="142">
        <v>860.15763292000008</v>
      </c>
      <c r="BB189" s="403">
        <v>131.36203400200014</v>
      </c>
    </row>
    <row r="190" spans="6:54" ht="16.149999999999999" customHeight="1">
      <c r="F190" s="137" t="s">
        <v>166</v>
      </c>
      <c r="G190" s="395" t="s">
        <v>167</v>
      </c>
      <c r="H190" s="467">
        <v>42417</v>
      </c>
      <c r="I190" s="397" t="s">
        <v>55</v>
      </c>
      <c r="J190" s="397" t="s">
        <v>168</v>
      </c>
      <c r="K190" s="398" t="s">
        <v>63</v>
      </c>
      <c r="L190" s="395" t="s">
        <v>114</v>
      </c>
      <c r="M190" s="399">
        <v>0.15606107566457258</v>
      </c>
      <c r="N190" s="400" t="s">
        <v>52</v>
      </c>
      <c r="O190" s="504">
        <v>2018</v>
      </c>
      <c r="P190" s="401">
        <v>3</v>
      </c>
      <c r="Q190" s="141">
        <v>18190.511427690002</v>
      </c>
      <c r="R190" s="141">
        <v>170.54691600000001</v>
      </c>
      <c r="S190" s="402">
        <v>18019.964511690003</v>
      </c>
      <c r="T190" s="141">
        <v>7757.7377687760008</v>
      </c>
      <c r="U190" s="141">
        <v>0</v>
      </c>
      <c r="V190" s="141">
        <v>0</v>
      </c>
      <c r="W190" s="403">
        <v>10262.226742914001</v>
      </c>
      <c r="X190" s="142">
        <v>177.98723919999998</v>
      </c>
      <c r="Y190" s="141">
        <v>2124.6660117599999</v>
      </c>
      <c r="Z190" s="142">
        <v>70.560518039999991</v>
      </c>
      <c r="AA190" s="141">
        <v>0</v>
      </c>
      <c r="AB190" s="141">
        <v>-16.591749719999999</v>
      </c>
      <c r="AC190" s="142">
        <v>39.413002540000008</v>
      </c>
      <c r="AD190" s="141">
        <v>333.20244630000002</v>
      </c>
      <c r="AE190" s="141">
        <v>1344.8129741</v>
      </c>
      <c r="AF190" s="141">
        <v>1119.36573752</v>
      </c>
      <c r="AG190" s="141">
        <v>408.59462772000006</v>
      </c>
      <c r="AH190" s="141">
        <v>0</v>
      </c>
      <c r="AI190" s="141">
        <v>825.60668157999999</v>
      </c>
      <c r="AJ190" s="141">
        <v>150.14621862000001</v>
      </c>
      <c r="AK190" s="141">
        <v>0</v>
      </c>
      <c r="AL190" s="141">
        <v>154.76516726</v>
      </c>
      <c r="AM190" s="380">
        <v>12.975599139999998</v>
      </c>
      <c r="AN190" s="141">
        <v>41.995967239999999</v>
      </c>
      <c r="AO190" s="141">
        <v>3.0691698199999999</v>
      </c>
      <c r="AP190" s="141">
        <v>135.52967720000001</v>
      </c>
      <c r="AQ190" s="141">
        <v>0</v>
      </c>
      <c r="AR190" s="141">
        <v>15.22429782</v>
      </c>
      <c r="AS190" s="141">
        <v>0</v>
      </c>
      <c r="AT190" s="142">
        <v>224.74831671999999</v>
      </c>
      <c r="AU190" s="466">
        <v>433.54302794</v>
      </c>
      <c r="AV190" s="402">
        <v>4770.0368810399996</v>
      </c>
      <c r="AW190" s="141">
        <v>302.96656540000004</v>
      </c>
      <c r="AX190" s="402">
        <v>2838.8307802940017</v>
      </c>
      <c r="AY190" s="141">
        <v>0</v>
      </c>
      <c r="AZ190" s="141">
        <v>0</v>
      </c>
      <c r="BA190" s="142">
        <v>871.27957504000017</v>
      </c>
      <c r="BB190" s="403">
        <v>1967.5512052540016</v>
      </c>
    </row>
    <row r="191" spans="6:54" ht="16.149999999999999" customHeight="1">
      <c r="F191" s="137" t="s">
        <v>169</v>
      </c>
      <c r="G191" s="395" t="s">
        <v>170</v>
      </c>
      <c r="H191" s="467">
        <v>42419</v>
      </c>
      <c r="I191" s="397" t="s">
        <v>55</v>
      </c>
      <c r="J191" s="397" t="s">
        <v>168</v>
      </c>
      <c r="K191" s="398" t="s">
        <v>63</v>
      </c>
      <c r="L191" s="395" t="s">
        <v>114</v>
      </c>
      <c r="M191" s="399">
        <v>0.13208686386601717</v>
      </c>
      <c r="N191" s="400" t="s">
        <v>52</v>
      </c>
      <c r="O191" s="504">
        <v>2018</v>
      </c>
      <c r="P191" s="401">
        <v>3</v>
      </c>
      <c r="Q191" s="141">
        <v>12002.326943110002</v>
      </c>
      <c r="R191" s="141">
        <v>133.82673750000001</v>
      </c>
      <c r="S191" s="402">
        <v>11868.500205610002</v>
      </c>
      <c r="T191" s="141">
        <v>4722.4366069600001</v>
      </c>
      <c r="U191" s="141">
        <v>0</v>
      </c>
      <c r="V191" s="141">
        <v>0</v>
      </c>
      <c r="W191" s="403">
        <v>7146.0635986500001</v>
      </c>
      <c r="X191" s="142">
        <v>265.37958952000002</v>
      </c>
      <c r="Y191" s="141">
        <v>1399.3118819199999</v>
      </c>
      <c r="Z191" s="142">
        <v>70.590905859999992</v>
      </c>
      <c r="AA191" s="141">
        <v>0</v>
      </c>
      <c r="AB191" s="141">
        <v>-16.713301000000001</v>
      </c>
      <c r="AC191" s="142">
        <v>45.915996020000001</v>
      </c>
      <c r="AD191" s="141">
        <v>250.42602462000002</v>
      </c>
      <c r="AE191" s="141">
        <v>1157.5632272600001</v>
      </c>
      <c r="AF191" s="141">
        <v>931.62978556000007</v>
      </c>
      <c r="AG191" s="141">
        <v>366.56827265999999</v>
      </c>
      <c r="AH191" s="141">
        <v>0</v>
      </c>
      <c r="AI191" s="141">
        <v>294.09332196000003</v>
      </c>
      <c r="AJ191" s="141">
        <v>132.70360994000001</v>
      </c>
      <c r="AK191" s="141">
        <v>0</v>
      </c>
      <c r="AL191" s="141">
        <v>217.54640338000002</v>
      </c>
      <c r="AM191" s="380">
        <v>16.166320240000001</v>
      </c>
      <c r="AN191" s="141">
        <v>30.478983459999998</v>
      </c>
      <c r="AO191" s="141">
        <v>1.6105544599999999</v>
      </c>
      <c r="AP191" s="141">
        <v>87.547309420000005</v>
      </c>
      <c r="AQ191" s="141">
        <v>0</v>
      </c>
      <c r="AR191" s="141">
        <v>9.5417754800000019</v>
      </c>
      <c r="AS191" s="141">
        <v>0</v>
      </c>
      <c r="AT191" s="142">
        <v>158.86752296</v>
      </c>
      <c r="AU191" s="466">
        <v>304.21246602000002</v>
      </c>
      <c r="AV191" s="402">
        <v>3654.7431114000001</v>
      </c>
      <c r="AW191" s="141">
        <v>199.89107996000001</v>
      </c>
      <c r="AX191" s="402">
        <v>1585.3497250100008</v>
      </c>
      <c r="AY191" s="141">
        <v>0</v>
      </c>
      <c r="AZ191" s="141">
        <v>0</v>
      </c>
      <c r="BA191" s="142">
        <v>966.27190036000002</v>
      </c>
      <c r="BB191" s="403">
        <v>619.07782465000082</v>
      </c>
    </row>
    <row r="192" spans="6:54" ht="16.149999999999999" customHeight="1">
      <c r="F192" s="137" t="s">
        <v>171</v>
      </c>
      <c r="G192" s="395" t="s">
        <v>216</v>
      </c>
      <c r="H192" s="467">
        <v>42435</v>
      </c>
      <c r="I192" s="397" t="s">
        <v>61</v>
      </c>
      <c r="J192" s="397" t="s">
        <v>151</v>
      </c>
      <c r="K192" s="398" t="s">
        <v>106</v>
      </c>
      <c r="L192" s="395" t="s">
        <v>114</v>
      </c>
      <c r="M192" s="399">
        <v>3.2162131921458836E-2</v>
      </c>
      <c r="N192" s="400" t="s">
        <v>51</v>
      </c>
      <c r="O192" s="504">
        <v>2018</v>
      </c>
      <c r="P192" s="401">
        <v>3</v>
      </c>
      <c r="Q192" s="141">
        <v>5024.1682537899997</v>
      </c>
      <c r="R192" s="141">
        <v>191.207886</v>
      </c>
      <c r="S192" s="402">
        <v>4832.9603677899995</v>
      </c>
      <c r="T192" s="141">
        <v>2024.5246004160003</v>
      </c>
      <c r="U192" s="141">
        <v>0</v>
      </c>
      <c r="V192" s="141">
        <v>0</v>
      </c>
      <c r="W192" s="403">
        <v>2808.4357673739996</v>
      </c>
      <c r="X192" s="142">
        <v>72.11870488000001</v>
      </c>
      <c r="Y192" s="141">
        <v>450.86358488000008</v>
      </c>
      <c r="Z192" s="142">
        <v>13.887233740000001</v>
      </c>
      <c r="AA192" s="141">
        <v>0</v>
      </c>
      <c r="AB192" s="141">
        <v>-1.7624935599999998</v>
      </c>
      <c r="AC192" s="142">
        <v>76.455755119999992</v>
      </c>
      <c r="AD192" s="141">
        <v>231.34247366</v>
      </c>
      <c r="AE192" s="141">
        <v>702.83988878000002</v>
      </c>
      <c r="AF192" s="141">
        <v>429.59261134000008</v>
      </c>
      <c r="AG192" s="141">
        <v>283.33603367999996</v>
      </c>
      <c r="AH192" s="141">
        <v>0</v>
      </c>
      <c r="AI192" s="141">
        <v>285.40240544</v>
      </c>
      <c r="AJ192" s="141">
        <v>58.131899660000002</v>
      </c>
      <c r="AK192" s="141">
        <v>0</v>
      </c>
      <c r="AL192" s="141">
        <v>68.007941160000001</v>
      </c>
      <c r="AM192" s="380">
        <v>10.878839559999999</v>
      </c>
      <c r="AN192" s="141">
        <v>1.7017179200000003</v>
      </c>
      <c r="AO192" s="141">
        <v>0</v>
      </c>
      <c r="AP192" s="141">
        <v>6.9891985999999999</v>
      </c>
      <c r="AQ192" s="141">
        <v>0</v>
      </c>
      <c r="AR192" s="141">
        <v>9.1163460000000001</v>
      </c>
      <c r="AS192" s="141">
        <v>0</v>
      </c>
      <c r="AT192" s="142">
        <v>13.64413118</v>
      </c>
      <c r="AU192" s="466">
        <v>42.33023326</v>
      </c>
      <c r="AV192" s="402">
        <v>2100.9834869800002</v>
      </c>
      <c r="AW192" s="141">
        <v>83.688056279999998</v>
      </c>
      <c r="AX192" s="402">
        <v>161.58796217399944</v>
      </c>
      <c r="AY192" s="141">
        <v>0</v>
      </c>
      <c r="AZ192" s="141">
        <v>0</v>
      </c>
      <c r="BA192" s="142">
        <v>576.60888449999993</v>
      </c>
      <c r="BB192" s="403">
        <v>-415.02092232600052</v>
      </c>
    </row>
    <row r="193" spans="6:54" ht="16.149999999999999" customHeight="1">
      <c r="F193" s="137" t="s">
        <v>172</v>
      </c>
      <c r="G193" s="395" t="s">
        <v>173</v>
      </c>
      <c r="H193" s="467">
        <v>42530</v>
      </c>
      <c r="I193" s="397" t="s">
        <v>61</v>
      </c>
      <c r="J193" s="397" t="s">
        <v>62</v>
      </c>
      <c r="K193" s="398" t="s">
        <v>95</v>
      </c>
      <c r="L193" s="395" t="s">
        <v>114</v>
      </c>
      <c r="M193" s="399">
        <v>9.3598952953224665E-2</v>
      </c>
      <c r="N193" s="400" t="s">
        <v>52</v>
      </c>
      <c r="O193" s="504">
        <v>2018</v>
      </c>
      <c r="P193" s="401">
        <v>3</v>
      </c>
      <c r="Q193" s="141">
        <v>2916.9530907300004</v>
      </c>
      <c r="R193" s="141">
        <v>74.410796500000004</v>
      </c>
      <c r="S193" s="402">
        <v>2842.5422942300002</v>
      </c>
      <c r="T193" s="141">
        <v>1622.648058584</v>
      </c>
      <c r="U193" s="141">
        <v>0</v>
      </c>
      <c r="V193" s="141">
        <v>0</v>
      </c>
      <c r="W193" s="403">
        <v>1219.8942356460007</v>
      </c>
      <c r="X193" s="142">
        <v>68.577436280000001</v>
      </c>
      <c r="Y193" s="141">
        <v>279.19717295999999</v>
      </c>
      <c r="Z193" s="142">
        <v>27.835243120000001</v>
      </c>
      <c r="AA193" s="141">
        <v>0</v>
      </c>
      <c r="AB193" s="141">
        <v>-0.54698076000000007</v>
      </c>
      <c r="AC193" s="142">
        <v>11.881637620000001</v>
      </c>
      <c r="AD193" s="141">
        <v>118.51249799999999</v>
      </c>
      <c r="AE193" s="141">
        <v>121.7032191</v>
      </c>
      <c r="AF193" s="141">
        <v>132.49089520000001</v>
      </c>
      <c r="AG193" s="141">
        <v>29.81045142</v>
      </c>
      <c r="AH193" s="141">
        <v>0</v>
      </c>
      <c r="AI193" s="141">
        <v>8.4782017799999991</v>
      </c>
      <c r="AJ193" s="141">
        <v>14.616541419999999</v>
      </c>
      <c r="AK193" s="141">
        <v>0</v>
      </c>
      <c r="AL193" s="141">
        <v>51.051537600000003</v>
      </c>
      <c r="AM193" s="380">
        <v>9.9975927799999997</v>
      </c>
      <c r="AN193" s="141">
        <v>1.4890031800000001</v>
      </c>
      <c r="AO193" s="141">
        <v>0</v>
      </c>
      <c r="AP193" s="141">
        <v>43.454582600000002</v>
      </c>
      <c r="AQ193" s="141">
        <v>0</v>
      </c>
      <c r="AR193" s="141">
        <v>3.6465383999999998</v>
      </c>
      <c r="AS193" s="141">
        <v>0</v>
      </c>
      <c r="AT193" s="142">
        <v>-1.24590062</v>
      </c>
      <c r="AU193" s="466">
        <v>57.341816340000001</v>
      </c>
      <c r="AV193" s="402">
        <v>534.00516085999993</v>
      </c>
      <c r="AW193" s="141">
        <v>48.590124180000004</v>
      </c>
      <c r="AX193" s="402">
        <v>273.02375510600058</v>
      </c>
      <c r="AY193" s="141">
        <v>0</v>
      </c>
      <c r="AZ193" s="141">
        <v>0</v>
      </c>
      <c r="BA193" s="142">
        <v>76.243040379999997</v>
      </c>
      <c r="BB193" s="403">
        <v>196.78071472600058</v>
      </c>
    </row>
    <row r="194" spans="6:54" ht="16.149999999999999" customHeight="1">
      <c r="F194" s="137" t="s">
        <v>174</v>
      </c>
      <c r="G194" s="395" t="s">
        <v>217</v>
      </c>
      <c r="H194" s="467">
        <v>42530</v>
      </c>
      <c r="I194" s="397" t="s">
        <v>61</v>
      </c>
      <c r="J194" s="397" t="s">
        <v>151</v>
      </c>
      <c r="K194" s="398" t="s">
        <v>95</v>
      </c>
      <c r="L194" s="395" t="s">
        <v>114</v>
      </c>
      <c r="M194" s="399">
        <v>-0.17765315445584826</v>
      </c>
      <c r="N194" s="400" t="s">
        <v>56</v>
      </c>
      <c r="O194" s="504">
        <v>2018</v>
      </c>
      <c r="P194" s="401">
        <v>3</v>
      </c>
      <c r="Q194" s="141">
        <v>2289.3032274700004</v>
      </c>
      <c r="R194" s="141">
        <v>93.725673</v>
      </c>
      <c r="S194" s="402">
        <v>2195.57755447</v>
      </c>
      <c r="T194" s="141">
        <v>1268.378381536</v>
      </c>
      <c r="U194" s="141">
        <v>0</v>
      </c>
      <c r="V194" s="141">
        <v>0</v>
      </c>
      <c r="W194" s="403">
        <v>927.1991729340001</v>
      </c>
      <c r="X194" s="142">
        <v>55.644107480000002</v>
      </c>
      <c r="Y194" s="141">
        <v>215.59493991999994</v>
      </c>
      <c r="Z194" s="142">
        <v>44.518156300000001</v>
      </c>
      <c r="AA194" s="141">
        <v>0</v>
      </c>
      <c r="AB194" s="141">
        <v>-0.48620512000000005</v>
      </c>
      <c r="AC194" s="142">
        <v>13.856845919999998</v>
      </c>
      <c r="AD194" s="141">
        <v>195.48484606</v>
      </c>
      <c r="AE194" s="141">
        <v>99.246620119999989</v>
      </c>
      <c r="AF194" s="141">
        <v>194.17816980000001</v>
      </c>
      <c r="AG194" s="141">
        <v>33.001172519999997</v>
      </c>
      <c r="AH194" s="141">
        <v>0</v>
      </c>
      <c r="AI194" s="141">
        <v>3.4338236599999998</v>
      </c>
      <c r="AJ194" s="141">
        <v>15.40662474</v>
      </c>
      <c r="AK194" s="141">
        <v>0</v>
      </c>
      <c r="AL194" s="141">
        <v>405.46468226000002</v>
      </c>
      <c r="AM194" s="380">
        <v>3.0387819999999999</v>
      </c>
      <c r="AN194" s="141">
        <v>18.506182379999998</v>
      </c>
      <c r="AO194" s="141">
        <v>0</v>
      </c>
      <c r="AP194" s="141">
        <v>19.265877879999998</v>
      </c>
      <c r="AQ194" s="141">
        <v>0</v>
      </c>
      <c r="AR194" s="141">
        <v>3.2211089199999998</v>
      </c>
      <c r="AS194" s="141">
        <v>0</v>
      </c>
      <c r="AT194" s="142">
        <v>3.1299454599999996</v>
      </c>
      <c r="AU194" s="466">
        <v>47.161896639999995</v>
      </c>
      <c r="AV194" s="402">
        <v>993.37783579999996</v>
      </c>
      <c r="AW194" s="141">
        <v>38.136714100000006</v>
      </c>
      <c r="AX194" s="402">
        <v>-406.70193986599986</v>
      </c>
      <c r="AY194" s="141">
        <v>0</v>
      </c>
      <c r="AZ194" s="141">
        <v>0</v>
      </c>
      <c r="BA194" s="142">
        <v>76.394979480000003</v>
      </c>
      <c r="BB194" s="403">
        <v>-483.09691934599994</v>
      </c>
    </row>
    <row r="195" spans="6:54" ht="16.149999999999999" customHeight="1">
      <c r="F195" s="137" t="s">
        <v>175</v>
      </c>
      <c r="G195" s="395" t="s">
        <v>176</v>
      </c>
      <c r="H195" s="467">
        <v>42557</v>
      </c>
      <c r="I195" s="397" t="s">
        <v>55</v>
      </c>
      <c r="J195" s="397" t="s">
        <v>126</v>
      </c>
      <c r="K195" s="398" t="s">
        <v>63</v>
      </c>
      <c r="L195" s="395" t="s">
        <v>114</v>
      </c>
      <c r="M195" s="399">
        <v>4.4662105246626761E-2</v>
      </c>
      <c r="N195" s="400" t="s">
        <v>51</v>
      </c>
      <c r="O195" s="504">
        <v>2018</v>
      </c>
      <c r="P195" s="401">
        <v>3</v>
      </c>
      <c r="Q195" s="141">
        <v>7953.605376290001</v>
      </c>
      <c r="R195" s="141">
        <v>52.685473499999986</v>
      </c>
      <c r="S195" s="402">
        <v>7900.9199027900004</v>
      </c>
      <c r="T195" s="141">
        <v>3153.9073747439998</v>
      </c>
      <c r="U195" s="141">
        <v>0</v>
      </c>
      <c r="V195" s="141">
        <v>0</v>
      </c>
      <c r="W195" s="403">
        <v>4747.0125280460006</v>
      </c>
      <c r="X195" s="142">
        <v>176.63231904000003</v>
      </c>
      <c r="Y195" s="141">
        <v>931.62994632000004</v>
      </c>
      <c r="Z195" s="142">
        <v>52.814031159999999</v>
      </c>
      <c r="AA195" s="141">
        <v>0</v>
      </c>
      <c r="AB195" s="141">
        <v>-18.597345839999999</v>
      </c>
      <c r="AC195" s="142">
        <v>27.1970989</v>
      </c>
      <c r="AD195" s="141">
        <v>315.51673505999997</v>
      </c>
      <c r="AE195" s="141">
        <v>732.25529854000001</v>
      </c>
      <c r="AF195" s="141">
        <v>467.5166107</v>
      </c>
      <c r="AG195" s="141">
        <v>781.63550604000011</v>
      </c>
      <c r="AH195" s="141">
        <v>0</v>
      </c>
      <c r="AI195" s="141">
        <v>256.47320080000003</v>
      </c>
      <c r="AJ195" s="141">
        <v>130.3637478</v>
      </c>
      <c r="AK195" s="141">
        <v>0</v>
      </c>
      <c r="AL195" s="141">
        <v>193.26653520000002</v>
      </c>
      <c r="AM195" s="380">
        <v>11.638535060000001</v>
      </c>
      <c r="AN195" s="141">
        <v>26.862832879999999</v>
      </c>
      <c r="AO195" s="141">
        <v>4.9836024800000001</v>
      </c>
      <c r="AP195" s="141">
        <v>97.636065660000014</v>
      </c>
      <c r="AQ195" s="141">
        <v>0</v>
      </c>
      <c r="AR195" s="141">
        <v>18.019977259999997</v>
      </c>
      <c r="AS195" s="141">
        <v>0</v>
      </c>
      <c r="AT195" s="142">
        <v>70.682069320000011</v>
      </c>
      <c r="AU195" s="466">
        <v>229.82308266000001</v>
      </c>
      <c r="AV195" s="402">
        <v>3106.8507168000001</v>
      </c>
      <c r="AW195" s="141">
        <v>132.46050738000002</v>
      </c>
      <c r="AX195" s="402">
        <v>355.22476040600048</v>
      </c>
      <c r="AY195" s="141">
        <v>0</v>
      </c>
      <c r="AZ195" s="141">
        <v>0</v>
      </c>
      <c r="BA195" s="142">
        <v>909.93288208000001</v>
      </c>
      <c r="BB195" s="403">
        <v>-554.70812167399947</v>
      </c>
    </row>
    <row r="196" spans="6:54" ht="16.149999999999999" customHeight="1">
      <c r="F196" s="137" t="s">
        <v>177</v>
      </c>
      <c r="G196" s="395" t="s">
        <v>178</v>
      </c>
      <c r="H196" s="467">
        <v>42615</v>
      </c>
      <c r="I196" s="397" t="s">
        <v>61</v>
      </c>
      <c r="J196" s="397" t="s">
        <v>151</v>
      </c>
      <c r="K196" s="398" t="s">
        <v>95</v>
      </c>
      <c r="L196" s="395" t="s">
        <v>114</v>
      </c>
      <c r="M196" s="399">
        <v>0.16367291873424028</v>
      </c>
      <c r="N196" s="400" t="s">
        <v>52</v>
      </c>
      <c r="O196" s="504">
        <v>2018</v>
      </c>
      <c r="P196" s="401">
        <v>3</v>
      </c>
      <c r="Q196" s="141">
        <v>5399.90248875</v>
      </c>
      <c r="R196" s="141">
        <v>76.946460999999999</v>
      </c>
      <c r="S196" s="402">
        <v>5322.9560277500004</v>
      </c>
      <c r="T196" s="141">
        <v>3013.6473089760002</v>
      </c>
      <c r="U196" s="141">
        <v>0</v>
      </c>
      <c r="V196" s="141">
        <v>0</v>
      </c>
      <c r="W196" s="403">
        <v>2309.3087187740002</v>
      </c>
      <c r="X196" s="142">
        <v>129.39487528000001</v>
      </c>
      <c r="Y196" s="141">
        <v>522.96912584000006</v>
      </c>
      <c r="Z196" s="142">
        <v>38.987573060000003</v>
      </c>
      <c r="AA196" s="141">
        <v>0</v>
      </c>
      <c r="AB196" s="141">
        <v>-4.1023557000000004</v>
      </c>
      <c r="AC196" s="142">
        <v>13.613743360000003</v>
      </c>
      <c r="AD196" s="141">
        <v>152.85073459999998</v>
      </c>
      <c r="AE196" s="141">
        <v>120.76119668</v>
      </c>
      <c r="AF196" s="141">
        <v>181.1114072</v>
      </c>
      <c r="AG196" s="141">
        <v>40.233473679999996</v>
      </c>
      <c r="AH196" s="141">
        <v>0</v>
      </c>
      <c r="AI196" s="141">
        <v>15.649727300000002</v>
      </c>
      <c r="AJ196" s="141">
        <v>9.8760415000000012</v>
      </c>
      <c r="AK196" s="141">
        <v>0</v>
      </c>
      <c r="AL196" s="141">
        <v>66.366998879999997</v>
      </c>
      <c r="AM196" s="380">
        <v>8.5997530600000012</v>
      </c>
      <c r="AN196" s="141">
        <v>21.453800919999999</v>
      </c>
      <c r="AO196" s="141">
        <v>0</v>
      </c>
      <c r="AP196" s="141">
        <v>24.918012400000002</v>
      </c>
      <c r="AQ196" s="141">
        <v>5.4394197799999997</v>
      </c>
      <c r="AR196" s="141">
        <v>5.621746700000001</v>
      </c>
      <c r="AS196" s="141">
        <v>0</v>
      </c>
      <c r="AT196" s="142">
        <v>0.82047113999999999</v>
      </c>
      <c r="AU196" s="466">
        <v>66.853203999999991</v>
      </c>
      <c r="AV196" s="402">
        <v>653.70278383999994</v>
      </c>
      <c r="AW196" s="141">
        <v>89.947947200000016</v>
      </c>
      <c r="AX196" s="402">
        <v>883.81780121400061</v>
      </c>
      <c r="AY196" s="141">
        <v>0</v>
      </c>
      <c r="AZ196" s="141">
        <v>0</v>
      </c>
      <c r="BA196" s="142">
        <v>221.31449305999999</v>
      </c>
      <c r="BB196" s="403">
        <v>662.50330815400059</v>
      </c>
    </row>
    <row r="197" spans="6:54" ht="16.149999999999999" customHeight="1">
      <c r="F197" s="137" t="s">
        <v>179</v>
      </c>
      <c r="G197" s="395" t="s">
        <v>180</v>
      </c>
      <c r="H197" s="467">
        <v>42690</v>
      </c>
      <c r="I197" s="397" t="s">
        <v>55</v>
      </c>
      <c r="J197" s="397" t="s">
        <v>168</v>
      </c>
      <c r="K197" s="398" t="s">
        <v>106</v>
      </c>
      <c r="L197" s="395" t="s">
        <v>114</v>
      </c>
      <c r="M197" s="399">
        <v>0.12634257006247113</v>
      </c>
      <c r="N197" s="400" t="s">
        <v>52</v>
      </c>
      <c r="O197" s="504">
        <v>2018</v>
      </c>
      <c r="P197" s="401">
        <v>3</v>
      </c>
      <c r="Q197" s="141">
        <v>9392.2703060200001</v>
      </c>
      <c r="R197" s="141">
        <v>215.37495999999999</v>
      </c>
      <c r="S197" s="402">
        <v>9176.8953460199991</v>
      </c>
      <c r="T197" s="141">
        <v>3821.6363288160001</v>
      </c>
      <c r="U197" s="141">
        <v>0</v>
      </c>
      <c r="V197" s="141">
        <v>0</v>
      </c>
      <c r="W197" s="403">
        <v>5355.2590172039991</v>
      </c>
      <c r="X197" s="142">
        <v>93.612665599999985</v>
      </c>
      <c r="Y197" s="141">
        <v>856.3552758400001</v>
      </c>
      <c r="Z197" s="142">
        <v>10.909227380000001</v>
      </c>
      <c r="AA197" s="141">
        <v>0</v>
      </c>
      <c r="AB197" s="141">
        <v>-2.1271473999999997</v>
      </c>
      <c r="AC197" s="142">
        <v>74.358995539999995</v>
      </c>
      <c r="AD197" s="141">
        <v>332.56430208</v>
      </c>
      <c r="AE197" s="141">
        <v>999.51617543999987</v>
      </c>
      <c r="AF197" s="141">
        <v>625.77637726</v>
      </c>
      <c r="AG197" s="141">
        <v>474.11076764000006</v>
      </c>
      <c r="AH197" s="141">
        <v>0</v>
      </c>
      <c r="AI197" s="141">
        <v>417.40709552000004</v>
      </c>
      <c r="AJ197" s="141">
        <v>75.361793599999999</v>
      </c>
      <c r="AK197" s="141">
        <v>0</v>
      </c>
      <c r="AL197" s="141">
        <v>105.71922578</v>
      </c>
      <c r="AM197" s="380">
        <v>9.8152658600000002</v>
      </c>
      <c r="AN197" s="141">
        <v>20.876432340000001</v>
      </c>
      <c r="AO197" s="141">
        <v>0</v>
      </c>
      <c r="AP197" s="141">
        <v>30.843637300000005</v>
      </c>
      <c r="AQ197" s="141">
        <v>0</v>
      </c>
      <c r="AR197" s="141">
        <v>12.884435679999999</v>
      </c>
      <c r="AS197" s="141">
        <v>0</v>
      </c>
      <c r="AT197" s="142">
        <v>18.658121479999998</v>
      </c>
      <c r="AU197" s="466">
        <v>93.077892660000003</v>
      </c>
      <c r="AV197" s="402">
        <v>3123.5336299800001</v>
      </c>
      <c r="AW197" s="141">
        <v>156.43649736</v>
      </c>
      <c r="AX197" s="402">
        <v>1186.643569183999</v>
      </c>
      <c r="AY197" s="141">
        <v>0</v>
      </c>
      <c r="AZ197" s="141">
        <v>0</v>
      </c>
      <c r="BA197" s="142">
        <v>816.70305031999987</v>
      </c>
      <c r="BB197" s="403">
        <v>369.94051886399905</v>
      </c>
    </row>
    <row r="198" spans="6:54" ht="16.149999999999999" customHeight="1">
      <c r="F198" s="137" t="s">
        <v>181</v>
      </c>
      <c r="G198" s="395" t="s">
        <v>182</v>
      </c>
      <c r="H198" s="467">
        <v>42690</v>
      </c>
      <c r="I198" s="397" t="s">
        <v>55</v>
      </c>
      <c r="J198" s="397" t="s">
        <v>168</v>
      </c>
      <c r="K198" s="398" t="s">
        <v>63</v>
      </c>
      <c r="L198" s="395" t="s">
        <v>114</v>
      </c>
      <c r="M198" s="399">
        <v>0.16087830661835617</v>
      </c>
      <c r="N198" s="400" t="s">
        <v>52</v>
      </c>
      <c r="O198" s="504">
        <v>2018</v>
      </c>
      <c r="P198" s="401">
        <v>3</v>
      </c>
      <c r="Q198" s="141">
        <v>13859.095187490002</v>
      </c>
      <c r="R198" s="141">
        <v>188.45309000000003</v>
      </c>
      <c r="S198" s="402">
        <v>13670.642097490001</v>
      </c>
      <c r="T198" s="141">
        <v>5621.1821399440005</v>
      </c>
      <c r="U198" s="141">
        <v>0</v>
      </c>
      <c r="V198" s="141">
        <v>0</v>
      </c>
      <c r="W198" s="403">
        <v>8049.4599575460006</v>
      </c>
      <c r="X198" s="142">
        <v>294.32561112000002</v>
      </c>
      <c r="Y198" s="141">
        <v>1611.73769232</v>
      </c>
      <c r="Z198" s="142">
        <v>67.491348220000006</v>
      </c>
      <c r="AA198" s="141">
        <v>0</v>
      </c>
      <c r="AB198" s="141">
        <v>-16.014381139999998</v>
      </c>
      <c r="AC198" s="142">
        <v>64.239851479999999</v>
      </c>
      <c r="AD198" s="141">
        <v>420.14199931999997</v>
      </c>
      <c r="AE198" s="141">
        <v>1204.2693066000002</v>
      </c>
      <c r="AF198" s="141">
        <v>868.30156868000006</v>
      </c>
      <c r="AG198" s="141">
        <v>431.41588053999999</v>
      </c>
      <c r="AH198" s="141">
        <v>0</v>
      </c>
      <c r="AI198" s="141">
        <v>223.83668211999998</v>
      </c>
      <c r="AJ198" s="141">
        <v>88.67165876</v>
      </c>
      <c r="AK198" s="141">
        <v>0</v>
      </c>
      <c r="AL198" s="141">
        <v>171.81273428</v>
      </c>
      <c r="AM198" s="380">
        <v>8.9036312600000009</v>
      </c>
      <c r="AN198" s="141">
        <v>24.09754126</v>
      </c>
      <c r="AO198" s="141">
        <v>28.503775160000004</v>
      </c>
      <c r="AP198" s="141">
        <v>148.26217378000001</v>
      </c>
      <c r="AQ198" s="141">
        <v>0</v>
      </c>
      <c r="AR198" s="141">
        <v>16.591749719999999</v>
      </c>
      <c r="AS198" s="141">
        <v>0</v>
      </c>
      <c r="AT198" s="142">
        <v>28.868428999999999</v>
      </c>
      <c r="AU198" s="466">
        <v>255.22730017999999</v>
      </c>
      <c r="AV198" s="402">
        <v>3663.6771304800004</v>
      </c>
      <c r="AW198" s="141">
        <v>230.82588071999999</v>
      </c>
      <c r="AX198" s="402">
        <v>2229.6277650260008</v>
      </c>
      <c r="AY198" s="141">
        <v>0</v>
      </c>
      <c r="AZ198" s="141">
        <v>0</v>
      </c>
      <c r="BA198" s="142">
        <v>922.14878571999998</v>
      </c>
      <c r="BB198" s="403">
        <v>1307.4789793060006</v>
      </c>
    </row>
    <row r="199" spans="6:54" ht="16.149999999999999" customHeight="1">
      <c r="F199" s="137" t="s">
        <v>183</v>
      </c>
      <c r="G199" s="395" t="s">
        <v>184</v>
      </c>
      <c r="H199" s="467">
        <v>42718</v>
      </c>
      <c r="I199" s="397" t="s">
        <v>61</v>
      </c>
      <c r="J199" s="397" t="s">
        <v>151</v>
      </c>
      <c r="K199" s="398" t="s">
        <v>135</v>
      </c>
      <c r="L199" s="395" t="s">
        <v>114</v>
      </c>
      <c r="M199" s="399">
        <v>0.17601984478633051</v>
      </c>
      <c r="N199" s="400" t="s">
        <v>52</v>
      </c>
      <c r="O199" s="504">
        <v>2018</v>
      </c>
      <c r="P199" s="401">
        <v>3</v>
      </c>
      <c r="Q199" s="141">
        <v>7412.3539528500005</v>
      </c>
      <c r="R199" s="141">
        <v>79.482125499999995</v>
      </c>
      <c r="S199" s="402">
        <v>7332.8718273500017</v>
      </c>
      <c r="T199" s="141">
        <v>2914.3240890879997</v>
      </c>
      <c r="U199" s="141">
        <v>0</v>
      </c>
      <c r="V199" s="141">
        <v>0</v>
      </c>
      <c r="W199" s="403">
        <v>4418.5477382620002</v>
      </c>
      <c r="X199" s="142">
        <v>170.41200376000003</v>
      </c>
      <c r="Y199" s="141">
        <v>612.39505783999994</v>
      </c>
      <c r="Z199" s="142">
        <v>133.28097852000002</v>
      </c>
      <c r="AA199" s="141">
        <v>0</v>
      </c>
      <c r="AB199" s="141">
        <v>140.48289186</v>
      </c>
      <c r="AC199" s="142">
        <v>28.017570040000003</v>
      </c>
      <c r="AD199" s="141">
        <v>280.75306897999997</v>
      </c>
      <c r="AE199" s="141">
        <v>620.6712235</v>
      </c>
      <c r="AF199" s="141">
        <v>532.94158716000004</v>
      </c>
      <c r="AG199" s="141">
        <v>214.47723356</v>
      </c>
      <c r="AH199" s="141">
        <v>0</v>
      </c>
      <c r="AI199" s="141">
        <v>220.67634884</v>
      </c>
      <c r="AJ199" s="141">
        <v>179.74395530000001</v>
      </c>
      <c r="AK199" s="141">
        <v>0</v>
      </c>
      <c r="AL199" s="141">
        <v>99.915152160000019</v>
      </c>
      <c r="AM199" s="380">
        <v>13.704906819999998</v>
      </c>
      <c r="AN199" s="141">
        <v>18.77967276</v>
      </c>
      <c r="AO199" s="141">
        <v>4.4670095400000003</v>
      </c>
      <c r="AP199" s="141">
        <v>22.09194514</v>
      </c>
      <c r="AQ199" s="141">
        <v>0</v>
      </c>
      <c r="AR199" s="141">
        <v>12.854047860000001</v>
      </c>
      <c r="AS199" s="141">
        <v>0</v>
      </c>
      <c r="AT199" s="142">
        <v>21.69690348</v>
      </c>
      <c r="AU199" s="466">
        <v>93.594485599999999</v>
      </c>
      <c r="AV199" s="402">
        <v>2242.7730551</v>
      </c>
      <c r="AW199" s="141">
        <v>123.46571266000001</v>
      </c>
      <c r="AX199" s="402">
        <v>1304.7213922820006</v>
      </c>
      <c r="AY199" s="141">
        <v>0</v>
      </c>
      <c r="AZ199" s="141">
        <v>0</v>
      </c>
      <c r="BA199" s="142">
        <v>850.58546962000014</v>
      </c>
      <c r="BB199" s="403">
        <v>454.13592266200044</v>
      </c>
    </row>
    <row r="200" spans="6:54" ht="16.149999999999999" customHeight="1">
      <c r="F200" s="137" t="s">
        <v>185</v>
      </c>
      <c r="G200" s="395" t="s">
        <v>186</v>
      </c>
      <c r="H200" s="467">
        <v>42754</v>
      </c>
      <c r="I200" s="397" t="s">
        <v>61</v>
      </c>
      <c r="J200" s="397" t="s">
        <v>151</v>
      </c>
      <c r="K200" s="398" t="s">
        <v>106</v>
      </c>
      <c r="L200" s="395" t="s">
        <v>114</v>
      </c>
      <c r="M200" s="399">
        <v>0.13561412323904523</v>
      </c>
      <c r="N200" s="400" t="s">
        <v>52</v>
      </c>
      <c r="O200" s="504">
        <v>2018</v>
      </c>
      <c r="P200" s="401">
        <v>3</v>
      </c>
      <c r="Q200" s="141">
        <v>9724.1667516700018</v>
      </c>
      <c r="R200" s="141">
        <v>198.56444349999998</v>
      </c>
      <c r="S200" s="402">
        <v>9525.6023081700005</v>
      </c>
      <c r="T200" s="141">
        <v>3868.7057987119997</v>
      </c>
      <c r="U200" s="141">
        <v>0</v>
      </c>
      <c r="V200" s="141">
        <v>0</v>
      </c>
      <c r="W200" s="403">
        <v>5656.8965094580017</v>
      </c>
      <c r="X200" s="142">
        <v>157.23232584000002</v>
      </c>
      <c r="Y200" s="141">
        <v>888.95651911999994</v>
      </c>
      <c r="Z200" s="142">
        <v>30.81324948</v>
      </c>
      <c r="AA200" s="141">
        <v>0</v>
      </c>
      <c r="AB200" s="141">
        <v>-17.898425979999999</v>
      </c>
      <c r="AC200" s="142">
        <v>75.422569240000001</v>
      </c>
      <c r="AD200" s="141">
        <v>311.35360372000002</v>
      </c>
      <c r="AE200" s="141">
        <v>1093.8095809000001</v>
      </c>
      <c r="AF200" s="141">
        <v>653.27735435999989</v>
      </c>
      <c r="AG200" s="141">
        <v>324.05571248000001</v>
      </c>
      <c r="AH200" s="141">
        <v>0</v>
      </c>
      <c r="AI200" s="141">
        <v>389.45030112000001</v>
      </c>
      <c r="AJ200" s="141">
        <v>98.061495140000005</v>
      </c>
      <c r="AK200" s="141">
        <v>0</v>
      </c>
      <c r="AL200" s="141">
        <v>121.09546270000001</v>
      </c>
      <c r="AM200" s="380">
        <v>14.343051040000001</v>
      </c>
      <c r="AN200" s="141">
        <v>20.754881060000002</v>
      </c>
      <c r="AO200" s="141">
        <v>0</v>
      </c>
      <c r="AP200" s="141">
        <v>27.1970989</v>
      </c>
      <c r="AQ200" s="141">
        <v>0</v>
      </c>
      <c r="AR200" s="141">
        <v>10.11914406</v>
      </c>
      <c r="AS200" s="141">
        <v>0</v>
      </c>
      <c r="AT200" s="142">
        <v>93.199443940000009</v>
      </c>
      <c r="AU200" s="466">
        <v>165.613619</v>
      </c>
      <c r="AV200" s="402">
        <v>3156.7171294199998</v>
      </c>
      <c r="AW200" s="141">
        <v>161.9670806</v>
      </c>
      <c r="AX200" s="402">
        <v>1318.7343482580018</v>
      </c>
      <c r="AY200" s="141">
        <v>0</v>
      </c>
      <c r="AZ200" s="141">
        <v>0</v>
      </c>
      <c r="BA200" s="142">
        <v>741.09815416000004</v>
      </c>
      <c r="BB200" s="403">
        <v>577.63619409800197</v>
      </c>
    </row>
    <row r="201" spans="6:54" ht="16.149999999999999" customHeight="1">
      <c r="F201" s="137" t="s">
        <v>187</v>
      </c>
      <c r="G201" s="395" t="s">
        <v>188</v>
      </c>
      <c r="H201" s="467">
        <v>42781</v>
      </c>
      <c r="I201" s="397" t="s">
        <v>61</v>
      </c>
      <c r="J201" s="397" t="s">
        <v>151</v>
      </c>
      <c r="K201" s="398" t="s">
        <v>117</v>
      </c>
      <c r="L201" s="395" t="s">
        <v>114</v>
      </c>
      <c r="M201" s="399">
        <v>0.17260329879773653</v>
      </c>
      <c r="N201" s="400" t="s">
        <v>52</v>
      </c>
      <c r="O201" s="504">
        <v>2018</v>
      </c>
      <c r="P201" s="401">
        <v>3</v>
      </c>
      <c r="Q201" s="141">
        <v>12306.988403850002</v>
      </c>
      <c r="R201" s="141">
        <v>125.43713150000001</v>
      </c>
      <c r="S201" s="402">
        <v>12181.55127235</v>
      </c>
      <c r="T201" s="141">
        <v>5797.7005549200003</v>
      </c>
      <c r="U201" s="141">
        <v>0</v>
      </c>
      <c r="V201" s="141">
        <v>0</v>
      </c>
      <c r="W201" s="403">
        <v>6383.8507174300012</v>
      </c>
      <c r="X201" s="142">
        <v>172.35200308</v>
      </c>
      <c r="Y201" s="141">
        <v>837.81116152000004</v>
      </c>
      <c r="Z201" s="142">
        <v>0.54698076000000007</v>
      </c>
      <c r="AA201" s="141">
        <v>0</v>
      </c>
      <c r="AB201" s="141">
        <v>-4.7101120999999999</v>
      </c>
      <c r="AC201" s="142">
        <v>40.841230080000003</v>
      </c>
      <c r="AD201" s="141">
        <v>277.71428698</v>
      </c>
      <c r="AE201" s="141">
        <v>951.22992945999988</v>
      </c>
      <c r="AF201" s="141">
        <v>739.51798752000002</v>
      </c>
      <c r="AG201" s="141">
        <v>270.29965890000005</v>
      </c>
      <c r="AH201" s="141">
        <v>0</v>
      </c>
      <c r="AI201" s="141">
        <v>319.16327346000003</v>
      </c>
      <c r="AJ201" s="141">
        <v>265.40721988000001</v>
      </c>
      <c r="AK201" s="141">
        <v>0</v>
      </c>
      <c r="AL201" s="141">
        <v>139.72319636</v>
      </c>
      <c r="AM201" s="380">
        <v>7.1107498800000002</v>
      </c>
      <c r="AN201" s="141">
        <v>31.785659720000005</v>
      </c>
      <c r="AO201" s="141">
        <v>0</v>
      </c>
      <c r="AP201" s="141">
        <v>30.752473839999997</v>
      </c>
      <c r="AQ201" s="141">
        <v>0</v>
      </c>
      <c r="AR201" s="141">
        <v>10.362246620000001</v>
      </c>
      <c r="AS201" s="141">
        <v>0</v>
      </c>
      <c r="AT201" s="142">
        <v>37.012364759999997</v>
      </c>
      <c r="AU201" s="466">
        <v>117.02349482000001</v>
      </c>
      <c r="AV201" s="402">
        <v>3080.0790473800002</v>
      </c>
      <c r="AW201" s="141">
        <v>204.96584589999998</v>
      </c>
      <c r="AX201" s="402">
        <v>2124.2267967700004</v>
      </c>
      <c r="AY201" s="141">
        <v>0</v>
      </c>
      <c r="AZ201" s="141">
        <v>0</v>
      </c>
      <c r="BA201" s="142">
        <v>579.86038123999992</v>
      </c>
      <c r="BB201" s="403">
        <v>1544.3664155300005</v>
      </c>
    </row>
    <row r="202" spans="6:54" ht="16.149999999999999" customHeight="1">
      <c r="F202" s="137" t="s">
        <v>189</v>
      </c>
      <c r="G202" s="395" t="s">
        <v>190</v>
      </c>
      <c r="H202" s="467">
        <v>42896</v>
      </c>
      <c r="I202" s="397" t="s">
        <v>55</v>
      </c>
      <c r="J202" s="397" t="s">
        <v>168</v>
      </c>
      <c r="K202" s="398" t="s">
        <v>63</v>
      </c>
      <c r="L202" s="395" t="s">
        <v>191</v>
      </c>
      <c r="M202" s="399">
        <v>0.25234543024177575</v>
      </c>
      <c r="N202" s="400" t="s">
        <v>52</v>
      </c>
      <c r="O202" s="504">
        <v>2018</v>
      </c>
      <c r="P202" s="401">
        <v>3</v>
      </c>
      <c r="Q202" s="141">
        <v>27889.646258880006</v>
      </c>
      <c r="R202" s="141">
        <v>75.60036749999999</v>
      </c>
      <c r="S202" s="402">
        <v>27814.045891380003</v>
      </c>
      <c r="T202" s="141">
        <v>8862.6848814320001</v>
      </c>
      <c r="U202" s="141">
        <v>0</v>
      </c>
      <c r="V202" s="141">
        <v>0</v>
      </c>
      <c r="W202" s="403">
        <v>18951.361009948007</v>
      </c>
      <c r="X202" s="142">
        <v>763.80544656000006</v>
      </c>
      <c r="Y202" s="141">
        <v>3279.9235431199995</v>
      </c>
      <c r="Z202" s="142">
        <v>174.09182077999998</v>
      </c>
      <c r="AA202" s="141">
        <v>0</v>
      </c>
      <c r="AB202" s="141">
        <v>-79.524924940000005</v>
      </c>
      <c r="AC202" s="142">
        <v>20.329451580000004</v>
      </c>
      <c r="AD202" s="141">
        <v>703.59958428000004</v>
      </c>
      <c r="AE202" s="141">
        <v>1660.8463020999998</v>
      </c>
      <c r="AF202" s="141">
        <v>1323.5111122800001</v>
      </c>
      <c r="AG202" s="141">
        <v>1040.4181811600001</v>
      </c>
      <c r="AH202" s="141">
        <v>0</v>
      </c>
      <c r="AI202" s="141">
        <v>893.82733747999998</v>
      </c>
      <c r="AJ202" s="141">
        <v>98.912354100000002</v>
      </c>
      <c r="AK202" s="141">
        <v>119.91033772</v>
      </c>
      <c r="AL202" s="141">
        <v>432.90488372000004</v>
      </c>
      <c r="AM202" s="380">
        <v>78.157473039999985</v>
      </c>
      <c r="AN202" s="141">
        <v>47.921592139999994</v>
      </c>
      <c r="AO202" s="141">
        <v>102.61966814000002</v>
      </c>
      <c r="AP202" s="141">
        <v>345.63106468000001</v>
      </c>
      <c r="AQ202" s="141">
        <v>0</v>
      </c>
      <c r="AR202" s="141">
        <v>59.864005399999996</v>
      </c>
      <c r="AS202" s="141">
        <v>0</v>
      </c>
      <c r="AT202" s="142">
        <v>197.52083000000002</v>
      </c>
      <c r="AU202" s="466">
        <v>831.71463339999991</v>
      </c>
      <c r="AV202" s="402">
        <v>7105.6447262399988</v>
      </c>
      <c r="AW202" s="141">
        <v>530.8752154</v>
      </c>
      <c r="AX202" s="402">
        <v>7037.8247844880061</v>
      </c>
      <c r="AY202" s="141">
        <v>0</v>
      </c>
      <c r="AZ202" s="141">
        <v>0</v>
      </c>
      <c r="BA202" s="142">
        <v>2008.3310237999999</v>
      </c>
      <c r="BB202" s="403">
        <v>5029.4937606880058</v>
      </c>
    </row>
    <row r="203" spans="6:54" ht="16.149999999999999" customHeight="1">
      <c r="F203" s="137" t="s">
        <v>192</v>
      </c>
      <c r="G203" s="395" t="s">
        <v>218</v>
      </c>
      <c r="H203" s="467">
        <v>42925</v>
      </c>
      <c r="I203" s="397" t="s">
        <v>55</v>
      </c>
      <c r="J203" s="397" t="s">
        <v>116</v>
      </c>
      <c r="K203" s="398" t="s">
        <v>95</v>
      </c>
      <c r="L203" s="395" t="s">
        <v>114</v>
      </c>
      <c r="M203" s="399">
        <v>-5.0490600651329806E-2</v>
      </c>
      <c r="N203" s="400" t="s">
        <v>56</v>
      </c>
      <c r="O203" s="504">
        <v>2018</v>
      </c>
      <c r="P203" s="401">
        <v>3</v>
      </c>
      <c r="Q203" s="141">
        <v>3134.60947072</v>
      </c>
      <c r="R203" s="141">
        <v>54.532439000000011</v>
      </c>
      <c r="S203" s="402">
        <v>3080.0770317200004</v>
      </c>
      <c r="T203" s="141">
        <v>1863.2112996240003</v>
      </c>
      <c r="U203" s="141">
        <v>0</v>
      </c>
      <c r="V203" s="141">
        <v>0</v>
      </c>
      <c r="W203" s="403">
        <v>1216.8657320960001</v>
      </c>
      <c r="X203" s="142">
        <v>10.931742199999999</v>
      </c>
      <c r="Y203" s="141">
        <v>302.57342535999999</v>
      </c>
      <c r="Z203" s="142">
        <v>45.156300520000002</v>
      </c>
      <c r="AA203" s="141">
        <v>0</v>
      </c>
      <c r="AB203" s="141">
        <v>-0.8812467799999999</v>
      </c>
      <c r="AC203" s="142">
        <v>7.9919966599999999</v>
      </c>
      <c r="AD203" s="141">
        <v>159.96148448</v>
      </c>
      <c r="AE203" s="141">
        <v>261.60874238000002</v>
      </c>
      <c r="AF203" s="141">
        <v>249.97020732000001</v>
      </c>
      <c r="AG203" s="141">
        <v>60.015944500000003</v>
      </c>
      <c r="AH203" s="141">
        <v>0</v>
      </c>
      <c r="AI203" s="141">
        <v>16.257483699999998</v>
      </c>
      <c r="AJ203" s="141">
        <v>17.412220860000001</v>
      </c>
      <c r="AK203" s="141">
        <v>0</v>
      </c>
      <c r="AL203" s="141">
        <v>36.951589120000001</v>
      </c>
      <c r="AM203" s="380">
        <v>13.765682460000001</v>
      </c>
      <c r="AN203" s="141">
        <v>5.0443781200000002</v>
      </c>
      <c r="AO203" s="141">
        <v>0</v>
      </c>
      <c r="AP203" s="141">
        <v>127.87194656</v>
      </c>
      <c r="AQ203" s="141">
        <v>0</v>
      </c>
      <c r="AR203" s="141">
        <v>21.48418874</v>
      </c>
      <c r="AS203" s="141">
        <v>0</v>
      </c>
      <c r="AT203" s="142">
        <v>1.03318588</v>
      </c>
      <c r="AU203" s="466">
        <v>169.19938175999999</v>
      </c>
      <c r="AV203" s="402">
        <v>971.37705412000014</v>
      </c>
      <c r="AW203" s="141">
        <v>52.206274759999999</v>
      </c>
      <c r="AX203" s="402">
        <v>-158.2683149839998</v>
      </c>
      <c r="AY203" s="141">
        <v>0</v>
      </c>
      <c r="AZ203" s="141">
        <v>0</v>
      </c>
      <c r="BA203" s="142">
        <v>284.21728045999998</v>
      </c>
      <c r="BB203" s="403">
        <v>-442.48559544399984</v>
      </c>
    </row>
    <row r="204" spans="6:54" ht="16.149999999999999" customHeight="1">
      <c r="F204" s="137" t="s">
        <v>193</v>
      </c>
      <c r="G204" s="395" t="s">
        <v>219</v>
      </c>
      <c r="H204" s="467">
        <v>43011</v>
      </c>
      <c r="I204" s="397" t="s">
        <v>55</v>
      </c>
      <c r="J204" s="397" t="s">
        <v>126</v>
      </c>
      <c r="K204" s="398" t="s">
        <v>106</v>
      </c>
      <c r="L204" s="395" t="s">
        <v>114</v>
      </c>
      <c r="M204" s="399">
        <v>7.6449804237210733E-2</v>
      </c>
      <c r="N204" s="400" t="s">
        <v>52</v>
      </c>
      <c r="O204" s="504">
        <v>2018</v>
      </c>
      <c r="P204" s="401">
        <v>3</v>
      </c>
      <c r="Q204" s="141">
        <v>7536.8111289100007</v>
      </c>
      <c r="R204" s="141">
        <v>141.21459950000002</v>
      </c>
      <c r="S204" s="402">
        <v>7395.5965294100006</v>
      </c>
      <c r="T204" s="141">
        <v>2864.8837593919998</v>
      </c>
      <c r="U204" s="141">
        <v>0</v>
      </c>
      <c r="V204" s="141">
        <v>0</v>
      </c>
      <c r="W204" s="403">
        <v>4530.7127700180008</v>
      </c>
      <c r="X204" s="142">
        <v>144.76090163999999</v>
      </c>
      <c r="Y204" s="141">
        <v>690.21130743999993</v>
      </c>
      <c r="Z204" s="142">
        <v>88.155065820000004</v>
      </c>
      <c r="AA204" s="141">
        <v>0</v>
      </c>
      <c r="AB204" s="141">
        <v>-2.3398621400000001</v>
      </c>
      <c r="AC204" s="142">
        <v>48.590124180000004</v>
      </c>
      <c r="AD204" s="141">
        <v>403.45908614000007</v>
      </c>
      <c r="AE204" s="141">
        <v>916.10160954000014</v>
      </c>
      <c r="AF204" s="141">
        <v>546.95037218000004</v>
      </c>
      <c r="AG204" s="141">
        <v>377.8725417</v>
      </c>
      <c r="AH204" s="141">
        <v>0</v>
      </c>
      <c r="AI204" s="141">
        <v>437.94926184000002</v>
      </c>
      <c r="AJ204" s="141">
        <v>88.641270940000013</v>
      </c>
      <c r="AK204" s="141">
        <v>0</v>
      </c>
      <c r="AL204" s="141">
        <v>56.460569559999996</v>
      </c>
      <c r="AM204" s="380">
        <v>13.27947734</v>
      </c>
      <c r="AN204" s="141">
        <v>35.067544279999993</v>
      </c>
      <c r="AO204" s="141">
        <v>0</v>
      </c>
      <c r="AP204" s="141">
        <v>60.076720139999992</v>
      </c>
      <c r="AQ204" s="141">
        <v>0</v>
      </c>
      <c r="AR204" s="141">
        <v>8.0831601200000005</v>
      </c>
      <c r="AS204" s="141">
        <v>0</v>
      </c>
      <c r="AT204" s="142">
        <v>8.1743235799999994</v>
      </c>
      <c r="AU204" s="466">
        <v>124.68122545999999</v>
      </c>
      <c r="AV204" s="402">
        <v>2952.1159373599999</v>
      </c>
      <c r="AW204" s="141">
        <v>125.53208441999999</v>
      </c>
      <c r="AX204" s="402">
        <v>576.18773537800075</v>
      </c>
      <c r="AY204" s="141">
        <v>0</v>
      </c>
      <c r="AZ204" s="141">
        <v>0</v>
      </c>
      <c r="BA204" s="142">
        <v>875.35154292000004</v>
      </c>
      <c r="BB204" s="403">
        <v>-299.16380754199918</v>
      </c>
    </row>
    <row r="205" spans="6:54" ht="16.149999999999999" customHeight="1">
      <c r="F205" s="137" t="s">
        <v>194</v>
      </c>
      <c r="G205" s="395" t="s">
        <v>195</v>
      </c>
      <c r="H205" s="467">
        <v>43011</v>
      </c>
      <c r="I205" s="397" t="s">
        <v>55</v>
      </c>
      <c r="J205" s="397" t="s">
        <v>126</v>
      </c>
      <c r="K205" s="398" t="s">
        <v>135</v>
      </c>
      <c r="L205" s="395" t="s">
        <v>114</v>
      </c>
      <c r="M205" s="399">
        <v>0.11115829794101102</v>
      </c>
      <c r="N205" s="400" t="s">
        <v>52</v>
      </c>
      <c r="O205" s="504">
        <v>2018</v>
      </c>
      <c r="P205" s="401">
        <v>3</v>
      </c>
      <c r="Q205" s="141">
        <v>6573.3695466600011</v>
      </c>
      <c r="R205" s="141">
        <v>69.902948500000008</v>
      </c>
      <c r="S205" s="402">
        <v>6503.466598160001</v>
      </c>
      <c r="T205" s="141">
        <v>2566.0289787360002</v>
      </c>
      <c r="U205" s="141">
        <v>0</v>
      </c>
      <c r="V205" s="141">
        <v>0</v>
      </c>
      <c r="W205" s="403">
        <v>3937.4376194240008</v>
      </c>
      <c r="X205" s="142">
        <v>186.33231563999999</v>
      </c>
      <c r="Y205" s="141">
        <v>543.14487120000001</v>
      </c>
      <c r="Z205" s="142">
        <v>9.9975927799999997</v>
      </c>
      <c r="AA205" s="141">
        <v>0</v>
      </c>
      <c r="AB205" s="141">
        <v>-3.8288653200000002</v>
      </c>
      <c r="AC205" s="142">
        <v>25.920810459999998</v>
      </c>
      <c r="AD205" s="141">
        <v>344.68904226000006</v>
      </c>
      <c r="AE205" s="141">
        <v>698.95024781999996</v>
      </c>
      <c r="AF205" s="141">
        <v>504.80246584000002</v>
      </c>
      <c r="AG205" s="141">
        <v>303.78703654000003</v>
      </c>
      <c r="AH205" s="141">
        <v>0</v>
      </c>
      <c r="AI205" s="141">
        <v>256.89863028000002</v>
      </c>
      <c r="AJ205" s="141">
        <v>87.516921600000003</v>
      </c>
      <c r="AK205" s="141">
        <v>0</v>
      </c>
      <c r="AL205" s="141">
        <v>59.195473360000008</v>
      </c>
      <c r="AM205" s="380">
        <v>5.9560127200000004</v>
      </c>
      <c r="AN205" s="141">
        <v>25.829647000000001</v>
      </c>
      <c r="AO205" s="141">
        <v>0</v>
      </c>
      <c r="AP205" s="141">
        <v>65.060322619999994</v>
      </c>
      <c r="AQ205" s="141">
        <v>0</v>
      </c>
      <c r="AR205" s="141">
        <v>12.09435236</v>
      </c>
      <c r="AS205" s="141">
        <v>0</v>
      </c>
      <c r="AT205" s="142">
        <v>15.10274654</v>
      </c>
      <c r="AU205" s="466">
        <v>124.04308124000001</v>
      </c>
      <c r="AV205" s="402">
        <v>2379.8828989399999</v>
      </c>
      <c r="AW205" s="141">
        <v>109.48731546</v>
      </c>
      <c r="AX205" s="402">
        <v>730.68457054400096</v>
      </c>
      <c r="AY205" s="141">
        <v>0</v>
      </c>
      <c r="AZ205" s="141">
        <v>0</v>
      </c>
      <c r="BA205" s="142">
        <v>848.15444402000003</v>
      </c>
      <c r="BB205" s="403">
        <v>-117.46987347599912</v>
      </c>
    </row>
    <row r="206" spans="6:54" ht="16.149999999999999" customHeight="1">
      <c r="F206" s="137" t="s">
        <v>196</v>
      </c>
      <c r="G206" s="395" t="s">
        <v>197</v>
      </c>
      <c r="H206" s="467">
        <v>43011</v>
      </c>
      <c r="I206" s="397" t="s">
        <v>55</v>
      </c>
      <c r="J206" s="397" t="s">
        <v>126</v>
      </c>
      <c r="K206" s="398" t="s">
        <v>63</v>
      </c>
      <c r="L206" s="395" t="s">
        <v>114</v>
      </c>
      <c r="M206" s="399">
        <v>0.18798829333813169</v>
      </c>
      <c r="N206" s="400" t="s">
        <v>52</v>
      </c>
      <c r="O206" s="504">
        <v>2018</v>
      </c>
      <c r="P206" s="401">
        <v>3</v>
      </c>
      <c r="Q206" s="141">
        <v>16538.596246830002</v>
      </c>
      <c r="R206" s="141">
        <v>167.41646599999999</v>
      </c>
      <c r="S206" s="402">
        <v>16371.179780830003</v>
      </c>
      <c r="T206" s="141">
        <v>6199.0080904000006</v>
      </c>
      <c r="U206" s="141">
        <v>0</v>
      </c>
      <c r="V206" s="141">
        <v>0</v>
      </c>
      <c r="W206" s="403">
        <v>10172.171690430003</v>
      </c>
      <c r="X206" s="142">
        <v>354.40400276000003</v>
      </c>
      <c r="Y206" s="141">
        <v>1930.2508978399997</v>
      </c>
      <c r="Z206" s="142">
        <v>84.265424859999996</v>
      </c>
      <c r="AA206" s="141">
        <v>0</v>
      </c>
      <c r="AB206" s="141">
        <v>-12.762884400000001</v>
      </c>
      <c r="AC206" s="142">
        <v>64.05752455999999</v>
      </c>
      <c r="AD206" s="141">
        <v>603.31977827999992</v>
      </c>
      <c r="AE206" s="141">
        <v>1601.49888964</v>
      </c>
      <c r="AF206" s="141">
        <v>882.64461972000004</v>
      </c>
      <c r="AG206" s="141">
        <v>521.91080850000003</v>
      </c>
      <c r="AH206" s="141">
        <v>0</v>
      </c>
      <c r="AI206" s="141">
        <v>409.23277194000002</v>
      </c>
      <c r="AJ206" s="141">
        <v>102.31578994</v>
      </c>
      <c r="AK206" s="141">
        <v>5.0139902999999997</v>
      </c>
      <c r="AL206" s="141">
        <v>97.02830926</v>
      </c>
      <c r="AM206" s="380">
        <v>13.43141644</v>
      </c>
      <c r="AN206" s="141">
        <v>34.247073139999998</v>
      </c>
      <c r="AO206" s="141">
        <v>1.3674519000000001</v>
      </c>
      <c r="AP206" s="141">
        <v>145.98308728000001</v>
      </c>
      <c r="AQ206" s="141">
        <v>0</v>
      </c>
      <c r="AR206" s="141">
        <v>28.868428999999999</v>
      </c>
      <c r="AS206" s="141">
        <v>0</v>
      </c>
      <c r="AT206" s="142">
        <v>23.155518839999999</v>
      </c>
      <c r="AU206" s="466">
        <v>247.05297660000002</v>
      </c>
      <c r="AV206" s="402">
        <v>4470.0179341800003</v>
      </c>
      <c r="AW206" s="141">
        <v>275.46558829999998</v>
      </c>
      <c r="AX206" s="402">
        <v>3109.0624826500025</v>
      </c>
      <c r="AY206" s="141">
        <v>0</v>
      </c>
      <c r="AZ206" s="141">
        <v>0</v>
      </c>
      <c r="BA206" s="142">
        <v>1220.5875659400001</v>
      </c>
      <c r="BB206" s="403">
        <v>1888.4749167100024</v>
      </c>
    </row>
    <row r="207" spans="6:54" ht="16.149999999999999" customHeight="1">
      <c r="F207" s="137" t="s">
        <v>198</v>
      </c>
      <c r="G207" s="395" t="s">
        <v>220</v>
      </c>
      <c r="H207" s="467">
        <v>43013</v>
      </c>
      <c r="I207" s="397" t="s">
        <v>61</v>
      </c>
      <c r="J207" s="397" t="s">
        <v>67</v>
      </c>
      <c r="K207" s="398" t="s">
        <v>117</v>
      </c>
      <c r="L207" s="395" t="s">
        <v>77</v>
      </c>
      <c r="M207" s="399">
        <v>-3.2597535846697848E-2</v>
      </c>
      <c r="N207" s="400" t="s">
        <v>56</v>
      </c>
      <c r="O207" s="504">
        <v>2018</v>
      </c>
      <c r="P207" s="401">
        <v>3</v>
      </c>
      <c r="Q207" s="141">
        <v>6504.9149069800005</v>
      </c>
      <c r="R207" s="141">
        <v>95.103071</v>
      </c>
      <c r="S207" s="402">
        <v>6409.8118359800001</v>
      </c>
      <c r="T207" s="141">
        <v>3286.1697401199999</v>
      </c>
      <c r="U207" s="141">
        <v>0</v>
      </c>
      <c r="V207" s="141">
        <v>0</v>
      </c>
      <c r="W207" s="403">
        <v>3123.6420958600002</v>
      </c>
      <c r="X207" s="142">
        <v>108.23964459999999</v>
      </c>
      <c r="Y207" s="141">
        <v>440.82277848000001</v>
      </c>
      <c r="Z207" s="142">
        <v>45.915996020000001</v>
      </c>
      <c r="AA207" s="141">
        <v>0</v>
      </c>
      <c r="AB207" s="141">
        <v>-1.7928813800000001</v>
      </c>
      <c r="AC207" s="142">
        <v>28.442999520000001</v>
      </c>
      <c r="AD207" s="141">
        <v>267.04816216</v>
      </c>
      <c r="AE207" s="141">
        <v>838.06568778000008</v>
      </c>
      <c r="AF207" s="141">
        <v>512.70329903999993</v>
      </c>
      <c r="AG207" s="141">
        <v>448.64577447999994</v>
      </c>
      <c r="AH207" s="141">
        <v>0</v>
      </c>
      <c r="AI207" s="141">
        <v>315.06091776</v>
      </c>
      <c r="AJ207" s="141">
        <v>49.987963899999997</v>
      </c>
      <c r="AK207" s="141">
        <v>0</v>
      </c>
      <c r="AL207" s="141">
        <v>64.908383520000001</v>
      </c>
      <c r="AM207" s="380">
        <v>5.4090319600000001</v>
      </c>
      <c r="AN207" s="141">
        <v>4.6189486400000002</v>
      </c>
      <c r="AO207" s="141">
        <v>0</v>
      </c>
      <c r="AP207" s="141">
        <v>21.332249640000001</v>
      </c>
      <c r="AQ207" s="141">
        <v>5.9560127200000004</v>
      </c>
      <c r="AR207" s="141">
        <v>3.6161505800000002</v>
      </c>
      <c r="AS207" s="141">
        <v>0</v>
      </c>
      <c r="AT207" s="142">
        <v>106.17504307999999</v>
      </c>
      <c r="AU207" s="466">
        <v>147.10743661999999</v>
      </c>
      <c r="AV207" s="402">
        <v>2643.5276252600001</v>
      </c>
      <c r="AW207" s="141">
        <v>123.8303665</v>
      </c>
      <c r="AX207" s="402">
        <v>-212.04419685999974</v>
      </c>
      <c r="AY207" s="141">
        <v>0</v>
      </c>
      <c r="AZ207" s="141">
        <v>0</v>
      </c>
      <c r="BA207" s="142">
        <v>546.67688180000005</v>
      </c>
      <c r="BB207" s="403">
        <v>-758.72107865999965</v>
      </c>
    </row>
    <row r="208" spans="6:54" ht="16.149999999999999" customHeight="1">
      <c r="F208" s="137" t="s">
        <v>199</v>
      </c>
      <c r="G208" s="395" t="s">
        <v>200</v>
      </c>
      <c r="H208" s="467">
        <v>43031</v>
      </c>
      <c r="I208" s="397" t="s">
        <v>61</v>
      </c>
      <c r="J208" s="397" t="s">
        <v>91</v>
      </c>
      <c r="K208" s="398" t="s">
        <v>63</v>
      </c>
      <c r="L208" s="395" t="s">
        <v>114</v>
      </c>
      <c r="M208" s="399">
        <v>0.1294284970201636</v>
      </c>
      <c r="N208" s="400" t="s">
        <v>52</v>
      </c>
      <c r="O208" s="504">
        <v>2018</v>
      </c>
      <c r="P208" s="401">
        <v>3</v>
      </c>
      <c r="Q208" s="141">
        <v>11262.32079392</v>
      </c>
      <c r="R208" s="141">
        <v>153.1103095</v>
      </c>
      <c r="S208" s="402">
        <v>11109.210484420002</v>
      </c>
      <c r="T208" s="141">
        <v>4255.883009784</v>
      </c>
      <c r="U208" s="141">
        <v>0</v>
      </c>
      <c r="V208" s="141">
        <v>0</v>
      </c>
      <c r="W208" s="403">
        <v>6853.3274746360012</v>
      </c>
      <c r="X208" s="142">
        <v>261.86911456000001</v>
      </c>
      <c r="Y208" s="141">
        <v>1309.7290623200001</v>
      </c>
      <c r="Z208" s="142">
        <v>58.496553500000005</v>
      </c>
      <c r="AA208" s="141">
        <v>0</v>
      </c>
      <c r="AB208" s="141">
        <v>-9.9064293199999991</v>
      </c>
      <c r="AC208" s="142">
        <v>63.085114320000002</v>
      </c>
      <c r="AD208" s="141">
        <v>719.8874558</v>
      </c>
      <c r="AE208" s="141">
        <v>951.32109291999996</v>
      </c>
      <c r="AF208" s="141">
        <v>749.78907068000001</v>
      </c>
      <c r="AG208" s="141">
        <v>559.34860273999993</v>
      </c>
      <c r="AH208" s="141">
        <v>0</v>
      </c>
      <c r="AI208" s="141">
        <v>269.26647301999998</v>
      </c>
      <c r="AJ208" s="141">
        <v>34.459787880000007</v>
      </c>
      <c r="AK208" s="141">
        <v>0</v>
      </c>
      <c r="AL208" s="141">
        <v>204.66196769999999</v>
      </c>
      <c r="AM208" s="380">
        <v>13.735294639999999</v>
      </c>
      <c r="AN208" s="141">
        <v>23.003579739999999</v>
      </c>
      <c r="AO208" s="141">
        <v>18.810060579999998</v>
      </c>
      <c r="AP208" s="141">
        <v>63.571319440000011</v>
      </c>
      <c r="AQ208" s="141">
        <v>1.0635736999999998</v>
      </c>
      <c r="AR208" s="141">
        <v>10.66612482</v>
      </c>
      <c r="AS208" s="141">
        <v>0</v>
      </c>
      <c r="AT208" s="142">
        <v>11.57775942</v>
      </c>
      <c r="AU208" s="466">
        <v>142.42771234000003</v>
      </c>
      <c r="AV208" s="402">
        <v>3631.1621630799996</v>
      </c>
      <c r="AW208" s="141">
        <v>187.58401285999997</v>
      </c>
      <c r="AX208" s="402">
        <v>1457.6652533160011</v>
      </c>
      <c r="AY208" s="141">
        <v>0</v>
      </c>
      <c r="AZ208" s="141">
        <v>0</v>
      </c>
      <c r="BA208" s="142">
        <v>1095.5112988200001</v>
      </c>
      <c r="BB208" s="403">
        <v>362.15395449600106</v>
      </c>
    </row>
    <row r="209" spans="6:54" ht="16.149999999999999" customHeight="1">
      <c r="F209" s="137" t="s">
        <v>201</v>
      </c>
      <c r="G209" s="395" t="s">
        <v>202</v>
      </c>
      <c r="H209" s="467">
        <v>43031</v>
      </c>
      <c r="I209" s="397" t="s">
        <v>61</v>
      </c>
      <c r="J209" s="397" t="s">
        <v>91</v>
      </c>
      <c r="K209" s="398" t="s">
        <v>117</v>
      </c>
      <c r="L209" s="395" t="s">
        <v>114</v>
      </c>
      <c r="M209" s="399">
        <v>0.10397250279918441</v>
      </c>
      <c r="N209" s="400" t="s">
        <v>52</v>
      </c>
      <c r="O209" s="504">
        <v>2018</v>
      </c>
      <c r="P209" s="401">
        <v>3</v>
      </c>
      <c r="Q209" s="141">
        <v>9192.493869230002</v>
      </c>
      <c r="R209" s="141">
        <v>88.560430499999995</v>
      </c>
      <c r="S209" s="402">
        <v>9103.9334387300023</v>
      </c>
      <c r="T209" s="141">
        <v>4481.8733659200007</v>
      </c>
      <c r="U209" s="141">
        <v>0</v>
      </c>
      <c r="V209" s="141">
        <v>0</v>
      </c>
      <c r="W209" s="403">
        <v>4622.0600728100017</v>
      </c>
      <c r="X209" s="142">
        <v>161.75899092</v>
      </c>
      <c r="Y209" s="141">
        <v>626.16978912000002</v>
      </c>
      <c r="Z209" s="142">
        <v>0.45581729999999998</v>
      </c>
      <c r="AA209" s="141">
        <v>0</v>
      </c>
      <c r="AB209" s="141">
        <v>-1.0939615200000001</v>
      </c>
      <c r="AC209" s="142">
        <v>35.857627600000001</v>
      </c>
      <c r="AD209" s="141">
        <v>360.30838173999996</v>
      </c>
      <c r="AE209" s="141">
        <v>901.12041428000009</v>
      </c>
      <c r="AF209" s="141">
        <v>597.24221427999998</v>
      </c>
      <c r="AG209" s="141">
        <v>300.35321288</v>
      </c>
      <c r="AH209" s="141">
        <v>0</v>
      </c>
      <c r="AI209" s="141">
        <v>284.94658814000002</v>
      </c>
      <c r="AJ209" s="141">
        <v>102.34617776</v>
      </c>
      <c r="AK209" s="141">
        <v>0</v>
      </c>
      <c r="AL209" s="141">
        <v>136.77557782</v>
      </c>
      <c r="AM209" s="380">
        <v>12.762884400000001</v>
      </c>
      <c r="AN209" s="141">
        <v>22.426211159999998</v>
      </c>
      <c r="AO209" s="141">
        <v>0</v>
      </c>
      <c r="AP209" s="141">
        <v>21.69690348</v>
      </c>
      <c r="AQ209" s="141">
        <v>0</v>
      </c>
      <c r="AR209" s="141">
        <v>10.635737000000001</v>
      </c>
      <c r="AS209" s="141">
        <v>0</v>
      </c>
      <c r="AT209" s="142">
        <v>8.9644069000000002</v>
      </c>
      <c r="AU209" s="466">
        <v>76.486142940000008</v>
      </c>
      <c r="AV209" s="402">
        <v>2759.5787098399996</v>
      </c>
      <c r="AW209" s="141">
        <v>153.09383716000002</v>
      </c>
      <c r="AX209" s="402">
        <v>955.76659455000186</v>
      </c>
      <c r="AY209" s="141">
        <v>0</v>
      </c>
      <c r="AZ209" s="141">
        <v>0</v>
      </c>
      <c r="BA209" s="142">
        <v>625.38133560000006</v>
      </c>
      <c r="BB209" s="403">
        <v>330.3852589500018</v>
      </c>
    </row>
    <row r="210" spans="6:54" ht="16.149999999999999" customHeight="1">
      <c r="F210" s="137" t="s">
        <v>203</v>
      </c>
      <c r="G210" s="395" t="s">
        <v>221</v>
      </c>
      <c r="H210" s="467">
        <v>43078</v>
      </c>
      <c r="I210" s="397" t="s">
        <v>61</v>
      </c>
      <c r="J210" s="397" t="s">
        <v>91</v>
      </c>
      <c r="K210" s="398" t="s">
        <v>117</v>
      </c>
      <c r="L210" s="395" t="s">
        <v>77</v>
      </c>
      <c r="M210" s="399">
        <v>3.861752985434979E-2</v>
      </c>
      <c r="N210" s="400" t="s">
        <v>51</v>
      </c>
      <c r="O210" s="504">
        <v>2018</v>
      </c>
      <c r="P210" s="401">
        <v>3</v>
      </c>
      <c r="Q210" s="141">
        <v>11475.475259639999</v>
      </c>
      <c r="R210" s="141">
        <v>81.704745000000003</v>
      </c>
      <c r="S210" s="402">
        <v>11393.77051464</v>
      </c>
      <c r="T210" s="141">
        <v>5830.0074711279995</v>
      </c>
      <c r="U210" s="141">
        <v>0</v>
      </c>
      <c r="V210" s="141">
        <v>0</v>
      </c>
      <c r="W210" s="403">
        <v>5563.7630435120009</v>
      </c>
      <c r="X210" s="142">
        <v>195.84755040000002</v>
      </c>
      <c r="Y210" s="141">
        <v>895.63993088000007</v>
      </c>
      <c r="Z210" s="142">
        <v>46.250262039999996</v>
      </c>
      <c r="AA210" s="141">
        <v>0</v>
      </c>
      <c r="AB210" s="141">
        <v>-3.1603332800000006</v>
      </c>
      <c r="AC210" s="142">
        <v>59.833617580000002</v>
      </c>
      <c r="AD210" s="141">
        <v>362.31397786000002</v>
      </c>
      <c r="AE210" s="141">
        <v>1295.9493595400002</v>
      </c>
      <c r="AF210" s="141">
        <v>872.49508784000011</v>
      </c>
      <c r="AG210" s="141">
        <v>496.41542752000004</v>
      </c>
      <c r="AH210" s="141">
        <v>0</v>
      </c>
      <c r="AI210" s="141">
        <v>462.04680310000003</v>
      </c>
      <c r="AJ210" s="141">
        <v>227.45283269999999</v>
      </c>
      <c r="AK210" s="141">
        <v>0</v>
      </c>
      <c r="AL210" s="141">
        <v>25.768871359999999</v>
      </c>
      <c r="AM210" s="380">
        <v>9.2075094599999989</v>
      </c>
      <c r="AN210" s="141">
        <v>10.301470980000001</v>
      </c>
      <c r="AO210" s="141">
        <v>0</v>
      </c>
      <c r="AP210" s="141">
        <v>12.610945300000003</v>
      </c>
      <c r="AQ210" s="141">
        <v>34.30784878</v>
      </c>
      <c r="AR210" s="141">
        <v>4.8012755600000006</v>
      </c>
      <c r="AS210" s="141">
        <v>0</v>
      </c>
      <c r="AT210" s="142">
        <v>7.4450159000000014</v>
      </c>
      <c r="AU210" s="466">
        <v>78.674065979999995</v>
      </c>
      <c r="AV210" s="402">
        <v>3821.1164259000002</v>
      </c>
      <c r="AW210" s="141">
        <v>218.42765016000001</v>
      </c>
      <c r="AX210" s="402">
        <v>443.15450843200006</v>
      </c>
      <c r="AY210" s="141">
        <v>0</v>
      </c>
      <c r="AZ210" s="141">
        <v>0</v>
      </c>
      <c r="BA210" s="142">
        <v>873.34594680000009</v>
      </c>
      <c r="BB210" s="403">
        <v>-430.19143836799992</v>
      </c>
    </row>
    <row r="211" spans="6:54" ht="16.149999999999999" customHeight="1">
      <c r="F211" s="137" t="s">
        <v>204</v>
      </c>
      <c r="G211" s="395" t="s">
        <v>205</v>
      </c>
      <c r="H211" s="467">
        <v>43078</v>
      </c>
      <c r="I211" s="397" t="s">
        <v>61</v>
      </c>
      <c r="J211" s="397" t="s">
        <v>91</v>
      </c>
      <c r="K211" s="398" t="s">
        <v>117</v>
      </c>
      <c r="L211" s="395" t="s">
        <v>77</v>
      </c>
      <c r="M211" s="399">
        <v>9.1060733870870103E-2</v>
      </c>
      <c r="N211" s="400" t="s">
        <v>52</v>
      </c>
      <c r="O211" s="504">
        <v>2018</v>
      </c>
      <c r="P211" s="401">
        <v>3</v>
      </c>
      <c r="Q211" s="141">
        <v>14472.441096190001</v>
      </c>
      <c r="R211" s="141">
        <v>160.028604</v>
      </c>
      <c r="S211" s="402">
        <v>14312.412492190004</v>
      </c>
      <c r="T211" s="141">
        <v>7135.2448196880014</v>
      </c>
      <c r="U211" s="141">
        <v>0</v>
      </c>
      <c r="V211" s="141">
        <v>0</v>
      </c>
      <c r="W211" s="403">
        <v>7177.1676725020016</v>
      </c>
      <c r="X211" s="142">
        <v>247.91959564000001</v>
      </c>
      <c r="Y211" s="141">
        <v>984.37555744000019</v>
      </c>
      <c r="Z211" s="142">
        <v>1.54977882</v>
      </c>
      <c r="AA211" s="141">
        <v>0</v>
      </c>
      <c r="AB211" s="141">
        <v>-3.9808044200000006</v>
      </c>
      <c r="AC211" s="142">
        <v>85.967142780000003</v>
      </c>
      <c r="AD211" s="141">
        <v>282.81944074</v>
      </c>
      <c r="AE211" s="141">
        <v>1458.7672990999999</v>
      </c>
      <c r="AF211" s="141">
        <v>1644.19377674</v>
      </c>
      <c r="AG211" s="141">
        <v>353.19763186</v>
      </c>
      <c r="AH211" s="141">
        <v>0</v>
      </c>
      <c r="AI211" s="141">
        <v>395.10243564000007</v>
      </c>
      <c r="AJ211" s="141">
        <v>88.67165876</v>
      </c>
      <c r="AK211" s="141">
        <v>0</v>
      </c>
      <c r="AL211" s="141">
        <v>61.018742559999993</v>
      </c>
      <c r="AM211" s="380">
        <v>10.544573540000002</v>
      </c>
      <c r="AN211" s="141">
        <v>32.180701380000002</v>
      </c>
      <c r="AO211" s="141">
        <v>0</v>
      </c>
      <c r="AP211" s="141">
        <v>35.128319920000003</v>
      </c>
      <c r="AQ211" s="141">
        <v>15.740890759999999</v>
      </c>
      <c r="AR211" s="141">
        <v>4.9836024800000001</v>
      </c>
      <c r="AS211" s="141">
        <v>0</v>
      </c>
      <c r="AT211" s="142">
        <v>49.59292224</v>
      </c>
      <c r="AU211" s="466">
        <v>148.17101031999999</v>
      </c>
      <c r="AV211" s="402">
        <v>4431.9419957200007</v>
      </c>
      <c r="AW211" s="141">
        <v>275.49597612000002</v>
      </c>
      <c r="AX211" s="402">
        <v>1317.8711071220014</v>
      </c>
      <c r="AY211" s="141">
        <v>0</v>
      </c>
      <c r="AZ211" s="141">
        <v>0</v>
      </c>
      <c r="BA211" s="142">
        <v>831.47153084000001</v>
      </c>
      <c r="BB211" s="403">
        <v>486.39957628200125</v>
      </c>
    </row>
    <row r="212" spans="6:54" ht="16.149999999999999" customHeight="1">
      <c r="F212" s="137" t="s">
        <v>206</v>
      </c>
      <c r="G212" s="395" t="s">
        <v>207</v>
      </c>
      <c r="H212" s="467">
        <v>43097</v>
      </c>
      <c r="I212" s="397" t="s">
        <v>55</v>
      </c>
      <c r="J212" s="397" t="s">
        <v>116</v>
      </c>
      <c r="K212" s="398" t="s">
        <v>63</v>
      </c>
      <c r="L212" s="395" t="s">
        <v>114</v>
      </c>
      <c r="M212" s="399">
        <v>0.15072181488955139</v>
      </c>
      <c r="N212" s="400" t="s">
        <v>52</v>
      </c>
      <c r="O212" s="504">
        <v>2018</v>
      </c>
      <c r="P212" s="401">
        <v>3</v>
      </c>
      <c r="Q212" s="141">
        <v>15288.692431740001</v>
      </c>
      <c r="R212" s="141">
        <v>196.09138799999999</v>
      </c>
      <c r="S212" s="402">
        <v>15092.601043740002</v>
      </c>
      <c r="T212" s="141">
        <v>6102.9092398399998</v>
      </c>
      <c r="U212" s="141">
        <v>0</v>
      </c>
      <c r="V212" s="141">
        <v>0</v>
      </c>
      <c r="W212" s="403">
        <v>8989.6918039000011</v>
      </c>
      <c r="X212" s="142">
        <v>332.26337560000002</v>
      </c>
      <c r="Y212" s="141">
        <v>1779.38778168</v>
      </c>
      <c r="Z212" s="142">
        <v>62.93317522000001</v>
      </c>
      <c r="AA212" s="141">
        <v>0</v>
      </c>
      <c r="AB212" s="141">
        <v>19.235490059999997</v>
      </c>
      <c r="AC212" s="142">
        <v>76.850796779999996</v>
      </c>
      <c r="AD212" s="141">
        <v>731.37405176000004</v>
      </c>
      <c r="AE212" s="141">
        <v>952.38466662000019</v>
      </c>
      <c r="AF212" s="141">
        <v>1139.5432499999999</v>
      </c>
      <c r="AG212" s="141">
        <v>737.29967665999993</v>
      </c>
      <c r="AH212" s="141">
        <v>0</v>
      </c>
      <c r="AI212" s="141">
        <v>442.56821047999995</v>
      </c>
      <c r="AJ212" s="141">
        <v>77.640880100000004</v>
      </c>
      <c r="AK212" s="141">
        <v>0</v>
      </c>
      <c r="AL212" s="141">
        <v>84.113485760000003</v>
      </c>
      <c r="AM212" s="380">
        <v>26.589342500000001</v>
      </c>
      <c r="AN212" s="141">
        <v>24.583746380000001</v>
      </c>
      <c r="AO212" s="141">
        <v>4.9228268399999999</v>
      </c>
      <c r="AP212" s="141">
        <v>63.875197639999996</v>
      </c>
      <c r="AQ212" s="141">
        <v>0</v>
      </c>
      <c r="AR212" s="141">
        <v>38.167101920000007</v>
      </c>
      <c r="AS212" s="141">
        <v>0</v>
      </c>
      <c r="AT212" s="142">
        <v>29.141919379999997</v>
      </c>
      <c r="AU212" s="466">
        <v>187.28013466000002</v>
      </c>
      <c r="AV212" s="402">
        <v>4352.2043560399998</v>
      </c>
      <c r="AW212" s="141">
        <v>254.6499316</v>
      </c>
      <c r="AX212" s="402">
        <v>2304.3394706000017</v>
      </c>
      <c r="AY212" s="141">
        <v>0</v>
      </c>
      <c r="AZ212" s="141">
        <v>0</v>
      </c>
      <c r="BA212" s="142">
        <v>920.96366074000002</v>
      </c>
      <c r="BB212" s="403">
        <v>1383.3758098600015</v>
      </c>
    </row>
    <row r="213" spans="6:54" ht="16.149999999999999" customHeight="1">
      <c r="G213" s="395" t="s">
        <v>246</v>
      </c>
    </row>
    <row r="214" spans="6:54" ht="16.149999999999999" customHeight="1">
      <c r="G214" s="395" t="s">
        <v>246</v>
      </c>
    </row>
    <row r="215" spans="6:54" ht="16.149999999999999" customHeight="1">
      <c r="G215" s="395" t="s">
        <v>246</v>
      </c>
    </row>
    <row r="216" spans="6:54" ht="16.149999999999999" customHeight="1">
      <c r="G216" s="395" t="s">
        <v>246</v>
      </c>
    </row>
    <row r="217" spans="6:54" ht="16.149999999999999" customHeight="1">
      <c r="G217" s="395" t="s">
        <v>246</v>
      </c>
    </row>
    <row r="218" spans="6:54" ht="16.149999999999999" customHeight="1">
      <c r="G218" s="395" t="s">
        <v>246</v>
      </c>
    </row>
    <row r="219" spans="6:54" ht="16.149999999999999" customHeight="1">
      <c r="G219" s="395" t="s">
        <v>246</v>
      </c>
    </row>
    <row r="220" spans="6:54" ht="16.149999999999999" customHeight="1">
      <c r="G220" s="395" t="s">
        <v>246</v>
      </c>
    </row>
    <row r="221" spans="6:54" ht="16.149999999999999" customHeight="1">
      <c r="G221" s="395" t="s">
        <v>246</v>
      </c>
    </row>
    <row r="222" spans="6:54" ht="16.149999999999999" customHeight="1">
      <c r="G222" s="395" t="s">
        <v>246</v>
      </c>
    </row>
    <row r="223" spans="6:54" ht="16.149999999999999" customHeight="1">
      <c r="G223" s="395" t="s">
        <v>246</v>
      </c>
    </row>
    <row r="224" spans="6:54" ht="16.149999999999999" customHeight="1">
      <c r="G224" s="395" t="s">
        <v>246</v>
      </c>
    </row>
    <row r="225" spans="7:7" ht="16.149999999999999" customHeight="1">
      <c r="G225" s="395" t="s">
        <v>246</v>
      </c>
    </row>
    <row r="226" spans="7:7" ht="16.149999999999999" customHeight="1">
      <c r="G226" s="395" t="s">
        <v>246</v>
      </c>
    </row>
    <row r="227" spans="7:7" ht="16.149999999999999" customHeight="1">
      <c r="G227" s="395" t="s">
        <v>246</v>
      </c>
    </row>
    <row r="228" spans="7:7" ht="16.149999999999999" customHeight="1">
      <c r="G228" s="395" t="s">
        <v>246</v>
      </c>
    </row>
    <row r="229" spans="7:7" ht="16.149999999999999" customHeight="1">
      <c r="G229" s="395" t="s">
        <v>246</v>
      </c>
    </row>
    <row r="230" spans="7:7" ht="16.149999999999999" customHeight="1">
      <c r="G230" s="395" t="s">
        <v>246</v>
      </c>
    </row>
    <row r="231" spans="7:7" ht="16.149999999999999" customHeight="1">
      <c r="G231" s="395" t="s">
        <v>246</v>
      </c>
    </row>
    <row r="232" spans="7:7" ht="16.149999999999999" customHeight="1">
      <c r="G232" s="395" t="s">
        <v>246</v>
      </c>
    </row>
    <row r="233" spans="7:7" ht="16.149999999999999" customHeight="1">
      <c r="G233" s="395" t="s">
        <v>246</v>
      </c>
    </row>
    <row r="234" spans="7:7" ht="16.149999999999999" customHeight="1">
      <c r="G234" s="395" t="s">
        <v>246</v>
      </c>
    </row>
    <row r="235" spans="7:7" ht="16.149999999999999" customHeight="1">
      <c r="G235" s="395" t="s">
        <v>246</v>
      </c>
    </row>
    <row r="236" spans="7:7" ht="16.149999999999999" customHeight="1">
      <c r="G236" s="395" t="s">
        <v>246</v>
      </c>
    </row>
    <row r="237" spans="7:7" ht="16.149999999999999" customHeight="1">
      <c r="G237" s="395" t="s">
        <v>246</v>
      </c>
    </row>
    <row r="238" spans="7:7" ht="16.149999999999999" customHeight="1">
      <c r="G238" s="395" t="s">
        <v>246</v>
      </c>
    </row>
    <row r="239" spans="7:7" ht="16.149999999999999" customHeight="1">
      <c r="G239" s="395" t="s">
        <v>246</v>
      </c>
    </row>
    <row r="240" spans="7:7" ht="16.149999999999999" customHeight="1">
      <c r="G240" s="395" t="s">
        <v>246</v>
      </c>
    </row>
    <row r="241" spans="7:7" ht="16.149999999999999" customHeight="1">
      <c r="G241" s="395" t="s">
        <v>246</v>
      </c>
    </row>
    <row r="242" spans="7:7" ht="16.149999999999999" customHeight="1">
      <c r="G242" s="395" t="s">
        <v>246</v>
      </c>
    </row>
    <row r="243" spans="7:7" ht="16.149999999999999" customHeight="1">
      <c r="G243" s="395" t="s">
        <v>246</v>
      </c>
    </row>
    <row r="244" spans="7:7" ht="16.149999999999999" customHeight="1">
      <c r="G244" s="395" t="s">
        <v>246</v>
      </c>
    </row>
    <row r="245" spans="7:7" ht="16.149999999999999" customHeight="1">
      <c r="G245" s="395" t="s">
        <v>246</v>
      </c>
    </row>
    <row r="246" spans="7:7" ht="16.149999999999999" customHeight="1">
      <c r="G246" s="395" t="s">
        <v>246</v>
      </c>
    </row>
    <row r="247" spans="7:7" ht="16.149999999999999" customHeight="1">
      <c r="G247" s="395" t="s">
        <v>246</v>
      </c>
    </row>
    <row r="248" spans="7:7" ht="16.149999999999999" customHeight="1">
      <c r="G248" s="395" t="s">
        <v>246</v>
      </c>
    </row>
    <row r="249" spans="7:7" ht="16.149999999999999" customHeight="1">
      <c r="G249" s="395" t="s">
        <v>246</v>
      </c>
    </row>
    <row r="250" spans="7:7" ht="16.149999999999999" customHeight="1">
      <c r="G250" s="395" t="s">
        <v>246</v>
      </c>
    </row>
    <row r="251" spans="7:7" ht="16.149999999999999" customHeight="1">
      <c r="G251" s="395" t="s">
        <v>246</v>
      </c>
    </row>
    <row r="252" spans="7:7" ht="16.149999999999999" customHeight="1">
      <c r="G252" s="395" t="s">
        <v>246</v>
      </c>
    </row>
    <row r="253" spans="7:7" ht="16.149999999999999" customHeight="1">
      <c r="G253" s="395" t="s">
        <v>246</v>
      </c>
    </row>
    <row r="254" spans="7:7" ht="16.149999999999999" customHeight="1">
      <c r="G254" s="395" t="s">
        <v>246</v>
      </c>
    </row>
    <row r="255" spans="7:7" ht="16.149999999999999" customHeight="1">
      <c r="G255" s="395" t="s">
        <v>246</v>
      </c>
    </row>
    <row r="256" spans="7:7" ht="16.149999999999999" customHeight="1">
      <c r="G256" s="395" t="s">
        <v>246</v>
      </c>
    </row>
    <row r="257" spans="7:7" ht="16.149999999999999" customHeight="1">
      <c r="G257" s="395" t="s">
        <v>246</v>
      </c>
    </row>
    <row r="258" spans="7:7" ht="16.149999999999999" customHeight="1">
      <c r="G258" s="395" t="s">
        <v>246</v>
      </c>
    </row>
    <row r="259" spans="7:7" ht="16.149999999999999" customHeight="1">
      <c r="G259" s="395" t="s">
        <v>246</v>
      </c>
    </row>
    <row r="260" spans="7:7" ht="16.149999999999999" customHeight="1">
      <c r="G260" s="395" t="s">
        <v>246</v>
      </c>
    </row>
    <row r="261" spans="7:7" ht="16.149999999999999" customHeight="1">
      <c r="G261" s="395" t="s">
        <v>246</v>
      </c>
    </row>
    <row r="262" spans="7:7" ht="16.149999999999999" customHeight="1">
      <c r="G262" s="395" t="s">
        <v>246</v>
      </c>
    </row>
    <row r="263" spans="7:7" ht="16.149999999999999" customHeight="1">
      <c r="G263" s="395" t="s">
        <v>246</v>
      </c>
    </row>
    <row r="264" spans="7:7" ht="16.149999999999999" customHeight="1">
      <c r="G264" s="395" t="s">
        <v>246</v>
      </c>
    </row>
    <row r="265" spans="7:7" ht="16.149999999999999" customHeight="1">
      <c r="G265" s="395" t="s">
        <v>246</v>
      </c>
    </row>
    <row r="266" spans="7:7" ht="16.149999999999999" customHeight="1">
      <c r="G266" s="395" t="s">
        <v>246</v>
      </c>
    </row>
    <row r="267" spans="7:7" ht="16.149999999999999" customHeight="1">
      <c r="G267" s="395" t="s">
        <v>246</v>
      </c>
    </row>
    <row r="268" spans="7:7" ht="16.149999999999999" customHeight="1">
      <c r="G268" s="395" t="s">
        <v>246</v>
      </c>
    </row>
    <row r="269" spans="7:7" ht="16.149999999999999" customHeight="1">
      <c r="G269" s="395" t="s">
        <v>246</v>
      </c>
    </row>
    <row r="270" spans="7:7" ht="16.149999999999999" customHeight="1">
      <c r="G270" s="395" t="s">
        <v>246</v>
      </c>
    </row>
    <row r="271" spans="7:7" ht="16.149999999999999" customHeight="1">
      <c r="G271" s="395" t="s">
        <v>246</v>
      </c>
    </row>
    <row r="272" spans="7:7" ht="16.149999999999999" customHeight="1">
      <c r="G272" s="395" t="s">
        <v>246</v>
      </c>
    </row>
    <row r="273" spans="7:7" ht="16.149999999999999" customHeight="1">
      <c r="G273" s="395" t="s">
        <v>246</v>
      </c>
    </row>
    <row r="274" spans="7:7" ht="16.149999999999999" customHeight="1">
      <c r="G274" s="395" t="s">
        <v>246</v>
      </c>
    </row>
    <row r="275" spans="7:7" ht="16.149999999999999" customHeight="1">
      <c r="G275" s="395" t="s">
        <v>246</v>
      </c>
    </row>
    <row r="276" spans="7:7" ht="16.149999999999999" customHeight="1">
      <c r="G276" s="395" t="s">
        <v>246</v>
      </c>
    </row>
    <row r="277" spans="7:7" ht="16.149999999999999" customHeight="1">
      <c r="G277" s="395" t="s">
        <v>246</v>
      </c>
    </row>
    <row r="278" spans="7:7" ht="16.149999999999999" customHeight="1">
      <c r="G278" s="395" t="s">
        <v>246</v>
      </c>
    </row>
    <row r="279" spans="7:7" ht="16.149999999999999" customHeight="1">
      <c r="G279" s="395" t="s">
        <v>246</v>
      </c>
    </row>
    <row r="280" spans="7:7" ht="16.149999999999999" customHeight="1">
      <c r="G280" s="395" t="s">
        <v>246</v>
      </c>
    </row>
    <row r="281" spans="7:7" ht="16.149999999999999" customHeight="1">
      <c r="G281" s="395" t="s">
        <v>246</v>
      </c>
    </row>
    <row r="282" spans="7:7" ht="16.149999999999999" customHeight="1">
      <c r="G282" s="395" t="s">
        <v>246</v>
      </c>
    </row>
    <row r="283" spans="7:7" ht="16.149999999999999" customHeight="1">
      <c r="G283" s="395" t="s">
        <v>246</v>
      </c>
    </row>
    <row r="284" spans="7:7" ht="16.149999999999999" customHeight="1">
      <c r="G284" s="395" t="s">
        <v>246</v>
      </c>
    </row>
    <row r="285" spans="7:7" ht="16.149999999999999" customHeight="1">
      <c r="G285" s="395" t="s">
        <v>246</v>
      </c>
    </row>
    <row r="286" spans="7:7" ht="16.149999999999999" customHeight="1">
      <c r="G286" s="395" t="s">
        <v>246</v>
      </c>
    </row>
    <row r="287" spans="7:7" ht="16.149999999999999" customHeight="1">
      <c r="G287" s="395" t="s">
        <v>246</v>
      </c>
    </row>
    <row r="288" spans="7:7" ht="16.149999999999999" customHeight="1">
      <c r="G288" s="395" t="s">
        <v>246</v>
      </c>
    </row>
    <row r="289" spans="7:7" ht="16.149999999999999" customHeight="1">
      <c r="G289" s="395" t="s">
        <v>246</v>
      </c>
    </row>
    <row r="290" spans="7:7" ht="16.149999999999999" customHeight="1">
      <c r="G290" s="395" t="s">
        <v>246</v>
      </c>
    </row>
    <row r="291" spans="7:7" ht="16.149999999999999" customHeight="1">
      <c r="G291" s="395" t="s">
        <v>246</v>
      </c>
    </row>
    <row r="292" spans="7:7" ht="16.149999999999999" customHeight="1">
      <c r="G292" s="395" t="s">
        <v>246</v>
      </c>
    </row>
    <row r="293" spans="7:7" ht="16.149999999999999" customHeight="1">
      <c r="G293" s="395" t="s">
        <v>246</v>
      </c>
    </row>
    <row r="294" spans="7:7" ht="16.149999999999999" customHeight="1">
      <c r="G294" s="395" t="s">
        <v>246</v>
      </c>
    </row>
    <row r="295" spans="7:7" ht="16.149999999999999" customHeight="1">
      <c r="G295" s="395" t="s">
        <v>246</v>
      </c>
    </row>
    <row r="296" spans="7:7" ht="16.149999999999999" customHeight="1">
      <c r="G296" s="395" t="s">
        <v>246</v>
      </c>
    </row>
    <row r="297" spans="7:7" ht="16.149999999999999" customHeight="1">
      <c r="G297" s="395" t="s">
        <v>246</v>
      </c>
    </row>
    <row r="298" spans="7:7" ht="16.149999999999999" customHeight="1">
      <c r="G298" s="395" t="s">
        <v>246</v>
      </c>
    </row>
    <row r="299" spans="7:7" ht="16.149999999999999" customHeight="1">
      <c r="G299" s="395" t="s">
        <v>246</v>
      </c>
    </row>
    <row r="300" spans="7:7" ht="16.149999999999999" customHeight="1">
      <c r="G300" s="395" t="s">
        <v>246</v>
      </c>
    </row>
    <row r="301" spans="7:7" ht="16.149999999999999" customHeight="1">
      <c r="G301" s="395" t="s">
        <v>246</v>
      </c>
    </row>
    <row r="302" spans="7:7" ht="16.149999999999999" customHeight="1">
      <c r="G302" s="395" t="s">
        <v>246</v>
      </c>
    </row>
    <row r="303" spans="7:7" ht="16.149999999999999" customHeight="1">
      <c r="G303" s="395" t="s">
        <v>246</v>
      </c>
    </row>
    <row r="304" spans="7:7" ht="16.149999999999999" customHeight="1">
      <c r="G304" s="395" t="s">
        <v>246</v>
      </c>
    </row>
    <row r="305" spans="7:7" ht="16.149999999999999" customHeight="1">
      <c r="G305" s="395" t="s">
        <v>246</v>
      </c>
    </row>
    <row r="306" spans="7:7" ht="16.149999999999999" customHeight="1">
      <c r="G306" s="395" t="s">
        <v>246</v>
      </c>
    </row>
    <row r="307" spans="7:7" ht="16.149999999999999" customHeight="1">
      <c r="G307" s="395" t="s">
        <v>246</v>
      </c>
    </row>
    <row r="308" spans="7:7" ht="16.149999999999999" customHeight="1">
      <c r="G308" s="395" t="s">
        <v>246</v>
      </c>
    </row>
    <row r="309" spans="7:7" ht="16.149999999999999" customHeight="1">
      <c r="G309" s="395" t="s">
        <v>246</v>
      </c>
    </row>
    <row r="310" spans="7:7" ht="16.149999999999999" customHeight="1">
      <c r="G310" s="395" t="s">
        <v>246</v>
      </c>
    </row>
    <row r="311" spans="7:7" ht="16.149999999999999" customHeight="1">
      <c r="G311" s="395" t="s">
        <v>246</v>
      </c>
    </row>
    <row r="312" spans="7:7" ht="16.149999999999999" customHeight="1">
      <c r="G312" s="395" t="s">
        <v>246</v>
      </c>
    </row>
    <row r="313" spans="7:7" ht="16.149999999999999" customHeight="1">
      <c r="G313" s="395" t="s">
        <v>246</v>
      </c>
    </row>
    <row r="314" spans="7:7" ht="16.149999999999999" customHeight="1">
      <c r="G314" s="395" t="s">
        <v>246</v>
      </c>
    </row>
    <row r="315" spans="7:7" ht="16.149999999999999" customHeight="1">
      <c r="G315" s="395" t="s">
        <v>246</v>
      </c>
    </row>
    <row r="316" spans="7:7" ht="16.149999999999999" customHeight="1">
      <c r="G316" s="395" t="s">
        <v>246</v>
      </c>
    </row>
    <row r="317" spans="7:7" ht="16.149999999999999" customHeight="1">
      <c r="G317" s="395" t="s">
        <v>246</v>
      </c>
    </row>
    <row r="318" spans="7:7" ht="16.149999999999999" customHeight="1">
      <c r="G318" s="395" t="s">
        <v>246</v>
      </c>
    </row>
    <row r="319" spans="7:7" ht="16.149999999999999" customHeight="1">
      <c r="G319" s="395" t="s">
        <v>246</v>
      </c>
    </row>
    <row r="320" spans="7:7" ht="16.149999999999999" customHeight="1">
      <c r="G320" s="395" t="s">
        <v>246</v>
      </c>
    </row>
    <row r="321" spans="7:7" ht="16.149999999999999" customHeight="1">
      <c r="G321" s="395" t="s">
        <v>246</v>
      </c>
    </row>
    <row r="322" spans="7:7" ht="16.149999999999999" customHeight="1">
      <c r="G322" s="395" t="s">
        <v>246</v>
      </c>
    </row>
    <row r="323" spans="7:7" ht="16.149999999999999" customHeight="1">
      <c r="G323" s="395" t="s">
        <v>246</v>
      </c>
    </row>
    <row r="324" spans="7:7" ht="16.149999999999999" customHeight="1">
      <c r="G324" s="395" t="s">
        <v>246</v>
      </c>
    </row>
    <row r="325" spans="7:7" ht="16.149999999999999" customHeight="1">
      <c r="G325" s="395" t="s">
        <v>246</v>
      </c>
    </row>
    <row r="326" spans="7:7" ht="16.149999999999999" customHeight="1">
      <c r="G326" s="395" t="s">
        <v>246</v>
      </c>
    </row>
    <row r="327" spans="7:7" ht="16.149999999999999" customHeight="1">
      <c r="G327" s="395" t="s">
        <v>246</v>
      </c>
    </row>
    <row r="328" spans="7:7" ht="16.149999999999999" customHeight="1">
      <c r="G328" s="395" t="s">
        <v>246</v>
      </c>
    </row>
    <row r="329" spans="7:7" ht="16.149999999999999" customHeight="1">
      <c r="G329" s="395" t="s">
        <v>246</v>
      </c>
    </row>
    <row r="330" spans="7:7" ht="16.149999999999999" customHeight="1">
      <c r="G330" s="395" t="s">
        <v>246</v>
      </c>
    </row>
    <row r="331" spans="7:7" ht="16.149999999999999" customHeight="1">
      <c r="G331" s="395" t="s">
        <v>246</v>
      </c>
    </row>
    <row r="332" spans="7:7" ht="16.149999999999999" customHeight="1">
      <c r="G332" s="395" t="s">
        <v>246</v>
      </c>
    </row>
    <row r="333" spans="7:7" ht="16.149999999999999" customHeight="1">
      <c r="G333" s="395" t="s">
        <v>246</v>
      </c>
    </row>
    <row r="334" spans="7:7" ht="16.149999999999999" customHeight="1">
      <c r="G334" s="395" t="s">
        <v>246</v>
      </c>
    </row>
    <row r="335" spans="7:7" ht="16.149999999999999" customHeight="1">
      <c r="G335" s="395" t="s">
        <v>246</v>
      </c>
    </row>
    <row r="336" spans="7:7" ht="16.149999999999999" customHeight="1">
      <c r="G336" s="395" t="s">
        <v>246</v>
      </c>
    </row>
    <row r="337" spans="7:7" ht="16.149999999999999" customHeight="1">
      <c r="G337" s="395" t="s">
        <v>246</v>
      </c>
    </row>
    <row r="338" spans="7:7" ht="16.149999999999999" customHeight="1">
      <c r="G338" s="395" t="s">
        <v>246</v>
      </c>
    </row>
    <row r="339" spans="7:7" ht="16.149999999999999" customHeight="1">
      <c r="G339" s="395" t="s">
        <v>246</v>
      </c>
    </row>
    <row r="340" spans="7:7" ht="16.149999999999999" customHeight="1">
      <c r="G340" s="395" t="s">
        <v>246</v>
      </c>
    </row>
    <row r="341" spans="7:7" ht="16.149999999999999" customHeight="1">
      <c r="G341" s="395" t="s">
        <v>246</v>
      </c>
    </row>
    <row r="342" spans="7:7" ht="16.149999999999999" customHeight="1">
      <c r="G342" s="395" t="s">
        <v>246</v>
      </c>
    </row>
    <row r="343" spans="7:7" ht="16.149999999999999" customHeight="1">
      <c r="G343" s="395" t="s">
        <v>246</v>
      </c>
    </row>
    <row r="344" spans="7:7" ht="16.149999999999999" customHeight="1">
      <c r="G344" s="395" t="s">
        <v>246</v>
      </c>
    </row>
    <row r="345" spans="7:7" ht="16.149999999999999" customHeight="1">
      <c r="G345" s="395" t="s">
        <v>246</v>
      </c>
    </row>
    <row r="346" spans="7:7" ht="16.149999999999999" customHeight="1">
      <c r="G346" s="395" t="s">
        <v>246</v>
      </c>
    </row>
    <row r="347" spans="7:7" ht="16.149999999999999" customHeight="1">
      <c r="G347" s="395" t="s">
        <v>246</v>
      </c>
    </row>
    <row r="348" spans="7:7" ht="16.149999999999999" customHeight="1">
      <c r="G348" s="395" t="s">
        <v>246</v>
      </c>
    </row>
    <row r="349" spans="7:7" ht="16.149999999999999" customHeight="1">
      <c r="G349" s="395" t="s">
        <v>246</v>
      </c>
    </row>
    <row r="350" spans="7:7" ht="16.149999999999999" customHeight="1">
      <c r="G350" s="395" t="s">
        <v>246</v>
      </c>
    </row>
    <row r="351" spans="7:7" ht="16.149999999999999" customHeight="1">
      <c r="G351" s="395" t="s">
        <v>246</v>
      </c>
    </row>
    <row r="352" spans="7:7" ht="16.149999999999999" customHeight="1">
      <c r="G352" s="395" t="s">
        <v>246</v>
      </c>
    </row>
    <row r="353" spans="7:7" ht="16.149999999999999" customHeight="1">
      <c r="G353" s="395" t="s">
        <v>246</v>
      </c>
    </row>
    <row r="354" spans="7:7" ht="16.149999999999999" customHeight="1">
      <c r="G354" s="395" t="s">
        <v>246</v>
      </c>
    </row>
    <row r="355" spans="7:7" ht="16.149999999999999" customHeight="1">
      <c r="G355" s="395" t="s">
        <v>246</v>
      </c>
    </row>
    <row r="356" spans="7:7" ht="16.149999999999999" customHeight="1">
      <c r="G356" s="395" t="s">
        <v>246</v>
      </c>
    </row>
    <row r="357" spans="7:7" ht="16.149999999999999" customHeight="1">
      <c r="G357" s="395" t="s">
        <v>246</v>
      </c>
    </row>
    <row r="358" spans="7:7" ht="16.149999999999999" customHeight="1">
      <c r="G358" s="395" t="s">
        <v>246</v>
      </c>
    </row>
    <row r="359" spans="7:7" ht="16.149999999999999" customHeight="1">
      <c r="G359" s="395" t="s">
        <v>246</v>
      </c>
    </row>
    <row r="360" spans="7:7" ht="16.149999999999999" customHeight="1">
      <c r="G360" s="395" t="s">
        <v>246</v>
      </c>
    </row>
    <row r="361" spans="7:7" ht="16.149999999999999" customHeight="1">
      <c r="G361" s="395" t="s">
        <v>246</v>
      </c>
    </row>
    <row r="362" spans="7:7" ht="16.149999999999999" customHeight="1">
      <c r="G362" s="395" t="s">
        <v>246</v>
      </c>
    </row>
    <row r="363" spans="7:7" ht="16.149999999999999" customHeight="1">
      <c r="G363" s="395" t="s">
        <v>246</v>
      </c>
    </row>
    <row r="364" spans="7:7" ht="16.149999999999999" customHeight="1">
      <c r="G364" s="395" t="s">
        <v>246</v>
      </c>
    </row>
    <row r="365" spans="7:7" ht="16.149999999999999" customHeight="1">
      <c r="G365" s="395" t="s">
        <v>246</v>
      </c>
    </row>
    <row r="366" spans="7:7" ht="16.149999999999999" customHeight="1">
      <c r="G366" s="395" t="s">
        <v>246</v>
      </c>
    </row>
    <row r="367" spans="7:7" ht="16.149999999999999" customHeight="1">
      <c r="G367" s="395" t="s">
        <v>246</v>
      </c>
    </row>
    <row r="368" spans="7:7" ht="16.149999999999999" customHeight="1">
      <c r="G368" s="395" t="s">
        <v>246</v>
      </c>
    </row>
    <row r="369" spans="7:7" ht="16.149999999999999" customHeight="1">
      <c r="G369" s="395" t="s">
        <v>246</v>
      </c>
    </row>
    <row r="370" spans="7:7" ht="16.149999999999999" customHeight="1">
      <c r="G370" s="395" t="s">
        <v>246</v>
      </c>
    </row>
    <row r="371" spans="7:7" ht="16.149999999999999" customHeight="1">
      <c r="G371" s="395" t="s">
        <v>246</v>
      </c>
    </row>
    <row r="372" spans="7:7" ht="16.149999999999999" customHeight="1">
      <c r="G372" s="395" t="s">
        <v>246</v>
      </c>
    </row>
    <row r="373" spans="7:7" ht="16.149999999999999" customHeight="1">
      <c r="G373" s="395" t="s">
        <v>246</v>
      </c>
    </row>
    <row r="374" spans="7:7" ht="16.149999999999999" customHeight="1">
      <c r="G374" s="395" t="s">
        <v>246</v>
      </c>
    </row>
    <row r="375" spans="7:7" ht="16.149999999999999" customHeight="1">
      <c r="G375" s="395" t="s">
        <v>246</v>
      </c>
    </row>
    <row r="376" spans="7:7" ht="16.149999999999999" customHeight="1">
      <c r="G376" s="395" t="s">
        <v>246</v>
      </c>
    </row>
    <row r="377" spans="7:7" ht="16.149999999999999" customHeight="1">
      <c r="G377" s="395" t="s">
        <v>246</v>
      </c>
    </row>
    <row r="378" spans="7:7" ht="16.149999999999999" customHeight="1">
      <c r="G378" s="395" t="s">
        <v>246</v>
      </c>
    </row>
    <row r="379" spans="7:7" ht="16.149999999999999" customHeight="1">
      <c r="G379" s="395" t="s">
        <v>246</v>
      </c>
    </row>
    <row r="380" spans="7:7" ht="16.149999999999999" customHeight="1">
      <c r="G380" s="395" t="s">
        <v>246</v>
      </c>
    </row>
    <row r="381" spans="7:7" ht="16.149999999999999" customHeight="1">
      <c r="G381" s="395" t="s">
        <v>246</v>
      </c>
    </row>
    <row r="382" spans="7:7" ht="16.149999999999999" customHeight="1">
      <c r="G382" s="395" t="s">
        <v>246</v>
      </c>
    </row>
    <row r="383" spans="7:7" ht="16.149999999999999" customHeight="1">
      <c r="G383" s="395" t="s">
        <v>246</v>
      </c>
    </row>
    <row r="384" spans="7:7" ht="16.149999999999999" customHeight="1">
      <c r="G384" s="395" t="s">
        <v>246</v>
      </c>
    </row>
    <row r="385" spans="7:7" ht="16.149999999999999" customHeight="1">
      <c r="G385" s="395" t="s">
        <v>246</v>
      </c>
    </row>
    <row r="386" spans="7:7" ht="16.149999999999999" customHeight="1">
      <c r="G386" s="395" t="s">
        <v>246</v>
      </c>
    </row>
    <row r="387" spans="7:7" ht="16.149999999999999" customHeight="1">
      <c r="G387" s="395" t="s">
        <v>246</v>
      </c>
    </row>
    <row r="388" spans="7:7" ht="16.149999999999999" customHeight="1">
      <c r="G388" s="395" t="s">
        <v>246</v>
      </c>
    </row>
    <row r="389" spans="7:7" ht="16.149999999999999" customHeight="1">
      <c r="G389" s="395" t="s">
        <v>246</v>
      </c>
    </row>
    <row r="390" spans="7:7" ht="16.149999999999999" customHeight="1">
      <c r="G390" s="395" t="s">
        <v>246</v>
      </c>
    </row>
    <row r="391" spans="7:7" ht="16.149999999999999" customHeight="1">
      <c r="G391" s="395" t="s">
        <v>246</v>
      </c>
    </row>
    <row r="392" spans="7:7" ht="16.149999999999999" customHeight="1">
      <c r="G392" s="395" t="s">
        <v>246</v>
      </c>
    </row>
    <row r="393" spans="7:7" ht="16.149999999999999" customHeight="1">
      <c r="G393" s="395" t="s">
        <v>246</v>
      </c>
    </row>
    <row r="394" spans="7:7" ht="16.149999999999999" customHeight="1">
      <c r="G394" s="395" t="s">
        <v>246</v>
      </c>
    </row>
    <row r="395" spans="7:7" ht="16.149999999999999" customHeight="1">
      <c r="G395" s="395" t="s">
        <v>246</v>
      </c>
    </row>
  </sheetData>
  <sheetProtection sheet="1" objects="1" scenarios="1" selectLockedCells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D6393-3AA6-4B91-B616-F6E89C9B604D}">
  <sheetPr codeName="Sheet35">
    <tabColor theme="8" tint="0.79998168889431442"/>
  </sheetPr>
  <dimension ref="A1:DI395"/>
  <sheetViews>
    <sheetView showRowColHeaders="0" workbookViewId="0">
      <selection sqref="A1:XFD1048576"/>
    </sheetView>
  </sheetViews>
  <sheetFormatPr defaultColWidth="9.140625" defaultRowHeight="15.75"/>
  <cols>
    <col min="1" max="1" width="4.7109375" style="502" customWidth="1"/>
    <col min="2" max="2" width="4.85546875" style="395" hidden="1" customWidth="1"/>
    <col min="3" max="3" width="3.7109375" style="397" hidden="1" customWidth="1"/>
    <col min="4" max="4" width="4.7109375" style="503" hidden="1" customWidth="1"/>
    <col min="5" max="5" width="4.7109375" style="395" hidden="1" customWidth="1"/>
    <col min="6" max="6" width="10.7109375" style="137" customWidth="1"/>
    <col min="7" max="7" width="20.7109375" style="395" customWidth="1"/>
    <col min="8" max="8" width="10.7109375" style="467" customWidth="1"/>
    <col min="9" max="10" width="8.7109375" style="397" customWidth="1"/>
    <col min="11" max="11" width="10.7109375" style="398" customWidth="1"/>
    <col min="12" max="12" width="20.7109375" style="395" customWidth="1"/>
    <col min="13" max="13" width="6.7109375" style="399" customWidth="1"/>
    <col min="14" max="14" width="6.7109375" style="400" customWidth="1"/>
    <col min="15" max="15" width="6.7109375" style="504" customWidth="1"/>
    <col min="16" max="16" width="6.7109375" style="401" customWidth="1"/>
    <col min="17" max="18" width="10.7109375" style="141" customWidth="1"/>
    <col min="19" max="19" width="10.7109375" style="402" customWidth="1"/>
    <col min="20" max="22" width="10.7109375" style="141" customWidth="1"/>
    <col min="23" max="23" width="10.7109375" style="403" customWidth="1"/>
    <col min="24" max="24" width="10.7109375" style="142" customWidth="1"/>
    <col min="25" max="25" width="10.7109375" style="141" customWidth="1"/>
    <col min="26" max="26" width="10.7109375" style="142" customWidth="1"/>
    <col min="27" max="28" width="10.7109375" style="141" customWidth="1"/>
    <col min="29" max="29" width="10.7109375" style="142" customWidth="1"/>
    <col min="30" max="38" width="10.7109375" style="141" customWidth="1"/>
    <col min="39" max="39" width="10.7109375" style="380" customWidth="1"/>
    <col min="40" max="45" width="10.7109375" style="141" customWidth="1"/>
    <col min="46" max="46" width="10.7109375" style="142" customWidth="1"/>
    <col min="47" max="47" width="10.7109375" style="466" customWidth="1"/>
    <col min="48" max="48" width="10.7109375" style="402" customWidth="1"/>
    <col min="49" max="49" width="10.7109375" style="141" customWidth="1"/>
    <col min="50" max="50" width="10.7109375" style="402" customWidth="1"/>
    <col min="51" max="52" width="10.7109375" style="141" customWidth="1"/>
    <col min="53" max="53" width="10.7109375" style="142" customWidth="1"/>
    <col min="54" max="54" width="10.7109375" style="403" customWidth="1"/>
    <col min="55" max="55" width="3.7109375" style="406" customWidth="1"/>
    <col min="56" max="113" width="9.140625" style="470"/>
    <col min="114" max="16384" width="9.140625" style="395"/>
  </cols>
  <sheetData>
    <row r="1" spans="1:57" s="470" customFormat="1" ht="16.149999999999999" customHeight="1">
      <c r="A1" s="469"/>
      <c r="C1" s="469"/>
      <c r="E1" s="469"/>
      <c r="F1" s="471"/>
      <c r="G1" s="510" t="s">
        <v>246</v>
      </c>
      <c r="H1" s="472" t="s">
        <v>246</v>
      </c>
      <c r="I1" s="472" t="s">
        <v>246</v>
      </c>
      <c r="J1" s="472" t="s">
        <v>246</v>
      </c>
      <c r="K1" s="473" t="s">
        <v>246</v>
      </c>
      <c r="L1" s="472" t="s">
        <v>246</v>
      </c>
      <c r="M1" s="472" t="e">
        <v>#DIV/0!</v>
      </c>
      <c r="N1" s="472" t="e">
        <v>#DIV/0!</v>
      </c>
      <c r="O1" s="106"/>
      <c r="P1" s="106"/>
      <c r="Q1" s="106"/>
      <c r="R1" s="106"/>
      <c r="S1" s="109"/>
      <c r="T1" s="157"/>
      <c r="U1" s="157"/>
      <c r="V1" s="157"/>
      <c r="W1" s="109"/>
      <c r="X1" s="157"/>
      <c r="Y1" s="157"/>
      <c r="Z1" s="157"/>
      <c r="AA1" s="157"/>
      <c r="AB1" s="157"/>
      <c r="AC1" s="157"/>
      <c r="AD1" s="157"/>
      <c r="AE1" s="157"/>
      <c r="AF1" s="157"/>
      <c r="AG1" s="157"/>
      <c r="AH1" s="157"/>
      <c r="AI1" s="157"/>
      <c r="AJ1" s="157"/>
      <c r="AK1" s="157"/>
      <c r="AL1" s="157"/>
      <c r="AM1" s="157"/>
      <c r="AN1" s="157"/>
      <c r="AO1" s="157"/>
      <c r="AP1" s="157"/>
      <c r="AQ1" s="157"/>
      <c r="AR1" s="157"/>
      <c r="AU1" s="474"/>
      <c r="AV1" s="157"/>
      <c r="AW1" s="157"/>
      <c r="AX1" s="109"/>
      <c r="AY1" s="157"/>
      <c r="BB1" s="157"/>
      <c r="BC1" s="157"/>
      <c r="BD1" s="157"/>
      <c r="BE1" s="157"/>
    </row>
    <row r="2" spans="1:57" s="470" customFormat="1" ht="16.149999999999999" customHeight="1">
      <c r="D2" s="475"/>
      <c r="F2" s="106"/>
      <c r="G2" s="469"/>
      <c r="H2" s="476"/>
      <c r="I2" s="469"/>
      <c r="J2" s="469"/>
      <c r="K2" s="477"/>
      <c r="L2" s="469"/>
      <c r="M2" s="478"/>
      <c r="N2" s="479"/>
      <c r="O2" s="95"/>
      <c r="P2" s="95"/>
      <c r="Q2" s="106"/>
      <c r="R2" s="158"/>
      <c r="S2" s="98"/>
      <c r="T2" s="157"/>
      <c r="U2" s="157"/>
      <c r="V2" s="157"/>
      <c r="W2" s="109"/>
      <c r="X2" s="157"/>
      <c r="Y2" s="157"/>
      <c r="Z2" s="157"/>
      <c r="AA2" s="157"/>
      <c r="AB2" s="157"/>
      <c r="AC2" s="157"/>
      <c r="AD2" s="157"/>
      <c r="AE2" s="157"/>
      <c r="AF2" s="157"/>
      <c r="AG2" s="157"/>
      <c r="AH2" s="157"/>
      <c r="AI2" s="157"/>
      <c r="AJ2" s="157"/>
      <c r="AK2" s="157"/>
      <c r="AL2" s="157"/>
      <c r="AM2" s="157"/>
      <c r="AN2" s="157"/>
      <c r="AO2" s="157"/>
      <c r="AP2" s="157"/>
      <c r="AQ2" s="157"/>
      <c r="AR2" s="157"/>
      <c r="AS2" s="157"/>
      <c r="AT2" s="157"/>
      <c r="AU2" s="474"/>
      <c r="AV2" s="157"/>
      <c r="AW2" s="157"/>
      <c r="AX2" s="109"/>
      <c r="AY2" s="157"/>
      <c r="AZ2" s="157"/>
      <c r="BA2" s="157"/>
      <c r="BB2" s="157"/>
      <c r="BC2" s="157"/>
      <c r="BD2" s="157"/>
      <c r="BE2" s="157"/>
    </row>
    <row r="3" spans="1:57" s="470" customFormat="1" ht="16.149999999999999" customHeight="1">
      <c r="D3" s="475"/>
      <c r="G3" s="469"/>
      <c r="H3" s="476"/>
      <c r="I3" s="469"/>
      <c r="J3" s="469"/>
      <c r="K3" s="477"/>
      <c r="L3" s="469"/>
      <c r="M3" s="480" t="s">
        <v>323</v>
      </c>
      <c r="N3" s="390">
        <v>0.05</v>
      </c>
      <c r="O3" s="95"/>
      <c r="P3" s="95"/>
      <c r="Q3" s="106"/>
      <c r="R3" s="158"/>
      <c r="S3" s="98"/>
      <c r="T3" s="157"/>
      <c r="U3" s="157"/>
      <c r="V3" s="157"/>
      <c r="W3" s="109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474"/>
      <c r="AV3" s="157"/>
      <c r="AW3" s="157"/>
      <c r="AX3" s="109"/>
      <c r="AY3" s="157"/>
      <c r="AZ3" s="157"/>
      <c r="BA3" s="157"/>
      <c r="BB3" s="157"/>
      <c r="BC3" s="157"/>
      <c r="BD3" s="157"/>
      <c r="BE3" s="157"/>
    </row>
    <row r="4" spans="1:57" s="470" customFormat="1" ht="16.149999999999999" hidden="1" customHeight="1">
      <c r="D4" s="475"/>
      <c r="F4" s="106"/>
      <c r="G4" s="469"/>
      <c r="H4" s="476"/>
      <c r="I4" s="469"/>
      <c r="J4" s="469"/>
      <c r="K4" s="477"/>
      <c r="L4" s="469"/>
      <c r="M4" s="478"/>
      <c r="N4" s="479"/>
      <c r="O4" s="95"/>
      <c r="P4" s="95"/>
      <c r="Q4" s="106"/>
      <c r="R4" s="158"/>
      <c r="S4" s="98"/>
      <c r="T4" s="157"/>
      <c r="U4" s="157"/>
      <c r="V4" s="157"/>
      <c r="W4" s="109"/>
      <c r="X4" s="157"/>
      <c r="Y4" s="157"/>
      <c r="Z4" s="157"/>
      <c r="AA4" s="157"/>
      <c r="AB4" s="157"/>
      <c r="AC4" s="157"/>
      <c r="AD4" s="157"/>
      <c r="AE4" s="157"/>
      <c r="AF4" s="157"/>
      <c r="AG4" s="157"/>
      <c r="AH4" s="157"/>
      <c r="AI4" s="157"/>
      <c r="AJ4" s="157"/>
      <c r="AK4" s="157"/>
      <c r="AL4" s="157"/>
      <c r="AM4" s="157"/>
      <c r="AN4" s="157"/>
      <c r="AO4" s="157"/>
      <c r="AP4" s="157"/>
      <c r="AQ4" s="157"/>
      <c r="AR4" s="157"/>
      <c r="AS4" s="157"/>
      <c r="AT4" s="157"/>
      <c r="AU4" s="474"/>
      <c r="AV4" s="157"/>
      <c r="AW4" s="157"/>
      <c r="AX4" s="109"/>
      <c r="AY4" s="157"/>
      <c r="AZ4" s="157"/>
      <c r="BA4" s="157"/>
      <c r="BB4" s="157"/>
      <c r="BC4" s="157"/>
      <c r="BD4" s="157"/>
      <c r="BE4" s="157"/>
    </row>
    <row r="5" spans="1:57" s="470" customFormat="1" ht="16.149999999999999" hidden="1" customHeight="1">
      <c r="D5" s="475"/>
      <c r="F5" s="106"/>
      <c r="G5" s="469"/>
      <c r="H5" s="476"/>
      <c r="I5" s="469"/>
      <c r="J5" s="469"/>
      <c r="K5" s="477"/>
      <c r="L5" s="469"/>
      <c r="M5" s="478"/>
      <c r="N5" s="479"/>
      <c r="O5" s="95"/>
      <c r="P5" s="95"/>
      <c r="Q5" s="106"/>
      <c r="R5" s="158"/>
      <c r="S5" s="98"/>
      <c r="T5" s="157"/>
      <c r="U5" s="157"/>
      <c r="V5" s="157"/>
      <c r="W5" s="109"/>
      <c r="X5" s="157"/>
      <c r="Y5" s="157"/>
      <c r="Z5" s="157"/>
      <c r="AA5" s="157"/>
      <c r="AB5" s="157"/>
      <c r="AC5" s="157"/>
      <c r="AD5" s="157"/>
      <c r="AE5" s="157"/>
      <c r="AF5" s="157"/>
      <c r="AG5" s="157"/>
      <c r="AH5" s="157"/>
      <c r="AI5" s="157"/>
      <c r="AJ5" s="157"/>
      <c r="AK5" s="157"/>
      <c r="AL5" s="157"/>
      <c r="AM5" s="157"/>
      <c r="AN5" s="157"/>
      <c r="AO5" s="157"/>
      <c r="AP5" s="157"/>
      <c r="AQ5" s="157"/>
      <c r="AR5" s="157"/>
      <c r="AS5" s="157"/>
      <c r="AT5" s="157"/>
      <c r="AU5" s="474"/>
      <c r="AV5" s="157"/>
      <c r="AW5" s="157"/>
      <c r="AX5" s="109"/>
      <c r="AY5" s="157"/>
      <c r="AZ5" s="157"/>
      <c r="BA5" s="157"/>
      <c r="BB5" s="157"/>
      <c r="BC5" s="157"/>
      <c r="BD5" s="157"/>
      <c r="BE5" s="157"/>
    </row>
    <row r="6" spans="1:57" s="470" customFormat="1" ht="16.149999999999999" hidden="1" customHeight="1">
      <c r="D6" s="475"/>
      <c r="F6" s="106"/>
      <c r="G6" s="469"/>
      <c r="H6" s="476"/>
      <c r="I6" s="469"/>
      <c r="J6" s="469"/>
      <c r="K6" s="477"/>
      <c r="L6" s="469"/>
      <c r="M6" s="478"/>
      <c r="N6" s="479"/>
      <c r="O6" s="95"/>
      <c r="P6" s="95"/>
      <c r="Q6" s="106"/>
      <c r="R6" s="158"/>
      <c r="S6" s="98"/>
      <c r="T6" s="157"/>
      <c r="U6" s="157"/>
      <c r="V6" s="157"/>
      <c r="W6" s="109"/>
      <c r="X6" s="157"/>
      <c r="Y6" s="157"/>
      <c r="Z6" s="157"/>
      <c r="AA6" s="157"/>
      <c r="AB6" s="157"/>
      <c r="AC6" s="157"/>
      <c r="AD6" s="157"/>
      <c r="AE6" s="157"/>
      <c r="AF6" s="157"/>
      <c r="AG6" s="157"/>
      <c r="AH6" s="157"/>
      <c r="AI6" s="157"/>
      <c r="AJ6" s="157"/>
      <c r="AK6" s="157"/>
      <c r="AL6" s="157"/>
      <c r="AM6" s="157"/>
      <c r="AN6" s="157"/>
      <c r="AO6" s="157"/>
      <c r="AP6" s="157"/>
      <c r="AQ6" s="157"/>
      <c r="AR6" s="157"/>
      <c r="AS6" s="157"/>
      <c r="AT6" s="157"/>
      <c r="AU6" s="474"/>
      <c r="AV6" s="157"/>
      <c r="AW6" s="157"/>
      <c r="AX6" s="109"/>
      <c r="AY6" s="157"/>
      <c r="AZ6" s="157"/>
      <c r="BA6" s="157"/>
      <c r="BB6" s="157"/>
      <c r="BC6" s="157"/>
      <c r="BD6" s="157"/>
      <c r="BE6" s="157"/>
    </row>
    <row r="7" spans="1:57" s="470" customFormat="1" ht="16.149999999999999" hidden="1" customHeight="1">
      <c r="D7" s="475"/>
      <c r="F7" s="106"/>
      <c r="G7" s="469"/>
      <c r="H7" s="476"/>
      <c r="I7" s="469"/>
      <c r="J7" s="469"/>
      <c r="K7" s="477"/>
      <c r="L7" s="469"/>
      <c r="M7" s="478"/>
      <c r="N7" s="479"/>
      <c r="O7" s="95"/>
      <c r="P7" s="95"/>
      <c r="Q7" s="106"/>
      <c r="R7" s="158"/>
      <c r="S7" s="98"/>
      <c r="T7" s="157"/>
      <c r="U7" s="157"/>
      <c r="V7" s="157"/>
      <c r="W7" s="109"/>
      <c r="X7" s="157"/>
      <c r="Y7" s="157"/>
      <c r="Z7" s="157"/>
      <c r="AA7" s="157"/>
      <c r="AB7" s="157"/>
      <c r="AC7" s="157"/>
      <c r="AD7" s="157"/>
      <c r="AE7" s="157"/>
      <c r="AF7" s="157"/>
      <c r="AG7" s="157"/>
      <c r="AH7" s="157"/>
      <c r="AI7" s="157"/>
      <c r="AJ7" s="157"/>
      <c r="AK7" s="157"/>
      <c r="AL7" s="157"/>
      <c r="AM7" s="157"/>
      <c r="AN7" s="157"/>
      <c r="AO7" s="157"/>
      <c r="AP7" s="157"/>
      <c r="AQ7" s="157"/>
      <c r="AR7" s="157"/>
      <c r="AS7" s="157"/>
      <c r="AT7" s="157"/>
      <c r="AU7" s="474"/>
      <c r="AV7" s="157"/>
      <c r="AW7" s="157"/>
      <c r="AX7" s="109"/>
      <c r="AY7" s="157"/>
      <c r="AZ7" s="157"/>
      <c r="BA7" s="157"/>
      <c r="BB7" s="157"/>
      <c r="BC7" s="157"/>
      <c r="BD7" s="157"/>
      <c r="BE7" s="157"/>
    </row>
    <row r="8" spans="1:57" s="470" customFormat="1" ht="16.149999999999999" hidden="1" customHeight="1">
      <c r="D8" s="475"/>
      <c r="F8" s="106"/>
      <c r="G8" s="469"/>
      <c r="H8" s="476"/>
      <c r="I8" s="469"/>
      <c r="J8" s="469"/>
      <c r="K8" s="477"/>
      <c r="L8" s="469"/>
      <c r="M8" s="478"/>
      <c r="N8" s="479"/>
      <c r="O8" s="95"/>
      <c r="P8" s="95"/>
      <c r="Q8" s="106"/>
      <c r="R8" s="158"/>
      <c r="S8" s="98"/>
      <c r="T8" s="157"/>
      <c r="U8" s="157"/>
      <c r="V8" s="157"/>
      <c r="W8" s="109"/>
      <c r="X8" s="157"/>
      <c r="Y8" s="157"/>
      <c r="Z8" s="157"/>
      <c r="AA8" s="157"/>
      <c r="AB8" s="157"/>
      <c r="AC8" s="157"/>
      <c r="AD8" s="157"/>
      <c r="AE8" s="157"/>
      <c r="AF8" s="157"/>
      <c r="AG8" s="157"/>
      <c r="AH8" s="157"/>
      <c r="AI8" s="157"/>
      <c r="AJ8" s="157"/>
      <c r="AK8" s="157"/>
      <c r="AL8" s="157"/>
      <c r="AM8" s="157"/>
      <c r="AN8" s="157"/>
      <c r="AO8" s="157"/>
      <c r="AP8" s="157"/>
      <c r="AQ8" s="157"/>
      <c r="AR8" s="157"/>
      <c r="AS8" s="157"/>
      <c r="AT8" s="157"/>
      <c r="AU8" s="474"/>
      <c r="AV8" s="157"/>
      <c r="AW8" s="157"/>
      <c r="AX8" s="109"/>
      <c r="AY8" s="157"/>
      <c r="AZ8" s="157"/>
      <c r="BA8" s="157"/>
      <c r="BB8" s="157"/>
      <c r="BC8" s="157"/>
      <c r="BD8" s="157"/>
      <c r="BE8" s="157"/>
    </row>
    <row r="9" spans="1:57" s="470" customFormat="1" ht="16.149999999999999" hidden="1" customHeight="1">
      <c r="D9" s="475"/>
      <c r="F9" s="106"/>
      <c r="G9" s="469"/>
      <c r="H9" s="476"/>
      <c r="I9" s="469"/>
      <c r="J9" s="469"/>
      <c r="K9" s="477"/>
      <c r="L9" s="469"/>
      <c r="M9" s="478"/>
      <c r="N9" s="479"/>
      <c r="O9" s="95"/>
      <c r="P9" s="95"/>
      <c r="Q9" s="106"/>
      <c r="R9" s="158"/>
      <c r="S9" s="98"/>
      <c r="T9" s="157"/>
      <c r="U9" s="157"/>
      <c r="V9" s="157"/>
      <c r="W9" s="109"/>
      <c r="X9" s="157"/>
      <c r="Y9" s="157"/>
      <c r="Z9" s="157"/>
      <c r="AA9" s="157"/>
      <c r="AB9" s="157"/>
      <c r="AC9" s="157"/>
      <c r="AD9" s="157"/>
      <c r="AE9" s="157"/>
      <c r="AF9" s="157"/>
      <c r="AG9" s="157"/>
      <c r="AH9" s="157"/>
      <c r="AI9" s="157"/>
      <c r="AJ9" s="157"/>
      <c r="AK9" s="157"/>
      <c r="AL9" s="157"/>
      <c r="AM9" s="157"/>
      <c r="AN9" s="157"/>
      <c r="AO9" s="157"/>
      <c r="AP9" s="157"/>
      <c r="AQ9" s="157"/>
      <c r="AR9" s="157"/>
      <c r="AS9" s="157"/>
      <c r="AT9" s="157"/>
      <c r="AU9" s="474"/>
      <c r="AV9" s="157"/>
      <c r="AW9" s="157"/>
      <c r="AX9" s="109"/>
      <c r="AY9" s="157"/>
      <c r="AZ9" s="157"/>
      <c r="BA9" s="157"/>
      <c r="BB9" s="157"/>
      <c r="BC9" s="157"/>
      <c r="BD9" s="157"/>
      <c r="BE9" s="157"/>
    </row>
    <row r="10" spans="1:57" s="470" customFormat="1" ht="16.149999999999999" hidden="1" customHeight="1">
      <c r="D10" s="475"/>
      <c r="F10" s="106"/>
      <c r="G10" s="469"/>
      <c r="H10" s="476"/>
      <c r="I10" s="469"/>
      <c r="J10" s="469"/>
      <c r="K10" s="477"/>
      <c r="L10" s="469"/>
      <c r="M10" s="478"/>
      <c r="N10" s="479"/>
      <c r="O10" s="95"/>
      <c r="P10" s="95"/>
      <c r="Q10" s="106"/>
      <c r="R10" s="158"/>
      <c r="S10" s="98"/>
      <c r="T10" s="157"/>
      <c r="U10" s="157"/>
      <c r="V10" s="157"/>
      <c r="W10" s="109"/>
      <c r="X10" s="157"/>
      <c r="Y10" s="157"/>
      <c r="Z10" s="157"/>
      <c r="AA10" s="157"/>
      <c r="AB10" s="157"/>
      <c r="AC10" s="157"/>
      <c r="AD10" s="157"/>
      <c r="AE10" s="157"/>
      <c r="AF10" s="157"/>
      <c r="AG10" s="157"/>
      <c r="AH10" s="157"/>
      <c r="AI10" s="157"/>
      <c r="AJ10" s="157"/>
      <c r="AK10" s="157"/>
      <c r="AL10" s="157"/>
      <c r="AM10" s="157"/>
      <c r="AN10" s="157"/>
      <c r="AO10" s="157"/>
      <c r="AP10" s="157"/>
      <c r="AQ10" s="157"/>
      <c r="AR10" s="157"/>
      <c r="AS10" s="157"/>
      <c r="AT10" s="157"/>
      <c r="AU10" s="474"/>
      <c r="AV10" s="157"/>
      <c r="AW10" s="157"/>
      <c r="AX10" s="109"/>
      <c r="AY10" s="157"/>
      <c r="AZ10" s="157"/>
      <c r="BA10" s="157"/>
      <c r="BB10" s="157"/>
      <c r="BC10" s="157"/>
      <c r="BD10" s="157"/>
      <c r="BE10" s="157"/>
    </row>
    <row r="11" spans="1:57" s="470" customFormat="1" ht="16.149999999999999" hidden="1" customHeight="1">
      <c r="D11" s="475"/>
      <c r="F11" s="183"/>
      <c r="G11" s="469"/>
      <c r="H11" s="476"/>
      <c r="I11" s="469"/>
      <c r="J11" s="469"/>
      <c r="K11" s="477"/>
      <c r="L11" s="469"/>
      <c r="M11" s="478"/>
      <c r="N11" s="479"/>
      <c r="O11" s="481"/>
      <c r="P11" s="481"/>
      <c r="Q11" s="157"/>
      <c r="R11" s="157"/>
      <c r="S11" s="109"/>
      <c r="T11" s="157"/>
      <c r="U11" s="157"/>
      <c r="V11" s="157"/>
      <c r="W11" s="109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7"/>
      <c r="AT11" s="157"/>
      <c r="AU11" s="474"/>
      <c r="AV11" s="157"/>
      <c r="AW11" s="157"/>
      <c r="AX11" s="109"/>
      <c r="AY11" s="157"/>
      <c r="AZ11" s="157"/>
      <c r="BA11" s="157"/>
      <c r="BB11" s="157"/>
      <c r="BC11" s="157"/>
      <c r="BD11" s="157"/>
      <c r="BE11" s="157"/>
    </row>
    <row r="12" spans="1:57" s="470" customFormat="1" ht="16.149999999999999" hidden="1" customHeight="1">
      <c r="D12" s="475"/>
      <c r="F12" s="106"/>
      <c r="G12" s="469"/>
      <c r="H12" s="476"/>
      <c r="I12" s="469"/>
      <c r="J12" s="469"/>
      <c r="K12" s="477"/>
      <c r="L12" s="469"/>
      <c r="M12" s="478"/>
      <c r="N12" s="469"/>
      <c r="O12" s="95"/>
      <c r="P12" s="95"/>
      <c r="Q12" s="106"/>
      <c r="R12" s="158"/>
      <c r="S12" s="98"/>
      <c r="T12" s="157"/>
      <c r="U12" s="157"/>
      <c r="V12" s="157"/>
      <c r="W12" s="109"/>
      <c r="X12" s="157"/>
      <c r="Y12" s="157"/>
      <c r="Z12" s="157"/>
      <c r="AA12" s="157"/>
      <c r="AB12" s="157"/>
      <c r="AC12" s="157"/>
      <c r="AD12" s="157"/>
      <c r="AE12" s="157"/>
      <c r="AF12" s="157"/>
      <c r="AG12" s="157"/>
      <c r="AH12" s="157"/>
      <c r="AI12" s="157"/>
      <c r="AJ12" s="157"/>
      <c r="AK12" s="157"/>
      <c r="AL12" s="157"/>
      <c r="AM12" s="157"/>
      <c r="AN12" s="157"/>
      <c r="AO12" s="157"/>
      <c r="AP12" s="157"/>
      <c r="AQ12" s="157"/>
      <c r="AR12" s="157"/>
      <c r="AS12" s="157"/>
      <c r="AT12" s="157"/>
      <c r="AU12" s="474"/>
      <c r="AV12" s="157"/>
      <c r="AW12" s="157"/>
      <c r="AX12" s="109"/>
      <c r="AY12" s="157"/>
      <c r="AZ12" s="157"/>
      <c r="BA12" s="157"/>
      <c r="BB12" s="157"/>
      <c r="BC12" s="157"/>
      <c r="BD12" s="157"/>
      <c r="BE12" s="157"/>
    </row>
    <row r="13" spans="1:57" s="470" customFormat="1" ht="16.149999999999999" hidden="1" customHeight="1">
      <c r="D13" s="475"/>
      <c r="F13" s="106"/>
      <c r="G13" s="469"/>
      <c r="H13" s="476"/>
      <c r="I13" s="469"/>
      <c r="J13" s="469"/>
      <c r="K13" s="477"/>
      <c r="L13" s="469"/>
      <c r="M13" s="478"/>
      <c r="N13" s="469"/>
      <c r="O13" s="95"/>
      <c r="P13" s="95"/>
      <c r="Q13" s="106"/>
      <c r="R13" s="158"/>
      <c r="S13" s="98"/>
      <c r="T13" s="157"/>
      <c r="U13" s="157"/>
      <c r="V13" s="157"/>
      <c r="W13" s="109"/>
      <c r="X13" s="157"/>
      <c r="Y13" s="157"/>
      <c r="Z13" s="157"/>
      <c r="AA13" s="157"/>
      <c r="AB13" s="157"/>
      <c r="AC13" s="157"/>
      <c r="AD13" s="157"/>
      <c r="AE13" s="157"/>
      <c r="AF13" s="157"/>
      <c r="AG13" s="157"/>
      <c r="AH13" s="157"/>
      <c r="AI13" s="157"/>
      <c r="AJ13" s="157"/>
      <c r="AK13" s="157"/>
      <c r="AL13" s="157"/>
      <c r="AM13" s="157"/>
      <c r="AN13" s="157"/>
      <c r="AO13" s="157"/>
      <c r="AP13" s="157"/>
      <c r="AQ13" s="157"/>
      <c r="AR13" s="157"/>
      <c r="AS13" s="157"/>
      <c r="AT13" s="157"/>
      <c r="AU13" s="474"/>
      <c r="AV13" s="157"/>
      <c r="AW13" s="157"/>
      <c r="AX13" s="109"/>
      <c r="AY13" s="157"/>
      <c r="AZ13" s="157"/>
      <c r="BA13" s="157"/>
      <c r="BB13" s="157"/>
      <c r="BC13" s="157"/>
      <c r="BD13" s="157"/>
      <c r="BE13" s="157"/>
    </row>
    <row r="14" spans="1:57" s="470" customFormat="1" ht="16.149999999999999" customHeight="1">
      <c r="D14" s="475"/>
      <c r="F14" s="183"/>
      <c r="G14" s="111"/>
      <c r="H14" s="112"/>
      <c r="M14" s="478"/>
      <c r="N14" s="479"/>
      <c r="O14" s="95"/>
      <c r="P14" s="95"/>
      <c r="Q14" s="106"/>
      <c r="R14" s="158"/>
      <c r="S14" s="98"/>
      <c r="T14" s="157"/>
      <c r="U14" s="157"/>
      <c r="V14" s="157"/>
      <c r="W14" s="109"/>
      <c r="X14" s="157"/>
      <c r="Y14" s="157"/>
      <c r="Z14" s="157"/>
      <c r="AA14" s="157"/>
      <c r="AB14" s="157"/>
      <c r="AC14" s="157"/>
      <c r="AD14" s="157"/>
      <c r="AE14" s="157"/>
      <c r="AF14" s="157"/>
      <c r="AG14" s="157"/>
      <c r="AH14" s="157"/>
      <c r="AI14" s="157"/>
      <c r="AJ14" s="157"/>
      <c r="AK14" s="157"/>
      <c r="AL14" s="157"/>
      <c r="AM14" s="157"/>
      <c r="AN14" s="157"/>
      <c r="AO14" s="157"/>
      <c r="AP14" s="157"/>
      <c r="AQ14" s="157"/>
      <c r="AR14" s="157"/>
      <c r="AS14" s="157"/>
      <c r="AT14" s="157"/>
      <c r="AU14" s="474"/>
      <c r="AV14" s="157"/>
      <c r="AW14" s="157"/>
      <c r="AX14" s="109"/>
      <c r="AY14" s="157"/>
      <c r="AZ14" s="157"/>
      <c r="BA14" s="157"/>
      <c r="BB14" s="157"/>
      <c r="BC14" s="157"/>
      <c r="BD14" s="157"/>
      <c r="BE14" s="157"/>
    </row>
    <row r="15" spans="1:57" s="470" customFormat="1" ht="16.149999999999999" customHeight="1">
      <c r="D15" s="482"/>
      <c r="F15" s="222" t="s">
        <v>348</v>
      </c>
      <c r="H15" s="476"/>
      <c r="I15" s="483"/>
      <c r="J15" s="111"/>
      <c r="K15" s="483"/>
      <c r="L15" s="111"/>
      <c r="M15" s="95"/>
      <c r="N15" s="469"/>
      <c r="O15" s="95"/>
      <c r="P15" s="484"/>
      <c r="Q15" s="484"/>
      <c r="R15" s="484"/>
      <c r="S15" s="484"/>
      <c r="T15" s="157"/>
      <c r="U15" s="157"/>
      <c r="V15" s="157"/>
      <c r="W15" s="109"/>
      <c r="X15" s="484"/>
      <c r="Y15" s="484"/>
      <c r="Z15" s="484"/>
      <c r="AA15" s="484"/>
      <c r="AB15" s="484"/>
      <c r="AC15" s="484"/>
      <c r="AD15" s="484"/>
      <c r="AE15" s="484"/>
      <c r="AF15" s="484"/>
      <c r="AG15" s="484"/>
      <c r="AH15" s="484"/>
      <c r="AI15" s="484"/>
      <c r="AJ15" s="484"/>
      <c r="AK15" s="484"/>
      <c r="AL15" s="484"/>
      <c r="AM15" s="484"/>
      <c r="AN15" s="484"/>
      <c r="AO15" s="484"/>
      <c r="AP15" s="484"/>
      <c r="AQ15" s="484"/>
      <c r="AR15" s="484"/>
      <c r="AS15" s="157"/>
      <c r="AT15" s="157"/>
      <c r="AU15" s="485"/>
      <c r="AV15" s="484"/>
      <c r="AW15" s="484"/>
      <c r="AX15" s="484"/>
      <c r="AY15" s="484"/>
      <c r="AZ15" s="157"/>
      <c r="BA15" s="157"/>
      <c r="BB15" s="484"/>
      <c r="BC15" s="157"/>
      <c r="BD15" s="484"/>
      <c r="BE15" s="484"/>
    </row>
    <row r="16" spans="1:57" s="470" customFormat="1" ht="16.149999999999999" customHeight="1" thickBot="1">
      <c r="D16" s="486"/>
      <c r="F16" s="115"/>
      <c r="G16" s="487"/>
      <c r="H16" s="487"/>
      <c r="I16" s="487"/>
      <c r="J16" s="488"/>
      <c r="K16" s="489"/>
      <c r="L16" s="487"/>
      <c r="M16" s="487"/>
      <c r="N16" s="487"/>
      <c r="O16" s="487"/>
      <c r="P16" s="487"/>
      <c r="Q16" s="487"/>
      <c r="R16" s="487"/>
      <c r="S16" s="487"/>
      <c r="T16" s="487"/>
      <c r="U16" s="487"/>
      <c r="V16" s="487"/>
      <c r="W16" s="487"/>
      <c r="X16" s="487"/>
      <c r="Y16" s="487"/>
      <c r="Z16" s="487"/>
      <c r="AA16" s="487"/>
      <c r="AB16" s="487"/>
      <c r="AC16" s="487"/>
      <c r="AD16" s="487"/>
      <c r="AE16" s="487"/>
      <c r="AF16" s="487"/>
      <c r="AG16" s="487"/>
      <c r="AH16" s="487"/>
      <c r="AI16" s="487"/>
      <c r="AJ16" s="487"/>
      <c r="AK16" s="487"/>
      <c r="AL16" s="487"/>
      <c r="AM16" s="487"/>
      <c r="AN16" s="487"/>
      <c r="AO16" s="487"/>
      <c r="AP16" s="487"/>
      <c r="AQ16" s="487"/>
      <c r="AR16" s="487"/>
      <c r="AS16" s="487"/>
      <c r="AT16" s="487"/>
      <c r="AU16" s="487"/>
      <c r="AV16" s="487"/>
      <c r="AW16" s="487"/>
      <c r="AX16" s="487"/>
      <c r="AY16" s="487"/>
      <c r="AZ16" s="487"/>
      <c r="BA16" s="487"/>
      <c r="BB16" s="487"/>
      <c r="BC16" s="157"/>
    </row>
    <row r="17" spans="1:113" s="490" customFormat="1" ht="16.149999999999999" customHeight="1" thickTop="1">
      <c r="A17" s="134"/>
      <c r="D17" s="491" t="s">
        <v>325</v>
      </c>
      <c r="F17" s="492" t="s">
        <v>223</v>
      </c>
      <c r="G17" s="493" t="s">
        <v>226</v>
      </c>
      <c r="H17" s="494" t="s">
        <v>45</v>
      </c>
      <c r="I17" s="495" t="s">
        <v>53</v>
      </c>
      <c r="J17" s="495" t="s">
        <v>54</v>
      </c>
      <c r="K17" s="495" t="s">
        <v>31</v>
      </c>
      <c r="L17" s="495" t="s">
        <v>36</v>
      </c>
      <c r="M17" s="496" t="s">
        <v>47</v>
      </c>
      <c r="N17" s="495" t="s">
        <v>38</v>
      </c>
      <c r="O17" s="492" t="s">
        <v>224</v>
      </c>
      <c r="P17" s="493" t="s">
        <v>40</v>
      </c>
      <c r="Q17" s="492" t="s">
        <v>0</v>
      </c>
      <c r="R17" s="493" t="s">
        <v>1</v>
      </c>
      <c r="S17" s="493" t="s">
        <v>2</v>
      </c>
      <c r="T17" s="492" t="s">
        <v>3</v>
      </c>
      <c r="U17" s="493" t="s">
        <v>4</v>
      </c>
      <c r="V17" s="493" t="s">
        <v>5</v>
      </c>
      <c r="W17" s="493" t="s">
        <v>28</v>
      </c>
      <c r="X17" s="493" t="s">
        <v>7</v>
      </c>
      <c r="Y17" s="492" t="s">
        <v>236</v>
      </c>
      <c r="Z17" s="493" t="s">
        <v>8</v>
      </c>
      <c r="AA17" s="492" t="s">
        <v>6</v>
      </c>
      <c r="AB17" s="493" t="s">
        <v>30</v>
      </c>
      <c r="AC17" s="497" t="s">
        <v>37</v>
      </c>
      <c r="AD17" s="493" t="s">
        <v>9</v>
      </c>
      <c r="AE17" s="493" t="s">
        <v>10</v>
      </c>
      <c r="AF17" s="493" t="s">
        <v>11</v>
      </c>
      <c r="AG17" s="493" t="s">
        <v>32</v>
      </c>
      <c r="AH17" s="493" t="s">
        <v>33</v>
      </c>
      <c r="AI17" s="493" t="s">
        <v>13</v>
      </c>
      <c r="AJ17" s="493" t="s">
        <v>15</v>
      </c>
      <c r="AK17" s="493" t="s">
        <v>16</v>
      </c>
      <c r="AL17" s="497" t="s">
        <v>22</v>
      </c>
      <c r="AM17" s="493" t="s">
        <v>12</v>
      </c>
      <c r="AN17" s="493" t="s">
        <v>14</v>
      </c>
      <c r="AO17" s="493" t="s">
        <v>17</v>
      </c>
      <c r="AP17" s="493" t="s">
        <v>18</v>
      </c>
      <c r="AQ17" s="493" t="s">
        <v>34</v>
      </c>
      <c r="AR17" s="493" t="s">
        <v>19</v>
      </c>
      <c r="AS17" s="493" t="s">
        <v>20</v>
      </c>
      <c r="AT17" s="497" t="s">
        <v>319</v>
      </c>
      <c r="AU17" s="498" t="s">
        <v>320</v>
      </c>
      <c r="AV17" s="499" t="s">
        <v>35</v>
      </c>
      <c r="AW17" s="492" t="s">
        <v>23</v>
      </c>
      <c r="AX17" s="493" t="s">
        <v>24</v>
      </c>
      <c r="AY17" s="492" t="s">
        <v>25</v>
      </c>
      <c r="AZ17" s="493" t="s">
        <v>26</v>
      </c>
      <c r="BA17" s="493" t="s">
        <v>27</v>
      </c>
      <c r="BB17" s="500" t="s">
        <v>48</v>
      </c>
      <c r="BC17" s="501" t="s">
        <v>329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</row>
    <row r="18" spans="1:113" ht="16.149999999999999" customHeight="1">
      <c r="B18" s="397"/>
      <c r="F18" s="137" t="s">
        <v>59</v>
      </c>
      <c r="G18" s="395" t="s">
        <v>60</v>
      </c>
      <c r="H18" s="396">
        <v>32213</v>
      </c>
      <c r="I18" s="467" t="s">
        <v>61</v>
      </c>
      <c r="J18" s="467" t="s">
        <v>62</v>
      </c>
      <c r="K18" s="468" t="s">
        <v>63</v>
      </c>
      <c r="L18" s="396" t="s">
        <v>64</v>
      </c>
      <c r="M18" s="399">
        <v>0.17367960081626985</v>
      </c>
      <c r="N18" s="400" t="s">
        <v>52</v>
      </c>
      <c r="O18" s="504">
        <v>2017</v>
      </c>
      <c r="P18" s="401">
        <v>1</v>
      </c>
      <c r="Q18" s="141">
        <v>6747.77</v>
      </c>
      <c r="R18" s="141">
        <v>73.98</v>
      </c>
      <c r="S18" s="402">
        <v>6673.7900000000009</v>
      </c>
      <c r="T18" s="141">
        <v>2753.73</v>
      </c>
      <c r="U18" s="141">
        <v>0</v>
      </c>
      <c r="V18" s="141">
        <v>0</v>
      </c>
      <c r="W18" s="403">
        <v>3920.0600000000009</v>
      </c>
      <c r="X18" s="142">
        <v>76.739999999999995</v>
      </c>
      <c r="Y18" s="141">
        <v>800.85</v>
      </c>
      <c r="Z18" s="142">
        <v>54.88</v>
      </c>
      <c r="AA18" s="141">
        <v>0</v>
      </c>
      <c r="AB18" s="141">
        <v>208.85</v>
      </c>
      <c r="AC18" s="142">
        <v>23.09</v>
      </c>
      <c r="AD18" s="141">
        <v>311.12</v>
      </c>
      <c r="AE18" s="141">
        <v>717.87</v>
      </c>
      <c r="AF18" s="141">
        <v>211.56</v>
      </c>
      <c r="AG18" s="141">
        <v>302.58</v>
      </c>
      <c r="AH18" s="141">
        <v>0</v>
      </c>
      <c r="AI18" s="141">
        <v>134.09</v>
      </c>
      <c r="AJ18" s="141">
        <v>49.22</v>
      </c>
      <c r="AK18" s="141">
        <v>49.27</v>
      </c>
      <c r="AL18" s="141">
        <v>85.15</v>
      </c>
      <c r="AM18" s="380">
        <v>8.0399999999999991</v>
      </c>
      <c r="AN18" s="141">
        <v>4.3</v>
      </c>
      <c r="AO18" s="141">
        <v>8.15</v>
      </c>
      <c r="AP18" s="141">
        <v>18.14</v>
      </c>
      <c r="AQ18" s="141">
        <v>3.41</v>
      </c>
      <c r="AR18" s="141">
        <v>9.1300000000000008</v>
      </c>
      <c r="AS18" s="141">
        <v>0</v>
      </c>
      <c r="AT18" s="142">
        <v>3.55</v>
      </c>
      <c r="AU18" s="466">
        <v>54.720000000000006</v>
      </c>
      <c r="AV18" s="402">
        <v>1915.58</v>
      </c>
      <c r="AW18" s="141">
        <v>132</v>
      </c>
      <c r="AX18" s="402">
        <v>1171.9500000000012</v>
      </c>
      <c r="AY18" s="141">
        <v>0</v>
      </c>
      <c r="AZ18" s="141">
        <v>0</v>
      </c>
      <c r="BA18" s="142">
        <v>241.74821</v>
      </c>
      <c r="BB18" s="402">
        <v>930.20179000000121</v>
      </c>
      <c r="BC18" s="157"/>
    </row>
    <row r="19" spans="1:113" ht="16.149999999999999" customHeight="1">
      <c r="B19" s="397"/>
      <c r="F19" s="137" t="s">
        <v>65</v>
      </c>
      <c r="G19" s="395" t="s">
        <v>66</v>
      </c>
      <c r="H19" s="396">
        <v>32982</v>
      </c>
      <c r="I19" s="397" t="s">
        <v>61</v>
      </c>
      <c r="J19" s="397" t="s">
        <v>67</v>
      </c>
      <c r="K19" s="398" t="s">
        <v>63</v>
      </c>
      <c r="L19" s="395" t="s">
        <v>68</v>
      </c>
      <c r="M19" s="399">
        <v>0.12529291343829474</v>
      </c>
      <c r="N19" s="400" t="s">
        <v>52</v>
      </c>
      <c r="O19" s="504">
        <v>2017</v>
      </c>
      <c r="P19" s="401">
        <v>1</v>
      </c>
      <c r="Q19" s="141">
        <v>5402.62</v>
      </c>
      <c r="R19" s="141">
        <v>100.85</v>
      </c>
      <c r="S19" s="402">
        <v>5301.7699999999995</v>
      </c>
      <c r="T19" s="141">
        <v>2200.91</v>
      </c>
      <c r="U19" s="141">
        <v>0</v>
      </c>
      <c r="V19" s="141">
        <v>0</v>
      </c>
      <c r="W19" s="403">
        <v>3100.8599999999997</v>
      </c>
      <c r="X19" s="142">
        <v>68.239999999999995</v>
      </c>
      <c r="Y19" s="141">
        <v>636.21</v>
      </c>
      <c r="Z19" s="142">
        <v>27.79</v>
      </c>
      <c r="AA19" s="141">
        <v>0</v>
      </c>
      <c r="AB19" s="141">
        <v>82.12</v>
      </c>
      <c r="AC19" s="142">
        <v>40.33</v>
      </c>
      <c r="AD19" s="141">
        <v>185.32</v>
      </c>
      <c r="AE19" s="141">
        <v>558.99</v>
      </c>
      <c r="AF19" s="141">
        <v>306.51</v>
      </c>
      <c r="AG19" s="141">
        <v>244.96</v>
      </c>
      <c r="AH19" s="141">
        <v>0</v>
      </c>
      <c r="AI19" s="141">
        <v>119.73</v>
      </c>
      <c r="AJ19" s="141">
        <v>78.36</v>
      </c>
      <c r="AK19" s="141">
        <v>55.02</v>
      </c>
      <c r="AL19" s="141">
        <v>95.05</v>
      </c>
      <c r="AM19" s="380">
        <v>2.63</v>
      </c>
      <c r="AN19" s="141">
        <v>3.78</v>
      </c>
      <c r="AO19" s="141">
        <v>0.84</v>
      </c>
      <c r="AP19" s="141">
        <v>20.41</v>
      </c>
      <c r="AQ19" s="141">
        <v>0.78</v>
      </c>
      <c r="AR19" s="141">
        <v>8.35</v>
      </c>
      <c r="AS19" s="141">
        <v>0</v>
      </c>
      <c r="AT19" s="142">
        <v>27.43</v>
      </c>
      <c r="AU19" s="466">
        <v>64.22</v>
      </c>
      <c r="AV19" s="402">
        <v>1708.1599999999999</v>
      </c>
      <c r="AW19" s="141">
        <v>106</v>
      </c>
      <c r="AX19" s="402">
        <v>676.90999999999985</v>
      </c>
      <c r="AY19" s="141">
        <v>0</v>
      </c>
      <c r="AZ19" s="141">
        <v>0</v>
      </c>
      <c r="BA19" s="142">
        <v>333.19881999999996</v>
      </c>
      <c r="BB19" s="403">
        <v>343.7111799999999</v>
      </c>
    </row>
    <row r="20" spans="1:113" ht="16.149999999999999" customHeight="1">
      <c r="B20" s="397"/>
      <c r="F20" s="137" t="s">
        <v>69</v>
      </c>
      <c r="G20" s="395" t="s">
        <v>70</v>
      </c>
      <c r="H20" s="396">
        <v>32989</v>
      </c>
      <c r="I20" s="397" t="s">
        <v>55</v>
      </c>
      <c r="J20" s="397" t="s">
        <v>71</v>
      </c>
      <c r="K20" s="398" t="s">
        <v>63</v>
      </c>
      <c r="L20" s="395" t="s">
        <v>72</v>
      </c>
      <c r="M20" s="399">
        <v>0.1637055678477633</v>
      </c>
      <c r="N20" s="400" t="s">
        <v>52</v>
      </c>
      <c r="O20" s="504">
        <v>2017</v>
      </c>
      <c r="P20" s="401">
        <v>1</v>
      </c>
      <c r="Q20" s="141">
        <v>6381.64</v>
      </c>
      <c r="R20" s="141">
        <v>69.89</v>
      </c>
      <c r="S20" s="402">
        <v>6311.75</v>
      </c>
      <c r="T20" s="141">
        <v>2535.92</v>
      </c>
      <c r="U20" s="141">
        <v>0</v>
      </c>
      <c r="V20" s="141">
        <v>0</v>
      </c>
      <c r="W20" s="403">
        <v>3775.83</v>
      </c>
      <c r="X20" s="142">
        <v>70.739999999999995</v>
      </c>
      <c r="Y20" s="141">
        <v>757.41</v>
      </c>
      <c r="Z20" s="142">
        <v>58.67</v>
      </c>
      <c r="AA20" s="141">
        <v>0</v>
      </c>
      <c r="AB20" s="141">
        <v>79.77</v>
      </c>
      <c r="AC20" s="142">
        <v>22.03</v>
      </c>
      <c r="AD20" s="141">
        <v>233.51</v>
      </c>
      <c r="AE20" s="141">
        <v>773.11</v>
      </c>
      <c r="AF20" s="141">
        <v>185.26</v>
      </c>
      <c r="AG20" s="141">
        <v>210.16</v>
      </c>
      <c r="AH20" s="141">
        <v>0</v>
      </c>
      <c r="AI20" s="141">
        <v>151.72999999999999</v>
      </c>
      <c r="AJ20" s="141">
        <v>69.319999999999993</v>
      </c>
      <c r="AK20" s="141">
        <v>49.27</v>
      </c>
      <c r="AL20" s="141">
        <v>85.1</v>
      </c>
      <c r="AM20" s="380">
        <v>6.94</v>
      </c>
      <c r="AN20" s="141">
        <v>7.86</v>
      </c>
      <c r="AO20" s="141">
        <v>14.71</v>
      </c>
      <c r="AP20" s="141">
        <v>16.36</v>
      </c>
      <c r="AQ20" s="141">
        <v>9.42</v>
      </c>
      <c r="AR20" s="141">
        <v>6.2</v>
      </c>
      <c r="AS20" s="141">
        <v>0</v>
      </c>
      <c r="AT20" s="142">
        <v>2.15</v>
      </c>
      <c r="AU20" s="466">
        <v>63.640000000000008</v>
      </c>
      <c r="AV20" s="402">
        <v>1821.1000000000001</v>
      </c>
      <c r="AW20" s="141">
        <v>125</v>
      </c>
      <c r="AX20" s="402">
        <v>1044.7100000000003</v>
      </c>
      <c r="AY20" s="141">
        <v>0</v>
      </c>
      <c r="AZ20" s="141">
        <v>0</v>
      </c>
      <c r="BA20" s="142">
        <v>71.528349999999989</v>
      </c>
      <c r="BB20" s="403">
        <v>973.18165000000022</v>
      </c>
    </row>
    <row r="21" spans="1:113" ht="16.149999999999999" customHeight="1">
      <c r="B21" s="397"/>
      <c r="F21" s="137" t="s">
        <v>73</v>
      </c>
      <c r="G21" s="395" t="s">
        <v>74</v>
      </c>
      <c r="H21" s="396">
        <v>36981</v>
      </c>
      <c r="I21" s="397" t="s">
        <v>61</v>
      </c>
      <c r="J21" s="397" t="s">
        <v>67</v>
      </c>
      <c r="K21" s="398" t="s">
        <v>63</v>
      </c>
      <c r="L21" s="395" t="s">
        <v>68</v>
      </c>
      <c r="M21" s="399">
        <v>5.7656911359886709E-2</v>
      </c>
      <c r="N21" s="400" t="s">
        <v>52</v>
      </c>
      <c r="O21" s="504">
        <v>2017</v>
      </c>
      <c r="P21" s="401">
        <v>1</v>
      </c>
      <c r="Q21" s="141">
        <v>4297.49</v>
      </c>
      <c r="R21" s="141">
        <v>77.09</v>
      </c>
      <c r="S21" s="402">
        <v>4220.3999999999996</v>
      </c>
      <c r="T21" s="141">
        <v>1756.23</v>
      </c>
      <c r="U21" s="141">
        <v>0</v>
      </c>
      <c r="V21" s="141">
        <v>0</v>
      </c>
      <c r="W21" s="403">
        <v>2464.1699999999996</v>
      </c>
      <c r="X21" s="142">
        <v>44.37</v>
      </c>
      <c r="Y21" s="141">
        <v>506.46</v>
      </c>
      <c r="Z21" s="142">
        <v>31.59</v>
      </c>
      <c r="AA21" s="141">
        <v>0</v>
      </c>
      <c r="AB21" s="141">
        <v>-13.47</v>
      </c>
      <c r="AC21" s="142">
        <v>43.05</v>
      </c>
      <c r="AD21" s="141">
        <v>180.16</v>
      </c>
      <c r="AE21" s="141">
        <v>419.96</v>
      </c>
      <c r="AF21" s="141">
        <v>493.41</v>
      </c>
      <c r="AG21" s="141">
        <v>161.09</v>
      </c>
      <c r="AH21" s="141">
        <v>0</v>
      </c>
      <c r="AI21" s="141">
        <v>110.94</v>
      </c>
      <c r="AJ21" s="141">
        <v>68.150000000000006</v>
      </c>
      <c r="AK21" s="141">
        <v>27.51</v>
      </c>
      <c r="AL21" s="141">
        <v>76.63</v>
      </c>
      <c r="AM21" s="380">
        <v>2.98</v>
      </c>
      <c r="AN21" s="141">
        <v>2.96</v>
      </c>
      <c r="AO21" s="141">
        <v>0.33</v>
      </c>
      <c r="AP21" s="141">
        <v>18.510000000000002</v>
      </c>
      <c r="AQ21" s="141">
        <v>4.95</v>
      </c>
      <c r="AR21" s="141">
        <v>8.2899999999999991</v>
      </c>
      <c r="AS21" s="141">
        <v>0</v>
      </c>
      <c r="AT21" s="142">
        <v>3.68</v>
      </c>
      <c r="AU21" s="466">
        <v>41.699999999999996</v>
      </c>
      <c r="AV21" s="402">
        <v>1579.55</v>
      </c>
      <c r="AW21" s="141">
        <v>84</v>
      </c>
      <c r="AX21" s="402">
        <v>247.77999999999952</v>
      </c>
      <c r="AY21" s="141">
        <v>0</v>
      </c>
      <c r="AZ21" s="141">
        <v>0</v>
      </c>
      <c r="BA21" s="142">
        <v>294.85140499999994</v>
      </c>
      <c r="BB21" s="403">
        <v>-47.071405000000425</v>
      </c>
    </row>
    <row r="22" spans="1:113" ht="16.149999999999999" customHeight="1">
      <c r="B22" s="397"/>
      <c r="F22" s="137" t="s">
        <v>75</v>
      </c>
      <c r="G22" s="395" t="s">
        <v>76</v>
      </c>
      <c r="H22" s="396">
        <v>38015</v>
      </c>
      <c r="I22" s="397" t="s">
        <v>61</v>
      </c>
      <c r="J22" s="397" t="s">
        <v>62</v>
      </c>
      <c r="K22" s="398" t="s">
        <v>63</v>
      </c>
      <c r="L22" s="395" t="s">
        <v>77</v>
      </c>
      <c r="M22" s="399">
        <v>0.11957105380237193</v>
      </c>
      <c r="N22" s="400" t="s">
        <v>52</v>
      </c>
      <c r="O22" s="504">
        <v>2017</v>
      </c>
      <c r="P22" s="401">
        <v>1</v>
      </c>
      <c r="Q22" s="141">
        <v>3910.98</v>
      </c>
      <c r="R22" s="141">
        <v>107.47</v>
      </c>
      <c r="S22" s="402">
        <v>3803.51</v>
      </c>
      <c r="T22" s="141">
        <v>1520.86</v>
      </c>
      <c r="U22" s="141">
        <v>0</v>
      </c>
      <c r="V22" s="141">
        <v>0</v>
      </c>
      <c r="W22" s="403">
        <v>2282.6500000000005</v>
      </c>
      <c r="X22" s="142">
        <v>58.87</v>
      </c>
      <c r="Y22" s="141">
        <v>456.42</v>
      </c>
      <c r="Z22" s="142">
        <v>29.85</v>
      </c>
      <c r="AA22" s="141">
        <v>0</v>
      </c>
      <c r="AB22" s="141">
        <v>-14.5</v>
      </c>
      <c r="AC22" s="142">
        <v>22.81</v>
      </c>
      <c r="AD22" s="141">
        <v>151.27000000000001</v>
      </c>
      <c r="AE22" s="141">
        <v>404.62</v>
      </c>
      <c r="AF22" s="141">
        <v>297.36</v>
      </c>
      <c r="AG22" s="141">
        <v>143.93</v>
      </c>
      <c r="AH22" s="141">
        <v>0</v>
      </c>
      <c r="AI22" s="141">
        <v>80.27</v>
      </c>
      <c r="AJ22" s="141">
        <v>29.81</v>
      </c>
      <c r="AK22" s="141">
        <v>1.21</v>
      </c>
      <c r="AL22" s="141">
        <v>54.8</v>
      </c>
      <c r="AM22" s="380">
        <v>5.53</v>
      </c>
      <c r="AN22" s="141">
        <v>4.71</v>
      </c>
      <c r="AO22" s="141">
        <v>3.54</v>
      </c>
      <c r="AP22" s="141">
        <v>10.83</v>
      </c>
      <c r="AQ22" s="141">
        <v>0</v>
      </c>
      <c r="AR22" s="141">
        <v>8.98</v>
      </c>
      <c r="AS22" s="141">
        <v>0</v>
      </c>
      <c r="AT22" s="142">
        <v>4.32</v>
      </c>
      <c r="AU22" s="466">
        <v>37.910000000000004</v>
      </c>
      <c r="AV22" s="402">
        <v>1201.18</v>
      </c>
      <c r="AW22" s="141">
        <v>77</v>
      </c>
      <c r="AX22" s="402">
        <v>467.64000000000055</v>
      </c>
      <c r="AY22" s="141">
        <v>0</v>
      </c>
      <c r="AZ22" s="141">
        <v>0</v>
      </c>
      <c r="BA22" s="142">
        <v>103.15347</v>
      </c>
      <c r="BB22" s="403">
        <v>364.48653000000058</v>
      </c>
    </row>
    <row r="23" spans="1:113" ht="16.149999999999999" customHeight="1">
      <c r="B23" s="397"/>
      <c r="F23" s="137" t="s">
        <v>78</v>
      </c>
      <c r="G23" s="395" t="s">
        <v>79</v>
      </c>
      <c r="H23" s="396">
        <v>38453</v>
      </c>
      <c r="I23" s="397" t="s">
        <v>61</v>
      </c>
      <c r="J23" s="397" t="s">
        <v>62</v>
      </c>
      <c r="K23" s="398" t="s">
        <v>63</v>
      </c>
      <c r="L23" s="395" t="s">
        <v>80</v>
      </c>
      <c r="M23" s="399">
        <v>0.18240795077822899</v>
      </c>
      <c r="N23" s="400" t="s">
        <v>52</v>
      </c>
      <c r="O23" s="504">
        <v>2017</v>
      </c>
      <c r="P23" s="401">
        <v>1</v>
      </c>
      <c r="Q23" s="141">
        <v>7139.93</v>
      </c>
      <c r="R23" s="141">
        <v>203.2</v>
      </c>
      <c r="S23" s="402">
        <v>6936.7300000000005</v>
      </c>
      <c r="T23" s="141">
        <v>2860.54</v>
      </c>
      <c r="U23" s="141">
        <v>0</v>
      </c>
      <c r="V23" s="141">
        <v>0</v>
      </c>
      <c r="W23" s="403">
        <v>4076.1900000000005</v>
      </c>
      <c r="X23" s="142">
        <v>101.54</v>
      </c>
      <c r="Y23" s="141">
        <v>832.41</v>
      </c>
      <c r="Z23" s="142">
        <v>44.21</v>
      </c>
      <c r="AA23" s="141">
        <v>0</v>
      </c>
      <c r="AB23" s="141">
        <v>133.27000000000001</v>
      </c>
      <c r="AC23" s="142">
        <v>23.65</v>
      </c>
      <c r="AD23" s="141">
        <v>247.38</v>
      </c>
      <c r="AE23" s="141">
        <v>714.14</v>
      </c>
      <c r="AF23" s="141">
        <v>229.09</v>
      </c>
      <c r="AG23" s="141">
        <v>246.73</v>
      </c>
      <c r="AH23" s="141">
        <v>0</v>
      </c>
      <c r="AI23" s="141">
        <v>152.94</v>
      </c>
      <c r="AJ23" s="141">
        <v>79.37</v>
      </c>
      <c r="AK23" s="141">
        <v>53.66</v>
      </c>
      <c r="AL23" s="141">
        <v>25.44</v>
      </c>
      <c r="AM23" s="380">
        <v>9.26</v>
      </c>
      <c r="AN23" s="141">
        <v>10.32</v>
      </c>
      <c r="AO23" s="141">
        <v>8.74</v>
      </c>
      <c r="AP23" s="141">
        <v>25.46</v>
      </c>
      <c r="AQ23" s="141">
        <v>0</v>
      </c>
      <c r="AR23" s="141">
        <v>2.58</v>
      </c>
      <c r="AS23" s="141">
        <v>0</v>
      </c>
      <c r="AT23" s="142">
        <v>7.46</v>
      </c>
      <c r="AU23" s="466">
        <v>63.82</v>
      </c>
      <c r="AV23" s="402">
        <v>1812.5700000000002</v>
      </c>
      <c r="AW23" s="141">
        <v>140</v>
      </c>
      <c r="AX23" s="402">
        <v>1302.3800000000006</v>
      </c>
      <c r="AY23" s="141">
        <v>0</v>
      </c>
      <c r="AZ23" s="141">
        <v>0</v>
      </c>
      <c r="BA23" s="142">
        <v>118.40828500000001</v>
      </c>
      <c r="BB23" s="403">
        <v>1183.9717150000006</v>
      </c>
    </row>
    <row r="24" spans="1:113" ht="16.149999999999999" customHeight="1">
      <c r="F24" s="137" t="s">
        <v>81</v>
      </c>
      <c r="G24" s="395" t="s">
        <v>82</v>
      </c>
      <c r="H24" s="396">
        <v>38453</v>
      </c>
      <c r="I24" s="397" t="s">
        <v>61</v>
      </c>
      <c r="J24" s="397" t="s">
        <v>62</v>
      </c>
      <c r="K24" s="398" t="s">
        <v>63</v>
      </c>
      <c r="L24" s="395" t="s">
        <v>83</v>
      </c>
      <c r="M24" s="399">
        <v>0.16049035259256367</v>
      </c>
      <c r="N24" s="400" t="s">
        <v>52</v>
      </c>
      <c r="O24" s="504">
        <v>2017</v>
      </c>
      <c r="P24" s="401">
        <v>1</v>
      </c>
      <c r="Q24" s="141">
        <v>6182.49</v>
      </c>
      <c r="R24" s="141">
        <v>112.31</v>
      </c>
      <c r="S24" s="402">
        <v>6070.1799999999994</v>
      </c>
      <c r="T24" s="141">
        <v>2527.04</v>
      </c>
      <c r="U24" s="141">
        <v>0</v>
      </c>
      <c r="V24" s="141">
        <v>0</v>
      </c>
      <c r="W24" s="403">
        <v>3543.1399999999994</v>
      </c>
      <c r="X24" s="142">
        <v>75.53</v>
      </c>
      <c r="Y24" s="141">
        <v>728.42</v>
      </c>
      <c r="Z24" s="142">
        <v>42.2</v>
      </c>
      <c r="AA24" s="141">
        <v>0</v>
      </c>
      <c r="AB24" s="141">
        <v>10.87</v>
      </c>
      <c r="AC24" s="142">
        <v>53.56</v>
      </c>
      <c r="AD24" s="141">
        <v>207.56</v>
      </c>
      <c r="AE24" s="141">
        <v>631.88</v>
      </c>
      <c r="AF24" s="141">
        <v>125</v>
      </c>
      <c r="AG24" s="141">
        <v>226.17</v>
      </c>
      <c r="AH24" s="141">
        <v>0</v>
      </c>
      <c r="AI24" s="141">
        <v>122.95</v>
      </c>
      <c r="AJ24" s="141">
        <v>100.41</v>
      </c>
      <c r="AK24" s="141">
        <v>52.72</v>
      </c>
      <c r="AL24" s="141">
        <v>94.4</v>
      </c>
      <c r="AM24" s="380">
        <v>9.67</v>
      </c>
      <c r="AN24" s="141">
        <v>8.11</v>
      </c>
      <c r="AO24" s="141">
        <v>4.67</v>
      </c>
      <c r="AP24" s="141">
        <v>19.39</v>
      </c>
      <c r="AQ24" s="141">
        <v>0</v>
      </c>
      <c r="AR24" s="141">
        <v>8.26</v>
      </c>
      <c r="AS24" s="141">
        <v>0</v>
      </c>
      <c r="AT24" s="142">
        <v>25</v>
      </c>
      <c r="AU24" s="466">
        <v>75.099999999999994</v>
      </c>
      <c r="AV24" s="402">
        <v>1636.1900000000003</v>
      </c>
      <c r="AW24" s="141">
        <v>133</v>
      </c>
      <c r="AX24" s="402">
        <v>992.22999999999888</v>
      </c>
      <c r="AY24" s="141">
        <v>0</v>
      </c>
      <c r="AZ24" s="141">
        <v>0</v>
      </c>
      <c r="BA24" s="142">
        <v>112.517715</v>
      </c>
      <c r="BB24" s="403">
        <v>879.71228499999893</v>
      </c>
    </row>
    <row r="25" spans="1:113" ht="16.149999999999999" customHeight="1">
      <c r="B25" s="397"/>
      <c r="F25" s="137" t="s">
        <v>84</v>
      </c>
      <c r="G25" s="395" t="s">
        <v>85</v>
      </c>
      <c r="H25" s="396">
        <v>38453</v>
      </c>
      <c r="I25" s="397" t="s">
        <v>61</v>
      </c>
      <c r="J25" s="397" t="s">
        <v>62</v>
      </c>
      <c r="K25" s="398" t="s">
        <v>63</v>
      </c>
      <c r="L25" s="395" t="s">
        <v>83</v>
      </c>
      <c r="M25" s="399">
        <v>0.12300214368524282</v>
      </c>
      <c r="N25" s="400" t="s">
        <v>52</v>
      </c>
      <c r="O25" s="504">
        <v>2017</v>
      </c>
      <c r="P25" s="401">
        <v>1</v>
      </c>
      <c r="Q25" s="141">
        <v>10971.76</v>
      </c>
      <c r="R25" s="141">
        <v>177.9</v>
      </c>
      <c r="S25" s="402">
        <v>10793.86</v>
      </c>
      <c r="T25" s="141">
        <v>4365.46</v>
      </c>
      <c r="U25" s="141">
        <v>0</v>
      </c>
      <c r="V25" s="141">
        <v>0</v>
      </c>
      <c r="W25" s="403">
        <v>6428.4000000000005</v>
      </c>
      <c r="X25" s="142">
        <v>134.78</v>
      </c>
      <c r="Y25" s="141">
        <v>1295.26</v>
      </c>
      <c r="Z25" s="142">
        <v>75.52</v>
      </c>
      <c r="AA25" s="141">
        <v>0</v>
      </c>
      <c r="AB25" s="141">
        <v>-104.28</v>
      </c>
      <c r="AC25" s="142">
        <v>93.89</v>
      </c>
      <c r="AD25" s="141">
        <v>336.43</v>
      </c>
      <c r="AE25" s="141">
        <v>1039.6600000000001</v>
      </c>
      <c r="AF25" s="141">
        <v>824.7</v>
      </c>
      <c r="AG25" s="141">
        <v>405.33</v>
      </c>
      <c r="AH25" s="141">
        <v>0</v>
      </c>
      <c r="AI25" s="141">
        <v>233.32</v>
      </c>
      <c r="AJ25" s="141">
        <v>114.42</v>
      </c>
      <c r="AK25" s="141">
        <v>52.72</v>
      </c>
      <c r="AL25" s="141">
        <v>139.27000000000001</v>
      </c>
      <c r="AM25" s="380">
        <v>16.32</v>
      </c>
      <c r="AN25" s="141">
        <v>4.12</v>
      </c>
      <c r="AO25" s="141">
        <v>2.84</v>
      </c>
      <c r="AP25" s="141">
        <v>33.57</v>
      </c>
      <c r="AQ25" s="141">
        <v>4.95</v>
      </c>
      <c r="AR25" s="141">
        <v>10.039999999999999</v>
      </c>
      <c r="AS25" s="141">
        <v>0</v>
      </c>
      <c r="AT25" s="142">
        <v>130.21</v>
      </c>
      <c r="AU25" s="466">
        <v>202.05</v>
      </c>
      <c r="AV25" s="402">
        <v>3347.9</v>
      </c>
      <c r="AW25" s="141">
        <v>215</v>
      </c>
      <c r="AX25" s="402">
        <v>1349.5499999999997</v>
      </c>
      <c r="AY25" s="141">
        <v>0</v>
      </c>
      <c r="AZ25" s="141">
        <v>0</v>
      </c>
      <c r="BA25" s="142">
        <v>256.45506499999999</v>
      </c>
      <c r="BB25" s="403">
        <v>1093.0949349999996</v>
      </c>
    </row>
    <row r="26" spans="1:113" ht="16.149999999999999" customHeight="1">
      <c r="B26" s="397"/>
      <c r="F26" s="137" t="s">
        <v>86</v>
      </c>
      <c r="G26" s="395" t="s">
        <v>87</v>
      </c>
      <c r="H26" s="396">
        <v>38861</v>
      </c>
      <c r="I26" s="397" t="s">
        <v>55</v>
      </c>
      <c r="J26" s="397" t="s">
        <v>71</v>
      </c>
      <c r="K26" s="398" t="s">
        <v>63</v>
      </c>
      <c r="L26" s="395" t="s">
        <v>88</v>
      </c>
      <c r="M26" s="399">
        <v>0.15582440211541149</v>
      </c>
      <c r="N26" s="400" t="s">
        <v>52</v>
      </c>
      <c r="O26" s="504">
        <v>2017</v>
      </c>
      <c r="P26" s="401">
        <v>1</v>
      </c>
      <c r="Q26" s="141">
        <v>10683.5</v>
      </c>
      <c r="R26" s="141">
        <v>172.12</v>
      </c>
      <c r="S26" s="402">
        <v>10511.38</v>
      </c>
      <c r="T26" s="141">
        <v>4269.47</v>
      </c>
      <c r="U26" s="141">
        <v>0</v>
      </c>
      <c r="V26" s="141">
        <v>0</v>
      </c>
      <c r="W26" s="403">
        <v>6241.9099999999989</v>
      </c>
      <c r="X26" s="142">
        <v>112.21</v>
      </c>
      <c r="Y26" s="141">
        <v>1261.3699999999999</v>
      </c>
      <c r="Z26" s="142">
        <v>58.23</v>
      </c>
      <c r="AA26" s="141">
        <v>0</v>
      </c>
      <c r="AB26" s="141">
        <v>272.33</v>
      </c>
      <c r="AC26" s="142">
        <v>-25.7</v>
      </c>
      <c r="AD26" s="141">
        <v>318.83999999999997</v>
      </c>
      <c r="AE26" s="141">
        <v>1114.82</v>
      </c>
      <c r="AF26" s="141">
        <v>644.91</v>
      </c>
      <c r="AG26" s="141">
        <v>370.8</v>
      </c>
      <c r="AH26" s="141">
        <v>0</v>
      </c>
      <c r="AI26" s="141">
        <v>245.47</v>
      </c>
      <c r="AJ26" s="141">
        <v>128.03</v>
      </c>
      <c r="AK26" s="141">
        <v>49.27</v>
      </c>
      <c r="AL26" s="141">
        <v>137.66999999999999</v>
      </c>
      <c r="AM26" s="380">
        <v>5.88</v>
      </c>
      <c r="AN26" s="141">
        <v>12.13</v>
      </c>
      <c r="AO26" s="141">
        <v>3.26</v>
      </c>
      <c r="AP26" s="141">
        <v>24.96</v>
      </c>
      <c r="AQ26" s="141">
        <v>1.56</v>
      </c>
      <c r="AR26" s="141">
        <v>12.71</v>
      </c>
      <c r="AS26" s="141">
        <v>0</v>
      </c>
      <c r="AT26" s="142">
        <v>112.67</v>
      </c>
      <c r="AU26" s="466">
        <v>173.17000000000002</v>
      </c>
      <c r="AV26" s="402">
        <v>3182.98</v>
      </c>
      <c r="AW26" s="141">
        <v>209</v>
      </c>
      <c r="AX26" s="402">
        <v>1664.7499999999986</v>
      </c>
      <c r="AY26" s="141">
        <v>0</v>
      </c>
      <c r="AZ26" s="141">
        <v>0</v>
      </c>
      <c r="BA26" s="142">
        <v>145.277895</v>
      </c>
      <c r="BB26" s="403">
        <v>1519.4721049999987</v>
      </c>
    </row>
    <row r="27" spans="1:113" ht="16.149999999999999" customHeight="1">
      <c r="B27" s="397"/>
      <c r="F27" s="137" t="s">
        <v>89</v>
      </c>
      <c r="G27" s="395" t="s">
        <v>90</v>
      </c>
      <c r="H27" s="396">
        <v>39056</v>
      </c>
      <c r="I27" s="397" t="s">
        <v>61</v>
      </c>
      <c r="J27" s="397" t="s">
        <v>91</v>
      </c>
      <c r="K27" s="398" t="s">
        <v>63</v>
      </c>
      <c r="L27" s="395" t="s">
        <v>92</v>
      </c>
      <c r="M27" s="399">
        <v>0.17510097144868186</v>
      </c>
      <c r="N27" s="400" t="s">
        <v>52</v>
      </c>
      <c r="O27" s="504">
        <v>2017</v>
      </c>
      <c r="P27" s="401">
        <v>1</v>
      </c>
      <c r="Q27" s="141">
        <v>5370.33</v>
      </c>
      <c r="R27" s="141">
        <v>91.71</v>
      </c>
      <c r="S27" s="402">
        <v>5278.62</v>
      </c>
      <c r="T27" s="141">
        <v>2152.09</v>
      </c>
      <c r="U27" s="141">
        <v>0</v>
      </c>
      <c r="V27" s="141">
        <v>0</v>
      </c>
      <c r="W27" s="403">
        <v>3126.5299999999997</v>
      </c>
      <c r="X27" s="142">
        <v>62.32</v>
      </c>
      <c r="Y27" s="141">
        <v>633.42999999999995</v>
      </c>
      <c r="Z27" s="142">
        <v>44.51</v>
      </c>
      <c r="AA27" s="141">
        <v>0</v>
      </c>
      <c r="AB27" s="141">
        <v>87.13</v>
      </c>
      <c r="AC27" s="142">
        <v>31.39</v>
      </c>
      <c r="AD27" s="141">
        <v>144.81</v>
      </c>
      <c r="AE27" s="141">
        <v>511.39</v>
      </c>
      <c r="AF27" s="141">
        <v>202.52</v>
      </c>
      <c r="AG27" s="141">
        <v>208.31</v>
      </c>
      <c r="AH27" s="141">
        <v>0</v>
      </c>
      <c r="AI27" s="141">
        <v>104.33</v>
      </c>
      <c r="AJ27" s="141">
        <v>118.93</v>
      </c>
      <c r="AK27" s="141">
        <v>27.07</v>
      </c>
      <c r="AL27" s="141">
        <v>107.04</v>
      </c>
      <c r="AM27" s="380">
        <v>5.56</v>
      </c>
      <c r="AN27" s="141">
        <v>3.62</v>
      </c>
      <c r="AO27" s="141">
        <v>4.38</v>
      </c>
      <c r="AP27" s="141">
        <v>9.77</v>
      </c>
      <c r="AQ27" s="141">
        <v>0</v>
      </c>
      <c r="AR27" s="141">
        <v>6.66</v>
      </c>
      <c r="AS27" s="141">
        <v>0</v>
      </c>
      <c r="AT27" s="142">
        <v>5.05</v>
      </c>
      <c r="AU27" s="466">
        <v>35.04</v>
      </c>
      <c r="AV27" s="402">
        <v>1459.4399999999998</v>
      </c>
      <c r="AW27" s="141">
        <v>105</v>
      </c>
      <c r="AX27" s="402">
        <v>940.34999999999968</v>
      </c>
      <c r="AY27" s="141">
        <v>0</v>
      </c>
      <c r="AZ27" s="141">
        <v>0</v>
      </c>
      <c r="BA27" s="142">
        <v>222.62832</v>
      </c>
      <c r="BB27" s="403">
        <v>717.72167999999965</v>
      </c>
    </row>
    <row r="28" spans="1:113" ht="16.149999999999999" customHeight="1">
      <c r="B28" s="397"/>
      <c r="F28" s="137" t="s">
        <v>93</v>
      </c>
      <c r="G28" s="395" t="s">
        <v>94</v>
      </c>
      <c r="H28" s="396">
        <v>39781</v>
      </c>
      <c r="I28" s="397" t="s">
        <v>55</v>
      </c>
      <c r="J28" s="397" t="s">
        <v>71</v>
      </c>
      <c r="K28" s="398" t="s">
        <v>95</v>
      </c>
      <c r="L28" s="395" t="s">
        <v>96</v>
      </c>
      <c r="M28" s="399">
        <v>0.1622509383504725</v>
      </c>
      <c r="N28" s="400" t="s">
        <v>52</v>
      </c>
      <c r="O28" s="504">
        <v>2017</v>
      </c>
      <c r="P28" s="401">
        <v>1</v>
      </c>
      <c r="Q28" s="141">
        <v>2539.0300000000002</v>
      </c>
      <c r="R28" s="141">
        <v>71.150000000000006</v>
      </c>
      <c r="S28" s="402">
        <v>2467.88</v>
      </c>
      <c r="T28" s="141">
        <v>1278.6199999999999</v>
      </c>
      <c r="U28" s="141">
        <v>0</v>
      </c>
      <c r="V28" s="141">
        <v>0</v>
      </c>
      <c r="W28" s="403">
        <v>1189.2600000000002</v>
      </c>
      <c r="X28" s="142">
        <v>83.56</v>
      </c>
      <c r="Y28" s="141">
        <v>197.43</v>
      </c>
      <c r="Z28" s="142">
        <v>37.409999999999997</v>
      </c>
      <c r="AA28" s="141">
        <v>0</v>
      </c>
      <c r="AB28" s="141">
        <v>28.11</v>
      </c>
      <c r="AC28" s="142">
        <v>8.2899999999999991</v>
      </c>
      <c r="AD28" s="141">
        <v>84.8</v>
      </c>
      <c r="AE28" s="141">
        <v>97.42</v>
      </c>
      <c r="AF28" s="141">
        <v>119.1</v>
      </c>
      <c r="AG28" s="141">
        <v>35.07</v>
      </c>
      <c r="AH28" s="141">
        <v>0</v>
      </c>
      <c r="AI28" s="141">
        <v>12.1</v>
      </c>
      <c r="AJ28" s="141">
        <v>7.8</v>
      </c>
      <c r="AK28" s="141">
        <v>29.4</v>
      </c>
      <c r="AL28" s="141">
        <v>40.6</v>
      </c>
      <c r="AM28" s="380">
        <v>3.38</v>
      </c>
      <c r="AN28" s="141">
        <v>1.64</v>
      </c>
      <c r="AO28" s="141">
        <v>0</v>
      </c>
      <c r="AP28" s="141">
        <v>4.6500000000000004</v>
      </c>
      <c r="AQ28" s="141">
        <v>0</v>
      </c>
      <c r="AR28" s="141">
        <v>2.86</v>
      </c>
      <c r="AS28" s="141">
        <v>0</v>
      </c>
      <c r="AT28" s="142">
        <v>6.48</v>
      </c>
      <c r="AU28" s="466">
        <v>19.009999999999998</v>
      </c>
      <c r="AV28" s="402">
        <v>445.3</v>
      </c>
      <c r="AW28" s="141">
        <v>50</v>
      </c>
      <c r="AX28" s="402">
        <v>411.96000000000021</v>
      </c>
      <c r="AY28" s="141">
        <v>0</v>
      </c>
      <c r="AZ28" s="141">
        <v>0</v>
      </c>
      <c r="BA28" s="142">
        <v>51.606090000000002</v>
      </c>
      <c r="BB28" s="403">
        <v>360.35391000000021</v>
      </c>
    </row>
    <row r="29" spans="1:113" ht="16.149999999999999" customHeight="1">
      <c r="B29" s="397"/>
      <c r="F29" s="137" t="s">
        <v>97</v>
      </c>
      <c r="G29" s="395" t="s">
        <v>98</v>
      </c>
      <c r="H29" s="396">
        <v>40002</v>
      </c>
      <c r="I29" s="397" t="s">
        <v>61</v>
      </c>
      <c r="J29" s="397" t="s">
        <v>67</v>
      </c>
      <c r="K29" s="398" t="s">
        <v>63</v>
      </c>
      <c r="L29" s="395" t="s">
        <v>68</v>
      </c>
      <c r="M29" s="399">
        <v>0.10012187945285683</v>
      </c>
      <c r="N29" s="400" t="s">
        <v>52</v>
      </c>
      <c r="O29" s="504">
        <v>2017</v>
      </c>
      <c r="P29" s="401">
        <v>1</v>
      </c>
      <c r="Q29" s="141">
        <v>6695.14</v>
      </c>
      <c r="R29" s="141">
        <v>115.3</v>
      </c>
      <c r="S29" s="402">
        <v>6579.84</v>
      </c>
      <c r="T29" s="141">
        <v>2777.47</v>
      </c>
      <c r="U29" s="141">
        <v>0</v>
      </c>
      <c r="V29" s="141">
        <v>0</v>
      </c>
      <c r="W29" s="403">
        <v>3802.3700000000003</v>
      </c>
      <c r="X29" s="142">
        <v>97.16</v>
      </c>
      <c r="Y29" s="141">
        <v>789.58</v>
      </c>
      <c r="Z29" s="142">
        <v>47.14</v>
      </c>
      <c r="AA29" s="141">
        <v>0</v>
      </c>
      <c r="AB29" s="141">
        <v>-21.13</v>
      </c>
      <c r="AC29" s="142">
        <v>41.58</v>
      </c>
      <c r="AD29" s="141">
        <v>232.3</v>
      </c>
      <c r="AE29" s="141">
        <v>634.57000000000005</v>
      </c>
      <c r="AF29" s="141">
        <v>298.13</v>
      </c>
      <c r="AG29" s="141">
        <v>360.25</v>
      </c>
      <c r="AH29" s="141">
        <v>0</v>
      </c>
      <c r="AI29" s="141">
        <v>181.92</v>
      </c>
      <c r="AJ29" s="141">
        <v>138.9</v>
      </c>
      <c r="AK29" s="141">
        <v>55.02</v>
      </c>
      <c r="AL29" s="141">
        <v>117.17</v>
      </c>
      <c r="AM29" s="380">
        <v>4.54</v>
      </c>
      <c r="AN29" s="141">
        <v>14.78</v>
      </c>
      <c r="AO29" s="141">
        <v>4.32</v>
      </c>
      <c r="AP29" s="141">
        <v>28.83</v>
      </c>
      <c r="AQ29" s="141">
        <v>0</v>
      </c>
      <c r="AR29" s="141">
        <v>12.06</v>
      </c>
      <c r="AS29" s="141">
        <v>0</v>
      </c>
      <c r="AT29" s="142">
        <v>4.82</v>
      </c>
      <c r="AU29" s="466">
        <v>69.349999999999994</v>
      </c>
      <c r="AV29" s="402">
        <v>2087.61</v>
      </c>
      <c r="AW29" s="141">
        <v>131</v>
      </c>
      <c r="AX29" s="402">
        <v>670.32999999999993</v>
      </c>
      <c r="AY29" s="141">
        <v>0</v>
      </c>
      <c r="AZ29" s="141">
        <v>0</v>
      </c>
      <c r="BA29" s="142">
        <v>154.52472</v>
      </c>
      <c r="BB29" s="403">
        <v>515.80527999999993</v>
      </c>
    </row>
    <row r="30" spans="1:113" ht="16.149999999999999" customHeight="1">
      <c r="B30" s="397"/>
      <c r="F30" s="137" t="s">
        <v>99</v>
      </c>
      <c r="G30" s="395" t="s">
        <v>100</v>
      </c>
      <c r="H30" s="396">
        <v>40308</v>
      </c>
      <c r="I30" s="397" t="s">
        <v>55</v>
      </c>
      <c r="J30" s="397" t="s">
        <v>71</v>
      </c>
      <c r="K30" s="398" t="s">
        <v>63</v>
      </c>
      <c r="L30" s="395" t="s">
        <v>77</v>
      </c>
      <c r="M30" s="399">
        <v>5.4910835351655571E-2</v>
      </c>
      <c r="N30" s="400" t="s">
        <v>52</v>
      </c>
      <c r="O30" s="504">
        <v>2017</v>
      </c>
      <c r="P30" s="401">
        <v>1</v>
      </c>
      <c r="Q30" s="141">
        <v>4277.4799999999996</v>
      </c>
      <c r="R30" s="141">
        <v>33.69</v>
      </c>
      <c r="S30" s="402">
        <v>4243.79</v>
      </c>
      <c r="T30" s="141">
        <v>1732.84</v>
      </c>
      <c r="U30" s="141">
        <v>0</v>
      </c>
      <c r="V30" s="141">
        <v>0</v>
      </c>
      <c r="W30" s="403">
        <v>2510.9499999999998</v>
      </c>
      <c r="X30" s="142">
        <v>48.69</v>
      </c>
      <c r="Y30" s="141">
        <v>509.26</v>
      </c>
      <c r="Z30" s="142">
        <v>24.3</v>
      </c>
      <c r="AA30" s="141">
        <v>0</v>
      </c>
      <c r="AB30" s="141">
        <v>-12.29</v>
      </c>
      <c r="AC30" s="142">
        <v>23.07</v>
      </c>
      <c r="AD30" s="141">
        <v>191.71</v>
      </c>
      <c r="AE30" s="141">
        <v>517.79</v>
      </c>
      <c r="AF30" s="141">
        <v>273.49</v>
      </c>
      <c r="AG30" s="141">
        <v>296.26</v>
      </c>
      <c r="AH30" s="141">
        <v>0</v>
      </c>
      <c r="AI30" s="141">
        <v>118.89</v>
      </c>
      <c r="AJ30" s="141">
        <v>51.35</v>
      </c>
      <c r="AK30" s="141">
        <v>0</v>
      </c>
      <c r="AL30" s="141">
        <v>103.22</v>
      </c>
      <c r="AM30" s="380">
        <v>5.26</v>
      </c>
      <c r="AN30" s="141">
        <v>0.99</v>
      </c>
      <c r="AO30" s="141">
        <v>4.07</v>
      </c>
      <c r="AP30" s="141">
        <v>12.61</v>
      </c>
      <c r="AQ30" s="141">
        <v>0</v>
      </c>
      <c r="AR30" s="141">
        <v>9.4</v>
      </c>
      <c r="AS30" s="141">
        <v>0</v>
      </c>
      <c r="AT30" s="142">
        <v>35.56</v>
      </c>
      <c r="AU30" s="466">
        <v>67.89</v>
      </c>
      <c r="AV30" s="402">
        <v>1620.6000000000001</v>
      </c>
      <c r="AW30" s="141">
        <v>84</v>
      </c>
      <c r="AX30" s="402">
        <v>234.87999999999965</v>
      </c>
      <c r="AY30" s="141">
        <v>0</v>
      </c>
      <c r="AZ30" s="141">
        <v>0</v>
      </c>
      <c r="BA30" s="142">
        <v>66.518429999999995</v>
      </c>
      <c r="BB30" s="403">
        <v>168.36156999999966</v>
      </c>
    </row>
    <row r="31" spans="1:113" ht="16.149999999999999" customHeight="1">
      <c r="F31" s="137" t="s">
        <v>101</v>
      </c>
      <c r="G31" s="395" t="s">
        <v>102</v>
      </c>
      <c r="H31" s="396">
        <v>40328</v>
      </c>
      <c r="I31" s="397" t="s">
        <v>55</v>
      </c>
      <c r="J31" s="397" t="s">
        <v>103</v>
      </c>
      <c r="K31" s="398" t="s">
        <v>63</v>
      </c>
      <c r="L31" s="395" t="s">
        <v>77</v>
      </c>
      <c r="M31" s="399">
        <v>3.2402453543924556E-3</v>
      </c>
      <c r="N31" s="400" t="s">
        <v>51</v>
      </c>
      <c r="O31" s="504">
        <v>2017</v>
      </c>
      <c r="P31" s="401">
        <v>1</v>
      </c>
      <c r="Q31" s="141">
        <v>4644.71</v>
      </c>
      <c r="R31" s="141">
        <v>35.159999999999997</v>
      </c>
      <c r="S31" s="402">
        <v>4609.55</v>
      </c>
      <c r="T31" s="141">
        <v>1902.33</v>
      </c>
      <c r="U31" s="141">
        <v>0</v>
      </c>
      <c r="V31" s="141">
        <v>0</v>
      </c>
      <c r="W31" s="403">
        <v>2707.2200000000003</v>
      </c>
      <c r="X31" s="142">
        <v>55.26</v>
      </c>
      <c r="Y31" s="141">
        <v>553.15</v>
      </c>
      <c r="Z31" s="142">
        <v>23.78</v>
      </c>
      <c r="AA31" s="141">
        <v>0</v>
      </c>
      <c r="AB31" s="141">
        <v>-67.88</v>
      </c>
      <c r="AC31" s="142">
        <v>26.14</v>
      </c>
      <c r="AD31" s="141">
        <v>261.27999999999997</v>
      </c>
      <c r="AE31" s="141">
        <v>544.34</v>
      </c>
      <c r="AF31" s="141">
        <v>402.13</v>
      </c>
      <c r="AG31" s="141">
        <v>294.13</v>
      </c>
      <c r="AH31" s="141">
        <v>0</v>
      </c>
      <c r="AI31" s="141">
        <v>120.41</v>
      </c>
      <c r="AJ31" s="141">
        <v>62.09</v>
      </c>
      <c r="AK31" s="141">
        <v>24.63</v>
      </c>
      <c r="AL31" s="141">
        <v>117.86</v>
      </c>
      <c r="AM31" s="380">
        <v>6.79</v>
      </c>
      <c r="AN31" s="141">
        <v>3.04</v>
      </c>
      <c r="AO31" s="141">
        <v>3.66</v>
      </c>
      <c r="AP31" s="141">
        <v>13.44</v>
      </c>
      <c r="AQ31" s="141">
        <v>0</v>
      </c>
      <c r="AR31" s="141">
        <v>5.98</v>
      </c>
      <c r="AS31" s="141">
        <v>0</v>
      </c>
      <c r="AT31" s="142">
        <v>67.459999999999994</v>
      </c>
      <c r="AU31" s="466">
        <v>100.36999999999999</v>
      </c>
      <c r="AV31" s="402">
        <v>1927.24</v>
      </c>
      <c r="AW31" s="141">
        <v>91</v>
      </c>
      <c r="AX31" s="402">
        <v>15.050000000000182</v>
      </c>
      <c r="AY31" s="141">
        <v>0</v>
      </c>
      <c r="AZ31" s="141">
        <v>0</v>
      </c>
      <c r="BA31" s="142">
        <v>63.915619999999983</v>
      </c>
      <c r="BB31" s="403">
        <v>-48.865619999999801</v>
      </c>
    </row>
    <row r="32" spans="1:113" ht="16.149999999999999" customHeight="1">
      <c r="B32" s="397"/>
      <c r="F32" s="137" t="s">
        <v>104</v>
      </c>
      <c r="G32" s="395" t="s">
        <v>105</v>
      </c>
      <c r="H32" s="396">
        <v>40338</v>
      </c>
      <c r="I32" s="397" t="s">
        <v>55</v>
      </c>
      <c r="J32" s="397" t="s">
        <v>103</v>
      </c>
      <c r="K32" s="398" t="s">
        <v>106</v>
      </c>
      <c r="L32" s="395" t="s">
        <v>77</v>
      </c>
      <c r="M32" s="399">
        <v>-4.4340068533617064E-2</v>
      </c>
      <c r="N32" s="400" t="s">
        <v>56</v>
      </c>
      <c r="O32" s="504">
        <v>2017</v>
      </c>
      <c r="P32" s="401">
        <v>1</v>
      </c>
      <c r="Q32" s="141">
        <v>2031.12</v>
      </c>
      <c r="R32" s="141">
        <v>25.93</v>
      </c>
      <c r="S32" s="402">
        <v>2005.1899999999998</v>
      </c>
      <c r="T32" s="141">
        <v>878.39</v>
      </c>
      <c r="U32" s="141">
        <v>0</v>
      </c>
      <c r="V32" s="141">
        <v>0</v>
      </c>
      <c r="W32" s="403">
        <v>1126.7999999999997</v>
      </c>
      <c r="X32" s="142">
        <v>32.54</v>
      </c>
      <c r="Y32" s="141">
        <v>170.44</v>
      </c>
      <c r="Z32" s="142">
        <v>26.88</v>
      </c>
      <c r="AA32" s="141">
        <v>0</v>
      </c>
      <c r="AB32" s="141">
        <v>-6.9</v>
      </c>
      <c r="AC32" s="142">
        <v>10.91</v>
      </c>
      <c r="AD32" s="141">
        <v>88.51</v>
      </c>
      <c r="AE32" s="141">
        <v>323.33999999999997</v>
      </c>
      <c r="AF32" s="141">
        <v>240.73</v>
      </c>
      <c r="AG32" s="141">
        <v>77.97</v>
      </c>
      <c r="AH32" s="141">
        <v>0</v>
      </c>
      <c r="AI32" s="141">
        <v>111.02</v>
      </c>
      <c r="AJ32" s="141">
        <v>22.83</v>
      </c>
      <c r="AK32" s="141">
        <v>11.61</v>
      </c>
      <c r="AL32" s="141">
        <v>57.65</v>
      </c>
      <c r="AM32" s="380">
        <v>2.6</v>
      </c>
      <c r="AN32" s="141">
        <v>0.94</v>
      </c>
      <c r="AO32" s="141">
        <v>0</v>
      </c>
      <c r="AP32" s="141">
        <v>8.35</v>
      </c>
      <c r="AQ32" s="141">
        <v>0</v>
      </c>
      <c r="AR32" s="141">
        <v>4.38</v>
      </c>
      <c r="AS32" s="141">
        <v>0</v>
      </c>
      <c r="AT32" s="142">
        <v>1.08</v>
      </c>
      <c r="AU32" s="466">
        <v>17.350000000000001</v>
      </c>
      <c r="AV32" s="402">
        <v>951.01</v>
      </c>
      <c r="AW32" s="141">
        <v>40</v>
      </c>
      <c r="AX32" s="402">
        <v>-90.060000000000286</v>
      </c>
      <c r="AY32" s="141">
        <v>0</v>
      </c>
      <c r="AZ32" s="141">
        <v>0</v>
      </c>
      <c r="BA32" s="142">
        <v>56.351815000000002</v>
      </c>
      <c r="BB32" s="403">
        <v>-146.41181500000027</v>
      </c>
    </row>
    <row r="33" spans="2:54" ht="16.149999999999999" customHeight="1">
      <c r="B33" s="397"/>
      <c r="F33" s="137" t="s">
        <v>107</v>
      </c>
      <c r="G33" s="395" t="s">
        <v>213</v>
      </c>
      <c r="H33" s="396">
        <v>40978</v>
      </c>
      <c r="I33" s="397" t="s">
        <v>61</v>
      </c>
      <c r="J33" s="397" t="s">
        <v>108</v>
      </c>
      <c r="K33" s="398" t="s">
        <v>63</v>
      </c>
      <c r="L33" s="395" t="s">
        <v>77</v>
      </c>
      <c r="M33" s="399">
        <v>-4.1124622082167446E-2</v>
      </c>
      <c r="N33" s="400" t="s">
        <v>56</v>
      </c>
      <c r="O33" s="504">
        <v>2017</v>
      </c>
      <c r="P33" s="401">
        <v>1</v>
      </c>
      <c r="Q33" s="141">
        <v>3909.58</v>
      </c>
      <c r="R33" s="141">
        <v>94.26</v>
      </c>
      <c r="S33" s="402">
        <v>3815.3199999999997</v>
      </c>
      <c r="T33" s="141">
        <v>1565.06</v>
      </c>
      <c r="U33" s="141">
        <v>0</v>
      </c>
      <c r="V33" s="141">
        <v>0</v>
      </c>
      <c r="W33" s="403">
        <v>2250.2599999999998</v>
      </c>
      <c r="X33" s="142">
        <v>43.76</v>
      </c>
      <c r="Y33" s="141">
        <v>457.84</v>
      </c>
      <c r="Z33" s="142">
        <v>26.17</v>
      </c>
      <c r="AA33" s="141">
        <v>0</v>
      </c>
      <c r="AB33" s="141">
        <v>-5.65</v>
      </c>
      <c r="AC33" s="142">
        <v>25.45</v>
      </c>
      <c r="AD33" s="141">
        <v>172.73</v>
      </c>
      <c r="AE33" s="141">
        <v>502.24</v>
      </c>
      <c r="AF33" s="141">
        <v>651.9</v>
      </c>
      <c r="AG33" s="141">
        <v>142.36000000000001</v>
      </c>
      <c r="AH33" s="141">
        <v>0</v>
      </c>
      <c r="AI33" s="141">
        <v>144.31</v>
      </c>
      <c r="AJ33" s="141">
        <v>30.05</v>
      </c>
      <c r="AK33" s="141">
        <v>9.11</v>
      </c>
      <c r="AL33" s="141">
        <v>129.36000000000001</v>
      </c>
      <c r="AM33" s="380">
        <v>5.53</v>
      </c>
      <c r="AN33" s="141">
        <v>1.1100000000000001</v>
      </c>
      <c r="AO33" s="141">
        <v>6.24</v>
      </c>
      <c r="AP33" s="141">
        <v>17.36</v>
      </c>
      <c r="AQ33" s="141">
        <v>0</v>
      </c>
      <c r="AR33" s="141">
        <v>10.82</v>
      </c>
      <c r="AS33" s="141">
        <v>0</v>
      </c>
      <c r="AT33" s="142">
        <v>2.95</v>
      </c>
      <c r="AU33" s="466">
        <v>44.010000000000005</v>
      </c>
      <c r="AV33" s="402">
        <v>1826.07</v>
      </c>
      <c r="AW33" s="141">
        <v>77</v>
      </c>
      <c r="AX33" s="402">
        <v>-160.7800000000002</v>
      </c>
      <c r="AY33" s="141">
        <v>0</v>
      </c>
      <c r="AZ33" s="141">
        <v>0</v>
      </c>
      <c r="BA33" s="142">
        <v>152.43073000000001</v>
      </c>
      <c r="BB33" s="403">
        <v>-313.21073000000024</v>
      </c>
    </row>
    <row r="34" spans="2:54" ht="16.149999999999999" customHeight="1">
      <c r="B34" s="397"/>
      <c r="F34" s="137" t="s">
        <v>109</v>
      </c>
      <c r="G34" s="395" t="s">
        <v>110</v>
      </c>
      <c r="H34" s="396">
        <v>41018</v>
      </c>
      <c r="I34" s="397" t="s">
        <v>61</v>
      </c>
      <c r="J34" s="397" t="s">
        <v>67</v>
      </c>
      <c r="K34" s="398" t="s">
        <v>63</v>
      </c>
      <c r="L34" s="395" t="s">
        <v>111</v>
      </c>
      <c r="M34" s="399">
        <v>0.19900430073075454</v>
      </c>
      <c r="N34" s="400" t="s">
        <v>52</v>
      </c>
      <c r="O34" s="504">
        <v>2017</v>
      </c>
      <c r="P34" s="401">
        <v>1</v>
      </c>
      <c r="Q34" s="141">
        <v>7303.41</v>
      </c>
      <c r="R34" s="141">
        <v>101.48</v>
      </c>
      <c r="S34" s="402">
        <v>7201.93</v>
      </c>
      <c r="T34" s="141">
        <v>2915.11</v>
      </c>
      <c r="U34" s="141">
        <v>0</v>
      </c>
      <c r="V34" s="141">
        <v>0</v>
      </c>
      <c r="W34" s="403">
        <v>4286.82</v>
      </c>
      <c r="X34" s="142">
        <v>80.209999999999994</v>
      </c>
      <c r="Y34" s="141">
        <v>864.23</v>
      </c>
      <c r="Z34" s="142">
        <v>40.51</v>
      </c>
      <c r="AA34" s="141">
        <v>0</v>
      </c>
      <c r="AB34" s="141">
        <v>-29.09</v>
      </c>
      <c r="AC34" s="142">
        <v>35.630000000000003</v>
      </c>
      <c r="AD34" s="141">
        <v>220.48</v>
      </c>
      <c r="AE34" s="141">
        <v>601.49</v>
      </c>
      <c r="AF34" s="141">
        <v>122.41</v>
      </c>
      <c r="AG34" s="141">
        <v>325.82</v>
      </c>
      <c r="AH34" s="141">
        <v>0</v>
      </c>
      <c r="AI34" s="141">
        <v>167.44</v>
      </c>
      <c r="AJ34" s="141">
        <v>70.27</v>
      </c>
      <c r="AK34" s="141">
        <v>29.3</v>
      </c>
      <c r="AL34" s="141">
        <v>122.05</v>
      </c>
      <c r="AM34" s="380">
        <v>3.18</v>
      </c>
      <c r="AN34" s="141">
        <v>1.77</v>
      </c>
      <c r="AO34" s="141">
        <v>1.22</v>
      </c>
      <c r="AP34" s="141">
        <v>26.5</v>
      </c>
      <c r="AQ34" s="141">
        <v>4.95</v>
      </c>
      <c r="AR34" s="141">
        <v>8</v>
      </c>
      <c r="AS34" s="141">
        <v>0</v>
      </c>
      <c r="AT34" s="142">
        <v>7.12</v>
      </c>
      <c r="AU34" s="466">
        <v>52.74</v>
      </c>
      <c r="AV34" s="402">
        <v>1712</v>
      </c>
      <c r="AW34" s="141">
        <v>143</v>
      </c>
      <c r="AX34" s="402">
        <v>1453.4099999999999</v>
      </c>
      <c r="AY34" s="141">
        <v>0</v>
      </c>
      <c r="AZ34" s="141">
        <v>0</v>
      </c>
      <c r="BA34" s="142">
        <v>134.749235</v>
      </c>
      <c r="BB34" s="403">
        <v>1318.6607649999999</v>
      </c>
    </row>
    <row r="35" spans="2:54" ht="16.149999999999999" customHeight="1">
      <c r="B35" s="397"/>
      <c r="F35" s="137" t="s">
        <v>112</v>
      </c>
      <c r="G35" s="395" t="s">
        <v>113</v>
      </c>
      <c r="H35" s="396">
        <v>41324</v>
      </c>
      <c r="I35" s="397" t="s">
        <v>55</v>
      </c>
      <c r="J35" s="397" t="s">
        <v>103</v>
      </c>
      <c r="K35" s="398" t="s">
        <v>63</v>
      </c>
      <c r="L35" s="395" t="s">
        <v>114</v>
      </c>
      <c r="M35" s="399">
        <v>8.8121127637476593E-2</v>
      </c>
      <c r="N35" s="400" t="s">
        <v>52</v>
      </c>
      <c r="O35" s="504">
        <v>2017</v>
      </c>
      <c r="P35" s="401">
        <v>1</v>
      </c>
      <c r="Q35" s="141">
        <v>3629.89</v>
      </c>
      <c r="R35" s="141">
        <v>78.69</v>
      </c>
      <c r="S35" s="402">
        <v>3551.2</v>
      </c>
      <c r="T35" s="141">
        <v>1423.56</v>
      </c>
      <c r="U35" s="141">
        <v>0</v>
      </c>
      <c r="V35" s="141">
        <v>0</v>
      </c>
      <c r="W35" s="403">
        <v>2127.64</v>
      </c>
      <c r="X35" s="142">
        <v>42.29</v>
      </c>
      <c r="Y35" s="141">
        <v>426.14</v>
      </c>
      <c r="Z35" s="142">
        <v>22.87</v>
      </c>
      <c r="AA35" s="141">
        <v>0</v>
      </c>
      <c r="AB35" s="141">
        <v>-12.81</v>
      </c>
      <c r="AC35" s="142">
        <v>30.29</v>
      </c>
      <c r="AD35" s="141">
        <v>157.25</v>
      </c>
      <c r="AE35" s="141">
        <v>441.47</v>
      </c>
      <c r="AF35" s="141">
        <v>317.02999999999997</v>
      </c>
      <c r="AG35" s="141">
        <v>103.32</v>
      </c>
      <c r="AH35" s="141">
        <v>0</v>
      </c>
      <c r="AI35" s="141">
        <v>68.95</v>
      </c>
      <c r="AJ35" s="141">
        <v>57.86</v>
      </c>
      <c r="AK35" s="141">
        <v>0</v>
      </c>
      <c r="AL35" s="141">
        <v>95.43</v>
      </c>
      <c r="AM35" s="380">
        <v>2.85</v>
      </c>
      <c r="AN35" s="141">
        <v>1.56</v>
      </c>
      <c r="AO35" s="141">
        <v>2</v>
      </c>
      <c r="AP35" s="141">
        <v>9.35</v>
      </c>
      <c r="AQ35" s="141">
        <v>6.05</v>
      </c>
      <c r="AR35" s="141">
        <v>5.01</v>
      </c>
      <c r="AS35" s="141">
        <v>0</v>
      </c>
      <c r="AT35" s="142">
        <v>3.82</v>
      </c>
      <c r="AU35" s="466">
        <v>30.64</v>
      </c>
      <c r="AV35" s="402">
        <v>1271.95</v>
      </c>
      <c r="AW35" s="141">
        <v>62</v>
      </c>
      <c r="AX35" s="402">
        <v>319.86999999999989</v>
      </c>
      <c r="AY35" s="141">
        <v>0</v>
      </c>
      <c r="AZ35" s="141">
        <v>0</v>
      </c>
      <c r="BA35" s="142">
        <v>77.546124999999989</v>
      </c>
      <c r="BB35" s="403">
        <v>242.3238749999999</v>
      </c>
    </row>
    <row r="36" spans="2:54" ht="16.149999999999999" customHeight="1">
      <c r="B36" s="397"/>
      <c r="F36" s="137" t="s">
        <v>115</v>
      </c>
      <c r="G36" s="395" t="s">
        <v>214</v>
      </c>
      <c r="H36" s="396">
        <v>41408</v>
      </c>
      <c r="I36" s="397" t="s">
        <v>55</v>
      </c>
      <c r="J36" s="397" t="s">
        <v>116</v>
      </c>
      <c r="K36" s="398" t="s">
        <v>117</v>
      </c>
      <c r="L36" s="395" t="s">
        <v>114</v>
      </c>
      <c r="M36" s="399">
        <v>8.0325117483456457E-2</v>
      </c>
      <c r="N36" s="400" t="s">
        <v>52</v>
      </c>
      <c r="O36" s="504">
        <v>2017</v>
      </c>
      <c r="P36" s="401">
        <v>1</v>
      </c>
      <c r="Q36" s="141">
        <v>4170.8</v>
      </c>
      <c r="R36" s="141">
        <v>23.59</v>
      </c>
      <c r="S36" s="402">
        <v>4147.21</v>
      </c>
      <c r="T36" s="141">
        <v>2211.21</v>
      </c>
      <c r="U36" s="141">
        <v>0</v>
      </c>
      <c r="V36" s="141">
        <v>0</v>
      </c>
      <c r="W36" s="403">
        <v>1936</v>
      </c>
      <c r="X36" s="142">
        <v>49.95</v>
      </c>
      <c r="Y36" s="141">
        <v>290.3</v>
      </c>
      <c r="Z36" s="142">
        <v>35.82</v>
      </c>
      <c r="AA36" s="141">
        <v>0</v>
      </c>
      <c r="AB36" s="141">
        <v>192.18</v>
      </c>
      <c r="AC36" s="142">
        <v>4.4800000000000004</v>
      </c>
      <c r="AD36" s="141">
        <v>87.5</v>
      </c>
      <c r="AE36" s="141">
        <v>437.06</v>
      </c>
      <c r="AF36" s="141">
        <v>427.66</v>
      </c>
      <c r="AG36" s="141">
        <v>104.03</v>
      </c>
      <c r="AH36" s="141">
        <v>0</v>
      </c>
      <c r="AI36" s="141">
        <v>114.94</v>
      </c>
      <c r="AJ36" s="141">
        <v>54.48</v>
      </c>
      <c r="AK36" s="141">
        <v>0</v>
      </c>
      <c r="AL36" s="141">
        <v>82.08</v>
      </c>
      <c r="AM36" s="380">
        <v>2.52</v>
      </c>
      <c r="AN36" s="141">
        <v>5.39</v>
      </c>
      <c r="AO36" s="141">
        <v>0</v>
      </c>
      <c r="AP36" s="141">
        <v>12.41</v>
      </c>
      <c r="AQ36" s="141">
        <v>0</v>
      </c>
      <c r="AR36" s="141">
        <v>6.55</v>
      </c>
      <c r="AS36" s="141">
        <v>0</v>
      </c>
      <c r="AT36" s="142">
        <v>4.95</v>
      </c>
      <c r="AU36" s="466">
        <v>31.82</v>
      </c>
      <c r="AV36" s="402">
        <v>1339.57</v>
      </c>
      <c r="AW36" s="141">
        <v>82</v>
      </c>
      <c r="AX36" s="402">
        <v>335.02000000000021</v>
      </c>
      <c r="AY36" s="141">
        <v>0</v>
      </c>
      <c r="AZ36" s="141">
        <v>0</v>
      </c>
      <c r="BA36" s="142">
        <v>45.686164999999995</v>
      </c>
      <c r="BB36" s="403">
        <v>289.33383500000019</v>
      </c>
    </row>
    <row r="37" spans="2:54" ht="16.149999999999999" customHeight="1">
      <c r="B37" s="397"/>
      <c r="F37" s="137" t="s">
        <v>118</v>
      </c>
      <c r="G37" s="395" t="s">
        <v>119</v>
      </c>
      <c r="H37" s="396">
        <v>41426</v>
      </c>
      <c r="I37" s="397" t="s">
        <v>61</v>
      </c>
      <c r="J37" s="397" t="s">
        <v>67</v>
      </c>
      <c r="K37" s="398" t="s">
        <v>63</v>
      </c>
      <c r="L37" s="395" t="s">
        <v>111</v>
      </c>
      <c r="M37" s="399">
        <v>7.0286365022099076E-2</v>
      </c>
      <c r="N37" s="400" t="s">
        <v>52</v>
      </c>
      <c r="O37" s="504">
        <v>2017</v>
      </c>
      <c r="P37" s="401">
        <v>1</v>
      </c>
      <c r="Q37" s="141">
        <v>7314.79</v>
      </c>
      <c r="R37" s="141">
        <v>115.95</v>
      </c>
      <c r="S37" s="402">
        <v>7198.84</v>
      </c>
      <c r="T37" s="141">
        <v>2928.59</v>
      </c>
      <c r="U37" s="141">
        <v>0</v>
      </c>
      <c r="V37" s="141">
        <v>0</v>
      </c>
      <c r="W37" s="403">
        <v>4270.25</v>
      </c>
      <c r="X37" s="142">
        <v>84.26</v>
      </c>
      <c r="Y37" s="141">
        <v>863.86</v>
      </c>
      <c r="Z37" s="142">
        <v>54.82</v>
      </c>
      <c r="AA37" s="141">
        <v>0</v>
      </c>
      <c r="AB37" s="141">
        <v>-186.32</v>
      </c>
      <c r="AC37" s="142">
        <v>37.159999999999997</v>
      </c>
      <c r="AD37" s="141">
        <v>341.14</v>
      </c>
      <c r="AE37" s="141">
        <v>712.59</v>
      </c>
      <c r="AF37" s="141">
        <v>632.41999999999996</v>
      </c>
      <c r="AG37" s="141">
        <v>253.77</v>
      </c>
      <c r="AH37" s="141">
        <v>0</v>
      </c>
      <c r="AI37" s="141">
        <v>141.61000000000001</v>
      </c>
      <c r="AJ37" s="141">
        <v>104.35</v>
      </c>
      <c r="AK37" s="141">
        <v>0</v>
      </c>
      <c r="AL37" s="141">
        <v>116.83</v>
      </c>
      <c r="AM37" s="380">
        <v>3.62</v>
      </c>
      <c r="AN37" s="141">
        <v>8.27</v>
      </c>
      <c r="AO37" s="141">
        <v>0.51</v>
      </c>
      <c r="AP37" s="141">
        <v>30.88</v>
      </c>
      <c r="AQ37" s="141">
        <v>4.95</v>
      </c>
      <c r="AR37" s="141">
        <v>10.88</v>
      </c>
      <c r="AS37" s="141">
        <v>0</v>
      </c>
      <c r="AT37" s="142">
        <v>99.2</v>
      </c>
      <c r="AU37" s="466">
        <v>158.31</v>
      </c>
      <c r="AV37" s="402">
        <v>2461.02</v>
      </c>
      <c r="AW37" s="141">
        <v>143</v>
      </c>
      <c r="AX37" s="402">
        <v>514.13000000000011</v>
      </c>
      <c r="AY37" s="141">
        <v>0</v>
      </c>
      <c r="AZ37" s="141">
        <v>0</v>
      </c>
      <c r="BA37" s="142">
        <v>265.72145999999998</v>
      </c>
      <c r="BB37" s="403">
        <v>248.40854000000013</v>
      </c>
    </row>
    <row r="38" spans="2:54" ht="16.149999999999999" customHeight="1">
      <c r="F38" s="137" t="s">
        <v>120</v>
      </c>
      <c r="G38" s="395" t="s">
        <v>121</v>
      </c>
      <c r="H38" s="396">
        <v>41470</v>
      </c>
      <c r="I38" s="397" t="s">
        <v>55</v>
      </c>
      <c r="J38" s="397" t="s">
        <v>103</v>
      </c>
      <c r="K38" s="398" t="s">
        <v>95</v>
      </c>
      <c r="L38" s="395" t="s">
        <v>114</v>
      </c>
      <c r="M38" s="399">
        <v>2.7981843158334869E-2</v>
      </c>
      <c r="N38" s="400" t="s">
        <v>51</v>
      </c>
      <c r="O38" s="504">
        <v>2017</v>
      </c>
      <c r="P38" s="401">
        <v>1</v>
      </c>
      <c r="Q38" s="141">
        <v>1004.58</v>
      </c>
      <c r="R38" s="141">
        <v>28.35</v>
      </c>
      <c r="S38" s="402">
        <v>976.23</v>
      </c>
      <c r="T38" s="141">
        <v>581.78</v>
      </c>
      <c r="U38" s="141">
        <v>0</v>
      </c>
      <c r="V38" s="141">
        <v>0</v>
      </c>
      <c r="W38" s="403">
        <v>394.45000000000005</v>
      </c>
      <c r="X38" s="142">
        <v>24.91</v>
      </c>
      <c r="Y38" s="141">
        <v>78.099999999999994</v>
      </c>
      <c r="Z38" s="142">
        <v>5.91</v>
      </c>
      <c r="AA38" s="141">
        <v>0</v>
      </c>
      <c r="AB38" s="141">
        <v>-0.12</v>
      </c>
      <c r="AC38" s="142">
        <v>6.21</v>
      </c>
      <c r="AD38" s="141">
        <v>55.15</v>
      </c>
      <c r="AE38" s="141">
        <v>33.659999999999997</v>
      </c>
      <c r="AF38" s="141">
        <v>93.75</v>
      </c>
      <c r="AG38" s="141">
        <v>9.43</v>
      </c>
      <c r="AH38" s="141">
        <v>0</v>
      </c>
      <c r="AI38" s="141">
        <v>2.37</v>
      </c>
      <c r="AJ38" s="141">
        <v>9.06</v>
      </c>
      <c r="AK38" s="141">
        <v>0</v>
      </c>
      <c r="AL38" s="141">
        <v>20.27</v>
      </c>
      <c r="AM38" s="380">
        <v>1.98</v>
      </c>
      <c r="AN38" s="141">
        <v>1.48</v>
      </c>
      <c r="AO38" s="141">
        <v>0</v>
      </c>
      <c r="AP38" s="141">
        <v>3.42</v>
      </c>
      <c r="AQ38" s="141">
        <v>0</v>
      </c>
      <c r="AR38" s="141">
        <v>1.87</v>
      </c>
      <c r="AS38" s="141">
        <v>0</v>
      </c>
      <c r="AT38" s="142">
        <v>14.07</v>
      </c>
      <c r="AU38" s="466">
        <v>22.82</v>
      </c>
      <c r="AV38" s="402">
        <v>246.51000000000002</v>
      </c>
      <c r="AW38" s="141">
        <v>17</v>
      </c>
      <c r="AX38" s="402">
        <v>28.110000000000042</v>
      </c>
      <c r="AY38" s="141">
        <v>0</v>
      </c>
      <c r="AZ38" s="141">
        <v>0</v>
      </c>
      <c r="BA38" s="142">
        <v>24.589704999999999</v>
      </c>
      <c r="BB38" s="403">
        <v>3.5202950000000435</v>
      </c>
    </row>
    <row r="39" spans="2:54" ht="16.149999999999999" customHeight="1">
      <c r="F39" s="137" t="s">
        <v>122</v>
      </c>
      <c r="G39" s="395" t="s">
        <v>123</v>
      </c>
      <c r="H39" s="396">
        <v>41655</v>
      </c>
      <c r="I39" s="397" t="s">
        <v>61</v>
      </c>
      <c r="J39" s="397" t="s">
        <v>62</v>
      </c>
      <c r="K39" s="398" t="s">
        <v>95</v>
      </c>
      <c r="L39" s="395" t="s">
        <v>80</v>
      </c>
      <c r="M39" s="399">
        <v>0.10737379775036689</v>
      </c>
      <c r="N39" s="400" t="s">
        <v>52</v>
      </c>
      <c r="O39" s="504">
        <v>2017</v>
      </c>
      <c r="P39" s="401">
        <v>1</v>
      </c>
      <c r="Q39" s="141">
        <v>1288.21</v>
      </c>
      <c r="R39" s="141">
        <v>17.04</v>
      </c>
      <c r="S39" s="402">
        <v>1271.17</v>
      </c>
      <c r="T39" s="141">
        <v>727.78</v>
      </c>
      <c r="U39" s="141">
        <v>0</v>
      </c>
      <c r="V39" s="141">
        <v>0</v>
      </c>
      <c r="W39" s="403">
        <v>543.3900000000001</v>
      </c>
      <c r="X39" s="142">
        <v>28.47</v>
      </c>
      <c r="Y39" s="141">
        <v>127.12</v>
      </c>
      <c r="Z39" s="142">
        <v>1.82</v>
      </c>
      <c r="AA39" s="141">
        <v>0</v>
      </c>
      <c r="AB39" s="141">
        <v>-0.08</v>
      </c>
      <c r="AC39" s="142">
        <v>0</v>
      </c>
      <c r="AD39" s="141">
        <v>85.66</v>
      </c>
      <c r="AE39" s="141">
        <v>42.2</v>
      </c>
      <c r="AF39" s="141">
        <v>30.39</v>
      </c>
      <c r="AG39" s="141">
        <v>17.61</v>
      </c>
      <c r="AH39" s="141">
        <v>0</v>
      </c>
      <c r="AI39" s="141">
        <v>2.9</v>
      </c>
      <c r="AJ39" s="141">
        <v>5.92</v>
      </c>
      <c r="AK39" s="141">
        <v>0</v>
      </c>
      <c r="AL39" s="141">
        <v>27.9</v>
      </c>
      <c r="AM39" s="380">
        <v>2.69</v>
      </c>
      <c r="AN39" s="141">
        <v>0.67</v>
      </c>
      <c r="AO39" s="141">
        <v>0</v>
      </c>
      <c r="AP39" s="141">
        <v>5.18</v>
      </c>
      <c r="AQ39" s="141">
        <v>0</v>
      </c>
      <c r="AR39" s="141">
        <v>0.95</v>
      </c>
      <c r="AS39" s="141">
        <v>0</v>
      </c>
      <c r="AT39" s="142">
        <v>0.51</v>
      </c>
      <c r="AU39" s="466">
        <v>9.9999999999999982</v>
      </c>
      <c r="AV39" s="402">
        <v>222.58</v>
      </c>
      <c r="AW39" s="141">
        <v>25</v>
      </c>
      <c r="AX39" s="402">
        <v>138.32000000000014</v>
      </c>
      <c r="AY39" s="141">
        <v>0</v>
      </c>
      <c r="AZ39" s="141">
        <v>0</v>
      </c>
      <c r="BA39" s="142">
        <v>28.88532</v>
      </c>
      <c r="BB39" s="403">
        <v>109.43468000000013</v>
      </c>
    </row>
    <row r="40" spans="2:54" ht="16.149999999999999" customHeight="1">
      <c r="F40" s="137" t="s">
        <v>124</v>
      </c>
      <c r="G40" s="395" t="s">
        <v>125</v>
      </c>
      <c r="H40" s="396">
        <v>41699</v>
      </c>
      <c r="I40" s="397" t="s">
        <v>55</v>
      </c>
      <c r="J40" s="397" t="s">
        <v>126</v>
      </c>
      <c r="K40" s="398" t="s">
        <v>63</v>
      </c>
      <c r="L40" s="395" t="s">
        <v>114</v>
      </c>
      <c r="M40" s="399">
        <v>0.16193933254544432</v>
      </c>
      <c r="N40" s="400" t="s">
        <v>52</v>
      </c>
      <c r="O40" s="504">
        <v>2017</v>
      </c>
      <c r="P40" s="401">
        <v>1</v>
      </c>
      <c r="Q40" s="141">
        <v>6396.84</v>
      </c>
      <c r="R40" s="141">
        <v>70.17</v>
      </c>
      <c r="S40" s="402">
        <v>6326.67</v>
      </c>
      <c r="T40" s="141">
        <v>2537.48</v>
      </c>
      <c r="U40" s="141">
        <v>0</v>
      </c>
      <c r="V40" s="141">
        <v>0</v>
      </c>
      <c r="W40" s="403">
        <v>3789.19</v>
      </c>
      <c r="X40" s="142">
        <v>97.31</v>
      </c>
      <c r="Y40" s="141">
        <v>759.2</v>
      </c>
      <c r="Z40" s="142">
        <v>26.42</v>
      </c>
      <c r="AA40" s="141">
        <v>0</v>
      </c>
      <c r="AB40" s="141">
        <v>-9.33</v>
      </c>
      <c r="AC40" s="142">
        <v>24.49</v>
      </c>
      <c r="AD40" s="141">
        <v>165.31</v>
      </c>
      <c r="AE40" s="141">
        <v>471.1</v>
      </c>
      <c r="AF40" s="141">
        <v>491.93</v>
      </c>
      <c r="AG40" s="141">
        <v>196.1</v>
      </c>
      <c r="AH40" s="141">
        <v>0</v>
      </c>
      <c r="AI40" s="141">
        <v>247.29</v>
      </c>
      <c r="AJ40" s="141">
        <v>40.46</v>
      </c>
      <c r="AK40" s="141">
        <v>16.86</v>
      </c>
      <c r="AL40" s="141">
        <v>52.22</v>
      </c>
      <c r="AM40" s="380">
        <v>5.93</v>
      </c>
      <c r="AN40" s="141">
        <v>9.8800000000000008</v>
      </c>
      <c r="AO40" s="141">
        <v>0.27</v>
      </c>
      <c r="AP40" s="141">
        <v>62.59</v>
      </c>
      <c r="AQ40" s="141">
        <v>0</v>
      </c>
      <c r="AR40" s="141">
        <v>6.92</v>
      </c>
      <c r="AS40" s="141">
        <v>0</v>
      </c>
      <c r="AT40" s="142">
        <v>8.66</v>
      </c>
      <c r="AU40" s="466">
        <v>94.25</v>
      </c>
      <c r="AV40" s="402">
        <v>1775.52</v>
      </c>
      <c r="AW40" s="141">
        <v>110</v>
      </c>
      <c r="AX40" s="402">
        <v>1035.9000000000001</v>
      </c>
      <c r="AY40" s="141">
        <v>0</v>
      </c>
      <c r="AZ40" s="141">
        <v>0</v>
      </c>
      <c r="BA40" s="142">
        <v>187.74479500000001</v>
      </c>
      <c r="BB40" s="403">
        <v>848.15520500000002</v>
      </c>
    </row>
    <row r="41" spans="2:54" ht="16.149999999999999" customHeight="1">
      <c r="F41" s="137" t="s">
        <v>127</v>
      </c>
      <c r="G41" s="395" t="s">
        <v>128</v>
      </c>
      <c r="H41" s="396">
        <v>41699</v>
      </c>
      <c r="I41" s="397" t="s">
        <v>55</v>
      </c>
      <c r="J41" s="397" t="s">
        <v>103</v>
      </c>
      <c r="K41" s="398" t="s">
        <v>95</v>
      </c>
      <c r="L41" s="395" t="s">
        <v>114</v>
      </c>
      <c r="M41" s="399">
        <v>9.1891778104064431E-2</v>
      </c>
      <c r="N41" s="400" t="s">
        <v>52</v>
      </c>
      <c r="O41" s="504">
        <v>2017</v>
      </c>
      <c r="P41" s="401">
        <v>1</v>
      </c>
      <c r="Q41" s="141">
        <v>1900.17</v>
      </c>
      <c r="R41" s="141">
        <v>36.94</v>
      </c>
      <c r="S41" s="402">
        <v>1863.23</v>
      </c>
      <c r="T41" s="141">
        <v>1065.05</v>
      </c>
      <c r="U41" s="141">
        <v>0</v>
      </c>
      <c r="V41" s="141">
        <v>0</v>
      </c>
      <c r="W41" s="403">
        <v>798.18000000000006</v>
      </c>
      <c r="X41" s="142">
        <v>60.43</v>
      </c>
      <c r="Y41" s="141">
        <v>149.06</v>
      </c>
      <c r="Z41" s="142">
        <v>10.029999999999999</v>
      </c>
      <c r="AA41" s="141">
        <v>0</v>
      </c>
      <c r="AB41" s="141">
        <v>-0.32</v>
      </c>
      <c r="AC41" s="142">
        <v>7.51</v>
      </c>
      <c r="AD41" s="141">
        <v>69.42</v>
      </c>
      <c r="AE41" s="141">
        <v>59.27</v>
      </c>
      <c r="AF41" s="141">
        <v>132.86000000000001</v>
      </c>
      <c r="AG41" s="141">
        <v>13.06</v>
      </c>
      <c r="AH41" s="141">
        <v>0</v>
      </c>
      <c r="AI41" s="141">
        <v>8.82</v>
      </c>
      <c r="AJ41" s="141">
        <v>4.8099999999999996</v>
      </c>
      <c r="AK41" s="141">
        <v>0</v>
      </c>
      <c r="AL41" s="141">
        <v>35.17</v>
      </c>
      <c r="AM41" s="380">
        <v>2.1800000000000002</v>
      </c>
      <c r="AN41" s="141">
        <v>7.67</v>
      </c>
      <c r="AO41" s="141">
        <v>0</v>
      </c>
      <c r="AP41" s="141">
        <v>37.75</v>
      </c>
      <c r="AQ41" s="141">
        <v>0</v>
      </c>
      <c r="AR41" s="141">
        <v>3.17</v>
      </c>
      <c r="AS41" s="141">
        <v>0</v>
      </c>
      <c r="AT41" s="142">
        <v>4.0599999999999996</v>
      </c>
      <c r="AU41" s="466">
        <v>54.830000000000005</v>
      </c>
      <c r="AV41" s="402">
        <v>378.24</v>
      </c>
      <c r="AW41" s="141">
        <v>33</v>
      </c>
      <c r="AX41" s="402">
        <v>174.61000000000013</v>
      </c>
      <c r="AY41" s="141">
        <v>0</v>
      </c>
      <c r="AZ41" s="141">
        <v>0</v>
      </c>
      <c r="BA41" s="142">
        <v>31.644690000000001</v>
      </c>
      <c r="BB41" s="403">
        <v>142.96531000000013</v>
      </c>
    </row>
    <row r="42" spans="2:54" ht="16.149999999999999" customHeight="1">
      <c r="F42" s="137" t="s">
        <v>129</v>
      </c>
      <c r="G42" s="395" t="s">
        <v>130</v>
      </c>
      <c r="H42" s="396">
        <v>41725</v>
      </c>
      <c r="I42" s="397" t="s">
        <v>55</v>
      </c>
      <c r="J42" s="397" t="s">
        <v>116</v>
      </c>
      <c r="K42" s="398" t="s">
        <v>117</v>
      </c>
      <c r="L42" s="395" t="s">
        <v>114</v>
      </c>
      <c r="M42" s="399">
        <v>0.11423162834955512</v>
      </c>
      <c r="N42" s="400" t="s">
        <v>52</v>
      </c>
      <c r="O42" s="504">
        <v>2017</v>
      </c>
      <c r="P42" s="401">
        <v>1</v>
      </c>
      <c r="Q42" s="141">
        <v>4960.3599999999997</v>
      </c>
      <c r="R42" s="141">
        <v>76.55</v>
      </c>
      <c r="S42" s="402">
        <v>4883.8099999999995</v>
      </c>
      <c r="T42" s="141">
        <v>2439.4</v>
      </c>
      <c r="U42" s="141">
        <v>0</v>
      </c>
      <c r="V42" s="141">
        <v>0</v>
      </c>
      <c r="W42" s="403">
        <v>2444.4099999999994</v>
      </c>
      <c r="X42" s="142">
        <v>63.69</v>
      </c>
      <c r="Y42" s="141">
        <v>341.87</v>
      </c>
      <c r="Z42" s="142">
        <v>6.26</v>
      </c>
      <c r="AA42" s="141">
        <v>0</v>
      </c>
      <c r="AB42" s="141">
        <v>-0.45</v>
      </c>
      <c r="AC42" s="142">
        <v>24.89</v>
      </c>
      <c r="AD42" s="141">
        <v>116.5</v>
      </c>
      <c r="AE42" s="141">
        <v>521.04</v>
      </c>
      <c r="AF42" s="141">
        <v>375.79</v>
      </c>
      <c r="AG42" s="141">
        <v>78.16</v>
      </c>
      <c r="AH42" s="141">
        <v>0</v>
      </c>
      <c r="AI42" s="141">
        <v>112.92</v>
      </c>
      <c r="AJ42" s="141">
        <v>51.42</v>
      </c>
      <c r="AK42" s="141">
        <v>0.84</v>
      </c>
      <c r="AL42" s="141">
        <v>105.72</v>
      </c>
      <c r="AM42" s="380">
        <v>3.1</v>
      </c>
      <c r="AN42" s="141">
        <v>9.3800000000000008</v>
      </c>
      <c r="AO42" s="141">
        <v>0</v>
      </c>
      <c r="AP42" s="141">
        <v>13.83</v>
      </c>
      <c r="AQ42" s="141">
        <v>9.9</v>
      </c>
      <c r="AR42" s="141">
        <v>5.44</v>
      </c>
      <c r="AS42" s="141">
        <v>0</v>
      </c>
      <c r="AT42" s="142">
        <v>1.36</v>
      </c>
      <c r="AU42" s="466">
        <v>43.01</v>
      </c>
      <c r="AV42" s="402">
        <v>1405.4</v>
      </c>
      <c r="AW42" s="141">
        <v>85</v>
      </c>
      <c r="AX42" s="402">
        <v>566.6299999999992</v>
      </c>
      <c r="AY42" s="141">
        <v>0</v>
      </c>
      <c r="AZ42" s="141">
        <v>0</v>
      </c>
      <c r="BA42" s="142">
        <v>184.66251999999997</v>
      </c>
      <c r="BB42" s="403">
        <v>381.96747999999923</v>
      </c>
    </row>
    <row r="43" spans="2:54" ht="16.149999999999999" customHeight="1">
      <c r="F43" s="137" t="s">
        <v>131</v>
      </c>
      <c r="G43" s="395" t="s">
        <v>132</v>
      </c>
      <c r="H43" s="396">
        <v>41726</v>
      </c>
      <c r="I43" s="397" t="s">
        <v>55</v>
      </c>
      <c r="J43" s="397" t="s">
        <v>103</v>
      </c>
      <c r="K43" s="398" t="s">
        <v>106</v>
      </c>
      <c r="L43" s="395" t="s">
        <v>114</v>
      </c>
      <c r="M43" s="399">
        <v>8.848007810116533E-2</v>
      </c>
      <c r="N43" s="400" t="s">
        <v>52</v>
      </c>
      <c r="O43" s="504">
        <v>2017</v>
      </c>
      <c r="P43" s="401">
        <v>1</v>
      </c>
      <c r="Q43" s="141">
        <v>3277.8</v>
      </c>
      <c r="R43" s="141">
        <v>121.28</v>
      </c>
      <c r="S43" s="402">
        <v>3156.52</v>
      </c>
      <c r="T43" s="141">
        <v>1361.72</v>
      </c>
      <c r="U43" s="141">
        <v>0</v>
      </c>
      <c r="V43" s="141">
        <v>0</v>
      </c>
      <c r="W43" s="403">
        <v>1794.8</v>
      </c>
      <c r="X43" s="142">
        <v>53.27</v>
      </c>
      <c r="Y43" s="141">
        <v>299.87</v>
      </c>
      <c r="Z43" s="142">
        <v>8.1300000000000008</v>
      </c>
      <c r="AA43" s="141">
        <v>0</v>
      </c>
      <c r="AB43" s="141">
        <v>-7.17</v>
      </c>
      <c r="AC43" s="142">
        <v>48.94</v>
      </c>
      <c r="AD43" s="141">
        <v>122.1</v>
      </c>
      <c r="AE43" s="141">
        <v>362.11</v>
      </c>
      <c r="AF43" s="141">
        <v>302.97000000000003</v>
      </c>
      <c r="AG43" s="141">
        <v>107.33</v>
      </c>
      <c r="AH43" s="141">
        <v>0</v>
      </c>
      <c r="AI43" s="141">
        <v>140.59</v>
      </c>
      <c r="AJ43" s="141">
        <v>43.2</v>
      </c>
      <c r="AK43" s="141">
        <v>0</v>
      </c>
      <c r="AL43" s="141">
        <v>30.78</v>
      </c>
      <c r="AM43" s="380">
        <v>2.44</v>
      </c>
      <c r="AN43" s="141">
        <v>1.51</v>
      </c>
      <c r="AO43" s="141">
        <v>0</v>
      </c>
      <c r="AP43" s="141">
        <v>5.48</v>
      </c>
      <c r="AQ43" s="141">
        <v>0</v>
      </c>
      <c r="AR43" s="141">
        <v>7.63</v>
      </c>
      <c r="AS43" s="141">
        <v>0</v>
      </c>
      <c r="AT43" s="142">
        <v>3.14</v>
      </c>
      <c r="AU43" s="466">
        <v>20.2</v>
      </c>
      <c r="AV43" s="402">
        <v>1129.2800000000002</v>
      </c>
      <c r="AW43" s="141">
        <v>56</v>
      </c>
      <c r="AX43" s="402">
        <v>290.01999999999975</v>
      </c>
      <c r="AY43" s="141">
        <v>0</v>
      </c>
      <c r="AZ43" s="141">
        <v>0</v>
      </c>
      <c r="BA43" s="142">
        <v>148.05683500000001</v>
      </c>
      <c r="BB43" s="403">
        <v>141.96316499999975</v>
      </c>
    </row>
    <row r="44" spans="2:54" ht="16.149999999999999" customHeight="1">
      <c r="F44" s="137" t="s">
        <v>133</v>
      </c>
      <c r="G44" s="395" t="s">
        <v>134</v>
      </c>
      <c r="H44" s="396">
        <v>41726</v>
      </c>
      <c r="I44" s="397" t="s">
        <v>55</v>
      </c>
      <c r="J44" s="397" t="s">
        <v>103</v>
      </c>
      <c r="K44" s="398" t="s">
        <v>135</v>
      </c>
      <c r="L44" s="395" t="s">
        <v>114</v>
      </c>
      <c r="M44" s="399">
        <v>0.1126477866373386</v>
      </c>
      <c r="N44" s="400" t="s">
        <v>52</v>
      </c>
      <c r="O44" s="504">
        <v>2017</v>
      </c>
      <c r="P44" s="401">
        <v>1</v>
      </c>
      <c r="Q44" s="141">
        <v>2182.1999999999998</v>
      </c>
      <c r="R44" s="141">
        <v>51.43</v>
      </c>
      <c r="S44" s="402">
        <v>2130.77</v>
      </c>
      <c r="T44" s="141">
        <v>775.16</v>
      </c>
      <c r="U44" s="141">
        <v>0</v>
      </c>
      <c r="V44" s="141">
        <v>0</v>
      </c>
      <c r="W44" s="403">
        <v>1355.6100000000001</v>
      </c>
      <c r="X44" s="142">
        <v>33.200000000000003</v>
      </c>
      <c r="Y44" s="141">
        <v>181.12</v>
      </c>
      <c r="Z44" s="142">
        <v>41.19</v>
      </c>
      <c r="AA44" s="141">
        <v>0</v>
      </c>
      <c r="AB44" s="141">
        <v>-2.1800000000000002</v>
      </c>
      <c r="AC44" s="142">
        <v>17.920000000000002</v>
      </c>
      <c r="AD44" s="141">
        <v>107.43</v>
      </c>
      <c r="AE44" s="141">
        <v>237.73</v>
      </c>
      <c r="AF44" s="141">
        <v>216.16</v>
      </c>
      <c r="AG44" s="141">
        <v>82.35</v>
      </c>
      <c r="AH44" s="141">
        <v>0</v>
      </c>
      <c r="AI44" s="141">
        <v>94.66</v>
      </c>
      <c r="AJ44" s="141">
        <v>44.87</v>
      </c>
      <c r="AK44" s="141">
        <v>0</v>
      </c>
      <c r="AL44" s="141">
        <v>23.53</v>
      </c>
      <c r="AM44" s="380">
        <v>2.56</v>
      </c>
      <c r="AN44" s="141">
        <v>7.41</v>
      </c>
      <c r="AO44" s="141">
        <v>1.54</v>
      </c>
      <c r="AP44" s="141">
        <v>6.78</v>
      </c>
      <c r="AQ44" s="141">
        <v>0</v>
      </c>
      <c r="AR44" s="141">
        <v>5.22</v>
      </c>
      <c r="AS44" s="141">
        <v>0</v>
      </c>
      <c r="AT44" s="142">
        <v>2.78</v>
      </c>
      <c r="AU44" s="466">
        <v>26.290000000000003</v>
      </c>
      <c r="AV44" s="402">
        <v>833.01999999999987</v>
      </c>
      <c r="AW44" s="141">
        <v>37</v>
      </c>
      <c r="AX44" s="402">
        <v>245.82000000000028</v>
      </c>
      <c r="AY44" s="141">
        <v>0</v>
      </c>
      <c r="AZ44" s="141">
        <v>0</v>
      </c>
      <c r="BA44" s="142">
        <v>123.52583999999999</v>
      </c>
      <c r="BB44" s="403">
        <v>122.29416000000029</v>
      </c>
    </row>
    <row r="45" spans="2:54" ht="16.149999999999999" customHeight="1">
      <c r="F45" s="137" t="s">
        <v>136</v>
      </c>
      <c r="G45" s="395" t="s">
        <v>137</v>
      </c>
      <c r="H45" s="396">
        <v>41738</v>
      </c>
      <c r="I45" s="397" t="s">
        <v>55</v>
      </c>
      <c r="J45" s="397" t="s">
        <v>116</v>
      </c>
      <c r="K45" s="398" t="s">
        <v>135</v>
      </c>
      <c r="L45" s="395" t="s">
        <v>114</v>
      </c>
      <c r="M45" s="399">
        <v>0.18272876669521862</v>
      </c>
      <c r="N45" s="400" t="s">
        <v>52</v>
      </c>
      <c r="O45" s="504">
        <v>2017</v>
      </c>
      <c r="P45" s="401">
        <v>1</v>
      </c>
      <c r="Q45" s="141">
        <v>3584.11</v>
      </c>
      <c r="R45" s="141">
        <v>50.04</v>
      </c>
      <c r="S45" s="402">
        <v>3534.07</v>
      </c>
      <c r="T45" s="141">
        <v>1304.75</v>
      </c>
      <c r="U45" s="141">
        <v>0</v>
      </c>
      <c r="V45" s="141">
        <v>0</v>
      </c>
      <c r="W45" s="403">
        <v>2229.3200000000002</v>
      </c>
      <c r="X45" s="142">
        <v>90.47</v>
      </c>
      <c r="Y45" s="141">
        <v>300.39999999999998</v>
      </c>
      <c r="Z45" s="142">
        <v>19.97</v>
      </c>
      <c r="AA45" s="141">
        <v>0</v>
      </c>
      <c r="AB45" s="141">
        <v>-1.5</v>
      </c>
      <c r="AC45" s="142">
        <v>16.11</v>
      </c>
      <c r="AD45" s="141">
        <v>112.49</v>
      </c>
      <c r="AE45" s="141">
        <v>335.53</v>
      </c>
      <c r="AF45" s="141">
        <v>293.29000000000002</v>
      </c>
      <c r="AG45" s="141">
        <v>90.82</v>
      </c>
      <c r="AH45" s="141">
        <v>0</v>
      </c>
      <c r="AI45" s="141">
        <v>105.48</v>
      </c>
      <c r="AJ45" s="141">
        <v>40.81</v>
      </c>
      <c r="AK45" s="141">
        <v>1.1200000000000001</v>
      </c>
      <c r="AL45" s="141">
        <v>83.98</v>
      </c>
      <c r="AM45" s="380">
        <v>3.05</v>
      </c>
      <c r="AN45" s="141">
        <v>5.64</v>
      </c>
      <c r="AO45" s="141">
        <v>0.33</v>
      </c>
      <c r="AP45" s="141">
        <v>7.98</v>
      </c>
      <c r="AQ45" s="141">
        <v>0</v>
      </c>
      <c r="AR45" s="141">
        <v>5.15</v>
      </c>
      <c r="AS45" s="141">
        <v>0</v>
      </c>
      <c r="AT45" s="142">
        <v>31.5</v>
      </c>
      <c r="AU45" s="466">
        <v>53.65</v>
      </c>
      <c r="AV45" s="402">
        <v>1117.1699999999998</v>
      </c>
      <c r="AW45" s="141">
        <v>61</v>
      </c>
      <c r="AX45" s="402">
        <v>654.92000000000007</v>
      </c>
      <c r="AY45" s="141">
        <v>0</v>
      </c>
      <c r="AZ45" s="141">
        <v>0</v>
      </c>
      <c r="BA45" s="142">
        <v>120.41421</v>
      </c>
      <c r="BB45" s="403">
        <v>534.50579000000005</v>
      </c>
    </row>
    <row r="46" spans="2:54" ht="16.149999999999999" customHeight="1">
      <c r="F46" s="137" t="s">
        <v>138</v>
      </c>
      <c r="G46" s="395" t="s">
        <v>139</v>
      </c>
      <c r="H46" s="396">
        <v>41739</v>
      </c>
      <c r="I46" s="397" t="s">
        <v>55</v>
      </c>
      <c r="J46" s="397" t="s">
        <v>116</v>
      </c>
      <c r="K46" s="398" t="s">
        <v>63</v>
      </c>
      <c r="L46" s="395" t="s">
        <v>114</v>
      </c>
      <c r="M46" s="399">
        <v>0.17845959138925316</v>
      </c>
      <c r="N46" s="400" t="s">
        <v>52</v>
      </c>
      <c r="O46" s="504">
        <v>2017</v>
      </c>
      <c r="P46" s="401">
        <v>1</v>
      </c>
      <c r="Q46" s="141">
        <v>7680.17</v>
      </c>
      <c r="R46" s="141">
        <v>106.47</v>
      </c>
      <c r="S46" s="402">
        <v>7573.7</v>
      </c>
      <c r="T46" s="141">
        <v>3071.35</v>
      </c>
      <c r="U46" s="141">
        <v>0</v>
      </c>
      <c r="V46" s="141">
        <v>0</v>
      </c>
      <c r="W46" s="403">
        <v>4502.3500000000004</v>
      </c>
      <c r="X46" s="142">
        <v>93.63</v>
      </c>
      <c r="Y46" s="141">
        <v>908.84</v>
      </c>
      <c r="Z46" s="142">
        <v>38.369999999999997</v>
      </c>
      <c r="AA46" s="141">
        <v>0</v>
      </c>
      <c r="AB46" s="141">
        <v>-18.170000000000002</v>
      </c>
      <c r="AC46" s="142">
        <v>42.02</v>
      </c>
      <c r="AD46" s="141">
        <v>200.81</v>
      </c>
      <c r="AE46" s="141">
        <v>643.92999999999995</v>
      </c>
      <c r="AF46" s="141">
        <v>537.32000000000005</v>
      </c>
      <c r="AG46" s="141">
        <v>124.57</v>
      </c>
      <c r="AH46" s="141">
        <v>0</v>
      </c>
      <c r="AI46" s="141">
        <v>138.22999999999999</v>
      </c>
      <c r="AJ46" s="141">
        <v>106.81</v>
      </c>
      <c r="AK46" s="141">
        <v>17.43</v>
      </c>
      <c r="AL46" s="141">
        <v>164.8</v>
      </c>
      <c r="AM46" s="380">
        <v>2.8</v>
      </c>
      <c r="AN46" s="141">
        <v>8.08</v>
      </c>
      <c r="AO46" s="141">
        <v>1.88</v>
      </c>
      <c r="AP46" s="141">
        <v>19.48</v>
      </c>
      <c r="AQ46" s="141">
        <v>0</v>
      </c>
      <c r="AR46" s="141">
        <v>9.19</v>
      </c>
      <c r="AS46" s="141">
        <v>0</v>
      </c>
      <c r="AT46" s="142">
        <v>7.43</v>
      </c>
      <c r="AU46" s="466">
        <v>48.859999999999992</v>
      </c>
      <c r="AV46" s="402">
        <v>1982.7599999999998</v>
      </c>
      <c r="AW46" s="141">
        <v>132</v>
      </c>
      <c r="AX46" s="402">
        <v>1370.6000000000004</v>
      </c>
      <c r="AY46" s="141">
        <v>0</v>
      </c>
      <c r="AZ46" s="141">
        <v>0</v>
      </c>
      <c r="BA46" s="142">
        <v>260.427775</v>
      </c>
      <c r="BB46" s="403">
        <v>1110.1722250000003</v>
      </c>
    </row>
    <row r="47" spans="2:54" ht="16.149999999999999" customHeight="1">
      <c r="F47" s="137" t="s">
        <v>140</v>
      </c>
      <c r="G47" s="395" t="s">
        <v>141</v>
      </c>
      <c r="H47" s="396">
        <v>41752</v>
      </c>
      <c r="I47" s="397" t="s">
        <v>61</v>
      </c>
      <c r="J47" s="397" t="s">
        <v>108</v>
      </c>
      <c r="K47" s="398" t="s">
        <v>106</v>
      </c>
      <c r="L47" s="395" t="s">
        <v>77</v>
      </c>
      <c r="M47" s="399">
        <v>2.5858386508207171E-2</v>
      </c>
      <c r="N47" s="400" t="s">
        <v>51</v>
      </c>
      <c r="O47" s="504">
        <v>2017</v>
      </c>
      <c r="P47" s="401">
        <v>1</v>
      </c>
      <c r="Q47" s="141">
        <v>3019.91</v>
      </c>
      <c r="R47" s="141">
        <v>111.7</v>
      </c>
      <c r="S47" s="402">
        <v>2908.21</v>
      </c>
      <c r="T47" s="141">
        <v>1146.4000000000001</v>
      </c>
      <c r="U47" s="141">
        <v>0</v>
      </c>
      <c r="V47" s="141">
        <v>0</v>
      </c>
      <c r="W47" s="403">
        <v>1761.81</v>
      </c>
      <c r="X47" s="142">
        <v>40.97</v>
      </c>
      <c r="Y47" s="141">
        <v>276.27999999999997</v>
      </c>
      <c r="Z47" s="142">
        <v>8.6300000000000008</v>
      </c>
      <c r="AA47" s="141">
        <v>0</v>
      </c>
      <c r="AB47" s="141">
        <v>-2.2400000000000002</v>
      </c>
      <c r="AC47" s="142">
        <v>17.66</v>
      </c>
      <c r="AD47" s="141">
        <v>114.95</v>
      </c>
      <c r="AE47" s="141">
        <v>411.1</v>
      </c>
      <c r="AF47" s="141">
        <v>411.99</v>
      </c>
      <c r="AG47" s="141">
        <v>100.75</v>
      </c>
      <c r="AH47" s="141">
        <v>0</v>
      </c>
      <c r="AI47" s="141">
        <v>131.85</v>
      </c>
      <c r="AJ47" s="141">
        <v>30.4</v>
      </c>
      <c r="AK47" s="141">
        <v>0</v>
      </c>
      <c r="AL47" s="141">
        <v>91.29</v>
      </c>
      <c r="AM47" s="380">
        <v>2.8</v>
      </c>
      <c r="AN47" s="141">
        <v>2.11</v>
      </c>
      <c r="AO47" s="141">
        <v>0.55000000000000004</v>
      </c>
      <c r="AP47" s="141">
        <v>6.86</v>
      </c>
      <c r="AQ47" s="141">
        <v>0</v>
      </c>
      <c r="AR47" s="141">
        <v>5.14</v>
      </c>
      <c r="AS47" s="141">
        <v>0</v>
      </c>
      <c r="AT47" s="142">
        <v>4.47</v>
      </c>
      <c r="AU47" s="466">
        <v>21.93</v>
      </c>
      <c r="AV47" s="402">
        <v>1314.26</v>
      </c>
      <c r="AW47" s="141">
        <v>59</v>
      </c>
      <c r="AX47" s="402">
        <v>78.089999999999918</v>
      </c>
      <c r="AY47" s="141">
        <v>0</v>
      </c>
      <c r="AZ47" s="141">
        <v>0</v>
      </c>
      <c r="BA47" s="142">
        <v>205.31865500000001</v>
      </c>
      <c r="BB47" s="403">
        <v>-127.22865500000009</v>
      </c>
    </row>
    <row r="48" spans="2:54" ht="16.149999999999999" customHeight="1">
      <c r="F48" s="137" t="s">
        <v>142</v>
      </c>
      <c r="G48" s="395" t="s">
        <v>143</v>
      </c>
      <c r="H48" s="396">
        <v>42013</v>
      </c>
      <c r="I48" s="397" t="s">
        <v>55</v>
      </c>
      <c r="J48" s="397" t="s">
        <v>71</v>
      </c>
      <c r="K48" s="398" t="s">
        <v>63</v>
      </c>
      <c r="L48" s="395" t="s">
        <v>114</v>
      </c>
      <c r="M48" s="399">
        <v>2.7827419936348484E-2</v>
      </c>
      <c r="N48" s="400" t="s">
        <v>51</v>
      </c>
      <c r="O48" s="504">
        <v>2017</v>
      </c>
      <c r="P48" s="401">
        <v>1</v>
      </c>
      <c r="Q48" s="141">
        <v>7710.74</v>
      </c>
      <c r="R48" s="141">
        <v>100.4</v>
      </c>
      <c r="S48" s="402">
        <v>7610.34</v>
      </c>
      <c r="T48" s="141">
        <v>3113.24</v>
      </c>
      <c r="U48" s="141">
        <v>0</v>
      </c>
      <c r="V48" s="141">
        <v>0</v>
      </c>
      <c r="W48" s="403">
        <v>4497.1000000000004</v>
      </c>
      <c r="X48" s="142">
        <v>91.69</v>
      </c>
      <c r="Y48" s="141">
        <v>913.24</v>
      </c>
      <c r="Z48" s="142">
        <v>49.4</v>
      </c>
      <c r="AA48" s="141">
        <v>0</v>
      </c>
      <c r="AB48" s="141">
        <v>-12.25</v>
      </c>
      <c r="AC48" s="142">
        <v>35.71</v>
      </c>
      <c r="AD48" s="141">
        <v>299.55</v>
      </c>
      <c r="AE48" s="141">
        <v>803.7</v>
      </c>
      <c r="AF48" s="141">
        <v>1433.64</v>
      </c>
      <c r="AG48" s="141">
        <v>169.61</v>
      </c>
      <c r="AH48" s="141">
        <v>0</v>
      </c>
      <c r="AI48" s="141">
        <v>200.38</v>
      </c>
      <c r="AJ48" s="141">
        <v>57.4</v>
      </c>
      <c r="AK48" s="141">
        <v>0</v>
      </c>
      <c r="AL48" s="141">
        <v>115.57</v>
      </c>
      <c r="AM48" s="380">
        <v>3.02</v>
      </c>
      <c r="AN48" s="141">
        <v>1.98</v>
      </c>
      <c r="AO48" s="141">
        <v>2.73</v>
      </c>
      <c r="AP48" s="141">
        <v>10.37</v>
      </c>
      <c r="AQ48" s="141">
        <v>0</v>
      </c>
      <c r="AR48" s="141">
        <v>11.5</v>
      </c>
      <c r="AS48" s="141">
        <v>0</v>
      </c>
      <c r="AT48" s="142">
        <v>10.210000000000001</v>
      </c>
      <c r="AU48" s="466">
        <v>39.81</v>
      </c>
      <c r="AV48" s="402">
        <v>3119.6600000000008</v>
      </c>
      <c r="AW48" s="141">
        <v>132</v>
      </c>
      <c r="AX48" s="402">
        <v>214.56999999999971</v>
      </c>
      <c r="AY48" s="141">
        <v>0</v>
      </c>
      <c r="AZ48" s="141">
        <v>0</v>
      </c>
      <c r="BA48" s="142">
        <v>459.76779500000004</v>
      </c>
      <c r="BB48" s="403">
        <v>-245.19779500000033</v>
      </c>
    </row>
    <row r="49" spans="6:54" ht="16.149999999999999" customHeight="1">
      <c r="F49" s="137" t="s">
        <v>144</v>
      </c>
      <c r="G49" s="395" t="s">
        <v>215</v>
      </c>
      <c r="H49" s="396">
        <v>42013</v>
      </c>
      <c r="I49" s="397" t="s">
        <v>55</v>
      </c>
      <c r="J49" s="397" t="s">
        <v>71</v>
      </c>
      <c r="K49" s="398" t="s">
        <v>63</v>
      </c>
      <c r="L49" s="395" t="s">
        <v>114</v>
      </c>
      <c r="M49" s="399">
        <v>-0.11120722060767253</v>
      </c>
      <c r="N49" s="400" t="s">
        <v>56</v>
      </c>
      <c r="O49" s="504">
        <v>2017</v>
      </c>
      <c r="P49" s="401">
        <v>1</v>
      </c>
      <c r="Q49" s="141">
        <v>2474.0300000000002</v>
      </c>
      <c r="R49" s="141">
        <v>40.28</v>
      </c>
      <c r="S49" s="402">
        <v>2433.75</v>
      </c>
      <c r="T49" s="141">
        <v>1055.6199999999999</v>
      </c>
      <c r="U49" s="141">
        <v>0</v>
      </c>
      <c r="V49" s="141">
        <v>0</v>
      </c>
      <c r="W49" s="403">
        <v>1378.13</v>
      </c>
      <c r="X49" s="142">
        <v>30.98</v>
      </c>
      <c r="Y49" s="141">
        <v>292.05</v>
      </c>
      <c r="Z49" s="142">
        <v>13.35</v>
      </c>
      <c r="AA49" s="141">
        <v>0</v>
      </c>
      <c r="AB49" s="141">
        <v>-5.34</v>
      </c>
      <c r="AC49" s="142">
        <v>13.07</v>
      </c>
      <c r="AD49" s="141">
        <v>104.66</v>
      </c>
      <c r="AE49" s="141">
        <v>337.8</v>
      </c>
      <c r="AF49" s="141">
        <v>562.54</v>
      </c>
      <c r="AG49" s="141">
        <v>89.18</v>
      </c>
      <c r="AH49" s="141">
        <v>0</v>
      </c>
      <c r="AI49" s="141">
        <v>88.56</v>
      </c>
      <c r="AJ49" s="141">
        <v>25.72</v>
      </c>
      <c r="AK49" s="141">
        <v>0</v>
      </c>
      <c r="AL49" s="141">
        <v>42.74</v>
      </c>
      <c r="AM49" s="380">
        <v>6.12</v>
      </c>
      <c r="AN49" s="141">
        <v>10.35</v>
      </c>
      <c r="AO49" s="141">
        <v>0.49</v>
      </c>
      <c r="AP49" s="141">
        <v>6.01</v>
      </c>
      <c r="AQ49" s="141">
        <v>0</v>
      </c>
      <c r="AR49" s="141">
        <v>4.2699999999999996</v>
      </c>
      <c r="AS49" s="141">
        <v>0</v>
      </c>
      <c r="AT49" s="142">
        <v>4.17</v>
      </c>
      <c r="AU49" s="466">
        <v>31.409999999999997</v>
      </c>
      <c r="AV49" s="402">
        <v>1282.6100000000001</v>
      </c>
      <c r="AW49" s="141">
        <v>42</v>
      </c>
      <c r="AX49" s="402">
        <v>-275.13000000000011</v>
      </c>
      <c r="AY49" s="141">
        <v>0</v>
      </c>
      <c r="AZ49" s="141">
        <v>0</v>
      </c>
      <c r="BA49" s="142">
        <v>96.705154999999991</v>
      </c>
      <c r="BB49" s="403">
        <v>-371.8351550000001</v>
      </c>
    </row>
    <row r="50" spans="6:54" ht="16.149999999999999" customHeight="1">
      <c r="F50" s="137" t="s">
        <v>145</v>
      </c>
      <c r="G50" s="395" t="s">
        <v>146</v>
      </c>
      <c r="H50" s="396">
        <v>42013</v>
      </c>
      <c r="I50" s="397" t="s">
        <v>55</v>
      </c>
      <c r="J50" s="397" t="s">
        <v>71</v>
      </c>
      <c r="K50" s="398" t="s">
        <v>63</v>
      </c>
      <c r="L50" s="395" t="s">
        <v>114</v>
      </c>
      <c r="M50" s="399">
        <v>5.9960280956352002E-2</v>
      </c>
      <c r="N50" s="400" t="s">
        <v>52</v>
      </c>
      <c r="O50" s="504">
        <v>2017</v>
      </c>
      <c r="P50" s="401">
        <v>1</v>
      </c>
      <c r="Q50" s="141">
        <v>5815.85</v>
      </c>
      <c r="R50" s="141">
        <v>66.39</v>
      </c>
      <c r="S50" s="402">
        <v>5749.46</v>
      </c>
      <c r="T50" s="141">
        <v>2292.9899999999998</v>
      </c>
      <c r="U50" s="141">
        <v>0</v>
      </c>
      <c r="V50" s="141">
        <v>0</v>
      </c>
      <c r="W50" s="403">
        <v>3456.4700000000003</v>
      </c>
      <c r="X50" s="142">
        <v>61.13</v>
      </c>
      <c r="Y50" s="141">
        <v>689.93</v>
      </c>
      <c r="Z50" s="142">
        <v>40.340000000000003</v>
      </c>
      <c r="AA50" s="141">
        <v>0</v>
      </c>
      <c r="AB50" s="141">
        <v>-14.21</v>
      </c>
      <c r="AC50" s="142">
        <v>22.54</v>
      </c>
      <c r="AD50" s="141">
        <v>203.82</v>
      </c>
      <c r="AE50" s="141">
        <v>605.99</v>
      </c>
      <c r="AF50" s="141">
        <v>899.34</v>
      </c>
      <c r="AG50" s="141">
        <v>171.4</v>
      </c>
      <c r="AH50" s="141">
        <v>0</v>
      </c>
      <c r="AI50" s="141">
        <v>132.08000000000001</v>
      </c>
      <c r="AJ50" s="141">
        <v>29.21</v>
      </c>
      <c r="AK50" s="141">
        <v>10.86</v>
      </c>
      <c r="AL50" s="141">
        <v>124.68</v>
      </c>
      <c r="AM50" s="380">
        <v>3.37</v>
      </c>
      <c r="AN50" s="141">
        <v>8.61</v>
      </c>
      <c r="AO50" s="141">
        <v>1.58</v>
      </c>
      <c r="AP50" s="141">
        <v>13.23</v>
      </c>
      <c r="AQ50" s="141">
        <v>2.63</v>
      </c>
      <c r="AR50" s="141">
        <v>9.58</v>
      </c>
      <c r="AS50" s="141">
        <v>0</v>
      </c>
      <c r="AT50" s="142">
        <v>8.3000000000000007</v>
      </c>
      <c r="AU50" s="466">
        <v>47.3</v>
      </c>
      <c r="AV50" s="402">
        <v>2224.6800000000003</v>
      </c>
      <c r="AW50" s="141">
        <v>100</v>
      </c>
      <c r="AX50" s="402">
        <v>348.7199999999998</v>
      </c>
      <c r="AY50" s="141">
        <v>0</v>
      </c>
      <c r="AZ50" s="141">
        <v>0</v>
      </c>
      <c r="BA50" s="142">
        <v>260.85831499999995</v>
      </c>
      <c r="BB50" s="403">
        <v>87.861684999999852</v>
      </c>
    </row>
    <row r="51" spans="6:54" ht="16.149999999999999" customHeight="1">
      <c r="F51" s="137" t="s">
        <v>147</v>
      </c>
      <c r="G51" s="395" t="s">
        <v>148</v>
      </c>
      <c r="H51" s="396">
        <v>42061</v>
      </c>
      <c r="I51" s="397" t="s">
        <v>61</v>
      </c>
      <c r="J51" s="397" t="s">
        <v>91</v>
      </c>
      <c r="K51" s="398" t="s">
        <v>63</v>
      </c>
      <c r="L51" s="395" t="s">
        <v>114</v>
      </c>
      <c r="M51" s="399">
        <v>6.386470833886379E-2</v>
      </c>
      <c r="N51" s="400" t="s">
        <v>52</v>
      </c>
      <c r="O51" s="504">
        <v>2017</v>
      </c>
      <c r="P51" s="401">
        <v>1</v>
      </c>
      <c r="Q51" s="141">
        <v>3089.03</v>
      </c>
      <c r="R51" s="141">
        <v>56.56</v>
      </c>
      <c r="S51" s="402">
        <v>3032.4700000000003</v>
      </c>
      <c r="T51" s="141">
        <v>1228.31</v>
      </c>
      <c r="U51" s="141">
        <v>0</v>
      </c>
      <c r="V51" s="141">
        <v>0</v>
      </c>
      <c r="W51" s="403">
        <v>1804.1600000000003</v>
      </c>
      <c r="X51" s="142">
        <v>39.76</v>
      </c>
      <c r="Y51" s="141">
        <v>363.9</v>
      </c>
      <c r="Z51" s="142">
        <v>21.68</v>
      </c>
      <c r="AA51" s="141">
        <v>0</v>
      </c>
      <c r="AB51" s="141">
        <v>-5.47</v>
      </c>
      <c r="AC51" s="142">
        <v>18.78</v>
      </c>
      <c r="AD51" s="141">
        <v>121.61</v>
      </c>
      <c r="AE51" s="141">
        <v>288.81</v>
      </c>
      <c r="AF51" s="141">
        <v>429.38</v>
      </c>
      <c r="AG51" s="141">
        <v>99.2</v>
      </c>
      <c r="AH51" s="141">
        <v>0</v>
      </c>
      <c r="AI51" s="141">
        <v>109.66</v>
      </c>
      <c r="AJ51" s="141">
        <v>37.33</v>
      </c>
      <c r="AK51" s="141">
        <v>0</v>
      </c>
      <c r="AL51" s="141">
        <v>29.11</v>
      </c>
      <c r="AM51" s="380">
        <v>0.8</v>
      </c>
      <c r="AN51" s="141">
        <v>7.44</v>
      </c>
      <c r="AO51" s="141">
        <v>0.25</v>
      </c>
      <c r="AP51" s="141">
        <v>10.99</v>
      </c>
      <c r="AQ51" s="141">
        <v>0</v>
      </c>
      <c r="AR51" s="141">
        <v>5.07</v>
      </c>
      <c r="AS51" s="141">
        <v>0</v>
      </c>
      <c r="AT51" s="142">
        <v>2.2000000000000002</v>
      </c>
      <c r="AU51" s="466">
        <v>26.75</v>
      </c>
      <c r="AV51" s="402">
        <v>1141.8499999999999</v>
      </c>
      <c r="AW51" s="141">
        <v>53</v>
      </c>
      <c r="AX51" s="402">
        <v>197.28000000000043</v>
      </c>
      <c r="AY51" s="141">
        <v>0</v>
      </c>
      <c r="AZ51" s="141">
        <v>0</v>
      </c>
      <c r="BA51" s="142">
        <v>266.31834500000002</v>
      </c>
      <c r="BB51" s="403">
        <v>-69.038344999999595</v>
      </c>
    </row>
    <row r="52" spans="6:54" ht="16.149999999999999" customHeight="1">
      <c r="F52" s="137" t="s">
        <v>149</v>
      </c>
      <c r="G52" s="395" t="s">
        <v>150</v>
      </c>
      <c r="H52" s="396">
        <v>42064</v>
      </c>
      <c r="I52" s="397" t="s">
        <v>61</v>
      </c>
      <c r="J52" s="397" t="s">
        <v>151</v>
      </c>
      <c r="K52" s="398" t="s">
        <v>63</v>
      </c>
      <c r="L52" s="395" t="s">
        <v>114</v>
      </c>
      <c r="M52" s="399">
        <v>0.12337026539551664</v>
      </c>
      <c r="N52" s="400" t="s">
        <v>52</v>
      </c>
      <c r="O52" s="504">
        <v>2017</v>
      </c>
      <c r="P52" s="401">
        <v>1</v>
      </c>
      <c r="Q52" s="141">
        <v>3104.8</v>
      </c>
      <c r="R52" s="141">
        <v>71.98</v>
      </c>
      <c r="S52" s="402">
        <v>3032.82</v>
      </c>
      <c r="T52" s="141">
        <v>1246.76</v>
      </c>
      <c r="U52" s="141">
        <v>0</v>
      </c>
      <c r="V52" s="141">
        <v>0</v>
      </c>
      <c r="W52" s="403">
        <v>1786.0600000000002</v>
      </c>
      <c r="X52" s="142">
        <v>36.81</v>
      </c>
      <c r="Y52" s="141">
        <v>363.94</v>
      </c>
      <c r="Z52" s="142">
        <v>18.25</v>
      </c>
      <c r="AA52" s="141">
        <v>0</v>
      </c>
      <c r="AB52" s="141">
        <v>-6.52</v>
      </c>
      <c r="AC52" s="142">
        <v>30.56</v>
      </c>
      <c r="AD52" s="141">
        <v>128.31</v>
      </c>
      <c r="AE52" s="141">
        <v>354.98</v>
      </c>
      <c r="AF52" s="141">
        <v>154.16</v>
      </c>
      <c r="AG52" s="141">
        <v>139.66</v>
      </c>
      <c r="AH52" s="141">
        <v>0</v>
      </c>
      <c r="AI52" s="141">
        <v>92.26</v>
      </c>
      <c r="AJ52" s="141">
        <v>21</v>
      </c>
      <c r="AK52" s="141">
        <v>0</v>
      </c>
      <c r="AL52" s="141">
        <v>40.98</v>
      </c>
      <c r="AM52" s="380">
        <v>2.88</v>
      </c>
      <c r="AN52" s="141">
        <v>8.76</v>
      </c>
      <c r="AO52" s="141">
        <v>0.76</v>
      </c>
      <c r="AP52" s="141">
        <v>6.51</v>
      </c>
      <c r="AQ52" s="141">
        <v>0</v>
      </c>
      <c r="AR52" s="141">
        <v>2.67</v>
      </c>
      <c r="AS52" s="141">
        <v>0</v>
      </c>
      <c r="AT52" s="142">
        <v>2.13</v>
      </c>
      <c r="AU52" s="466">
        <v>23.709999999999997</v>
      </c>
      <c r="AV52" s="402">
        <v>955.06000000000006</v>
      </c>
      <c r="AW52" s="141">
        <v>53</v>
      </c>
      <c r="AX52" s="402">
        <v>383.04000000000008</v>
      </c>
      <c r="AY52" s="141">
        <v>0</v>
      </c>
      <c r="AZ52" s="141">
        <v>0</v>
      </c>
      <c r="BA52" s="142">
        <v>273.11892</v>
      </c>
      <c r="BB52" s="403">
        <v>109.92108000000007</v>
      </c>
    </row>
    <row r="53" spans="6:54" ht="16.149999999999999" customHeight="1">
      <c r="F53" s="137" t="s">
        <v>152</v>
      </c>
      <c r="G53" s="395" t="s">
        <v>153</v>
      </c>
      <c r="H53" s="396">
        <v>42122</v>
      </c>
      <c r="I53" s="397" t="s">
        <v>61</v>
      </c>
      <c r="J53" s="397" t="s">
        <v>151</v>
      </c>
      <c r="K53" s="398" t="s">
        <v>135</v>
      </c>
      <c r="L53" s="395" t="s">
        <v>114</v>
      </c>
      <c r="M53" s="399">
        <v>3.6670074666170789E-2</v>
      </c>
      <c r="N53" s="400" t="s">
        <v>51</v>
      </c>
      <c r="O53" s="504">
        <v>2017</v>
      </c>
      <c r="P53" s="401">
        <v>1</v>
      </c>
      <c r="Q53" s="141">
        <v>1613.85</v>
      </c>
      <c r="R53" s="141">
        <v>53.13</v>
      </c>
      <c r="S53" s="402">
        <v>1560.7199999999998</v>
      </c>
      <c r="T53" s="141">
        <v>627.77</v>
      </c>
      <c r="U53" s="141">
        <v>0</v>
      </c>
      <c r="V53" s="141">
        <v>0</v>
      </c>
      <c r="W53" s="403">
        <v>932.94999999999982</v>
      </c>
      <c r="X53" s="142">
        <v>24.52</v>
      </c>
      <c r="Y53" s="141">
        <v>132.66</v>
      </c>
      <c r="Z53" s="142">
        <v>21.95</v>
      </c>
      <c r="AA53" s="141">
        <v>0</v>
      </c>
      <c r="AB53" s="141">
        <v>-0.51</v>
      </c>
      <c r="AC53" s="142">
        <v>24.82</v>
      </c>
      <c r="AD53" s="141">
        <v>92.84</v>
      </c>
      <c r="AE53" s="141">
        <v>228.96</v>
      </c>
      <c r="AF53" s="141">
        <v>130.58000000000001</v>
      </c>
      <c r="AG53" s="141">
        <v>92.74</v>
      </c>
      <c r="AH53" s="141">
        <v>0</v>
      </c>
      <c r="AI53" s="141">
        <v>76.09</v>
      </c>
      <c r="AJ53" s="141">
        <v>23.51</v>
      </c>
      <c r="AK53" s="141">
        <v>0</v>
      </c>
      <c r="AL53" s="141">
        <v>23.74</v>
      </c>
      <c r="AM53" s="380">
        <v>0.85</v>
      </c>
      <c r="AN53" s="141">
        <v>2.71</v>
      </c>
      <c r="AO53" s="141">
        <v>1.82</v>
      </c>
      <c r="AP53" s="141">
        <v>12.13</v>
      </c>
      <c r="AQ53" s="141">
        <v>0</v>
      </c>
      <c r="AR53" s="141">
        <v>4.4800000000000004</v>
      </c>
      <c r="AS53" s="141">
        <v>0</v>
      </c>
      <c r="AT53" s="142">
        <v>0.5</v>
      </c>
      <c r="AU53" s="466">
        <v>22.490000000000002</v>
      </c>
      <c r="AV53" s="402">
        <v>690.95</v>
      </c>
      <c r="AW53" s="141">
        <v>28</v>
      </c>
      <c r="AX53" s="402">
        <v>59.179999999999723</v>
      </c>
      <c r="AY53" s="141">
        <v>0</v>
      </c>
      <c r="AZ53" s="141">
        <v>0</v>
      </c>
      <c r="BA53" s="142">
        <v>202.27552</v>
      </c>
      <c r="BB53" s="403">
        <v>-143.09552000000028</v>
      </c>
    </row>
    <row r="54" spans="6:54" ht="16.149999999999999" customHeight="1">
      <c r="F54" s="137" t="s">
        <v>154</v>
      </c>
      <c r="G54" s="395" t="s">
        <v>155</v>
      </c>
      <c r="H54" s="396">
        <v>42127</v>
      </c>
      <c r="I54" s="397" t="s">
        <v>61</v>
      </c>
      <c r="J54" s="397" t="s">
        <v>108</v>
      </c>
      <c r="K54" s="398" t="s">
        <v>63</v>
      </c>
      <c r="L54" s="395" t="s">
        <v>114</v>
      </c>
      <c r="M54" s="399">
        <v>0.15723869969295101</v>
      </c>
      <c r="N54" s="400" t="s">
        <v>52</v>
      </c>
      <c r="O54" s="504">
        <v>2017</v>
      </c>
      <c r="P54" s="401">
        <v>1</v>
      </c>
      <c r="Q54" s="141">
        <v>6073.95</v>
      </c>
      <c r="R54" s="141">
        <v>133.58000000000001</v>
      </c>
      <c r="S54" s="402">
        <v>5940.37</v>
      </c>
      <c r="T54" s="141">
        <v>2500.96</v>
      </c>
      <c r="U54" s="141">
        <v>0</v>
      </c>
      <c r="V54" s="141">
        <v>0</v>
      </c>
      <c r="W54" s="403">
        <v>3439.41</v>
      </c>
      <c r="X54" s="142">
        <v>75.989999999999995</v>
      </c>
      <c r="Y54" s="141">
        <v>712.85</v>
      </c>
      <c r="Z54" s="142">
        <v>33.479999999999997</v>
      </c>
      <c r="AA54" s="141">
        <v>0</v>
      </c>
      <c r="AB54" s="141">
        <v>-16.66</v>
      </c>
      <c r="AC54" s="142">
        <v>53.13</v>
      </c>
      <c r="AD54" s="141">
        <v>172.8</v>
      </c>
      <c r="AE54" s="141">
        <v>554.29</v>
      </c>
      <c r="AF54" s="141">
        <v>329.86</v>
      </c>
      <c r="AG54" s="141">
        <v>213.12</v>
      </c>
      <c r="AH54" s="141">
        <v>0</v>
      </c>
      <c r="AI54" s="141">
        <v>162.65</v>
      </c>
      <c r="AJ54" s="141">
        <v>42.17</v>
      </c>
      <c r="AK54" s="141">
        <v>0</v>
      </c>
      <c r="AL54" s="141">
        <v>70.34</v>
      </c>
      <c r="AM54" s="380">
        <v>4.21</v>
      </c>
      <c r="AN54" s="141">
        <v>9.26</v>
      </c>
      <c r="AO54" s="141">
        <v>1.49</v>
      </c>
      <c r="AP54" s="141">
        <v>21.24</v>
      </c>
      <c r="AQ54" s="141">
        <v>3.41</v>
      </c>
      <c r="AR54" s="141">
        <v>4.75</v>
      </c>
      <c r="AS54" s="141">
        <v>0</v>
      </c>
      <c r="AT54" s="142">
        <v>4.91</v>
      </c>
      <c r="AU54" s="466">
        <v>49.269999999999996</v>
      </c>
      <c r="AV54" s="402">
        <v>1594.4999999999998</v>
      </c>
      <c r="AW54" s="141">
        <v>104</v>
      </c>
      <c r="AX54" s="402">
        <v>955.05999999999972</v>
      </c>
      <c r="AY54" s="141">
        <v>0</v>
      </c>
      <c r="AZ54" s="141">
        <v>0</v>
      </c>
      <c r="BA54" s="142">
        <v>270.38890499999997</v>
      </c>
      <c r="BB54" s="403">
        <v>684.6710949999997</v>
      </c>
    </row>
    <row r="55" spans="6:54" ht="16.149999999999999" customHeight="1">
      <c r="F55" s="137" t="s">
        <v>156</v>
      </c>
      <c r="G55" s="395" t="s">
        <v>157</v>
      </c>
      <c r="H55" s="396">
        <v>42347</v>
      </c>
      <c r="I55" s="397" t="s">
        <v>55</v>
      </c>
      <c r="J55" s="397" t="s">
        <v>126</v>
      </c>
      <c r="K55" s="398" t="s">
        <v>63</v>
      </c>
      <c r="L55" s="395" t="s">
        <v>114</v>
      </c>
      <c r="M55" s="399">
        <v>8.9825368990209029E-2</v>
      </c>
      <c r="N55" s="400" t="s">
        <v>52</v>
      </c>
      <c r="O55" s="504">
        <v>2017</v>
      </c>
      <c r="P55" s="401">
        <v>1</v>
      </c>
      <c r="Q55" s="141">
        <v>2737.2</v>
      </c>
      <c r="R55" s="141">
        <v>42.68</v>
      </c>
      <c r="S55" s="402">
        <v>2694.52</v>
      </c>
      <c r="T55" s="141">
        <v>1091.94</v>
      </c>
      <c r="U55" s="141">
        <v>0</v>
      </c>
      <c r="V55" s="141">
        <v>0</v>
      </c>
      <c r="W55" s="403">
        <v>1602.58</v>
      </c>
      <c r="X55" s="142">
        <v>50.47</v>
      </c>
      <c r="Y55" s="141">
        <v>323.33999999999997</v>
      </c>
      <c r="Z55" s="142">
        <v>11.37</v>
      </c>
      <c r="AA55" s="141">
        <v>0</v>
      </c>
      <c r="AB55" s="141">
        <v>-7.65</v>
      </c>
      <c r="AC55" s="142">
        <v>28.88</v>
      </c>
      <c r="AD55" s="141">
        <v>137.13999999999999</v>
      </c>
      <c r="AE55" s="141">
        <v>230.06</v>
      </c>
      <c r="AF55" s="141">
        <v>109.68</v>
      </c>
      <c r="AG55" s="141">
        <v>157.97999999999999</v>
      </c>
      <c r="AH55" s="141">
        <v>0</v>
      </c>
      <c r="AI55" s="141">
        <v>137.54</v>
      </c>
      <c r="AJ55" s="141">
        <v>38.85</v>
      </c>
      <c r="AK55" s="141">
        <v>0</v>
      </c>
      <c r="AL55" s="141">
        <v>42.61</v>
      </c>
      <c r="AM55" s="380">
        <v>3.45</v>
      </c>
      <c r="AN55" s="141">
        <v>15.74</v>
      </c>
      <c r="AO55" s="141">
        <v>0.17</v>
      </c>
      <c r="AP55" s="141">
        <v>54.99</v>
      </c>
      <c r="AQ55" s="141">
        <v>0</v>
      </c>
      <c r="AR55" s="141">
        <v>13.36</v>
      </c>
      <c r="AS55" s="141">
        <v>0</v>
      </c>
      <c r="AT55" s="142">
        <v>4.1900000000000004</v>
      </c>
      <c r="AU55" s="466">
        <v>91.9</v>
      </c>
      <c r="AV55" s="402">
        <v>945.76</v>
      </c>
      <c r="AW55" s="141">
        <v>47</v>
      </c>
      <c r="AX55" s="402">
        <v>245.87000000000012</v>
      </c>
      <c r="AY55" s="141">
        <v>0</v>
      </c>
      <c r="AZ55" s="141">
        <v>0</v>
      </c>
      <c r="BA55" s="142">
        <v>81.176359999999988</v>
      </c>
      <c r="BB55" s="403">
        <v>164.69364000000013</v>
      </c>
    </row>
    <row r="56" spans="6:54" ht="16.149999999999999" customHeight="1">
      <c r="F56" s="137" t="s">
        <v>158</v>
      </c>
      <c r="G56" s="395" t="s">
        <v>159</v>
      </c>
      <c r="H56" s="396">
        <v>42361</v>
      </c>
      <c r="I56" s="397" t="s">
        <v>61</v>
      </c>
      <c r="J56" s="397" t="s">
        <v>62</v>
      </c>
      <c r="K56" s="398" t="s">
        <v>117</v>
      </c>
      <c r="L56" s="395" t="s">
        <v>114</v>
      </c>
      <c r="M56" s="399">
        <v>3.3384806313176779E-2</v>
      </c>
      <c r="N56" s="400" t="s">
        <v>51</v>
      </c>
      <c r="O56" s="504">
        <v>2017</v>
      </c>
      <c r="P56" s="401">
        <v>1</v>
      </c>
      <c r="Q56" s="141">
        <v>2111.14</v>
      </c>
      <c r="R56" s="141">
        <v>48.16</v>
      </c>
      <c r="S56" s="402">
        <v>2062.98</v>
      </c>
      <c r="T56" s="141">
        <v>1095.77</v>
      </c>
      <c r="U56" s="141">
        <v>0</v>
      </c>
      <c r="V56" s="141">
        <v>0</v>
      </c>
      <c r="W56" s="403">
        <v>967.21</v>
      </c>
      <c r="X56" s="142">
        <v>33.25</v>
      </c>
      <c r="Y56" s="141">
        <v>144.41</v>
      </c>
      <c r="Z56" s="142">
        <v>10.8</v>
      </c>
      <c r="AA56" s="141">
        <v>0</v>
      </c>
      <c r="AB56" s="141">
        <v>-7.0000000000000007E-2</v>
      </c>
      <c r="AC56" s="142">
        <v>23.66</v>
      </c>
      <c r="AD56" s="141">
        <v>57.24</v>
      </c>
      <c r="AE56" s="141">
        <v>275.69</v>
      </c>
      <c r="AF56" s="141">
        <v>102.21</v>
      </c>
      <c r="AG56" s="141">
        <v>57.09</v>
      </c>
      <c r="AH56" s="141">
        <v>0</v>
      </c>
      <c r="AI56" s="141">
        <v>72.3</v>
      </c>
      <c r="AJ56" s="141">
        <v>71.86</v>
      </c>
      <c r="AK56" s="141">
        <v>0</v>
      </c>
      <c r="AL56" s="141">
        <v>33.47</v>
      </c>
      <c r="AM56" s="380">
        <v>1.81</v>
      </c>
      <c r="AN56" s="141">
        <v>7.6</v>
      </c>
      <c r="AO56" s="141">
        <v>0</v>
      </c>
      <c r="AP56" s="141">
        <v>11.34</v>
      </c>
      <c r="AQ56" s="141">
        <v>0</v>
      </c>
      <c r="AR56" s="141">
        <v>4.04</v>
      </c>
      <c r="AS56" s="141">
        <v>0</v>
      </c>
      <c r="AT56" s="142">
        <v>1.21</v>
      </c>
      <c r="AU56" s="466">
        <v>26</v>
      </c>
      <c r="AV56" s="402">
        <v>695.86</v>
      </c>
      <c r="AW56" s="141">
        <v>36</v>
      </c>
      <c r="AX56" s="402">
        <v>70.480000000000018</v>
      </c>
      <c r="AY56" s="141">
        <v>0</v>
      </c>
      <c r="AZ56" s="141">
        <v>0</v>
      </c>
      <c r="BA56" s="142">
        <v>41.429690000000001</v>
      </c>
      <c r="BB56" s="403">
        <v>29.050310000000017</v>
      </c>
    </row>
    <row r="57" spans="6:54" ht="16.149999999999999" customHeight="1">
      <c r="F57" s="137" t="s">
        <v>160</v>
      </c>
      <c r="G57" s="395" t="s">
        <v>161</v>
      </c>
      <c r="H57" s="396">
        <v>42407</v>
      </c>
      <c r="I57" s="397" t="s">
        <v>61</v>
      </c>
      <c r="J57" s="397" t="s">
        <v>67</v>
      </c>
      <c r="K57" s="398" t="s">
        <v>135</v>
      </c>
      <c r="L57" s="395" t="s">
        <v>77</v>
      </c>
      <c r="M57" s="399">
        <v>0.13119299268010554</v>
      </c>
      <c r="N57" s="400" t="s">
        <v>52</v>
      </c>
      <c r="O57" s="504">
        <v>2017</v>
      </c>
      <c r="P57" s="401">
        <v>1</v>
      </c>
      <c r="Q57" s="141">
        <v>2265.06</v>
      </c>
      <c r="R57" s="141">
        <v>32.33</v>
      </c>
      <c r="S57" s="402">
        <v>2232.73</v>
      </c>
      <c r="T57" s="141">
        <v>879.09</v>
      </c>
      <c r="U57" s="141">
        <v>0</v>
      </c>
      <c r="V57" s="141">
        <v>0</v>
      </c>
      <c r="W57" s="403">
        <v>1353.6399999999999</v>
      </c>
      <c r="X57" s="142">
        <v>50.89</v>
      </c>
      <c r="Y57" s="141">
        <v>189.78</v>
      </c>
      <c r="Z57" s="142">
        <v>39.86</v>
      </c>
      <c r="AA57" s="141">
        <v>0</v>
      </c>
      <c r="AB57" s="141">
        <v>57.91</v>
      </c>
      <c r="AC57" s="142">
        <v>14.64</v>
      </c>
      <c r="AD57" s="141">
        <v>87.85</v>
      </c>
      <c r="AE57" s="141">
        <v>242.06</v>
      </c>
      <c r="AF57" s="141">
        <v>132.56</v>
      </c>
      <c r="AG57" s="141">
        <v>170.9</v>
      </c>
      <c r="AH57" s="141">
        <v>0</v>
      </c>
      <c r="AI57" s="141">
        <v>74.16</v>
      </c>
      <c r="AJ57" s="141">
        <v>29.6</v>
      </c>
      <c r="AK57" s="141">
        <v>1.79</v>
      </c>
      <c r="AL57" s="141">
        <v>51.81</v>
      </c>
      <c r="AM57" s="380">
        <v>0.19</v>
      </c>
      <c r="AN57" s="141">
        <v>2.2599999999999998</v>
      </c>
      <c r="AO57" s="141">
        <v>0.16</v>
      </c>
      <c r="AP57" s="141">
        <v>5.52</v>
      </c>
      <c r="AQ57" s="141">
        <v>0</v>
      </c>
      <c r="AR57" s="141">
        <v>4.38</v>
      </c>
      <c r="AS57" s="141">
        <v>0</v>
      </c>
      <c r="AT57" s="142">
        <v>1.26</v>
      </c>
      <c r="AU57" s="466">
        <v>13.769999999999998</v>
      </c>
      <c r="AV57" s="402">
        <v>804.5</v>
      </c>
      <c r="AW57" s="141">
        <v>44</v>
      </c>
      <c r="AX57" s="402">
        <v>297.15999999999985</v>
      </c>
      <c r="AY57" s="141">
        <v>0</v>
      </c>
      <c r="AZ57" s="141">
        <v>0</v>
      </c>
      <c r="BA57" s="142">
        <v>190.993415</v>
      </c>
      <c r="BB57" s="403">
        <v>106.16658499999986</v>
      </c>
    </row>
    <row r="58" spans="6:54" ht="16.149999999999999" customHeight="1">
      <c r="F58" s="137" t="s">
        <v>162</v>
      </c>
      <c r="G58" s="395" t="s">
        <v>163</v>
      </c>
      <c r="H58" s="396">
        <v>42408</v>
      </c>
      <c r="I58" s="397" t="s">
        <v>55</v>
      </c>
      <c r="J58" s="397" t="s">
        <v>116</v>
      </c>
      <c r="K58" s="398" t="s">
        <v>63</v>
      </c>
      <c r="L58" s="395" t="s">
        <v>114</v>
      </c>
      <c r="M58" s="399">
        <v>0.13514487968043287</v>
      </c>
      <c r="N58" s="400" t="s">
        <v>52</v>
      </c>
      <c r="O58" s="504">
        <v>2017</v>
      </c>
      <c r="P58" s="401">
        <v>1</v>
      </c>
      <c r="Q58" s="141">
        <v>2801.29</v>
      </c>
      <c r="R58" s="141">
        <v>43.75</v>
      </c>
      <c r="S58" s="402">
        <v>2757.54</v>
      </c>
      <c r="T58" s="141">
        <v>1121.74</v>
      </c>
      <c r="U58" s="141">
        <v>0</v>
      </c>
      <c r="V58" s="141">
        <v>0</v>
      </c>
      <c r="W58" s="403">
        <v>1635.8</v>
      </c>
      <c r="X58" s="142">
        <v>33.229999999999997</v>
      </c>
      <c r="Y58" s="141">
        <v>330.9</v>
      </c>
      <c r="Z58" s="142">
        <v>17.53</v>
      </c>
      <c r="AA58" s="141">
        <v>0</v>
      </c>
      <c r="AB58" s="141">
        <v>-6.73</v>
      </c>
      <c r="AC58" s="142">
        <v>15.56</v>
      </c>
      <c r="AD58" s="141">
        <v>107.2</v>
      </c>
      <c r="AE58" s="141">
        <v>274.12</v>
      </c>
      <c r="AF58" s="141">
        <v>146.1</v>
      </c>
      <c r="AG58" s="141">
        <v>131.09</v>
      </c>
      <c r="AH58" s="141">
        <v>0</v>
      </c>
      <c r="AI58" s="141">
        <v>68.2</v>
      </c>
      <c r="AJ58" s="141">
        <v>32.53</v>
      </c>
      <c r="AK58" s="141">
        <v>2</v>
      </c>
      <c r="AL58" s="141">
        <v>36.99</v>
      </c>
      <c r="AM58" s="380">
        <v>4.21</v>
      </c>
      <c r="AN58" s="141">
        <v>3.86</v>
      </c>
      <c r="AO58" s="141">
        <v>2.96</v>
      </c>
      <c r="AP58" s="141">
        <v>10.25</v>
      </c>
      <c r="AQ58" s="141">
        <v>0</v>
      </c>
      <c r="AR58" s="141">
        <v>12.17</v>
      </c>
      <c r="AS58" s="141">
        <v>0</v>
      </c>
      <c r="AT58" s="142">
        <v>4.71</v>
      </c>
      <c r="AU58" s="466">
        <v>38.160000000000004</v>
      </c>
      <c r="AV58" s="402">
        <v>836.39</v>
      </c>
      <c r="AW58" s="141">
        <v>48</v>
      </c>
      <c r="AX58" s="402">
        <v>378.57999999999981</v>
      </c>
      <c r="AY58" s="141">
        <v>0</v>
      </c>
      <c r="AZ58" s="141">
        <v>0</v>
      </c>
      <c r="BA58" s="142">
        <v>377.58357999999998</v>
      </c>
      <c r="BB58" s="403">
        <v>0.99641999999983</v>
      </c>
    </row>
    <row r="59" spans="6:54" ht="16.149999999999999" customHeight="1">
      <c r="F59" s="137" t="s">
        <v>164</v>
      </c>
      <c r="G59" s="395" t="s">
        <v>165</v>
      </c>
      <c r="H59" s="396">
        <v>42416</v>
      </c>
      <c r="I59" s="397" t="s">
        <v>61</v>
      </c>
      <c r="J59" s="397" t="s">
        <v>67</v>
      </c>
      <c r="K59" s="398" t="s">
        <v>106</v>
      </c>
      <c r="L59" s="395" t="s">
        <v>77</v>
      </c>
      <c r="M59" s="399">
        <v>6.9837847826421579E-2</v>
      </c>
      <c r="N59" s="400" t="s">
        <v>52</v>
      </c>
      <c r="O59" s="504">
        <v>2017</v>
      </c>
      <c r="P59" s="401">
        <v>1</v>
      </c>
      <c r="Q59" s="141">
        <v>3246.95</v>
      </c>
      <c r="R59" s="141">
        <v>101.59</v>
      </c>
      <c r="S59" s="402">
        <v>3145.3599999999997</v>
      </c>
      <c r="T59" s="141">
        <v>1256.77</v>
      </c>
      <c r="U59" s="141">
        <v>0</v>
      </c>
      <c r="V59" s="141">
        <v>0</v>
      </c>
      <c r="W59" s="403">
        <v>1888.5899999999997</v>
      </c>
      <c r="X59" s="142">
        <v>55.93</v>
      </c>
      <c r="Y59" s="141">
        <v>298.81</v>
      </c>
      <c r="Z59" s="142">
        <v>8.1999999999999993</v>
      </c>
      <c r="AA59" s="141">
        <v>0</v>
      </c>
      <c r="AB59" s="141">
        <v>-7.66</v>
      </c>
      <c r="AC59" s="142">
        <v>19.03</v>
      </c>
      <c r="AD59" s="141">
        <v>82.34</v>
      </c>
      <c r="AE59" s="141">
        <v>431.19</v>
      </c>
      <c r="AF59" s="141">
        <v>179.98</v>
      </c>
      <c r="AG59" s="141">
        <v>225.39</v>
      </c>
      <c r="AH59" s="141">
        <v>0</v>
      </c>
      <c r="AI59" s="141">
        <v>177.88</v>
      </c>
      <c r="AJ59" s="141">
        <v>53.27</v>
      </c>
      <c r="AK59" s="141">
        <v>4.46</v>
      </c>
      <c r="AL59" s="141">
        <v>58.08</v>
      </c>
      <c r="AM59" s="380">
        <v>3.03</v>
      </c>
      <c r="AN59" s="141">
        <v>12.21</v>
      </c>
      <c r="AO59" s="141">
        <v>0.41</v>
      </c>
      <c r="AP59" s="141">
        <v>8.0500000000000007</v>
      </c>
      <c r="AQ59" s="141">
        <v>0</v>
      </c>
      <c r="AR59" s="141">
        <v>5.35</v>
      </c>
      <c r="AS59" s="141">
        <v>0</v>
      </c>
      <c r="AT59" s="142">
        <v>4.62</v>
      </c>
      <c r="AU59" s="466">
        <v>33.67</v>
      </c>
      <c r="AV59" s="402">
        <v>1246.26</v>
      </c>
      <c r="AW59" s="141">
        <v>64</v>
      </c>
      <c r="AX59" s="402">
        <v>226.75999999999954</v>
      </c>
      <c r="AY59" s="141">
        <v>0</v>
      </c>
      <c r="AZ59" s="141">
        <v>0</v>
      </c>
      <c r="BA59" s="142">
        <v>276.97421000000003</v>
      </c>
      <c r="BB59" s="403">
        <v>-50.214210000000492</v>
      </c>
    </row>
    <row r="60" spans="6:54" ht="16.149999999999999" customHeight="1">
      <c r="F60" s="137" t="s">
        <v>166</v>
      </c>
      <c r="G60" s="395" t="s">
        <v>167</v>
      </c>
      <c r="H60" s="396">
        <v>42417</v>
      </c>
      <c r="I60" s="397" t="s">
        <v>55</v>
      </c>
      <c r="J60" s="397" t="s">
        <v>168</v>
      </c>
      <c r="K60" s="398" t="s">
        <v>63</v>
      </c>
      <c r="L60" s="395" t="s">
        <v>114</v>
      </c>
      <c r="M60" s="399">
        <v>0.1352121279138957</v>
      </c>
      <c r="N60" s="400" t="s">
        <v>52</v>
      </c>
      <c r="O60" s="504">
        <v>2017</v>
      </c>
      <c r="P60" s="401">
        <v>1</v>
      </c>
      <c r="Q60" s="141">
        <v>5697.27</v>
      </c>
      <c r="R60" s="141">
        <v>54.48</v>
      </c>
      <c r="S60" s="402">
        <v>5642.7900000000009</v>
      </c>
      <c r="T60" s="141">
        <v>2454.09</v>
      </c>
      <c r="U60" s="141">
        <v>0</v>
      </c>
      <c r="V60" s="141">
        <v>0</v>
      </c>
      <c r="W60" s="403">
        <v>3188.7000000000007</v>
      </c>
      <c r="X60" s="142">
        <v>57.8</v>
      </c>
      <c r="Y60" s="141">
        <v>677.13</v>
      </c>
      <c r="Z60" s="142">
        <v>23.22</v>
      </c>
      <c r="AA60" s="141">
        <v>0</v>
      </c>
      <c r="AB60" s="141">
        <v>-5.46</v>
      </c>
      <c r="AC60" s="142">
        <v>12.97</v>
      </c>
      <c r="AD60" s="141">
        <v>109.65</v>
      </c>
      <c r="AE60" s="141">
        <v>442.55</v>
      </c>
      <c r="AF60" s="141">
        <v>368.36</v>
      </c>
      <c r="AG60" s="141">
        <v>134.46</v>
      </c>
      <c r="AH60" s="141">
        <v>0</v>
      </c>
      <c r="AI60" s="141">
        <v>271.69</v>
      </c>
      <c r="AJ60" s="141">
        <v>49.41</v>
      </c>
      <c r="AK60" s="141">
        <v>0</v>
      </c>
      <c r="AL60" s="141">
        <v>50.93</v>
      </c>
      <c r="AM60" s="380">
        <v>4.2699999999999996</v>
      </c>
      <c r="AN60" s="141">
        <v>13.82</v>
      </c>
      <c r="AO60" s="141">
        <v>1.01</v>
      </c>
      <c r="AP60" s="141">
        <v>44.6</v>
      </c>
      <c r="AQ60" s="141">
        <v>0</v>
      </c>
      <c r="AR60" s="141">
        <v>5.01</v>
      </c>
      <c r="AS60" s="141">
        <v>0</v>
      </c>
      <c r="AT60" s="142">
        <v>73.959999999999994</v>
      </c>
      <c r="AU60" s="466">
        <v>142.67000000000002</v>
      </c>
      <c r="AV60" s="402">
        <v>1569.7200000000003</v>
      </c>
      <c r="AW60" s="141">
        <v>98</v>
      </c>
      <c r="AX60" s="402">
        <v>770.3400000000006</v>
      </c>
      <c r="AY60" s="141">
        <v>0</v>
      </c>
      <c r="AZ60" s="141">
        <v>0</v>
      </c>
      <c r="BA60" s="142">
        <v>280.55552000000006</v>
      </c>
      <c r="BB60" s="403">
        <v>489.78448000000054</v>
      </c>
    </row>
    <row r="61" spans="6:54" ht="16.149999999999999" customHeight="1">
      <c r="F61" s="137" t="s">
        <v>169</v>
      </c>
      <c r="G61" s="395" t="s">
        <v>170</v>
      </c>
      <c r="H61" s="396">
        <v>42419</v>
      </c>
      <c r="I61" s="397" t="s">
        <v>55</v>
      </c>
      <c r="J61" s="397" t="s">
        <v>168</v>
      </c>
      <c r="K61" s="398" t="s">
        <v>63</v>
      </c>
      <c r="L61" s="395" t="s">
        <v>114</v>
      </c>
      <c r="M61" s="399">
        <v>0.10907311000151636</v>
      </c>
      <c r="N61" s="400" t="s">
        <v>52</v>
      </c>
      <c r="O61" s="504">
        <v>2017</v>
      </c>
      <c r="P61" s="401">
        <v>1</v>
      </c>
      <c r="Q61" s="141">
        <v>3759.13</v>
      </c>
      <c r="R61" s="141">
        <v>42.75</v>
      </c>
      <c r="S61" s="402">
        <v>3716.38</v>
      </c>
      <c r="T61" s="141">
        <v>1493.9</v>
      </c>
      <c r="U61" s="141">
        <v>0</v>
      </c>
      <c r="V61" s="141">
        <v>0</v>
      </c>
      <c r="W61" s="403">
        <v>2222.48</v>
      </c>
      <c r="X61" s="142">
        <v>86.18</v>
      </c>
      <c r="Y61" s="141">
        <v>445.96</v>
      </c>
      <c r="Z61" s="142">
        <v>23.23</v>
      </c>
      <c r="AA61" s="141">
        <v>0</v>
      </c>
      <c r="AB61" s="141">
        <v>-5.5</v>
      </c>
      <c r="AC61" s="142">
        <v>15.11</v>
      </c>
      <c r="AD61" s="141">
        <v>82.41</v>
      </c>
      <c r="AE61" s="141">
        <v>380.93</v>
      </c>
      <c r="AF61" s="141">
        <v>306.58</v>
      </c>
      <c r="AG61" s="141">
        <v>120.63</v>
      </c>
      <c r="AH61" s="141">
        <v>0</v>
      </c>
      <c r="AI61" s="141">
        <v>96.78</v>
      </c>
      <c r="AJ61" s="141">
        <v>43.67</v>
      </c>
      <c r="AK61" s="141">
        <v>0</v>
      </c>
      <c r="AL61" s="141">
        <v>71.59</v>
      </c>
      <c r="AM61" s="380">
        <v>5.32</v>
      </c>
      <c r="AN61" s="141">
        <v>10.029999999999999</v>
      </c>
      <c r="AO61" s="141">
        <v>0.53</v>
      </c>
      <c r="AP61" s="141">
        <v>28.81</v>
      </c>
      <c r="AQ61" s="141">
        <v>0</v>
      </c>
      <c r="AR61" s="141">
        <v>3.14</v>
      </c>
      <c r="AS61" s="141">
        <v>0</v>
      </c>
      <c r="AT61" s="142">
        <v>52.28</v>
      </c>
      <c r="AU61" s="466">
        <v>100.11</v>
      </c>
      <c r="AV61" s="402">
        <v>1202.6999999999998</v>
      </c>
      <c r="AW61" s="141">
        <v>64</v>
      </c>
      <c r="AX61" s="402">
        <v>410.02000000000021</v>
      </c>
      <c r="AY61" s="141">
        <v>0</v>
      </c>
      <c r="AZ61" s="141">
        <v>0</v>
      </c>
      <c r="BA61" s="142">
        <v>311.14343000000002</v>
      </c>
      <c r="BB61" s="403">
        <v>98.876570000000186</v>
      </c>
    </row>
    <row r="62" spans="6:54" ht="16.149999999999999" customHeight="1">
      <c r="F62" s="137" t="s">
        <v>171</v>
      </c>
      <c r="G62" s="395" t="s">
        <v>216</v>
      </c>
      <c r="H62" s="396">
        <v>42435</v>
      </c>
      <c r="I62" s="397" t="s">
        <v>61</v>
      </c>
      <c r="J62" s="397" t="s">
        <v>151</v>
      </c>
      <c r="K62" s="398" t="s">
        <v>106</v>
      </c>
      <c r="L62" s="395" t="s">
        <v>114</v>
      </c>
      <c r="M62" s="399">
        <v>4.1688644292913945E-3</v>
      </c>
      <c r="N62" s="400" t="s">
        <v>51</v>
      </c>
      <c r="O62" s="504">
        <v>2017</v>
      </c>
      <c r="P62" s="401">
        <v>1</v>
      </c>
      <c r="Q62" s="141">
        <v>1573.57</v>
      </c>
      <c r="R62" s="141">
        <v>61.08</v>
      </c>
      <c r="S62" s="402">
        <v>1512.49</v>
      </c>
      <c r="T62" s="141">
        <v>640.44000000000005</v>
      </c>
      <c r="U62" s="141">
        <v>0</v>
      </c>
      <c r="V62" s="141">
        <v>0</v>
      </c>
      <c r="W62" s="403">
        <v>872.05</v>
      </c>
      <c r="X62" s="142">
        <v>23.42</v>
      </c>
      <c r="Y62" s="141">
        <v>143.69</v>
      </c>
      <c r="Z62" s="142">
        <v>4.57</v>
      </c>
      <c r="AA62" s="141">
        <v>0</v>
      </c>
      <c r="AB62" s="141">
        <v>-0.57999999999999996</v>
      </c>
      <c r="AC62" s="142">
        <v>25.16</v>
      </c>
      <c r="AD62" s="141">
        <v>76.13</v>
      </c>
      <c r="AE62" s="141">
        <v>231.29</v>
      </c>
      <c r="AF62" s="141">
        <v>141.37</v>
      </c>
      <c r="AG62" s="141">
        <v>93.24</v>
      </c>
      <c r="AH62" s="141">
        <v>0</v>
      </c>
      <c r="AI62" s="141">
        <v>93.92</v>
      </c>
      <c r="AJ62" s="141">
        <v>19.13</v>
      </c>
      <c r="AK62" s="141">
        <v>0</v>
      </c>
      <c r="AL62" s="141">
        <v>22.38</v>
      </c>
      <c r="AM62" s="380">
        <v>3.58</v>
      </c>
      <c r="AN62" s="141">
        <v>0.56000000000000005</v>
      </c>
      <c r="AO62" s="141">
        <v>0</v>
      </c>
      <c r="AP62" s="141">
        <v>2.2999999999999998</v>
      </c>
      <c r="AQ62" s="141">
        <v>0</v>
      </c>
      <c r="AR62" s="141">
        <v>3</v>
      </c>
      <c r="AS62" s="141">
        <v>0</v>
      </c>
      <c r="AT62" s="142">
        <v>4.49</v>
      </c>
      <c r="AU62" s="466">
        <v>13.930000000000001</v>
      </c>
      <c r="AV62" s="402">
        <v>691.38999999999987</v>
      </c>
      <c r="AW62" s="141">
        <v>27</v>
      </c>
      <c r="AX62" s="402">
        <v>6.5600000000000591</v>
      </c>
      <c r="AY62" s="141">
        <v>0</v>
      </c>
      <c r="AZ62" s="141">
        <v>0</v>
      </c>
      <c r="BA62" s="142">
        <v>185.67037499999998</v>
      </c>
      <c r="BB62" s="403">
        <v>-179.11037499999992</v>
      </c>
    </row>
    <row r="63" spans="6:54" ht="16.149999999999999" customHeight="1">
      <c r="F63" s="137" t="s">
        <v>172</v>
      </c>
      <c r="G63" s="395" t="s">
        <v>173</v>
      </c>
      <c r="H63" s="396">
        <v>42530</v>
      </c>
      <c r="I63" s="397" t="s">
        <v>61</v>
      </c>
      <c r="J63" s="397" t="s">
        <v>62</v>
      </c>
      <c r="K63" s="398" t="s">
        <v>95</v>
      </c>
      <c r="L63" s="395" t="s">
        <v>114</v>
      </c>
      <c r="M63" s="399">
        <v>7.4541096115325403E-2</v>
      </c>
      <c r="N63" s="400" t="s">
        <v>52</v>
      </c>
      <c r="O63" s="504">
        <v>2017</v>
      </c>
      <c r="P63" s="401">
        <v>1</v>
      </c>
      <c r="Q63" s="141">
        <v>913.59</v>
      </c>
      <c r="R63" s="141">
        <v>23.77</v>
      </c>
      <c r="S63" s="402">
        <v>889.82</v>
      </c>
      <c r="T63" s="141">
        <v>513.30999999999995</v>
      </c>
      <c r="U63" s="141">
        <v>0</v>
      </c>
      <c r="V63" s="141">
        <v>0</v>
      </c>
      <c r="W63" s="403">
        <v>376.5100000000001</v>
      </c>
      <c r="X63" s="142">
        <v>22.27</v>
      </c>
      <c r="Y63" s="141">
        <v>88.98</v>
      </c>
      <c r="Z63" s="142">
        <v>9.16</v>
      </c>
      <c r="AA63" s="141">
        <v>0</v>
      </c>
      <c r="AB63" s="141">
        <v>-0.18</v>
      </c>
      <c r="AC63" s="142">
        <v>3.91</v>
      </c>
      <c r="AD63" s="141">
        <v>39</v>
      </c>
      <c r="AE63" s="141">
        <v>40.049999999999997</v>
      </c>
      <c r="AF63" s="141">
        <v>43.6</v>
      </c>
      <c r="AG63" s="141">
        <v>9.81</v>
      </c>
      <c r="AH63" s="141">
        <v>0</v>
      </c>
      <c r="AI63" s="141">
        <v>2.79</v>
      </c>
      <c r="AJ63" s="141">
        <v>4.8099999999999996</v>
      </c>
      <c r="AK63" s="141">
        <v>0</v>
      </c>
      <c r="AL63" s="141">
        <v>16.8</v>
      </c>
      <c r="AM63" s="380">
        <v>3.29</v>
      </c>
      <c r="AN63" s="141">
        <v>0.49</v>
      </c>
      <c r="AO63" s="141">
        <v>0</v>
      </c>
      <c r="AP63" s="141">
        <v>14.3</v>
      </c>
      <c r="AQ63" s="141">
        <v>0</v>
      </c>
      <c r="AR63" s="141">
        <v>1.2</v>
      </c>
      <c r="AS63" s="141">
        <v>0</v>
      </c>
      <c r="AT63" s="142">
        <v>-0.41</v>
      </c>
      <c r="AU63" s="466">
        <v>18.87</v>
      </c>
      <c r="AV63" s="402">
        <v>175.73000000000002</v>
      </c>
      <c r="AW63" s="141">
        <v>16</v>
      </c>
      <c r="AX63" s="402">
        <v>68.100000000000136</v>
      </c>
      <c r="AY63" s="141">
        <v>0</v>
      </c>
      <c r="AZ63" s="141">
        <v>0</v>
      </c>
      <c r="BA63" s="142">
        <v>24.550564999999999</v>
      </c>
      <c r="BB63" s="403">
        <v>43.549435000000138</v>
      </c>
    </row>
    <row r="64" spans="6:54" ht="16.149999999999999" customHeight="1">
      <c r="F64" s="137" t="s">
        <v>174</v>
      </c>
      <c r="G64" s="395" t="s">
        <v>217</v>
      </c>
      <c r="H64" s="396">
        <v>42530</v>
      </c>
      <c r="I64" s="397" t="s">
        <v>61</v>
      </c>
      <c r="J64" s="397" t="s">
        <v>151</v>
      </c>
      <c r="K64" s="398" t="s">
        <v>95</v>
      </c>
      <c r="L64" s="395" t="s">
        <v>114</v>
      </c>
      <c r="M64" s="399">
        <v>-0.20934157124726302</v>
      </c>
      <c r="N64" s="400" t="s">
        <v>56</v>
      </c>
      <c r="O64" s="504">
        <v>2017</v>
      </c>
      <c r="P64" s="401">
        <v>1</v>
      </c>
      <c r="Q64" s="141">
        <v>717.01</v>
      </c>
      <c r="R64" s="141">
        <v>29.94</v>
      </c>
      <c r="S64" s="402">
        <v>687.06999999999994</v>
      </c>
      <c r="T64" s="141">
        <v>401.24</v>
      </c>
      <c r="U64" s="141">
        <v>0</v>
      </c>
      <c r="V64" s="141">
        <v>0</v>
      </c>
      <c r="W64" s="403">
        <v>285.82999999999993</v>
      </c>
      <c r="X64" s="142">
        <v>18.07</v>
      </c>
      <c r="Y64" s="141">
        <v>68.709999999999994</v>
      </c>
      <c r="Z64" s="142">
        <v>14.65</v>
      </c>
      <c r="AA64" s="141">
        <v>0</v>
      </c>
      <c r="AB64" s="141">
        <v>-0.16</v>
      </c>
      <c r="AC64" s="142">
        <v>4.5599999999999996</v>
      </c>
      <c r="AD64" s="141">
        <v>64.33</v>
      </c>
      <c r="AE64" s="141">
        <v>32.659999999999997</v>
      </c>
      <c r="AF64" s="141">
        <v>63.9</v>
      </c>
      <c r="AG64" s="141">
        <v>10.86</v>
      </c>
      <c r="AH64" s="141">
        <v>0</v>
      </c>
      <c r="AI64" s="141">
        <v>1.1299999999999999</v>
      </c>
      <c r="AJ64" s="141">
        <v>5.07</v>
      </c>
      <c r="AK64" s="141">
        <v>0</v>
      </c>
      <c r="AL64" s="141">
        <v>133.43</v>
      </c>
      <c r="AM64" s="380">
        <v>1</v>
      </c>
      <c r="AN64" s="141">
        <v>6.09</v>
      </c>
      <c r="AO64" s="141">
        <v>0</v>
      </c>
      <c r="AP64" s="141">
        <v>6.34</v>
      </c>
      <c r="AQ64" s="141">
        <v>0</v>
      </c>
      <c r="AR64" s="141">
        <v>1.06</v>
      </c>
      <c r="AS64" s="141">
        <v>0</v>
      </c>
      <c r="AT64" s="142">
        <v>1.03</v>
      </c>
      <c r="AU64" s="466">
        <v>15.52</v>
      </c>
      <c r="AV64" s="402">
        <v>326.89999999999998</v>
      </c>
      <c r="AW64" s="141">
        <v>12</v>
      </c>
      <c r="AX64" s="402">
        <v>-150.10000000000005</v>
      </c>
      <c r="AY64" s="141">
        <v>0</v>
      </c>
      <c r="AZ64" s="141">
        <v>0</v>
      </c>
      <c r="BA64" s="142">
        <v>24.599489999999999</v>
      </c>
      <c r="BB64" s="403">
        <v>-174.69949000000005</v>
      </c>
    </row>
    <row r="65" spans="6:54" ht="16.149999999999999" customHeight="1">
      <c r="F65" s="137" t="s">
        <v>175</v>
      </c>
      <c r="G65" s="395" t="s">
        <v>176</v>
      </c>
      <c r="H65" s="396">
        <v>42557</v>
      </c>
      <c r="I65" s="397" t="s">
        <v>55</v>
      </c>
      <c r="J65" s="397" t="s">
        <v>126</v>
      </c>
      <c r="K65" s="398" t="s">
        <v>63</v>
      </c>
      <c r="L65" s="395" t="s">
        <v>114</v>
      </c>
      <c r="M65" s="399">
        <v>1.6984669238520017E-2</v>
      </c>
      <c r="N65" s="400" t="s">
        <v>51</v>
      </c>
      <c r="O65" s="504">
        <v>2017</v>
      </c>
      <c r="P65" s="401">
        <v>1</v>
      </c>
      <c r="Q65" s="141">
        <v>2491.0700000000002</v>
      </c>
      <c r="R65" s="141">
        <v>16.829999999999998</v>
      </c>
      <c r="S65" s="402">
        <v>2474.2400000000002</v>
      </c>
      <c r="T65" s="141">
        <v>997.71</v>
      </c>
      <c r="U65" s="141">
        <v>0</v>
      </c>
      <c r="V65" s="141">
        <v>0</v>
      </c>
      <c r="W65" s="403">
        <v>1476.5300000000002</v>
      </c>
      <c r="X65" s="142">
        <v>57.36</v>
      </c>
      <c r="Y65" s="141">
        <v>296.91000000000003</v>
      </c>
      <c r="Z65" s="142">
        <v>17.38</v>
      </c>
      <c r="AA65" s="141">
        <v>0</v>
      </c>
      <c r="AB65" s="141">
        <v>-6.12</v>
      </c>
      <c r="AC65" s="142">
        <v>8.9499999999999993</v>
      </c>
      <c r="AD65" s="141">
        <v>103.83</v>
      </c>
      <c r="AE65" s="141">
        <v>240.97</v>
      </c>
      <c r="AF65" s="141">
        <v>153.85</v>
      </c>
      <c r="AG65" s="141">
        <v>257.22000000000003</v>
      </c>
      <c r="AH65" s="141">
        <v>0</v>
      </c>
      <c r="AI65" s="141">
        <v>84.4</v>
      </c>
      <c r="AJ65" s="141">
        <v>42.9</v>
      </c>
      <c r="AK65" s="141">
        <v>0</v>
      </c>
      <c r="AL65" s="141">
        <v>63.6</v>
      </c>
      <c r="AM65" s="380">
        <v>3.83</v>
      </c>
      <c r="AN65" s="141">
        <v>8.84</v>
      </c>
      <c r="AO65" s="141">
        <v>1.64</v>
      </c>
      <c r="AP65" s="141">
        <v>32.130000000000003</v>
      </c>
      <c r="AQ65" s="141">
        <v>0</v>
      </c>
      <c r="AR65" s="141">
        <v>5.93</v>
      </c>
      <c r="AS65" s="141">
        <v>0</v>
      </c>
      <c r="AT65" s="142">
        <v>23.26</v>
      </c>
      <c r="AU65" s="466">
        <v>75.63000000000001</v>
      </c>
      <c r="AV65" s="402">
        <v>1022.4</v>
      </c>
      <c r="AW65" s="141">
        <v>43</v>
      </c>
      <c r="AX65" s="402">
        <v>42.310000000000059</v>
      </c>
      <c r="AY65" s="141">
        <v>0</v>
      </c>
      <c r="AZ65" s="141">
        <v>0</v>
      </c>
      <c r="BA65" s="142">
        <v>293.00204000000002</v>
      </c>
      <c r="BB65" s="403">
        <v>-250.69203999999996</v>
      </c>
    </row>
    <row r="66" spans="6:54" ht="16.149999999999999" customHeight="1">
      <c r="F66" s="137" t="s">
        <v>177</v>
      </c>
      <c r="G66" s="395" t="s">
        <v>178</v>
      </c>
      <c r="H66" s="396">
        <v>42615</v>
      </c>
      <c r="I66" s="397" t="s">
        <v>61</v>
      </c>
      <c r="J66" s="397" t="s">
        <v>151</v>
      </c>
      <c r="K66" s="398" t="s">
        <v>95</v>
      </c>
      <c r="L66" s="395" t="s">
        <v>114</v>
      </c>
      <c r="M66" s="399">
        <v>0.14830450849963048</v>
      </c>
      <c r="N66" s="400" t="s">
        <v>52</v>
      </c>
      <c r="O66" s="504">
        <v>2017</v>
      </c>
      <c r="P66" s="401">
        <v>1</v>
      </c>
      <c r="Q66" s="141">
        <v>1691.25</v>
      </c>
      <c r="R66" s="141">
        <v>24.58</v>
      </c>
      <c r="S66" s="402">
        <v>1666.67</v>
      </c>
      <c r="T66" s="141">
        <v>953.34</v>
      </c>
      <c r="U66" s="141">
        <v>0</v>
      </c>
      <c r="V66" s="141">
        <v>0</v>
      </c>
      <c r="W66" s="403">
        <v>713.33</v>
      </c>
      <c r="X66" s="142">
        <v>42.02</v>
      </c>
      <c r="Y66" s="141">
        <v>166.67</v>
      </c>
      <c r="Z66" s="142">
        <v>12.83</v>
      </c>
      <c r="AA66" s="141">
        <v>0</v>
      </c>
      <c r="AB66" s="141">
        <v>-1.35</v>
      </c>
      <c r="AC66" s="142">
        <v>4.4800000000000004</v>
      </c>
      <c r="AD66" s="141">
        <v>50.3</v>
      </c>
      <c r="AE66" s="141">
        <v>39.74</v>
      </c>
      <c r="AF66" s="141">
        <v>59.6</v>
      </c>
      <c r="AG66" s="141">
        <v>13.24</v>
      </c>
      <c r="AH66" s="141">
        <v>0</v>
      </c>
      <c r="AI66" s="141">
        <v>5.15</v>
      </c>
      <c r="AJ66" s="141">
        <v>3.25</v>
      </c>
      <c r="AK66" s="141">
        <v>0</v>
      </c>
      <c r="AL66" s="141">
        <v>21.84</v>
      </c>
      <c r="AM66" s="380">
        <v>2.83</v>
      </c>
      <c r="AN66" s="141">
        <v>7.06</v>
      </c>
      <c r="AO66" s="141">
        <v>0</v>
      </c>
      <c r="AP66" s="141">
        <v>8.1999999999999993</v>
      </c>
      <c r="AQ66" s="141">
        <v>1.79</v>
      </c>
      <c r="AR66" s="141">
        <v>1.85</v>
      </c>
      <c r="AS66" s="141">
        <v>0</v>
      </c>
      <c r="AT66" s="142">
        <v>0.27</v>
      </c>
      <c r="AU66" s="466">
        <v>22</v>
      </c>
      <c r="AV66" s="402">
        <v>215.12</v>
      </c>
      <c r="AW66" s="141">
        <v>29</v>
      </c>
      <c r="AX66" s="402">
        <v>250.82000000000005</v>
      </c>
      <c r="AY66" s="141">
        <v>0</v>
      </c>
      <c r="AZ66" s="141">
        <v>0</v>
      </c>
      <c r="BA66" s="142">
        <v>71.264154999999988</v>
      </c>
      <c r="BB66" s="403">
        <v>179.55584500000006</v>
      </c>
    </row>
    <row r="67" spans="6:54" ht="16.149999999999999" customHeight="1">
      <c r="F67" s="137" t="s">
        <v>179</v>
      </c>
      <c r="G67" s="395" t="s">
        <v>180</v>
      </c>
      <c r="H67" s="396">
        <v>42690</v>
      </c>
      <c r="I67" s="397" t="s">
        <v>55</v>
      </c>
      <c r="J67" s="397" t="s">
        <v>168</v>
      </c>
      <c r="K67" s="398" t="s">
        <v>106</v>
      </c>
      <c r="L67" s="395" t="s">
        <v>114</v>
      </c>
      <c r="M67" s="399">
        <v>0.10296567244345026</v>
      </c>
      <c r="N67" s="400" t="s">
        <v>52</v>
      </c>
      <c r="O67" s="504">
        <v>2017</v>
      </c>
      <c r="P67" s="401">
        <v>1</v>
      </c>
      <c r="Q67" s="141">
        <v>2941.66</v>
      </c>
      <c r="R67" s="141">
        <v>68.8</v>
      </c>
      <c r="S67" s="402">
        <v>2872.8599999999997</v>
      </c>
      <c r="T67" s="141">
        <v>1208.94</v>
      </c>
      <c r="U67" s="141">
        <v>0</v>
      </c>
      <c r="V67" s="141">
        <v>0</v>
      </c>
      <c r="W67" s="403">
        <v>1663.9199999999996</v>
      </c>
      <c r="X67" s="142">
        <v>30.4</v>
      </c>
      <c r="Y67" s="141">
        <v>272.92</v>
      </c>
      <c r="Z67" s="142">
        <v>3.59</v>
      </c>
      <c r="AA67" s="141">
        <v>0</v>
      </c>
      <c r="AB67" s="141">
        <v>-0.7</v>
      </c>
      <c r="AC67" s="142">
        <v>24.47</v>
      </c>
      <c r="AD67" s="141">
        <v>109.44</v>
      </c>
      <c r="AE67" s="141">
        <v>328.92</v>
      </c>
      <c r="AF67" s="141">
        <v>205.93</v>
      </c>
      <c r="AG67" s="141">
        <v>156.02000000000001</v>
      </c>
      <c r="AH67" s="141">
        <v>0</v>
      </c>
      <c r="AI67" s="141">
        <v>137.36000000000001</v>
      </c>
      <c r="AJ67" s="141">
        <v>24.8</v>
      </c>
      <c r="AK67" s="141">
        <v>0</v>
      </c>
      <c r="AL67" s="141">
        <v>34.79</v>
      </c>
      <c r="AM67" s="380">
        <v>3.23</v>
      </c>
      <c r="AN67" s="141">
        <v>6.87</v>
      </c>
      <c r="AO67" s="141">
        <v>0</v>
      </c>
      <c r="AP67" s="141">
        <v>10.15</v>
      </c>
      <c r="AQ67" s="141">
        <v>0</v>
      </c>
      <c r="AR67" s="141">
        <v>4.24</v>
      </c>
      <c r="AS67" s="141">
        <v>0</v>
      </c>
      <c r="AT67" s="142">
        <v>6.14</v>
      </c>
      <c r="AU67" s="466">
        <v>30.630000000000003</v>
      </c>
      <c r="AV67" s="402">
        <v>1027.8899999999999</v>
      </c>
      <c r="AW67" s="141">
        <v>50</v>
      </c>
      <c r="AX67" s="402">
        <v>302.88999999999987</v>
      </c>
      <c r="AY67" s="141">
        <v>0</v>
      </c>
      <c r="AZ67" s="141">
        <v>0</v>
      </c>
      <c r="BA67" s="142">
        <v>262.98165999999998</v>
      </c>
      <c r="BB67" s="403">
        <v>39.908339999999896</v>
      </c>
    </row>
    <row r="68" spans="6:54" ht="16.149999999999999" customHeight="1">
      <c r="F68" s="137" t="s">
        <v>181</v>
      </c>
      <c r="G68" s="395" t="s">
        <v>182</v>
      </c>
      <c r="H68" s="396">
        <v>42690</v>
      </c>
      <c r="I68" s="397" t="s">
        <v>55</v>
      </c>
      <c r="J68" s="397" t="s">
        <v>168</v>
      </c>
      <c r="K68" s="398" t="s">
        <v>63</v>
      </c>
      <c r="L68" s="395" t="s">
        <v>114</v>
      </c>
      <c r="M68" s="399">
        <v>0.13984937809140063</v>
      </c>
      <c r="N68" s="400" t="s">
        <v>52</v>
      </c>
      <c r="O68" s="504">
        <v>2017</v>
      </c>
      <c r="P68" s="401">
        <v>1</v>
      </c>
      <c r="Q68" s="141">
        <v>4340.67</v>
      </c>
      <c r="R68" s="141">
        <v>60.2</v>
      </c>
      <c r="S68" s="402">
        <v>4280.47</v>
      </c>
      <c r="T68" s="141">
        <v>1778.21</v>
      </c>
      <c r="U68" s="141">
        <v>0</v>
      </c>
      <c r="V68" s="141">
        <v>0</v>
      </c>
      <c r="W68" s="403">
        <v>2502.2600000000002</v>
      </c>
      <c r="X68" s="142">
        <v>95.58</v>
      </c>
      <c r="Y68" s="141">
        <v>513.66</v>
      </c>
      <c r="Z68" s="142">
        <v>22.21</v>
      </c>
      <c r="AA68" s="141">
        <v>0</v>
      </c>
      <c r="AB68" s="141">
        <v>-5.27</v>
      </c>
      <c r="AC68" s="142">
        <v>21.14</v>
      </c>
      <c r="AD68" s="141">
        <v>138.26</v>
      </c>
      <c r="AE68" s="141">
        <v>396.3</v>
      </c>
      <c r="AF68" s="141">
        <v>285.74</v>
      </c>
      <c r="AG68" s="141">
        <v>141.97</v>
      </c>
      <c r="AH68" s="141">
        <v>0</v>
      </c>
      <c r="AI68" s="141">
        <v>73.66</v>
      </c>
      <c r="AJ68" s="141">
        <v>29.18</v>
      </c>
      <c r="AK68" s="141">
        <v>0</v>
      </c>
      <c r="AL68" s="141">
        <v>56.54</v>
      </c>
      <c r="AM68" s="380">
        <v>2.93</v>
      </c>
      <c r="AN68" s="141">
        <v>7.93</v>
      </c>
      <c r="AO68" s="141">
        <v>9.3800000000000008</v>
      </c>
      <c r="AP68" s="141">
        <v>48.79</v>
      </c>
      <c r="AQ68" s="141">
        <v>0</v>
      </c>
      <c r="AR68" s="141">
        <v>5.46</v>
      </c>
      <c r="AS68" s="141">
        <v>0</v>
      </c>
      <c r="AT68" s="142">
        <v>9.5</v>
      </c>
      <c r="AU68" s="466">
        <v>83.99</v>
      </c>
      <c r="AV68" s="402">
        <v>1205.6400000000001</v>
      </c>
      <c r="AW68" s="141">
        <v>74</v>
      </c>
      <c r="AX68" s="402">
        <v>607.04</v>
      </c>
      <c r="AY68" s="141">
        <v>0</v>
      </c>
      <c r="AZ68" s="141">
        <v>0</v>
      </c>
      <c r="BA68" s="142">
        <v>296.93561</v>
      </c>
      <c r="BB68" s="403">
        <v>310.10438999999997</v>
      </c>
    </row>
    <row r="69" spans="6:54" ht="16.149999999999999" customHeight="1">
      <c r="F69" s="137" t="s">
        <v>183</v>
      </c>
      <c r="G69" s="395" t="s">
        <v>184</v>
      </c>
      <c r="H69" s="396">
        <v>42718</v>
      </c>
      <c r="I69" s="397" t="s">
        <v>61</v>
      </c>
      <c r="J69" s="397" t="s">
        <v>151</v>
      </c>
      <c r="K69" s="398" t="s">
        <v>135</v>
      </c>
      <c r="L69" s="395" t="s">
        <v>114</v>
      </c>
      <c r="M69" s="399">
        <v>0.15389287329585855</v>
      </c>
      <c r="N69" s="400" t="s">
        <v>52</v>
      </c>
      <c r="O69" s="504">
        <v>2017</v>
      </c>
      <c r="P69" s="401">
        <v>1</v>
      </c>
      <c r="Q69" s="141">
        <v>2321.5500000000002</v>
      </c>
      <c r="R69" s="141">
        <v>25.39</v>
      </c>
      <c r="S69" s="402">
        <v>2296.1600000000003</v>
      </c>
      <c r="T69" s="141">
        <v>921.92</v>
      </c>
      <c r="U69" s="141">
        <v>0</v>
      </c>
      <c r="V69" s="141">
        <v>0</v>
      </c>
      <c r="W69" s="403">
        <v>1374.2400000000002</v>
      </c>
      <c r="X69" s="142">
        <v>55.34</v>
      </c>
      <c r="Y69" s="141">
        <v>195.17</v>
      </c>
      <c r="Z69" s="142">
        <v>43.86</v>
      </c>
      <c r="AA69" s="141">
        <v>0</v>
      </c>
      <c r="AB69" s="141">
        <v>46.23</v>
      </c>
      <c r="AC69" s="142">
        <v>9.2200000000000006</v>
      </c>
      <c r="AD69" s="141">
        <v>92.39</v>
      </c>
      <c r="AE69" s="141">
        <v>204.25</v>
      </c>
      <c r="AF69" s="141">
        <v>175.38</v>
      </c>
      <c r="AG69" s="141">
        <v>70.58</v>
      </c>
      <c r="AH69" s="141">
        <v>0</v>
      </c>
      <c r="AI69" s="141">
        <v>72.62</v>
      </c>
      <c r="AJ69" s="141">
        <v>59.15</v>
      </c>
      <c r="AK69" s="141">
        <v>0</v>
      </c>
      <c r="AL69" s="141">
        <v>32.880000000000003</v>
      </c>
      <c r="AM69" s="380">
        <v>4.51</v>
      </c>
      <c r="AN69" s="141">
        <v>6.18</v>
      </c>
      <c r="AO69" s="141">
        <v>1.47</v>
      </c>
      <c r="AP69" s="141">
        <v>7.27</v>
      </c>
      <c r="AQ69" s="141">
        <v>0</v>
      </c>
      <c r="AR69" s="141">
        <v>4.2300000000000004</v>
      </c>
      <c r="AS69" s="141">
        <v>0</v>
      </c>
      <c r="AT69" s="142">
        <v>7.14</v>
      </c>
      <c r="AU69" s="466">
        <v>30.8</v>
      </c>
      <c r="AV69" s="402">
        <v>738.05</v>
      </c>
      <c r="AW69" s="141">
        <v>40</v>
      </c>
      <c r="AX69" s="402">
        <v>357.27000000000044</v>
      </c>
      <c r="AY69" s="141">
        <v>0</v>
      </c>
      <c r="AZ69" s="141">
        <v>0</v>
      </c>
      <c r="BA69" s="142">
        <v>273.89193500000005</v>
      </c>
      <c r="BB69" s="403">
        <v>83.37806500000039</v>
      </c>
    </row>
    <row r="70" spans="6:54" ht="16.149999999999999" customHeight="1">
      <c r="F70" s="137" t="s">
        <v>185</v>
      </c>
      <c r="G70" s="395" t="s">
        <v>186</v>
      </c>
      <c r="H70" s="396">
        <v>42754</v>
      </c>
      <c r="I70" s="397" t="s">
        <v>61</v>
      </c>
      <c r="J70" s="397" t="s">
        <v>151</v>
      </c>
      <c r="K70" s="398" t="s">
        <v>106</v>
      </c>
      <c r="L70" s="395" t="s">
        <v>114</v>
      </c>
      <c r="M70" s="399">
        <v>0.11227964184514776</v>
      </c>
      <c r="N70" s="400" t="s">
        <v>52</v>
      </c>
      <c r="O70" s="504">
        <v>2017</v>
      </c>
      <c r="P70" s="401">
        <v>1</v>
      </c>
      <c r="Q70" s="141">
        <v>3045.61</v>
      </c>
      <c r="R70" s="141">
        <v>63.43</v>
      </c>
      <c r="S70" s="402">
        <v>2982.1800000000003</v>
      </c>
      <c r="T70" s="141">
        <v>1223.83</v>
      </c>
      <c r="U70" s="141">
        <v>0</v>
      </c>
      <c r="V70" s="141">
        <v>0</v>
      </c>
      <c r="W70" s="403">
        <v>1758.3500000000004</v>
      </c>
      <c r="X70" s="142">
        <v>51.06</v>
      </c>
      <c r="Y70" s="141">
        <v>283.31</v>
      </c>
      <c r="Z70" s="142">
        <v>10.14</v>
      </c>
      <c r="AA70" s="141">
        <v>0</v>
      </c>
      <c r="AB70" s="141">
        <v>-5.89</v>
      </c>
      <c r="AC70" s="142">
        <v>24.82</v>
      </c>
      <c r="AD70" s="141">
        <v>102.46</v>
      </c>
      <c r="AE70" s="141">
        <v>359.95</v>
      </c>
      <c r="AF70" s="141">
        <v>214.98</v>
      </c>
      <c r="AG70" s="141">
        <v>106.64</v>
      </c>
      <c r="AH70" s="141">
        <v>0</v>
      </c>
      <c r="AI70" s="141">
        <v>128.16</v>
      </c>
      <c r="AJ70" s="141">
        <v>32.270000000000003</v>
      </c>
      <c r="AK70" s="141">
        <v>0</v>
      </c>
      <c r="AL70" s="141">
        <v>39.85</v>
      </c>
      <c r="AM70" s="380">
        <v>4.72</v>
      </c>
      <c r="AN70" s="141">
        <v>6.83</v>
      </c>
      <c r="AO70" s="141">
        <v>0</v>
      </c>
      <c r="AP70" s="141">
        <v>8.9499999999999993</v>
      </c>
      <c r="AQ70" s="141">
        <v>0</v>
      </c>
      <c r="AR70" s="141">
        <v>3.33</v>
      </c>
      <c r="AS70" s="141">
        <v>0</v>
      </c>
      <c r="AT70" s="142">
        <v>30.67</v>
      </c>
      <c r="AU70" s="466">
        <v>54.5</v>
      </c>
      <c r="AV70" s="402">
        <v>1038.81</v>
      </c>
      <c r="AW70" s="141">
        <v>52</v>
      </c>
      <c r="AX70" s="402">
        <v>341.96000000000049</v>
      </c>
      <c r="AY70" s="141">
        <v>0</v>
      </c>
      <c r="AZ70" s="141">
        <v>0</v>
      </c>
      <c r="BA70" s="142">
        <v>238.63658000000001</v>
      </c>
      <c r="BB70" s="403">
        <v>103.32342000000048</v>
      </c>
    </row>
    <row r="71" spans="6:54" ht="16.149999999999999" customHeight="1">
      <c r="F71" s="137" t="s">
        <v>187</v>
      </c>
      <c r="G71" s="395" t="s">
        <v>188</v>
      </c>
      <c r="H71" s="396">
        <v>42781</v>
      </c>
      <c r="I71" s="397" t="s">
        <v>61</v>
      </c>
      <c r="J71" s="397" t="s">
        <v>151</v>
      </c>
      <c r="K71" s="398" t="s">
        <v>117</v>
      </c>
      <c r="L71" s="395" t="s">
        <v>114</v>
      </c>
      <c r="M71" s="399">
        <v>0.15295430076143779</v>
      </c>
      <c r="N71" s="400" t="s">
        <v>52</v>
      </c>
      <c r="O71" s="504">
        <v>2017</v>
      </c>
      <c r="P71" s="401">
        <v>1</v>
      </c>
      <c r="Q71" s="141">
        <v>3854.55</v>
      </c>
      <c r="R71" s="141">
        <v>40.07</v>
      </c>
      <c r="S71" s="402">
        <v>3814.48</v>
      </c>
      <c r="T71" s="141">
        <v>1834.05</v>
      </c>
      <c r="U71" s="141">
        <v>0</v>
      </c>
      <c r="V71" s="141">
        <v>0</v>
      </c>
      <c r="W71" s="403">
        <v>1980.43</v>
      </c>
      <c r="X71" s="142">
        <v>55.97</v>
      </c>
      <c r="Y71" s="141">
        <v>267.01</v>
      </c>
      <c r="Z71" s="142">
        <v>0.18</v>
      </c>
      <c r="AA71" s="141">
        <v>0</v>
      </c>
      <c r="AB71" s="141">
        <v>-1.55</v>
      </c>
      <c r="AC71" s="142">
        <v>13.44</v>
      </c>
      <c r="AD71" s="141">
        <v>91.39</v>
      </c>
      <c r="AE71" s="141">
        <v>313.02999999999997</v>
      </c>
      <c r="AF71" s="141">
        <v>243.36</v>
      </c>
      <c r="AG71" s="141">
        <v>88.95</v>
      </c>
      <c r="AH71" s="141">
        <v>0</v>
      </c>
      <c r="AI71" s="141">
        <v>105.03</v>
      </c>
      <c r="AJ71" s="141">
        <v>87.34</v>
      </c>
      <c r="AK71" s="141">
        <v>0</v>
      </c>
      <c r="AL71" s="141">
        <v>45.98</v>
      </c>
      <c r="AM71" s="380">
        <v>2.34</v>
      </c>
      <c r="AN71" s="141">
        <v>10.46</v>
      </c>
      <c r="AO71" s="141">
        <v>0</v>
      </c>
      <c r="AP71" s="141">
        <v>10.119999999999999</v>
      </c>
      <c r="AQ71" s="141">
        <v>0</v>
      </c>
      <c r="AR71" s="141">
        <v>3.41</v>
      </c>
      <c r="AS71" s="141">
        <v>0</v>
      </c>
      <c r="AT71" s="142">
        <v>12.18</v>
      </c>
      <c r="AU71" s="466">
        <v>38.510000000000005</v>
      </c>
      <c r="AV71" s="402">
        <v>1013.59</v>
      </c>
      <c r="AW71" s="141">
        <v>66</v>
      </c>
      <c r="AX71" s="402">
        <v>589.57000000000005</v>
      </c>
      <c r="AY71" s="141">
        <v>0</v>
      </c>
      <c r="AZ71" s="141">
        <v>0</v>
      </c>
      <c r="BA71" s="142">
        <v>186.71736999999999</v>
      </c>
      <c r="BB71" s="403">
        <v>402.85263000000009</v>
      </c>
    </row>
    <row r="72" spans="6:54" ht="16.149999999999999" customHeight="1">
      <c r="F72" s="137" t="s">
        <v>189</v>
      </c>
      <c r="G72" s="395" t="s">
        <v>190</v>
      </c>
      <c r="H72" s="396">
        <v>42896</v>
      </c>
      <c r="I72" s="397" t="s">
        <v>55</v>
      </c>
      <c r="J72" s="397" t="s">
        <v>168</v>
      </c>
      <c r="K72" s="398" t="s">
        <v>63</v>
      </c>
      <c r="L72" s="395" t="s">
        <v>191</v>
      </c>
      <c r="M72" s="399">
        <v>0.23214776349049365</v>
      </c>
      <c r="N72" s="400" t="s">
        <v>52</v>
      </c>
      <c r="O72" s="504">
        <v>2017</v>
      </c>
      <c r="P72" s="401">
        <v>1</v>
      </c>
      <c r="Q72" s="141">
        <v>8735.0400000000009</v>
      </c>
      <c r="R72" s="141">
        <v>24.15</v>
      </c>
      <c r="S72" s="402">
        <v>8710.8900000000012</v>
      </c>
      <c r="T72" s="141">
        <v>2803.63</v>
      </c>
      <c r="U72" s="141">
        <v>0</v>
      </c>
      <c r="V72" s="141">
        <v>0</v>
      </c>
      <c r="W72" s="403">
        <v>5907.2600000000011</v>
      </c>
      <c r="X72" s="142">
        <v>248.04</v>
      </c>
      <c r="Y72" s="141">
        <v>1045.31</v>
      </c>
      <c r="Z72" s="142">
        <v>57.29</v>
      </c>
      <c r="AA72" s="141">
        <v>0</v>
      </c>
      <c r="AB72" s="141">
        <v>-26.17</v>
      </c>
      <c r="AC72" s="142">
        <v>6.69</v>
      </c>
      <c r="AD72" s="141">
        <v>231.54</v>
      </c>
      <c r="AE72" s="141">
        <v>546.54999999999995</v>
      </c>
      <c r="AF72" s="141">
        <v>435.54</v>
      </c>
      <c r="AG72" s="141">
        <v>342.38</v>
      </c>
      <c r="AH72" s="141">
        <v>0</v>
      </c>
      <c r="AI72" s="141">
        <v>294.14</v>
      </c>
      <c r="AJ72" s="141">
        <v>32.549999999999997</v>
      </c>
      <c r="AK72" s="141">
        <v>39.46</v>
      </c>
      <c r="AL72" s="141">
        <v>142.46</v>
      </c>
      <c r="AM72" s="380">
        <v>25.72</v>
      </c>
      <c r="AN72" s="141">
        <v>15.77</v>
      </c>
      <c r="AO72" s="141">
        <v>33.770000000000003</v>
      </c>
      <c r="AP72" s="141">
        <v>113.74</v>
      </c>
      <c r="AQ72" s="141">
        <v>0</v>
      </c>
      <c r="AR72" s="141">
        <v>19.7</v>
      </c>
      <c r="AS72" s="141">
        <v>0</v>
      </c>
      <c r="AT72" s="142">
        <v>65</v>
      </c>
      <c r="AU72" s="466">
        <v>273.7</v>
      </c>
      <c r="AV72" s="402">
        <v>2338.3199999999993</v>
      </c>
      <c r="AW72" s="141">
        <v>171</v>
      </c>
      <c r="AX72" s="402">
        <v>2027.820000000002</v>
      </c>
      <c r="AY72" s="141">
        <v>0</v>
      </c>
      <c r="AZ72" s="141">
        <v>0</v>
      </c>
      <c r="BA72" s="142">
        <v>646.69064999999989</v>
      </c>
      <c r="BB72" s="403">
        <v>1381.129350000002</v>
      </c>
    </row>
    <row r="73" spans="6:54" ht="16.149999999999999" customHeight="1">
      <c r="F73" s="137" t="s">
        <v>192</v>
      </c>
      <c r="G73" s="395" t="s">
        <v>218</v>
      </c>
      <c r="H73" s="396">
        <v>42925</v>
      </c>
      <c r="I73" s="397" t="s">
        <v>55</v>
      </c>
      <c r="J73" s="397" t="s">
        <v>116</v>
      </c>
      <c r="K73" s="398" t="s">
        <v>95</v>
      </c>
      <c r="L73" s="395" t="s">
        <v>114</v>
      </c>
      <c r="M73" s="399">
        <v>-7.5609110169491539E-2</v>
      </c>
      <c r="N73" s="400" t="s">
        <v>56</v>
      </c>
      <c r="O73" s="504">
        <v>2017</v>
      </c>
      <c r="P73" s="401">
        <v>1</v>
      </c>
      <c r="Q73" s="141">
        <v>981.76</v>
      </c>
      <c r="R73" s="141">
        <v>17.420000000000002</v>
      </c>
      <c r="S73" s="402">
        <v>964.34</v>
      </c>
      <c r="T73" s="141">
        <v>589.41</v>
      </c>
      <c r="U73" s="141">
        <v>0</v>
      </c>
      <c r="V73" s="141">
        <v>0</v>
      </c>
      <c r="W73" s="403">
        <v>374.93000000000006</v>
      </c>
      <c r="X73" s="142">
        <v>3.55</v>
      </c>
      <c r="Y73" s="141">
        <v>96.43</v>
      </c>
      <c r="Z73" s="142">
        <v>14.86</v>
      </c>
      <c r="AA73" s="141">
        <v>0</v>
      </c>
      <c r="AB73" s="141">
        <v>-0.28999999999999998</v>
      </c>
      <c r="AC73" s="142">
        <v>2.63</v>
      </c>
      <c r="AD73" s="141">
        <v>52.64</v>
      </c>
      <c r="AE73" s="141">
        <v>86.09</v>
      </c>
      <c r="AF73" s="141">
        <v>82.26</v>
      </c>
      <c r="AG73" s="141">
        <v>19.75</v>
      </c>
      <c r="AH73" s="141">
        <v>0</v>
      </c>
      <c r="AI73" s="141">
        <v>5.35</v>
      </c>
      <c r="AJ73" s="141">
        <v>5.73</v>
      </c>
      <c r="AK73" s="141">
        <v>0</v>
      </c>
      <c r="AL73" s="141">
        <v>12.16</v>
      </c>
      <c r="AM73" s="380">
        <v>4.53</v>
      </c>
      <c r="AN73" s="141">
        <v>1.66</v>
      </c>
      <c r="AO73" s="141">
        <v>0</v>
      </c>
      <c r="AP73" s="141">
        <v>42.08</v>
      </c>
      <c r="AQ73" s="141">
        <v>0</v>
      </c>
      <c r="AR73" s="141">
        <v>7.07</v>
      </c>
      <c r="AS73" s="141">
        <v>0</v>
      </c>
      <c r="AT73" s="142">
        <v>0.34</v>
      </c>
      <c r="AU73" s="466">
        <v>55.68</v>
      </c>
      <c r="AV73" s="402">
        <v>319.66000000000003</v>
      </c>
      <c r="AW73" s="141">
        <v>17</v>
      </c>
      <c r="AX73" s="402">
        <v>-74.230000000000018</v>
      </c>
      <c r="AY73" s="141">
        <v>0</v>
      </c>
      <c r="AZ73" s="141">
        <v>0</v>
      </c>
      <c r="BA73" s="142">
        <v>91.51910500000001</v>
      </c>
      <c r="BB73" s="403">
        <v>-165.74910500000004</v>
      </c>
    </row>
    <row r="74" spans="6:54" ht="16.149999999999999" customHeight="1">
      <c r="F74" s="137" t="s">
        <v>193</v>
      </c>
      <c r="G74" s="395" t="s">
        <v>219</v>
      </c>
      <c r="H74" s="396">
        <v>43011</v>
      </c>
      <c r="I74" s="397" t="s">
        <v>55</v>
      </c>
      <c r="J74" s="397" t="s">
        <v>126</v>
      </c>
      <c r="K74" s="398" t="s">
        <v>106</v>
      </c>
      <c r="L74" s="395" t="s">
        <v>114</v>
      </c>
      <c r="M74" s="399">
        <v>4.9518540327807774E-2</v>
      </c>
      <c r="N74" s="400" t="s">
        <v>51</v>
      </c>
      <c r="O74" s="504">
        <v>2017</v>
      </c>
      <c r="P74" s="401">
        <v>1</v>
      </c>
      <c r="Q74" s="141">
        <v>2360.5300000000002</v>
      </c>
      <c r="R74" s="141">
        <v>45.11</v>
      </c>
      <c r="S74" s="402">
        <v>2315.42</v>
      </c>
      <c r="T74" s="141">
        <v>906.28</v>
      </c>
      <c r="U74" s="141">
        <v>0</v>
      </c>
      <c r="V74" s="141">
        <v>0</v>
      </c>
      <c r="W74" s="403">
        <v>1409.14</v>
      </c>
      <c r="X74" s="142">
        <v>47.01</v>
      </c>
      <c r="Y74" s="141">
        <v>219.97</v>
      </c>
      <c r="Z74" s="142">
        <v>29.01</v>
      </c>
      <c r="AA74" s="141">
        <v>0</v>
      </c>
      <c r="AB74" s="141">
        <v>-0.77</v>
      </c>
      <c r="AC74" s="142">
        <v>15.99</v>
      </c>
      <c r="AD74" s="141">
        <v>132.77000000000001</v>
      </c>
      <c r="AE74" s="141">
        <v>301.47000000000003</v>
      </c>
      <c r="AF74" s="141">
        <v>179.99</v>
      </c>
      <c r="AG74" s="141">
        <v>124.35</v>
      </c>
      <c r="AH74" s="141">
        <v>0</v>
      </c>
      <c r="AI74" s="141">
        <v>144.12</v>
      </c>
      <c r="AJ74" s="141">
        <v>29.17</v>
      </c>
      <c r="AK74" s="141">
        <v>0</v>
      </c>
      <c r="AL74" s="141">
        <v>18.579999999999998</v>
      </c>
      <c r="AM74" s="380">
        <v>4.37</v>
      </c>
      <c r="AN74" s="141">
        <v>11.54</v>
      </c>
      <c r="AO74" s="141">
        <v>0</v>
      </c>
      <c r="AP74" s="141">
        <v>19.77</v>
      </c>
      <c r="AQ74" s="141">
        <v>0</v>
      </c>
      <c r="AR74" s="141">
        <v>2.66</v>
      </c>
      <c r="AS74" s="141">
        <v>0</v>
      </c>
      <c r="AT74" s="142">
        <v>2.69</v>
      </c>
      <c r="AU74" s="466">
        <v>41.03</v>
      </c>
      <c r="AV74" s="402">
        <v>971.48</v>
      </c>
      <c r="AW74" s="141">
        <v>40</v>
      </c>
      <c r="AX74" s="402">
        <v>116.8900000000001</v>
      </c>
      <c r="AY74" s="141">
        <v>0</v>
      </c>
      <c r="AZ74" s="141">
        <v>0</v>
      </c>
      <c r="BA74" s="142">
        <v>281.86670999999996</v>
      </c>
      <c r="BB74" s="403">
        <v>-164.97670999999985</v>
      </c>
    </row>
    <row r="75" spans="6:54" ht="16.149999999999999" customHeight="1">
      <c r="F75" s="137" t="s">
        <v>194</v>
      </c>
      <c r="G75" s="395" t="s">
        <v>195</v>
      </c>
      <c r="H75" s="396">
        <v>43011</v>
      </c>
      <c r="I75" s="397" t="s">
        <v>55</v>
      </c>
      <c r="J75" s="397" t="s">
        <v>126</v>
      </c>
      <c r="K75" s="398" t="s">
        <v>135</v>
      </c>
      <c r="L75" s="395" t="s">
        <v>114</v>
      </c>
      <c r="M75" s="399">
        <v>8.5929531081514438E-2</v>
      </c>
      <c r="N75" s="400" t="s">
        <v>52</v>
      </c>
      <c r="O75" s="504">
        <v>2017</v>
      </c>
      <c r="P75" s="401">
        <v>1</v>
      </c>
      <c r="Q75" s="141">
        <v>2058.7800000000002</v>
      </c>
      <c r="R75" s="141">
        <v>22.33</v>
      </c>
      <c r="S75" s="402">
        <v>2036.4500000000003</v>
      </c>
      <c r="T75" s="141">
        <v>811.74</v>
      </c>
      <c r="U75" s="141">
        <v>0</v>
      </c>
      <c r="V75" s="141">
        <v>0</v>
      </c>
      <c r="W75" s="403">
        <v>1224.7100000000003</v>
      </c>
      <c r="X75" s="142">
        <v>60.51</v>
      </c>
      <c r="Y75" s="141">
        <v>173.1</v>
      </c>
      <c r="Z75" s="142">
        <v>3.29</v>
      </c>
      <c r="AA75" s="141">
        <v>0</v>
      </c>
      <c r="AB75" s="141">
        <v>-1.26</v>
      </c>
      <c r="AC75" s="142">
        <v>8.5299999999999994</v>
      </c>
      <c r="AD75" s="141">
        <v>113.43</v>
      </c>
      <c r="AE75" s="141">
        <v>230.01</v>
      </c>
      <c r="AF75" s="141">
        <v>166.12</v>
      </c>
      <c r="AG75" s="141">
        <v>99.97</v>
      </c>
      <c r="AH75" s="141">
        <v>0</v>
      </c>
      <c r="AI75" s="141">
        <v>84.54</v>
      </c>
      <c r="AJ75" s="141">
        <v>28.8</v>
      </c>
      <c r="AK75" s="141">
        <v>0</v>
      </c>
      <c r="AL75" s="141">
        <v>19.48</v>
      </c>
      <c r="AM75" s="380">
        <v>1.96</v>
      </c>
      <c r="AN75" s="141">
        <v>8.5</v>
      </c>
      <c r="AO75" s="141">
        <v>0</v>
      </c>
      <c r="AP75" s="141">
        <v>21.41</v>
      </c>
      <c r="AQ75" s="141">
        <v>0</v>
      </c>
      <c r="AR75" s="141">
        <v>3.98</v>
      </c>
      <c r="AS75" s="141">
        <v>0</v>
      </c>
      <c r="AT75" s="142">
        <v>4.97</v>
      </c>
      <c r="AU75" s="466">
        <v>40.82</v>
      </c>
      <c r="AV75" s="402">
        <v>783.17</v>
      </c>
      <c r="AW75" s="141">
        <v>35</v>
      </c>
      <c r="AX75" s="402">
        <v>176.91000000000031</v>
      </c>
      <c r="AY75" s="141">
        <v>0</v>
      </c>
      <c r="AZ75" s="141">
        <v>0</v>
      </c>
      <c r="BA75" s="142">
        <v>273.10913500000004</v>
      </c>
      <c r="BB75" s="403">
        <v>-96.199134999999728</v>
      </c>
    </row>
    <row r="76" spans="6:54" ht="16.149999999999999" customHeight="1">
      <c r="F76" s="137" t="s">
        <v>196</v>
      </c>
      <c r="G76" s="395" t="s">
        <v>197</v>
      </c>
      <c r="H76" s="396">
        <v>43011</v>
      </c>
      <c r="I76" s="397" t="s">
        <v>55</v>
      </c>
      <c r="J76" s="397" t="s">
        <v>126</v>
      </c>
      <c r="K76" s="398" t="s">
        <v>63</v>
      </c>
      <c r="L76" s="395" t="s">
        <v>114</v>
      </c>
      <c r="M76" s="399">
        <v>0.16685875568786226</v>
      </c>
      <c r="N76" s="400" t="s">
        <v>52</v>
      </c>
      <c r="O76" s="504">
        <v>2017</v>
      </c>
      <c r="P76" s="401">
        <v>1</v>
      </c>
      <c r="Q76" s="141">
        <v>5179.8900000000003</v>
      </c>
      <c r="R76" s="141">
        <v>53.48</v>
      </c>
      <c r="S76" s="402">
        <v>5126.4100000000008</v>
      </c>
      <c r="T76" s="141">
        <v>1961</v>
      </c>
      <c r="U76" s="141">
        <v>0</v>
      </c>
      <c r="V76" s="141">
        <v>0</v>
      </c>
      <c r="W76" s="403">
        <v>3165.4100000000008</v>
      </c>
      <c r="X76" s="142">
        <v>115.09</v>
      </c>
      <c r="Y76" s="141">
        <v>615.16999999999996</v>
      </c>
      <c r="Z76" s="142">
        <v>27.73</v>
      </c>
      <c r="AA76" s="141">
        <v>0</v>
      </c>
      <c r="AB76" s="141">
        <v>-4.2</v>
      </c>
      <c r="AC76" s="142">
        <v>21.08</v>
      </c>
      <c r="AD76" s="141">
        <v>198.54</v>
      </c>
      <c r="AE76" s="141">
        <v>527.02</v>
      </c>
      <c r="AF76" s="141">
        <v>290.45999999999998</v>
      </c>
      <c r="AG76" s="141">
        <v>171.75</v>
      </c>
      <c r="AH76" s="141">
        <v>0</v>
      </c>
      <c r="AI76" s="141">
        <v>134.66999999999999</v>
      </c>
      <c r="AJ76" s="141">
        <v>33.67</v>
      </c>
      <c r="AK76" s="141">
        <v>1.65</v>
      </c>
      <c r="AL76" s="141">
        <v>31.93</v>
      </c>
      <c r="AM76" s="380">
        <v>4.42</v>
      </c>
      <c r="AN76" s="141">
        <v>11.27</v>
      </c>
      <c r="AO76" s="141">
        <v>0.45</v>
      </c>
      <c r="AP76" s="141">
        <v>48.04</v>
      </c>
      <c r="AQ76" s="141">
        <v>0</v>
      </c>
      <c r="AR76" s="141">
        <v>9.5</v>
      </c>
      <c r="AS76" s="141">
        <v>0</v>
      </c>
      <c r="AT76" s="142">
        <v>7.62</v>
      </c>
      <c r="AU76" s="466">
        <v>81.300000000000011</v>
      </c>
      <c r="AV76" s="402">
        <v>1470.9900000000002</v>
      </c>
      <c r="AW76" s="141">
        <v>89</v>
      </c>
      <c r="AX76" s="402">
        <v>864.31000000000085</v>
      </c>
      <c r="AY76" s="141">
        <v>0</v>
      </c>
      <c r="AZ76" s="141">
        <v>0</v>
      </c>
      <c r="BA76" s="142">
        <v>393.03409499999998</v>
      </c>
      <c r="BB76" s="403">
        <v>471.27590500000088</v>
      </c>
    </row>
    <row r="77" spans="6:54" ht="16.149999999999999" customHeight="1">
      <c r="F77" s="137" t="s">
        <v>198</v>
      </c>
      <c r="G77" s="395" t="s">
        <v>220</v>
      </c>
      <c r="H77" s="396">
        <v>43013</v>
      </c>
      <c r="I77" s="397" t="s">
        <v>61</v>
      </c>
      <c r="J77" s="397" t="s">
        <v>67</v>
      </c>
      <c r="K77" s="398" t="s">
        <v>117</v>
      </c>
      <c r="L77" s="395" t="s">
        <v>77</v>
      </c>
      <c r="M77" s="399">
        <v>-6.1109093229407087E-2</v>
      </c>
      <c r="N77" s="400" t="s">
        <v>56</v>
      </c>
      <c r="O77" s="504">
        <v>2017</v>
      </c>
      <c r="P77" s="401">
        <v>1</v>
      </c>
      <c r="Q77" s="141">
        <v>2037.34</v>
      </c>
      <c r="R77" s="141">
        <v>30.38</v>
      </c>
      <c r="S77" s="402">
        <v>2006.9599999999998</v>
      </c>
      <c r="T77" s="141">
        <v>1039.55</v>
      </c>
      <c r="U77" s="141">
        <v>0</v>
      </c>
      <c r="V77" s="141">
        <v>0</v>
      </c>
      <c r="W77" s="403">
        <v>967.40999999999985</v>
      </c>
      <c r="X77" s="142">
        <v>35.15</v>
      </c>
      <c r="Y77" s="141">
        <v>140.49</v>
      </c>
      <c r="Z77" s="142">
        <v>15.11</v>
      </c>
      <c r="AA77" s="141">
        <v>0</v>
      </c>
      <c r="AB77" s="141">
        <v>-0.59</v>
      </c>
      <c r="AC77" s="142">
        <v>9.36</v>
      </c>
      <c r="AD77" s="141">
        <v>87.88</v>
      </c>
      <c r="AE77" s="141">
        <v>275.79000000000002</v>
      </c>
      <c r="AF77" s="141">
        <v>168.72</v>
      </c>
      <c r="AG77" s="141">
        <v>147.63999999999999</v>
      </c>
      <c r="AH77" s="141">
        <v>0</v>
      </c>
      <c r="AI77" s="141">
        <v>103.68</v>
      </c>
      <c r="AJ77" s="141">
        <v>16.45</v>
      </c>
      <c r="AK77" s="141">
        <v>0</v>
      </c>
      <c r="AL77" s="141">
        <v>21.36</v>
      </c>
      <c r="AM77" s="380">
        <v>1.78</v>
      </c>
      <c r="AN77" s="141">
        <v>1.52</v>
      </c>
      <c r="AO77" s="141">
        <v>0</v>
      </c>
      <c r="AP77" s="141">
        <v>7.02</v>
      </c>
      <c r="AQ77" s="141">
        <v>1.96</v>
      </c>
      <c r="AR77" s="141">
        <v>1.19</v>
      </c>
      <c r="AS77" s="141">
        <v>0</v>
      </c>
      <c r="AT77" s="142">
        <v>34.94</v>
      </c>
      <c r="AU77" s="466">
        <v>48.41</v>
      </c>
      <c r="AV77" s="402">
        <v>869.93000000000006</v>
      </c>
      <c r="AW77" s="141">
        <v>40</v>
      </c>
      <c r="AX77" s="402">
        <v>-124.50000000000023</v>
      </c>
      <c r="AY77" s="141">
        <v>0</v>
      </c>
      <c r="AZ77" s="141">
        <v>0</v>
      </c>
      <c r="BA77" s="142">
        <v>176.03215</v>
      </c>
      <c r="BB77" s="403">
        <v>-300.53215000000023</v>
      </c>
    </row>
    <row r="78" spans="6:54" ht="16.149999999999999" customHeight="1">
      <c r="F78" s="137" t="s">
        <v>199</v>
      </c>
      <c r="G78" s="395" t="s">
        <v>200</v>
      </c>
      <c r="H78" s="396">
        <v>43031</v>
      </c>
      <c r="I78" s="397" t="s">
        <v>61</v>
      </c>
      <c r="J78" s="397" t="s">
        <v>91</v>
      </c>
      <c r="K78" s="398" t="s">
        <v>63</v>
      </c>
      <c r="L78" s="395" t="s">
        <v>114</v>
      </c>
      <c r="M78" s="399">
        <v>0.10574480631407077</v>
      </c>
      <c r="N78" s="400" t="s">
        <v>52</v>
      </c>
      <c r="O78" s="504">
        <v>2017</v>
      </c>
      <c r="P78" s="401">
        <v>1</v>
      </c>
      <c r="Q78" s="141">
        <v>3527.36</v>
      </c>
      <c r="R78" s="141">
        <v>48.91</v>
      </c>
      <c r="S78" s="402">
        <v>3478.4500000000003</v>
      </c>
      <c r="T78" s="141">
        <v>1346.31</v>
      </c>
      <c r="U78" s="141">
        <v>0</v>
      </c>
      <c r="V78" s="141">
        <v>0</v>
      </c>
      <c r="W78" s="403">
        <v>2132.1400000000003</v>
      </c>
      <c r="X78" s="142">
        <v>85.04</v>
      </c>
      <c r="Y78" s="141">
        <v>417.41</v>
      </c>
      <c r="Z78" s="142">
        <v>19.25</v>
      </c>
      <c r="AA78" s="141">
        <v>0</v>
      </c>
      <c r="AB78" s="141">
        <v>-3.26</v>
      </c>
      <c r="AC78" s="142">
        <v>20.76</v>
      </c>
      <c r="AD78" s="141">
        <v>236.9</v>
      </c>
      <c r="AE78" s="141">
        <v>313.06</v>
      </c>
      <c r="AF78" s="141">
        <v>246.74</v>
      </c>
      <c r="AG78" s="141">
        <v>184.07</v>
      </c>
      <c r="AH78" s="141">
        <v>0</v>
      </c>
      <c r="AI78" s="141">
        <v>88.61</v>
      </c>
      <c r="AJ78" s="141">
        <v>11.34</v>
      </c>
      <c r="AK78" s="141">
        <v>0</v>
      </c>
      <c r="AL78" s="141">
        <v>67.349999999999994</v>
      </c>
      <c r="AM78" s="380">
        <v>4.5199999999999996</v>
      </c>
      <c r="AN78" s="141">
        <v>7.57</v>
      </c>
      <c r="AO78" s="141">
        <v>6.19</v>
      </c>
      <c r="AP78" s="141">
        <v>20.92</v>
      </c>
      <c r="AQ78" s="141">
        <v>0.35</v>
      </c>
      <c r="AR78" s="141">
        <v>3.51</v>
      </c>
      <c r="AS78" s="141">
        <v>0</v>
      </c>
      <c r="AT78" s="142">
        <v>3.81</v>
      </c>
      <c r="AU78" s="466">
        <v>46.870000000000005</v>
      </c>
      <c r="AV78" s="402">
        <v>1194.9399999999996</v>
      </c>
      <c r="AW78" s="141">
        <v>60</v>
      </c>
      <c r="AX78" s="402">
        <v>373.00000000000068</v>
      </c>
      <c r="AY78" s="141">
        <v>0</v>
      </c>
      <c r="AZ78" s="141">
        <v>0</v>
      </c>
      <c r="BA78" s="142">
        <v>352.75903499999998</v>
      </c>
      <c r="BB78" s="403">
        <v>20.240965000000699</v>
      </c>
    </row>
    <row r="79" spans="6:54" ht="16.149999999999999" customHeight="1">
      <c r="F79" s="137" t="s">
        <v>201</v>
      </c>
      <c r="G79" s="395" t="s">
        <v>202</v>
      </c>
      <c r="H79" s="396">
        <v>43031</v>
      </c>
      <c r="I79" s="397" t="s">
        <v>61</v>
      </c>
      <c r="J79" s="397" t="s">
        <v>91</v>
      </c>
      <c r="K79" s="398" t="s">
        <v>117</v>
      </c>
      <c r="L79" s="395" t="s">
        <v>114</v>
      </c>
      <c r="M79" s="399">
        <v>8.1650799384527878E-2</v>
      </c>
      <c r="N79" s="400" t="s">
        <v>52</v>
      </c>
      <c r="O79" s="504">
        <v>2017</v>
      </c>
      <c r="P79" s="401">
        <v>1</v>
      </c>
      <c r="Q79" s="141">
        <v>2879.09</v>
      </c>
      <c r="R79" s="141">
        <v>28.29</v>
      </c>
      <c r="S79" s="402">
        <v>2850.8</v>
      </c>
      <c r="T79" s="141">
        <v>1417.8</v>
      </c>
      <c r="U79" s="141">
        <v>0</v>
      </c>
      <c r="V79" s="141">
        <v>0</v>
      </c>
      <c r="W79" s="403">
        <v>1433.0000000000002</v>
      </c>
      <c r="X79" s="142">
        <v>52.53</v>
      </c>
      <c r="Y79" s="141">
        <v>199.56</v>
      </c>
      <c r="Z79" s="142">
        <v>0.15</v>
      </c>
      <c r="AA79" s="141">
        <v>0</v>
      </c>
      <c r="AB79" s="141">
        <v>-0.36</v>
      </c>
      <c r="AC79" s="142">
        <v>11.8</v>
      </c>
      <c r="AD79" s="141">
        <v>118.57</v>
      </c>
      <c r="AE79" s="141">
        <v>296.54000000000002</v>
      </c>
      <c r="AF79" s="141">
        <v>196.54</v>
      </c>
      <c r="AG79" s="141">
        <v>98.84</v>
      </c>
      <c r="AH79" s="141">
        <v>0</v>
      </c>
      <c r="AI79" s="141">
        <v>93.77</v>
      </c>
      <c r="AJ79" s="141">
        <v>33.68</v>
      </c>
      <c r="AK79" s="141">
        <v>0</v>
      </c>
      <c r="AL79" s="141">
        <v>45.01</v>
      </c>
      <c r="AM79" s="380">
        <v>4.2</v>
      </c>
      <c r="AN79" s="141">
        <v>7.38</v>
      </c>
      <c r="AO79" s="141">
        <v>0</v>
      </c>
      <c r="AP79" s="141">
        <v>7.14</v>
      </c>
      <c r="AQ79" s="141">
        <v>0</v>
      </c>
      <c r="AR79" s="141">
        <v>3.5</v>
      </c>
      <c r="AS79" s="141">
        <v>0</v>
      </c>
      <c r="AT79" s="142">
        <v>2.95</v>
      </c>
      <c r="AU79" s="466">
        <v>25.169999999999998</v>
      </c>
      <c r="AV79" s="402">
        <v>908.11999999999989</v>
      </c>
      <c r="AW79" s="141">
        <v>49</v>
      </c>
      <c r="AX79" s="402">
        <v>235.08000000000038</v>
      </c>
      <c r="AY79" s="141">
        <v>0</v>
      </c>
      <c r="AZ79" s="141">
        <v>0</v>
      </c>
      <c r="BA79" s="142">
        <v>201.37530000000001</v>
      </c>
      <c r="BB79" s="403">
        <v>33.704700000000372</v>
      </c>
    </row>
    <row r="80" spans="6:54" ht="16.149999999999999" customHeight="1">
      <c r="F80" s="137" t="s">
        <v>203</v>
      </c>
      <c r="G80" s="395" t="s">
        <v>221</v>
      </c>
      <c r="H80" s="396">
        <v>43078</v>
      </c>
      <c r="I80" s="397" t="s">
        <v>61</v>
      </c>
      <c r="J80" s="397" t="s">
        <v>91</v>
      </c>
      <c r="K80" s="398" t="s">
        <v>117</v>
      </c>
      <c r="L80" s="395" t="s">
        <v>77</v>
      </c>
      <c r="M80" s="399">
        <v>1.4103591421544093E-2</v>
      </c>
      <c r="N80" s="400" t="s">
        <v>51</v>
      </c>
      <c r="O80" s="504">
        <v>2017</v>
      </c>
      <c r="P80" s="401">
        <v>1</v>
      </c>
      <c r="Q80" s="141">
        <v>3594.12</v>
      </c>
      <c r="R80" s="141">
        <v>26.1</v>
      </c>
      <c r="S80" s="402">
        <v>3568.02</v>
      </c>
      <c r="T80" s="141">
        <v>1844.27</v>
      </c>
      <c r="U80" s="141">
        <v>0</v>
      </c>
      <c r="V80" s="141">
        <v>0</v>
      </c>
      <c r="W80" s="403">
        <v>1723.75</v>
      </c>
      <c r="X80" s="142">
        <v>63.6</v>
      </c>
      <c r="Y80" s="141">
        <v>285.44</v>
      </c>
      <c r="Z80" s="142">
        <v>15.22</v>
      </c>
      <c r="AA80" s="141">
        <v>0</v>
      </c>
      <c r="AB80" s="141">
        <v>-1.04</v>
      </c>
      <c r="AC80" s="142">
        <v>19.690000000000001</v>
      </c>
      <c r="AD80" s="141">
        <v>119.23</v>
      </c>
      <c r="AE80" s="141">
        <v>426.47</v>
      </c>
      <c r="AF80" s="141">
        <v>287.12</v>
      </c>
      <c r="AG80" s="141">
        <v>163.36000000000001</v>
      </c>
      <c r="AH80" s="141">
        <v>0</v>
      </c>
      <c r="AI80" s="141">
        <v>152.05000000000001</v>
      </c>
      <c r="AJ80" s="141">
        <v>74.849999999999994</v>
      </c>
      <c r="AK80" s="141">
        <v>0</v>
      </c>
      <c r="AL80" s="141">
        <v>8.48</v>
      </c>
      <c r="AM80" s="380">
        <v>3.03</v>
      </c>
      <c r="AN80" s="141">
        <v>3.39</v>
      </c>
      <c r="AO80" s="141">
        <v>0</v>
      </c>
      <c r="AP80" s="141">
        <v>4.1500000000000004</v>
      </c>
      <c r="AQ80" s="141">
        <v>11.29</v>
      </c>
      <c r="AR80" s="141">
        <v>1.58</v>
      </c>
      <c r="AS80" s="141">
        <v>0</v>
      </c>
      <c r="AT80" s="142">
        <v>2.4500000000000002</v>
      </c>
      <c r="AU80" s="466">
        <v>25.889999999999997</v>
      </c>
      <c r="AV80" s="402">
        <v>1257.45</v>
      </c>
      <c r="AW80" s="141">
        <v>70</v>
      </c>
      <c r="AX80" s="402">
        <v>50.690000000000055</v>
      </c>
      <c r="AY80" s="141">
        <v>0</v>
      </c>
      <c r="AZ80" s="141">
        <v>0</v>
      </c>
      <c r="BA80" s="142">
        <v>281.22089999999997</v>
      </c>
      <c r="BB80" s="403">
        <v>-230.53089999999992</v>
      </c>
    </row>
    <row r="81" spans="2:54" ht="16.149999999999999" customHeight="1">
      <c r="F81" s="137" t="s">
        <v>204</v>
      </c>
      <c r="G81" s="395" t="s">
        <v>205</v>
      </c>
      <c r="H81" s="396">
        <v>43078</v>
      </c>
      <c r="I81" s="397" t="s">
        <v>61</v>
      </c>
      <c r="J81" s="397" t="s">
        <v>91</v>
      </c>
      <c r="K81" s="398" t="s">
        <v>117</v>
      </c>
      <c r="L81" s="395" t="s">
        <v>77</v>
      </c>
      <c r="M81" s="399">
        <v>6.8227595929200122E-2</v>
      </c>
      <c r="N81" s="400" t="s">
        <v>52</v>
      </c>
      <c r="O81" s="504">
        <v>2017</v>
      </c>
      <c r="P81" s="401">
        <v>1</v>
      </c>
      <c r="Q81" s="141">
        <v>4532.7700000000004</v>
      </c>
      <c r="R81" s="141">
        <v>51.12</v>
      </c>
      <c r="S81" s="402">
        <v>4481.6500000000005</v>
      </c>
      <c r="T81" s="141">
        <v>2257.17</v>
      </c>
      <c r="U81" s="141">
        <v>0</v>
      </c>
      <c r="V81" s="141">
        <v>0</v>
      </c>
      <c r="W81" s="403">
        <v>2224.4800000000005</v>
      </c>
      <c r="X81" s="142">
        <v>80.510000000000005</v>
      </c>
      <c r="Y81" s="141">
        <v>313.72000000000003</v>
      </c>
      <c r="Z81" s="142">
        <v>0.51</v>
      </c>
      <c r="AA81" s="141">
        <v>0</v>
      </c>
      <c r="AB81" s="141">
        <v>-1.31</v>
      </c>
      <c r="AC81" s="142">
        <v>28.29</v>
      </c>
      <c r="AD81" s="141">
        <v>93.07</v>
      </c>
      <c r="AE81" s="141">
        <v>480.05</v>
      </c>
      <c r="AF81" s="141">
        <v>541.07000000000005</v>
      </c>
      <c r="AG81" s="141">
        <v>116.23</v>
      </c>
      <c r="AH81" s="141">
        <v>0</v>
      </c>
      <c r="AI81" s="141">
        <v>130.02000000000001</v>
      </c>
      <c r="AJ81" s="141">
        <v>29.18</v>
      </c>
      <c r="AK81" s="141">
        <v>0</v>
      </c>
      <c r="AL81" s="141">
        <v>20.079999999999998</v>
      </c>
      <c r="AM81" s="380">
        <v>3.47</v>
      </c>
      <c r="AN81" s="141">
        <v>10.59</v>
      </c>
      <c r="AO81" s="141">
        <v>0</v>
      </c>
      <c r="AP81" s="141">
        <v>11.56</v>
      </c>
      <c r="AQ81" s="141">
        <v>5.18</v>
      </c>
      <c r="AR81" s="141">
        <v>1.64</v>
      </c>
      <c r="AS81" s="141">
        <v>0</v>
      </c>
      <c r="AT81" s="142">
        <v>16.32</v>
      </c>
      <c r="AU81" s="466">
        <v>48.76</v>
      </c>
      <c r="AV81" s="402">
        <v>1458.46</v>
      </c>
      <c r="AW81" s="141">
        <v>89</v>
      </c>
      <c r="AX81" s="402">
        <v>309.26000000000045</v>
      </c>
      <c r="AY81" s="141">
        <v>0</v>
      </c>
      <c r="AZ81" s="141">
        <v>0</v>
      </c>
      <c r="BA81" s="142">
        <v>267.73716999999999</v>
      </c>
      <c r="BB81" s="403">
        <v>41.522830000000454</v>
      </c>
    </row>
    <row r="82" spans="2:54" ht="16.149999999999999" customHeight="1">
      <c r="F82" s="137" t="s">
        <v>206</v>
      </c>
      <c r="G82" s="395" t="s">
        <v>207</v>
      </c>
      <c r="H82" s="396">
        <v>43097</v>
      </c>
      <c r="I82" s="397" t="s">
        <v>55</v>
      </c>
      <c r="J82" s="397" t="s">
        <v>116</v>
      </c>
      <c r="K82" s="398" t="s">
        <v>63</v>
      </c>
      <c r="L82" s="395" t="s">
        <v>114</v>
      </c>
      <c r="M82" s="399">
        <v>0.12882746292096331</v>
      </c>
      <c r="N82" s="400" t="s">
        <v>52</v>
      </c>
      <c r="O82" s="504">
        <v>2017</v>
      </c>
      <c r="P82" s="401">
        <v>1</v>
      </c>
      <c r="Q82" s="141">
        <v>4788.42</v>
      </c>
      <c r="R82" s="141">
        <v>62.64</v>
      </c>
      <c r="S82" s="402">
        <v>4725.78</v>
      </c>
      <c r="T82" s="141">
        <v>1930.6</v>
      </c>
      <c r="U82" s="141">
        <v>0</v>
      </c>
      <c r="V82" s="141">
        <v>0</v>
      </c>
      <c r="W82" s="403">
        <v>2795.18</v>
      </c>
      <c r="X82" s="142">
        <v>107.9</v>
      </c>
      <c r="Y82" s="141">
        <v>567.09</v>
      </c>
      <c r="Z82" s="142">
        <v>20.71</v>
      </c>
      <c r="AA82" s="141">
        <v>0</v>
      </c>
      <c r="AB82" s="141">
        <v>6.33</v>
      </c>
      <c r="AC82" s="142">
        <v>25.29</v>
      </c>
      <c r="AD82" s="141">
        <v>240.68</v>
      </c>
      <c r="AE82" s="141">
        <v>313.41000000000003</v>
      </c>
      <c r="AF82" s="141">
        <v>375</v>
      </c>
      <c r="AG82" s="141">
        <v>242.63</v>
      </c>
      <c r="AH82" s="141">
        <v>0</v>
      </c>
      <c r="AI82" s="141">
        <v>145.63999999999999</v>
      </c>
      <c r="AJ82" s="141">
        <v>25.55</v>
      </c>
      <c r="AK82" s="141">
        <v>0</v>
      </c>
      <c r="AL82" s="141">
        <v>27.68</v>
      </c>
      <c r="AM82" s="380">
        <v>8.75</v>
      </c>
      <c r="AN82" s="141">
        <v>8.09</v>
      </c>
      <c r="AO82" s="141">
        <v>1.62</v>
      </c>
      <c r="AP82" s="141">
        <v>21.02</v>
      </c>
      <c r="AQ82" s="141">
        <v>0</v>
      </c>
      <c r="AR82" s="141">
        <v>12.56</v>
      </c>
      <c r="AS82" s="141">
        <v>0</v>
      </c>
      <c r="AT82" s="142">
        <v>9.59</v>
      </c>
      <c r="AU82" s="466">
        <v>61.63000000000001</v>
      </c>
      <c r="AV82" s="402">
        <v>1432.2200000000003</v>
      </c>
      <c r="AW82" s="141">
        <v>82</v>
      </c>
      <c r="AX82" s="402">
        <v>616.8799999999992</v>
      </c>
      <c r="AY82" s="141">
        <v>0</v>
      </c>
      <c r="AZ82" s="141">
        <v>0</v>
      </c>
      <c r="BA82" s="142">
        <v>296.55399499999999</v>
      </c>
      <c r="BB82" s="403">
        <v>320.32600499999921</v>
      </c>
    </row>
    <row r="83" spans="2:54" ht="16.149999999999999" customHeight="1">
      <c r="F83" s="137" t="s">
        <v>59</v>
      </c>
      <c r="G83" s="395" t="s">
        <v>60</v>
      </c>
      <c r="H83" s="396">
        <v>32213</v>
      </c>
      <c r="I83" s="397" t="s">
        <v>61</v>
      </c>
      <c r="J83" s="397" t="s">
        <v>62</v>
      </c>
      <c r="K83" s="398" t="s">
        <v>63</v>
      </c>
      <c r="L83" s="395" t="s">
        <v>64</v>
      </c>
      <c r="M83" s="399">
        <v>0.17842141994127217</v>
      </c>
      <c r="N83" s="400" t="s">
        <v>52</v>
      </c>
      <c r="O83" s="504">
        <v>2017</v>
      </c>
      <c r="P83" s="401">
        <v>2</v>
      </c>
      <c r="Q83" s="141">
        <v>13670.982019999999</v>
      </c>
      <c r="R83" s="141">
        <v>147.77505000000002</v>
      </c>
      <c r="S83" s="402">
        <v>13523.206970000001</v>
      </c>
      <c r="T83" s="141">
        <v>5579.0569799999994</v>
      </c>
      <c r="U83" s="141">
        <v>0</v>
      </c>
      <c r="V83" s="141">
        <v>0</v>
      </c>
      <c r="W83" s="403">
        <v>7944.1499900000017</v>
      </c>
      <c r="X83" s="142">
        <v>151.83008999999998</v>
      </c>
      <c r="Y83" s="141">
        <v>1622.5221000000001</v>
      </c>
      <c r="Z83" s="142">
        <v>109.14534399999999</v>
      </c>
      <c r="AA83" s="141">
        <v>0</v>
      </c>
      <c r="AB83" s="141">
        <v>415.36087999999995</v>
      </c>
      <c r="AC83" s="142">
        <v>45.921391999999997</v>
      </c>
      <c r="AD83" s="141">
        <v>618.75545599999998</v>
      </c>
      <c r="AE83" s="141">
        <v>1427.6998560000002</v>
      </c>
      <c r="AF83" s="141">
        <v>420.75052800000003</v>
      </c>
      <c r="AG83" s="141">
        <v>601.77110399999992</v>
      </c>
      <c r="AH83" s="141">
        <v>0</v>
      </c>
      <c r="AI83" s="141">
        <v>266.67819200000002</v>
      </c>
      <c r="AJ83" s="141">
        <v>97.888735999999994</v>
      </c>
      <c r="AK83" s="141">
        <v>97.98817600000001</v>
      </c>
      <c r="AL83" s="141">
        <v>169.34631999999999</v>
      </c>
      <c r="AM83" s="380">
        <v>15.989951999999999</v>
      </c>
      <c r="AN83" s="141">
        <v>8.5518400000000003</v>
      </c>
      <c r="AO83" s="141">
        <v>16.20872</v>
      </c>
      <c r="AP83" s="141">
        <v>36.076831999999996</v>
      </c>
      <c r="AQ83" s="141">
        <v>6.7818079999999998</v>
      </c>
      <c r="AR83" s="141">
        <v>18.157744000000001</v>
      </c>
      <c r="AS83" s="141">
        <v>0</v>
      </c>
      <c r="AT83" s="142">
        <v>7.0602399999999994</v>
      </c>
      <c r="AU83" s="466">
        <v>108.827136</v>
      </c>
      <c r="AV83" s="402">
        <v>3809.7055040000005</v>
      </c>
      <c r="AW83" s="141">
        <v>273.03319999999997</v>
      </c>
      <c r="AX83" s="402">
        <v>2439.1960240000012</v>
      </c>
      <c r="AY83" s="141">
        <v>0</v>
      </c>
      <c r="AZ83" s="141">
        <v>0</v>
      </c>
      <c r="BA83" s="142">
        <v>460.02571999999998</v>
      </c>
      <c r="BB83" s="403">
        <v>1979.1703040000014</v>
      </c>
    </row>
    <row r="84" spans="2:54" ht="16.149999999999999" customHeight="1">
      <c r="B84" s="397"/>
      <c r="F84" s="137" t="s">
        <v>65</v>
      </c>
      <c r="G84" s="395" t="s">
        <v>66</v>
      </c>
      <c r="H84" s="396">
        <v>32982</v>
      </c>
      <c r="I84" s="397" t="s">
        <v>61</v>
      </c>
      <c r="J84" s="397" t="s">
        <v>67</v>
      </c>
      <c r="K84" s="398" t="s">
        <v>63</v>
      </c>
      <c r="L84" s="395" t="s">
        <v>68</v>
      </c>
      <c r="M84" s="399">
        <v>0.13095555073142215</v>
      </c>
      <c r="N84" s="400" t="s">
        <v>52</v>
      </c>
      <c r="O84" s="504">
        <v>2017</v>
      </c>
      <c r="P84" s="401">
        <v>2</v>
      </c>
      <c r="Q84" s="141">
        <v>10945.708119999999</v>
      </c>
      <c r="R84" s="141">
        <v>201.44787499999998</v>
      </c>
      <c r="S84" s="402">
        <v>10744.260244999998</v>
      </c>
      <c r="T84" s="141">
        <v>4459.0436599999994</v>
      </c>
      <c r="U84" s="141">
        <v>0</v>
      </c>
      <c r="V84" s="141">
        <v>0</v>
      </c>
      <c r="W84" s="403">
        <v>6285.2165849999992</v>
      </c>
      <c r="X84" s="142">
        <v>135.01283999999998</v>
      </c>
      <c r="Y84" s="141">
        <v>1288.96146</v>
      </c>
      <c r="Z84" s="142">
        <v>55.268751999999999</v>
      </c>
      <c r="AA84" s="141">
        <v>0</v>
      </c>
      <c r="AB84" s="141">
        <v>163.320256</v>
      </c>
      <c r="AC84" s="142">
        <v>80.208303999999998</v>
      </c>
      <c r="AD84" s="141">
        <v>368.56441599999999</v>
      </c>
      <c r="AE84" s="141">
        <v>1111.7193120000002</v>
      </c>
      <c r="AF84" s="141">
        <v>609.58708799999999</v>
      </c>
      <c r="AG84" s="141">
        <v>487.17644800000005</v>
      </c>
      <c r="AH84" s="141">
        <v>0</v>
      </c>
      <c r="AI84" s="141">
        <v>238.11902400000002</v>
      </c>
      <c r="AJ84" s="141">
        <v>155.84236800000002</v>
      </c>
      <c r="AK84" s="141">
        <v>109.423776</v>
      </c>
      <c r="AL84" s="141">
        <v>189.03543999999999</v>
      </c>
      <c r="AM84" s="380">
        <v>5.2305440000000001</v>
      </c>
      <c r="AN84" s="141">
        <v>7.5176639999999999</v>
      </c>
      <c r="AO84" s="141">
        <v>1.6705919999999999</v>
      </c>
      <c r="AP84" s="141">
        <v>40.591408000000001</v>
      </c>
      <c r="AQ84" s="141">
        <v>1.551264</v>
      </c>
      <c r="AR84" s="141">
        <v>16.606479999999998</v>
      </c>
      <c r="AS84" s="141">
        <v>0</v>
      </c>
      <c r="AT84" s="142">
        <v>54.552784000000003</v>
      </c>
      <c r="AU84" s="466">
        <v>127.720736</v>
      </c>
      <c r="AV84" s="402">
        <v>3397.1886079999999</v>
      </c>
      <c r="AW84" s="141">
        <v>218.91225</v>
      </c>
      <c r="AX84" s="402">
        <v>1433.4012349999994</v>
      </c>
      <c r="AY84" s="141">
        <v>0</v>
      </c>
      <c r="AZ84" s="141">
        <v>0</v>
      </c>
      <c r="BA84" s="142">
        <v>634.04823999999996</v>
      </c>
      <c r="BB84" s="403">
        <v>799.35299499999928</v>
      </c>
    </row>
    <row r="85" spans="2:54" ht="16.149999999999999" customHeight="1">
      <c r="B85" s="397"/>
      <c r="F85" s="137" t="s">
        <v>69</v>
      </c>
      <c r="G85" s="395" t="s">
        <v>70</v>
      </c>
      <c r="H85" s="396">
        <v>32989</v>
      </c>
      <c r="I85" s="397" t="s">
        <v>55</v>
      </c>
      <c r="J85" s="397" t="s">
        <v>71</v>
      </c>
      <c r="K85" s="398" t="s">
        <v>63</v>
      </c>
      <c r="L85" s="395" t="s">
        <v>72</v>
      </c>
      <c r="M85" s="399">
        <v>0.16883884256299356</v>
      </c>
      <c r="N85" s="400" t="s">
        <v>52</v>
      </c>
      <c r="O85" s="504">
        <v>2017</v>
      </c>
      <c r="P85" s="401">
        <v>2</v>
      </c>
      <c r="Q85" s="141">
        <v>12929.20264</v>
      </c>
      <c r="R85" s="141">
        <v>139.60527500000001</v>
      </c>
      <c r="S85" s="402">
        <v>12789.597365000001</v>
      </c>
      <c r="T85" s="141">
        <v>5137.7739199999996</v>
      </c>
      <c r="U85" s="141">
        <v>0</v>
      </c>
      <c r="V85" s="141">
        <v>0</v>
      </c>
      <c r="W85" s="403">
        <v>7651.823445</v>
      </c>
      <c r="X85" s="142">
        <v>139.95909</v>
      </c>
      <c r="Y85" s="141">
        <v>1534.5126599999999</v>
      </c>
      <c r="Z85" s="142">
        <v>116.682896</v>
      </c>
      <c r="AA85" s="141">
        <v>0</v>
      </c>
      <c r="AB85" s="141">
        <v>158.64657599999998</v>
      </c>
      <c r="AC85" s="142">
        <v>43.813264000000004</v>
      </c>
      <c r="AD85" s="141">
        <v>464.40468799999996</v>
      </c>
      <c r="AE85" s="141">
        <v>1537.5611680000002</v>
      </c>
      <c r="AF85" s="141">
        <v>368.445088</v>
      </c>
      <c r="AG85" s="141">
        <v>417.96620799999999</v>
      </c>
      <c r="AH85" s="141">
        <v>0</v>
      </c>
      <c r="AI85" s="141">
        <v>301.76062400000001</v>
      </c>
      <c r="AJ85" s="141">
        <v>137.86361599999998</v>
      </c>
      <c r="AK85" s="141">
        <v>97.98817600000001</v>
      </c>
      <c r="AL85" s="141">
        <v>169.24687999999998</v>
      </c>
      <c r="AM85" s="380">
        <v>13.802272000000002</v>
      </c>
      <c r="AN85" s="141">
        <v>15.631968000000001</v>
      </c>
      <c r="AO85" s="141">
        <v>29.255248000000002</v>
      </c>
      <c r="AP85" s="141">
        <v>32.536767999999995</v>
      </c>
      <c r="AQ85" s="141">
        <v>18.734496</v>
      </c>
      <c r="AR85" s="141">
        <v>12.33056</v>
      </c>
      <c r="AS85" s="141">
        <v>0</v>
      </c>
      <c r="AT85" s="142">
        <v>4.2759200000000002</v>
      </c>
      <c r="AU85" s="466">
        <v>126.56723200000002</v>
      </c>
      <c r="AV85" s="402">
        <v>3621.80368</v>
      </c>
      <c r="AW85" s="141">
        <v>258.37335000000002</v>
      </c>
      <c r="AX85" s="402">
        <v>2182.9516090000006</v>
      </c>
      <c r="AY85" s="141">
        <v>0</v>
      </c>
      <c r="AZ85" s="141">
        <v>0</v>
      </c>
      <c r="BA85" s="142">
        <v>136.11219999999997</v>
      </c>
      <c r="BB85" s="403">
        <v>2046.8394090000006</v>
      </c>
    </row>
    <row r="86" spans="2:54" ht="16.149999999999999" customHeight="1">
      <c r="B86" s="397"/>
      <c r="F86" s="137" t="s">
        <v>73</v>
      </c>
      <c r="G86" s="395" t="s">
        <v>74</v>
      </c>
      <c r="H86" s="396">
        <v>36981</v>
      </c>
      <c r="I86" s="397" t="s">
        <v>61</v>
      </c>
      <c r="J86" s="397" t="s">
        <v>67</v>
      </c>
      <c r="K86" s="398" t="s">
        <v>63</v>
      </c>
      <c r="L86" s="395" t="s">
        <v>68</v>
      </c>
      <c r="M86" s="399">
        <v>6.4491282736110239E-2</v>
      </c>
      <c r="N86" s="400" t="s">
        <v>52</v>
      </c>
      <c r="O86" s="504">
        <v>2017</v>
      </c>
      <c r="P86" s="401">
        <v>2</v>
      </c>
      <c r="Q86" s="141">
        <v>8706.7147399999994</v>
      </c>
      <c r="R86" s="141">
        <v>153.98727500000001</v>
      </c>
      <c r="S86" s="402">
        <v>8552.7274649999999</v>
      </c>
      <c r="T86" s="141">
        <v>3558.1219799999999</v>
      </c>
      <c r="U86" s="141">
        <v>0</v>
      </c>
      <c r="V86" s="141">
        <v>0</v>
      </c>
      <c r="W86" s="403">
        <v>4994.6054849999982</v>
      </c>
      <c r="X86" s="142">
        <v>87.786045000000001</v>
      </c>
      <c r="Y86" s="141">
        <v>1026.0879599999998</v>
      </c>
      <c r="Z86" s="142">
        <v>62.826191999999999</v>
      </c>
      <c r="AA86" s="141">
        <v>0</v>
      </c>
      <c r="AB86" s="141">
        <v>-26.789135999999999</v>
      </c>
      <c r="AC86" s="142">
        <v>85.617840000000001</v>
      </c>
      <c r="AD86" s="141">
        <v>358.30220799999995</v>
      </c>
      <c r="AE86" s="141">
        <v>835.2164479999999</v>
      </c>
      <c r="AF86" s="141">
        <v>981.29380800000001</v>
      </c>
      <c r="AG86" s="141">
        <v>320.37579200000005</v>
      </c>
      <c r="AH86" s="141">
        <v>0</v>
      </c>
      <c r="AI86" s="141">
        <v>220.637472</v>
      </c>
      <c r="AJ86" s="141">
        <v>135.53672</v>
      </c>
      <c r="AK86" s="141">
        <v>54.711888000000002</v>
      </c>
      <c r="AL86" s="141">
        <v>152.40174400000001</v>
      </c>
      <c r="AM86" s="380">
        <v>5.9266240000000003</v>
      </c>
      <c r="AN86" s="141">
        <v>5.8868479999999996</v>
      </c>
      <c r="AO86" s="141">
        <v>0.656304</v>
      </c>
      <c r="AP86" s="141">
        <v>36.812688000000001</v>
      </c>
      <c r="AQ86" s="141">
        <v>9.8445600000000013</v>
      </c>
      <c r="AR86" s="141">
        <v>16.487151999999998</v>
      </c>
      <c r="AS86" s="141">
        <v>0</v>
      </c>
      <c r="AT86" s="142">
        <v>7.3187840000000008</v>
      </c>
      <c r="AU86" s="466">
        <v>82.932960000000008</v>
      </c>
      <c r="AV86" s="402">
        <v>3141.40904</v>
      </c>
      <c r="AW86" s="141">
        <v>173.81775000000002</v>
      </c>
      <c r="AX86" s="402">
        <v>561.50720199999853</v>
      </c>
      <c r="AY86" s="141">
        <v>0</v>
      </c>
      <c r="AZ86" s="141">
        <v>0</v>
      </c>
      <c r="BA86" s="142">
        <v>561.07646</v>
      </c>
      <c r="BB86" s="403">
        <v>0.4307419999985882</v>
      </c>
    </row>
    <row r="87" spans="2:54" ht="16.149999999999999" customHeight="1">
      <c r="B87" s="397"/>
      <c r="F87" s="137" t="s">
        <v>75</v>
      </c>
      <c r="G87" s="395" t="s">
        <v>76</v>
      </c>
      <c r="H87" s="396">
        <v>38015</v>
      </c>
      <c r="I87" s="397" t="s">
        <v>61</v>
      </c>
      <c r="J87" s="397" t="s">
        <v>62</v>
      </c>
      <c r="K87" s="398" t="s">
        <v>63</v>
      </c>
      <c r="L87" s="395" t="s">
        <v>77</v>
      </c>
      <c r="M87" s="399">
        <v>0.12570541507871705</v>
      </c>
      <c r="N87" s="400" t="s">
        <v>52</v>
      </c>
      <c r="O87" s="504">
        <v>2017</v>
      </c>
      <c r="P87" s="401">
        <v>2</v>
      </c>
      <c r="Q87" s="141">
        <v>7923.6454799999992</v>
      </c>
      <c r="R87" s="141">
        <v>214.671325</v>
      </c>
      <c r="S87" s="402">
        <v>7708.9741549999999</v>
      </c>
      <c r="T87" s="141">
        <v>3081.2623599999997</v>
      </c>
      <c r="U87" s="141">
        <v>0</v>
      </c>
      <c r="V87" s="141">
        <v>0</v>
      </c>
      <c r="W87" s="403">
        <v>4627.7117950000002</v>
      </c>
      <c r="X87" s="142">
        <v>116.47429499999998</v>
      </c>
      <c r="Y87" s="141">
        <v>924.70691999999997</v>
      </c>
      <c r="Z87" s="142">
        <v>59.365680000000005</v>
      </c>
      <c r="AA87" s="141">
        <v>0</v>
      </c>
      <c r="AB87" s="141">
        <v>-28.837600000000002</v>
      </c>
      <c r="AC87" s="142">
        <v>45.364527999999993</v>
      </c>
      <c r="AD87" s="141">
        <v>300.845776</v>
      </c>
      <c r="AE87" s="141">
        <v>804.70825600000001</v>
      </c>
      <c r="AF87" s="141">
        <v>591.38956800000005</v>
      </c>
      <c r="AG87" s="141">
        <v>286.24798399999997</v>
      </c>
      <c r="AH87" s="141">
        <v>0</v>
      </c>
      <c r="AI87" s="141">
        <v>159.64097599999999</v>
      </c>
      <c r="AJ87" s="141">
        <v>59.286127999999998</v>
      </c>
      <c r="AK87" s="141">
        <v>2.4064480000000001</v>
      </c>
      <c r="AL87" s="141">
        <v>108.98623999999998</v>
      </c>
      <c r="AM87" s="380">
        <v>10.998063999999999</v>
      </c>
      <c r="AN87" s="141">
        <v>9.367248</v>
      </c>
      <c r="AO87" s="141">
        <v>7.0403520000000004</v>
      </c>
      <c r="AP87" s="141">
        <v>21.538703999999999</v>
      </c>
      <c r="AQ87" s="141">
        <v>0</v>
      </c>
      <c r="AR87" s="141">
        <v>17.859424000000001</v>
      </c>
      <c r="AS87" s="141">
        <v>0</v>
      </c>
      <c r="AT87" s="142">
        <v>8.5916160000000001</v>
      </c>
      <c r="AU87" s="466">
        <v>75.395408000000003</v>
      </c>
      <c r="AV87" s="402">
        <v>2388.9067839999998</v>
      </c>
      <c r="AW87" s="141">
        <v>158.73990000000001</v>
      </c>
      <c r="AX87" s="402">
        <v>996.04514400000016</v>
      </c>
      <c r="AY87" s="141">
        <v>0</v>
      </c>
      <c r="AZ87" s="141">
        <v>0</v>
      </c>
      <c r="BA87" s="142">
        <v>196.29203999999999</v>
      </c>
      <c r="BB87" s="403">
        <v>799.75310400000012</v>
      </c>
    </row>
    <row r="88" spans="2:54" ht="16.149999999999999" customHeight="1">
      <c r="B88" s="397"/>
      <c r="F88" s="137" t="s">
        <v>78</v>
      </c>
      <c r="G88" s="395" t="s">
        <v>79</v>
      </c>
      <c r="H88" s="396">
        <v>38453</v>
      </c>
      <c r="I88" s="397" t="s">
        <v>61</v>
      </c>
      <c r="J88" s="397" t="s">
        <v>62</v>
      </c>
      <c r="K88" s="398" t="s">
        <v>63</v>
      </c>
      <c r="L88" s="395" t="s">
        <v>80</v>
      </c>
      <c r="M88" s="399">
        <v>0.18712698230763597</v>
      </c>
      <c r="N88" s="400" t="s">
        <v>52</v>
      </c>
      <c r="O88" s="504">
        <v>2017</v>
      </c>
      <c r="P88" s="401">
        <v>2</v>
      </c>
      <c r="Q88" s="141">
        <v>14465.498180000001</v>
      </c>
      <c r="R88" s="141">
        <v>405.89199999999994</v>
      </c>
      <c r="S88" s="402">
        <v>14059.606180000001</v>
      </c>
      <c r="T88" s="141">
        <v>5795.4540400000005</v>
      </c>
      <c r="U88" s="141">
        <v>0</v>
      </c>
      <c r="V88" s="141">
        <v>0</v>
      </c>
      <c r="W88" s="403">
        <v>8264.1521400000001</v>
      </c>
      <c r="X88" s="142">
        <v>200.89689000000001</v>
      </c>
      <c r="Y88" s="141">
        <v>1686.4626599999999</v>
      </c>
      <c r="Z88" s="142">
        <v>87.924847999999997</v>
      </c>
      <c r="AA88" s="141">
        <v>0</v>
      </c>
      <c r="AB88" s="141">
        <v>265.04737599999999</v>
      </c>
      <c r="AC88" s="142">
        <v>47.035119999999999</v>
      </c>
      <c r="AD88" s="141">
        <v>491.98934399999996</v>
      </c>
      <c r="AE88" s="141">
        <v>1420.2816319999999</v>
      </c>
      <c r="AF88" s="141">
        <v>455.614192</v>
      </c>
      <c r="AG88" s="141">
        <v>490.69662399999999</v>
      </c>
      <c r="AH88" s="141">
        <v>0</v>
      </c>
      <c r="AI88" s="141">
        <v>304.16707199999996</v>
      </c>
      <c r="AJ88" s="141">
        <v>157.85105600000003</v>
      </c>
      <c r="AK88" s="141">
        <v>106.71900799999999</v>
      </c>
      <c r="AL88" s="141">
        <v>50.595072000000002</v>
      </c>
      <c r="AM88" s="380">
        <v>18.416288000000002</v>
      </c>
      <c r="AN88" s="141">
        <v>20.524416000000002</v>
      </c>
      <c r="AO88" s="141">
        <v>17.382111999999999</v>
      </c>
      <c r="AP88" s="141">
        <v>50.634848000000005</v>
      </c>
      <c r="AQ88" s="141">
        <v>0</v>
      </c>
      <c r="AR88" s="141">
        <v>5.1311040000000006</v>
      </c>
      <c r="AS88" s="141">
        <v>0</v>
      </c>
      <c r="AT88" s="142">
        <v>14.836448000000001</v>
      </c>
      <c r="AU88" s="466">
        <v>126.92521600000001</v>
      </c>
      <c r="AV88" s="402">
        <v>3604.8392159999999</v>
      </c>
      <c r="AW88" s="141">
        <v>289.226</v>
      </c>
      <c r="AX88" s="402">
        <v>2706.8850220000004</v>
      </c>
      <c r="AY88" s="141">
        <v>0</v>
      </c>
      <c r="AZ88" s="141">
        <v>0</v>
      </c>
      <c r="BA88" s="142">
        <v>225.32062000000002</v>
      </c>
      <c r="BB88" s="403">
        <v>2481.5644020000004</v>
      </c>
    </row>
    <row r="89" spans="2:54" ht="16.149999999999999" customHeight="1">
      <c r="B89" s="397"/>
      <c r="F89" s="137" t="s">
        <v>81</v>
      </c>
      <c r="G89" s="395" t="s">
        <v>82</v>
      </c>
      <c r="H89" s="396">
        <v>38453</v>
      </c>
      <c r="I89" s="397" t="s">
        <v>61</v>
      </c>
      <c r="J89" s="397" t="s">
        <v>62</v>
      </c>
      <c r="K89" s="398" t="s">
        <v>63</v>
      </c>
      <c r="L89" s="395" t="s">
        <v>83</v>
      </c>
      <c r="M89" s="399">
        <v>0.16536188883231023</v>
      </c>
      <c r="N89" s="400" t="s">
        <v>52</v>
      </c>
      <c r="O89" s="504">
        <v>2017</v>
      </c>
      <c r="P89" s="401">
        <v>2</v>
      </c>
      <c r="Q89" s="141">
        <v>12525.72474</v>
      </c>
      <c r="R89" s="141">
        <v>224.339225</v>
      </c>
      <c r="S89" s="402">
        <v>12301.385514999998</v>
      </c>
      <c r="T89" s="141">
        <v>5119.7830400000003</v>
      </c>
      <c r="U89" s="141">
        <v>0</v>
      </c>
      <c r="V89" s="141">
        <v>0</v>
      </c>
      <c r="W89" s="403">
        <v>7181.6024749999988</v>
      </c>
      <c r="X89" s="142">
        <v>149.436105</v>
      </c>
      <c r="Y89" s="141">
        <v>1475.7789199999997</v>
      </c>
      <c r="Z89" s="142">
        <v>83.927359999999993</v>
      </c>
      <c r="AA89" s="141">
        <v>0</v>
      </c>
      <c r="AB89" s="141">
        <v>21.618255999999999</v>
      </c>
      <c r="AC89" s="142">
        <v>106.520128</v>
      </c>
      <c r="AD89" s="141">
        <v>412.79532799999998</v>
      </c>
      <c r="AE89" s="141">
        <v>1256.6829440000001</v>
      </c>
      <c r="AF89" s="141">
        <v>248.6</v>
      </c>
      <c r="AG89" s="141">
        <v>449.80689599999994</v>
      </c>
      <c r="AH89" s="141">
        <v>0</v>
      </c>
      <c r="AI89" s="141">
        <v>244.52296000000001</v>
      </c>
      <c r="AJ89" s="141">
        <v>199.69540799999999</v>
      </c>
      <c r="AK89" s="141">
        <v>104.849536</v>
      </c>
      <c r="AL89" s="141">
        <v>187.74272000000002</v>
      </c>
      <c r="AM89" s="380">
        <v>19.231695999999999</v>
      </c>
      <c r="AN89" s="141">
        <v>16.129168</v>
      </c>
      <c r="AO89" s="141">
        <v>9.2876960000000004</v>
      </c>
      <c r="AP89" s="141">
        <v>38.562832</v>
      </c>
      <c r="AQ89" s="141">
        <v>0</v>
      </c>
      <c r="AR89" s="141">
        <v>16.427487999999997</v>
      </c>
      <c r="AS89" s="141">
        <v>0</v>
      </c>
      <c r="AT89" s="142">
        <v>49.72</v>
      </c>
      <c r="AU89" s="466">
        <v>149.35888</v>
      </c>
      <c r="AV89" s="402">
        <v>3254.0546720000002</v>
      </c>
      <c r="AW89" s="141">
        <v>275.2663</v>
      </c>
      <c r="AX89" s="402">
        <v>2071.2775019999981</v>
      </c>
      <c r="AY89" s="141">
        <v>0</v>
      </c>
      <c r="AZ89" s="141">
        <v>0</v>
      </c>
      <c r="BA89" s="142">
        <v>214.11138</v>
      </c>
      <c r="BB89" s="403">
        <v>1857.1661219999983</v>
      </c>
    </row>
    <row r="90" spans="2:54" ht="16.149999999999999" customHeight="1">
      <c r="F90" s="137" t="s">
        <v>84</v>
      </c>
      <c r="G90" s="395" t="s">
        <v>85</v>
      </c>
      <c r="H90" s="396">
        <v>38453</v>
      </c>
      <c r="I90" s="397" t="s">
        <v>61</v>
      </c>
      <c r="J90" s="397" t="s">
        <v>62</v>
      </c>
      <c r="K90" s="398" t="s">
        <v>63</v>
      </c>
      <c r="L90" s="395" t="s">
        <v>83</v>
      </c>
      <c r="M90" s="399">
        <v>0.12887224083804377</v>
      </c>
      <c r="N90" s="400" t="s">
        <v>52</v>
      </c>
      <c r="O90" s="504">
        <v>2017</v>
      </c>
      <c r="P90" s="401">
        <v>2</v>
      </c>
      <c r="Q90" s="141">
        <v>22228.785759999999</v>
      </c>
      <c r="R90" s="141">
        <v>355.35525000000001</v>
      </c>
      <c r="S90" s="402">
        <v>21873.430509999998</v>
      </c>
      <c r="T90" s="141">
        <v>8844.4219599999997</v>
      </c>
      <c r="U90" s="141">
        <v>0</v>
      </c>
      <c r="V90" s="141">
        <v>0</v>
      </c>
      <c r="W90" s="403">
        <v>13029.008549999999</v>
      </c>
      <c r="X90" s="142">
        <v>266.66223000000002</v>
      </c>
      <c r="Y90" s="141">
        <v>2624.1967599999998</v>
      </c>
      <c r="Z90" s="142">
        <v>150.194176</v>
      </c>
      <c r="AA90" s="141">
        <v>0</v>
      </c>
      <c r="AB90" s="141">
        <v>-207.392064</v>
      </c>
      <c r="AC90" s="142">
        <v>186.728432</v>
      </c>
      <c r="AD90" s="141">
        <v>669.09198399999991</v>
      </c>
      <c r="AE90" s="141">
        <v>2067.675808</v>
      </c>
      <c r="AF90" s="141">
        <v>1640.16336</v>
      </c>
      <c r="AG90" s="141">
        <v>806.12030399999992</v>
      </c>
      <c r="AH90" s="141">
        <v>0</v>
      </c>
      <c r="AI90" s="141">
        <v>464.026816</v>
      </c>
      <c r="AJ90" s="141">
        <v>227.55849599999999</v>
      </c>
      <c r="AK90" s="141">
        <v>104.849536</v>
      </c>
      <c r="AL90" s="141">
        <v>276.98017600000003</v>
      </c>
      <c r="AM90" s="380">
        <v>32.457216000000003</v>
      </c>
      <c r="AN90" s="141">
        <v>8.1938560000000003</v>
      </c>
      <c r="AO90" s="141">
        <v>5.6481919999999999</v>
      </c>
      <c r="AP90" s="141">
        <v>66.764015999999998</v>
      </c>
      <c r="AQ90" s="141">
        <v>9.8445600000000013</v>
      </c>
      <c r="AR90" s="141">
        <v>19.967551999999998</v>
      </c>
      <c r="AS90" s="141">
        <v>0</v>
      </c>
      <c r="AT90" s="142">
        <v>258.96164800000003</v>
      </c>
      <c r="AU90" s="466">
        <v>401.83704</v>
      </c>
      <c r="AV90" s="402">
        <v>6658.3035200000004</v>
      </c>
      <c r="AW90" s="141">
        <v>444.31479999999999</v>
      </c>
      <c r="AX90" s="402">
        <v>2864.6734319999978</v>
      </c>
      <c r="AY90" s="141">
        <v>0</v>
      </c>
      <c r="AZ90" s="141">
        <v>0</v>
      </c>
      <c r="BA90" s="142">
        <v>488.01157999999998</v>
      </c>
      <c r="BB90" s="403">
        <v>2376.6618519999975</v>
      </c>
    </row>
    <row r="91" spans="2:54" ht="16.149999999999999" customHeight="1">
      <c r="B91" s="397"/>
      <c r="F91" s="137" t="s">
        <v>86</v>
      </c>
      <c r="G91" s="395" t="s">
        <v>87</v>
      </c>
      <c r="H91" s="396">
        <v>38861</v>
      </c>
      <c r="I91" s="397" t="s">
        <v>55</v>
      </c>
      <c r="J91" s="397" t="s">
        <v>71</v>
      </c>
      <c r="K91" s="398" t="s">
        <v>63</v>
      </c>
      <c r="L91" s="395" t="s">
        <v>88</v>
      </c>
      <c r="M91" s="399">
        <v>0.16103501954351926</v>
      </c>
      <c r="N91" s="400" t="s">
        <v>52</v>
      </c>
      <c r="O91" s="504">
        <v>2017</v>
      </c>
      <c r="P91" s="401">
        <v>2</v>
      </c>
      <c r="Q91" s="141">
        <v>21644.771000000001</v>
      </c>
      <c r="R91" s="141">
        <v>343.80970000000002</v>
      </c>
      <c r="S91" s="402">
        <v>21300.961299999999</v>
      </c>
      <c r="T91" s="141">
        <v>8649.9462200000016</v>
      </c>
      <c r="U91" s="141">
        <v>0</v>
      </c>
      <c r="V91" s="141">
        <v>0</v>
      </c>
      <c r="W91" s="403">
        <v>12651.015079999997</v>
      </c>
      <c r="X91" s="142">
        <v>222.00748499999997</v>
      </c>
      <c r="Y91" s="141">
        <v>2555.5356199999997</v>
      </c>
      <c r="Z91" s="142">
        <v>115.807824</v>
      </c>
      <c r="AA91" s="141">
        <v>0</v>
      </c>
      <c r="AB91" s="141">
        <v>541.60990399999991</v>
      </c>
      <c r="AC91" s="142">
        <v>-51.112160000000003</v>
      </c>
      <c r="AD91" s="141">
        <v>634.10899199999994</v>
      </c>
      <c r="AE91" s="141">
        <v>2217.154016</v>
      </c>
      <c r="AF91" s="141">
        <v>1282.597008</v>
      </c>
      <c r="AG91" s="141">
        <v>737.44704000000002</v>
      </c>
      <c r="AH91" s="141">
        <v>0</v>
      </c>
      <c r="AI91" s="141">
        <v>488.19073600000002</v>
      </c>
      <c r="AJ91" s="141">
        <v>254.62606399999999</v>
      </c>
      <c r="AK91" s="141">
        <v>97.98817600000001</v>
      </c>
      <c r="AL91" s="141">
        <v>273.79809599999999</v>
      </c>
      <c r="AM91" s="380">
        <v>11.694144</v>
      </c>
      <c r="AN91" s="141">
        <v>24.124144000000001</v>
      </c>
      <c r="AO91" s="141">
        <v>6.4834879999999995</v>
      </c>
      <c r="AP91" s="141">
        <v>49.640447999999999</v>
      </c>
      <c r="AQ91" s="141">
        <v>3.102528</v>
      </c>
      <c r="AR91" s="141">
        <v>25.277647999999999</v>
      </c>
      <c r="AS91" s="141">
        <v>0</v>
      </c>
      <c r="AT91" s="142">
        <v>224.07809600000002</v>
      </c>
      <c r="AU91" s="466">
        <v>344.40049599999998</v>
      </c>
      <c r="AV91" s="402">
        <v>6330.3106239999997</v>
      </c>
      <c r="AW91" s="141">
        <v>432.28514999999999</v>
      </c>
      <c r="AX91" s="402">
        <v>3485.5661209999989</v>
      </c>
      <c r="AY91" s="141">
        <v>0</v>
      </c>
      <c r="AZ91" s="141">
        <v>0</v>
      </c>
      <c r="BA91" s="142">
        <v>276.45114000000001</v>
      </c>
      <c r="BB91" s="403">
        <v>3209.1149809999988</v>
      </c>
    </row>
    <row r="92" spans="2:54" ht="16.149999999999999" customHeight="1">
      <c r="B92" s="397"/>
      <c r="F92" s="137" t="s">
        <v>89</v>
      </c>
      <c r="G92" s="395" t="s">
        <v>90</v>
      </c>
      <c r="H92" s="396">
        <v>39056</v>
      </c>
      <c r="I92" s="397" t="s">
        <v>61</v>
      </c>
      <c r="J92" s="397" t="s">
        <v>91</v>
      </c>
      <c r="K92" s="398" t="s">
        <v>63</v>
      </c>
      <c r="L92" s="395" t="s">
        <v>92</v>
      </c>
      <c r="M92" s="399">
        <v>0.17993526243400418</v>
      </c>
      <c r="N92" s="400" t="s">
        <v>52</v>
      </c>
      <c r="O92" s="504">
        <v>2017</v>
      </c>
      <c r="P92" s="401">
        <v>2</v>
      </c>
      <c r="Q92" s="141">
        <v>10880.28858</v>
      </c>
      <c r="R92" s="141">
        <v>183.19072499999999</v>
      </c>
      <c r="S92" s="402">
        <v>10697.097855</v>
      </c>
      <c r="T92" s="141">
        <v>4360.1343400000005</v>
      </c>
      <c r="U92" s="141">
        <v>0</v>
      </c>
      <c r="V92" s="141">
        <v>0</v>
      </c>
      <c r="W92" s="403">
        <v>6336.9635149999986</v>
      </c>
      <c r="X92" s="142">
        <v>123.30011999999999</v>
      </c>
      <c r="Y92" s="141">
        <v>1283.3291799999997</v>
      </c>
      <c r="Z92" s="142">
        <v>88.521488000000005</v>
      </c>
      <c r="AA92" s="141">
        <v>0</v>
      </c>
      <c r="AB92" s="141">
        <v>173.28414399999997</v>
      </c>
      <c r="AC92" s="142">
        <v>62.428432000000001</v>
      </c>
      <c r="AD92" s="141">
        <v>287.99812800000001</v>
      </c>
      <c r="AE92" s="141">
        <v>1017.052432</v>
      </c>
      <c r="AF92" s="141">
        <v>402.77177600000005</v>
      </c>
      <c r="AG92" s="141">
        <v>414.28692799999999</v>
      </c>
      <c r="AH92" s="141">
        <v>0</v>
      </c>
      <c r="AI92" s="141">
        <v>207.49150399999999</v>
      </c>
      <c r="AJ92" s="141">
        <v>236.527984</v>
      </c>
      <c r="AK92" s="141">
        <v>53.836815999999999</v>
      </c>
      <c r="AL92" s="141">
        <v>212.88115200000001</v>
      </c>
      <c r="AM92" s="380">
        <v>11.057727999999999</v>
      </c>
      <c r="AN92" s="141">
        <v>7.1994559999999996</v>
      </c>
      <c r="AO92" s="141">
        <v>8.7109439999999996</v>
      </c>
      <c r="AP92" s="141">
        <v>19.430576000000002</v>
      </c>
      <c r="AQ92" s="141">
        <v>0</v>
      </c>
      <c r="AR92" s="141">
        <v>13.245407999999999</v>
      </c>
      <c r="AS92" s="141">
        <v>0</v>
      </c>
      <c r="AT92" s="142">
        <v>10.04344</v>
      </c>
      <c r="AU92" s="466">
        <v>69.687551999999997</v>
      </c>
      <c r="AV92" s="402">
        <v>2902.5342719999999</v>
      </c>
      <c r="AW92" s="141">
        <v>217.24345</v>
      </c>
      <c r="AX92" s="402">
        <v>1957.7475809999987</v>
      </c>
      <c r="AY92" s="141">
        <v>0</v>
      </c>
      <c r="AZ92" s="141">
        <v>0</v>
      </c>
      <c r="BA92" s="142">
        <v>423.64224000000002</v>
      </c>
      <c r="BB92" s="403">
        <v>1534.1053409999986</v>
      </c>
    </row>
    <row r="93" spans="2:54" ht="16.149999999999999" customHeight="1">
      <c r="B93" s="397"/>
      <c r="F93" s="137" t="s">
        <v>93</v>
      </c>
      <c r="G93" s="395" t="s">
        <v>94</v>
      </c>
      <c r="H93" s="396">
        <v>39781</v>
      </c>
      <c r="I93" s="397" t="s">
        <v>55</v>
      </c>
      <c r="J93" s="397" t="s">
        <v>71</v>
      </c>
      <c r="K93" s="398" t="s">
        <v>95</v>
      </c>
      <c r="L93" s="395" t="s">
        <v>96</v>
      </c>
      <c r="M93" s="399">
        <v>0.12840510592266313</v>
      </c>
      <c r="N93" s="400" t="s">
        <v>52</v>
      </c>
      <c r="O93" s="504">
        <v>2017</v>
      </c>
      <c r="P93" s="401">
        <v>2</v>
      </c>
      <c r="Q93" s="141">
        <v>5144.0747800000008</v>
      </c>
      <c r="R93" s="141">
        <v>142.12212500000001</v>
      </c>
      <c r="S93" s="402">
        <v>5001.952655</v>
      </c>
      <c r="T93" s="141">
        <v>2785.4241199999997</v>
      </c>
      <c r="U93" s="141">
        <v>0</v>
      </c>
      <c r="V93" s="141">
        <v>0</v>
      </c>
      <c r="W93" s="403">
        <v>2216.5285350000004</v>
      </c>
      <c r="X93" s="142">
        <v>165.32346000000001</v>
      </c>
      <c r="Y93" s="141">
        <v>399.99318000000005</v>
      </c>
      <c r="Z93" s="142">
        <v>74.40100799999999</v>
      </c>
      <c r="AA93" s="141">
        <v>0</v>
      </c>
      <c r="AB93" s="141">
        <v>55.905167999999996</v>
      </c>
      <c r="AC93" s="142">
        <v>16.487151999999998</v>
      </c>
      <c r="AD93" s="141">
        <v>168.65024</v>
      </c>
      <c r="AE93" s="141">
        <v>193.748896</v>
      </c>
      <c r="AF93" s="141">
        <v>236.86608000000001</v>
      </c>
      <c r="AG93" s="141">
        <v>69.747216000000009</v>
      </c>
      <c r="AH93" s="141">
        <v>0</v>
      </c>
      <c r="AI93" s="141">
        <v>24.064479999999996</v>
      </c>
      <c r="AJ93" s="141">
        <v>15.512640000000001</v>
      </c>
      <c r="AK93" s="141">
        <v>58.47072</v>
      </c>
      <c r="AL93" s="141">
        <v>80.745280000000008</v>
      </c>
      <c r="AM93" s="380">
        <v>6.7221440000000001</v>
      </c>
      <c r="AN93" s="141">
        <v>3.2616319999999996</v>
      </c>
      <c r="AO93" s="141">
        <v>0</v>
      </c>
      <c r="AP93" s="141">
        <v>9.2479200000000006</v>
      </c>
      <c r="AQ93" s="141">
        <v>0</v>
      </c>
      <c r="AR93" s="141">
        <v>5.6879679999999997</v>
      </c>
      <c r="AS93" s="141">
        <v>0</v>
      </c>
      <c r="AT93" s="142">
        <v>12.887423999999999</v>
      </c>
      <c r="AU93" s="466">
        <v>37.807087999999993</v>
      </c>
      <c r="AV93" s="402">
        <v>885.61263999999994</v>
      </c>
      <c r="AW93" s="141">
        <v>103.0651</v>
      </c>
      <c r="AX93" s="402">
        <v>660.52546700000016</v>
      </c>
      <c r="AY93" s="141">
        <v>0</v>
      </c>
      <c r="AZ93" s="141">
        <v>0</v>
      </c>
      <c r="BA93" s="142">
        <v>98.201880000000003</v>
      </c>
      <c r="BB93" s="403">
        <v>562.3235870000002</v>
      </c>
    </row>
    <row r="94" spans="2:54" ht="16.149999999999999" customHeight="1">
      <c r="B94" s="397"/>
      <c r="F94" s="137" t="s">
        <v>97</v>
      </c>
      <c r="G94" s="395" t="s">
        <v>98</v>
      </c>
      <c r="H94" s="396">
        <v>40002</v>
      </c>
      <c r="I94" s="397" t="s">
        <v>61</v>
      </c>
      <c r="J94" s="397" t="s">
        <v>67</v>
      </c>
      <c r="K94" s="398" t="s">
        <v>63</v>
      </c>
      <c r="L94" s="395" t="s">
        <v>68</v>
      </c>
      <c r="M94" s="399">
        <v>0.10609589134834733</v>
      </c>
      <c r="N94" s="400" t="s">
        <v>52</v>
      </c>
      <c r="O94" s="504">
        <v>2017</v>
      </c>
      <c r="P94" s="401">
        <v>2</v>
      </c>
      <c r="Q94" s="141">
        <v>13564.353640000001</v>
      </c>
      <c r="R94" s="141">
        <v>230.31174999999999</v>
      </c>
      <c r="S94" s="402">
        <v>13334.04189</v>
      </c>
      <c r="T94" s="141">
        <v>5627.1542200000004</v>
      </c>
      <c r="U94" s="141">
        <v>0</v>
      </c>
      <c r="V94" s="141">
        <v>0</v>
      </c>
      <c r="W94" s="403">
        <v>7706.8876700000001</v>
      </c>
      <c r="X94" s="142">
        <v>192.23105999999999</v>
      </c>
      <c r="Y94" s="141">
        <v>1599.6890800000001</v>
      </c>
      <c r="Z94" s="142">
        <v>93.752032</v>
      </c>
      <c r="AA94" s="141">
        <v>0</v>
      </c>
      <c r="AB94" s="141">
        <v>-42.023343999999994</v>
      </c>
      <c r="AC94" s="142">
        <v>82.694303999999988</v>
      </c>
      <c r="AD94" s="141">
        <v>461.99824000000001</v>
      </c>
      <c r="AE94" s="141">
        <v>1262.0328160000001</v>
      </c>
      <c r="AF94" s="141">
        <v>592.92094399999996</v>
      </c>
      <c r="AG94" s="141">
        <v>716.46519999999998</v>
      </c>
      <c r="AH94" s="141">
        <v>0</v>
      </c>
      <c r="AI94" s="141">
        <v>361.80249600000002</v>
      </c>
      <c r="AJ94" s="141">
        <v>276.24432000000002</v>
      </c>
      <c r="AK94" s="141">
        <v>109.423776</v>
      </c>
      <c r="AL94" s="141">
        <v>233.02769599999999</v>
      </c>
      <c r="AM94" s="380">
        <v>9.0291519999999998</v>
      </c>
      <c r="AN94" s="141">
        <v>29.394463999999999</v>
      </c>
      <c r="AO94" s="141">
        <v>8.5916160000000001</v>
      </c>
      <c r="AP94" s="141">
        <v>57.337103999999997</v>
      </c>
      <c r="AQ94" s="141">
        <v>0</v>
      </c>
      <c r="AR94" s="141">
        <v>23.984928000000004</v>
      </c>
      <c r="AS94" s="141">
        <v>0</v>
      </c>
      <c r="AT94" s="142">
        <v>9.5860160000000008</v>
      </c>
      <c r="AU94" s="466">
        <v>137.92328000000001</v>
      </c>
      <c r="AV94" s="402">
        <v>4151.8387680000005</v>
      </c>
      <c r="AW94" s="141">
        <v>270.9255</v>
      </c>
      <c r="AX94" s="402">
        <v>1439.1221899999998</v>
      </c>
      <c r="AY94" s="141">
        <v>0</v>
      </c>
      <c r="AZ94" s="141">
        <v>0</v>
      </c>
      <c r="BA94" s="142">
        <v>294.04703999999998</v>
      </c>
      <c r="BB94" s="403">
        <v>1145.0751499999997</v>
      </c>
    </row>
    <row r="95" spans="2:54" ht="16.149999999999999" customHeight="1">
      <c r="B95" s="397"/>
      <c r="F95" s="137" t="s">
        <v>99</v>
      </c>
      <c r="G95" s="395" t="s">
        <v>100</v>
      </c>
      <c r="H95" s="396">
        <v>40308</v>
      </c>
      <c r="I95" s="397" t="s">
        <v>55</v>
      </c>
      <c r="J95" s="397" t="s">
        <v>71</v>
      </c>
      <c r="K95" s="398" t="s">
        <v>63</v>
      </c>
      <c r="L95" s="395" t="s">
        <v>77</v>
      </c>
      <c r="M95" s="399">
        <v>6.1931978780099463E-2</v>
      </c>
      <c r="N95" s="400" t="s">
        <v>52</v>
      </c>
      <c r="O95" s="504">
        <v>2017</v>
      </c>
      <c r="P95" s="401">
        <v>2</v>
      </c>
      <c r="Q95" s="141">
        <v>8666.1744799999979</v>
      </c>
      <c r="R95" s="141">
        <v>67.295774999999992</v>
      </c>
      <c r="S95" s="402">
        <v>8598.8787049999992</v>
      </c>
      <c r="T95" s="141">
        <v>3510.7338399999999</v>
      </c>
      <c r="U95" s="141">
        <v>0</v>
      </c>
      <c r="V95" s="141">
        <v>0</v>
      </c>
      <c r="W95" s="403">
        <v>5088.1448649999993</v>
      </c>
      <c r="X95" s="142">
        <v>96.333164999999994</v>
      </c>
      <c r="Y95" s="141">
        <v>1031.7607599999999</v>
      </c>
      <c r="Z95" s="142">
        <v>48.327839999999995</v>
      </c>
      <c r="AA95" s="141">
        <v>0</v>
      </c>
      <c r="AB95" s="141">
        <v>-24.442352</v>
      </c>
      <c r="AC95" s="142">
        <v>45.881616000000001</v>
      </c>
      <c r="AD95" s="141">
        <v>381.27284800000001</v>
      </c>
      <c r="AE95" s="141">
        <v>1029.7807519999999</v>
      </c>
      <c r="AF95" s="141">
        <v>543.91691200000002</v>
      </c>
      <c r="AG95" s="141">
        <v>589.20188800000005</v>
      </c>
      <c r="AH95" s="141">
        <v>0</v>
      </c>
      <c r="AI95" s="141">
        <v>236.448432</v>
      </c>
      <c r="AJ95" s="141">
        <v>102.12488</v>
      </c>
      <c r="AK95" s="141">
        <v>0</v>
      </c>
      <c r="AL95" s="141">
        <v>205.28393599999998</v>
      </c>
      <c r="AM95" s="380">
        <v>10.461088</v>
      </c>
      <c r="AN95" s="141">
        <v>1.968912</v>
      </c>
      <c r="AO95" s="141">
        <v>8.0944160000000007</v>
      </c>
      <c r="AP95" s="141">
        <v>25.078768</v>
      </c>
      <c r="AQ95" s="141">
        <v>0</v>
      </c>
      <c r="AR95" s="141">
        <v>18.69472</v>
      </c>
      <c r="AS95" s="141">
        <v>0</v>
      </c>
      <c r="AT95" s="142">
        <v>70.721728000000013</v>
      </c>
      <c r="AU95" s="466">
        <v>135.019632</v>
      </c>
      <c r="AV95" s="402">
        <v>3223.0492800000002</v>
      </c>
      <c r="AW95" s="141">
        <v>173.39974999999998</v>
      </c>
      <c r="AX95" s="402">
        <v>536.71333399999935</v>
      </c>
      <c r="AY95" s="141">
        <v>0</v>
      </c>
      <c r="AZ95" s="141">
        <v>0</v>
      </c>
      <c r="BA95" s="142">
        <v>126.57876</v>
      </c>
      <c r="BB95" s="403">
        <v>410.13457399999936</v>
      </c>
    </row>
    <row r="96" spans="2:54" ht="16.149999999999999" customHeight="1">
      <c r="B96" s="397"/>
      <c r="F96" s="137" t="s">
        <v>101</v>
      </c>
      <c r="G96" s="395" t="s">
        <v>102</v>
      </c>
      <c r="H96" s="396">
        <v>40328</v>
      </c>
      <c r="I96" s="397" t="s">
        <v>55</v>
      </c>
      <c r="J96" s="397" t="s">
        <v>103</v>
      </c>
      <c r="K96" s="398" t="s">
        <v>63</v>
      </c>
      <c r="L96" s="395" t="s">
        <v>77</v>
      </c>
      <c r="M96" s="399">
        <v>1.1109756101371101E-2</v>
      </c>
      <c r="N96" s="400" t="s">
        <v>51</v>
      </c>
      <c r="O96" s="504">
        <v>2017</v>
      </c>
      <c r="P96" s="401">
        <v>2</v>
      </c>
      <c r="Q96" s="141">
        <v>9410.18246</v>
      </c>
      <c r="R96" s="141">
        <v>70.232100000000003</v>
      </c>
      <c r="S96" s="402">
        <v>9339.9503600000007</v>
      </c>
      <c r="T96" s="141">
        <v>3854.1205800000002</v>
      </c>
      <c r="U96" s="141">
        <v>0</v>
      </c>
      <c r="V96" s="141">
        <v>0</v>
      </c>
      <c r="W96" s="403">
        <v>5485.82978</v>
      </c>
      <c r="X96" s="142">
        <v>109.33190999999999</v>
      </c>
      <c r="Y96" s="141">
        <v>1120.6819</v>
      </c>
      <c r="Z96" s="142">
        <v>47.293664</v>
      </c>
      <c r="AA96" s="141">
        <v>0</v>
      </c>
      <c r="AB96" s="141">
        <v>-134.99974399999999</v>
      </c>
      <c r="AC96" s="142">
        <v>51.987232000000006</v>
      </c>
      <c r="AD96" s="141">
        <v>519.63366399999995</v>
      </c>
      <c r="AE96" s="141">
        <v>1082.583392</v>
      </c>
      <c r="AF96" s="141">
        <v>799.75614399999995</v>
      </c>
      <c r="AG96" s="141">
        <v>584.96574399999997</v>
      </c>
      <c r="AH96" s="141">
        <v>0</v>
      </c>
      <c r="AI96" s="141">
        <v>239.471408</v>
      </c>
      <c r="AJ96" s="141">
        <v>123.48459200000001</v>
      </c>
      <c r="AK96" s="141">
        <v>48.984144000000001</v>
      </c>
      <c r="AL96" s="141">
        <v>234.399968</v>
      </c>
      <c r="AM96" s="380">
        <v>13.503952</v>
      </c>
      <c r="AN96" s="141">
        <v>6.0459519999999998</v>
      </c>
      <c r="AO96" s="141">
        <v>7.2790080000000001</v>
      </c>
      <c r="AP96" s="141">
        <v>26.729471999999998</v>
      </c>
      <c r="AQ96" s="141">
        <v>0</v>
      </c>
      <c r="AR96" s="141">
        <v>11.893024</v>
      </c>
      <c r="AS96" s="141">
        <v>0</v>
      </c>
      <c r="AT96" s="142">
        <v>134.16444799999999</v>
      </c>
      <c r="AU96" s="466">
        <v>199.61585600000001</v>
      </c>
      <c r="AV96" s="402">
        <v>3832.8949119999997</v>
      </c>
      <c r="AW96" s="141">
        <v>188.07004999999998</v>
      </c>
      <c r="AX96" s="402">
        <v>104.54483200000031</v>
      </c>
      <c r="AY96" s="141">
        <v>0</v>
      </c>
      <c r="AZ96" s="141">
        <v>0</v>
      </c>
      <c r="BA96" s="142">
        <v>121.62583999999998</v>
      </c>
      <c r="BB96" s="403">
        <v>-17.081007999999663</v>
      </c>
    </row>
    <row r="97" spans="2:54" ht="16.149999999999999" customHeight="1">
      <c r="F97" s="137" t="s">
        <v>104</v>
      </c>
      <c r="G97" s="395" t="s">
        <v>105</v>
      </c>
      <c r="H97" s="396">
        <v>40338</v>
      </c>
      <c r="I97" s="397" t="s">
        <v>55</v>
      </c>
      <c r="J97" s="397" t="s">
        <v>103</v>
      </c>
      <c r="K97" s="398" t="s">
        <v>106</v>
      </c>
      <c r="L97" s="395" t="s">
        <v>77</v>
      </c>
      <c r="M97" s="399">
        <v>-1.0390269411899494E-2</v>
      </c>
      <c r="N97" s="400" t="s">
        <v>56</v>
      </c>
      <c r="O97" s="504">
        <v>2017</v>
      </c>
      <c r="P97" s="401">
        <v>2</v>
      </c>
      <c r="Q97" s="141">
        <v>4115.0491199999997</v>
      </c>
      <c r="R97" s="141">
        <v>51.795175</v>
      </c>
      <c r="S97" s="402">
        <v>4063.2539450000004</v>
      </c>
      <c r="T97" s="141">
        <v>1677.0181400000001</v>
      </c>
      <c r="U97" s="141">
        <v>0</v>
      </c>
      <c r="V97" s="141">
        <v>0</v>
      </c>
      <c r="W97" s="403">
        <v>2386.2358050000003</v>
      </c>
      <c r="X97" s="142">
        <v>64.380389999999991</v>
      </c>
      <c r="Y97" s="141">
        <v>345.31144</v>
      </c>
      <c r="Z97" s="142">
        <v>53.458943999999995</v>
      </c>
      <c r="AA97" s="141">
        <v>0</v>
      </c>
      <c r="AB97" s="141">
        <v>-13.722720000000001</v>
      </c>
      <c r="AC97" s="142">
        <v>21.697808000000002</v>
      </c>
      <c r="AD97" s="141">
        <v>176.02868799999999</v>
      </c>
      <c r="AE97" s="141">
        <v>643.05859199999986</v>
      </c>
      <c r="AF97" s="141">
        <v>478.763824</v>
      </c>
      <c r="AG97" s="141">
        <v>155.06673599999999</v>
      </c>
      <c r="AH97" s="141">
        <v>0</v>
      </c>
      <c r="AI97" s="141">
        <v>220.79657599999999</v>
      </c>
      <c r="AJ97" s="141">
        <v>45.404303999999996</v>
      </c>
      <c r="AK97" s="141">
        <v>23.089967999999999</v>
      </c>
      <c r="AL97" s="141">
        <v>114.65432</v>
      </c>
      <c r="AM97" s="380">
        <v>5.1708800000000004</v>
      </c>
      <c r="AN97" s="141">
        <v>1.869472</v>
      </c>
      <c r="AO97" s="141">
        <v>0</v>
      </c>
      <c r="AP97" s="141">
        <v>16.606479999999998</v>
      </c>
      <c r="AQ97" s="141">
        <v>0</v>
      </c>
      <c r="AR97" s="141">
        <v>8.7109439999999996</v>
      </c>
      <c r="AS97" s="141">
        <v>0</v>
      </c>
      <c r="AT97" s="142">
        <v>2.147904</v>
      </c>
      <c r="AU97" s="466">
        <v>34.505679999999998</v>
      </c>
      <c r="AV97" s="402">
        <v>1891.3686879999998</v>
      </c>
      <c r="AW97" s="141">
        <v>82.447900000000004</v>
      </c>
      <c r="AX97" s="402">
        <v>-42.756468999999925</v>
      </c>
      <c r="AY97" s="141">
        <v>0</v>
      </c>
      <c r="AZ97" s="141">
        <v>0</v>
      </c>
      <c r="BA97" s="142">
        <v>107.23258000000001</v>
      </c>
      <c r="BB97" s="403">
        <v>-149.98904899999991</v>
      </c>
    </row>
    <row r="98" spans="2:54" ht="16.149999999999999" customHeight="1">
      <c r="B98" s="397"/>
      <c r="F98" s="137" t="s">
        <v>107</v>
      </c>
      <c r="G98" s="395" t="s">
        <v>213</v>
      </c>
      <c r="H98" s="396">
        <v>40978</v>
      </c>
      <c r="I98" s="397" t="s">
        <v>61</v>
      </c>
      <c r="J98" s="397" t="s">
        <v>108</v>
      </c>
      <c r="K98" s="398" t="s">
        <v>63</v>
      </c>
      <c r="L98" s="395" t="s">
        <v>77</v>
      </c>
      <c r="M98" s="399">
        <v>-3.2258706076526228E-2</v>
      </c>
      <c r="N98" s="400" t="s">
        <v>56</v>
      </c>
      <c r="O98" s="504">
        <v>2017</v>
      </c>
      <c r="P98" s="401">
        <v>2</v>
      </c>
      <c r="Q98" s="141">
        <v>7920.80908</v>
      </c>
      <c r="R98" s="141">
        <v>188.28435000000002</v>
      </c>
      <c r="S98" s="402">
        <v>7732.5247299999992</v>
      </c>
      <c r="T98" s="141">
        <v>3170.8115600000001</v>
      </c>
      <c r="U98" s="141">
        <v>0</v>
      </c>
      <c r="V98" s="141">
        <v>0</v>
      </c>
      <c r="W98" s="403">
        <v>4561.7131699999991</v>
      </c>
      <c r="X98" s="142">
        <v>86.579160000000002</v>
      </c>
      <c r="Y98" s="141">
        <v>927.58384000000001</v>
      </c>
      <c r="Z98" s="142">
        <v>52.046896000000004</v>
      </c>
      <c r="AA98" s="141">
        <v>0</v>
      </c>
      <c r="AB98" s="141">
        <v>-11.236720000000002</v>
      </c>
      <c r="AC98" s="142">
        <v>50.614959999999996</v>
      </c>
      <c r="AD98" s="141">
        <v>343.52542399999999</v>
      </c>
      <c r="AE98" s="141">
        <v>998.85491200000001</v>
      </c>
      <c r="AF98" s="141">
        <v>1296.49872</v>
      </c>
      <c r="AG98" s="141">
        <v>283.12556800000004</v>
      </c>
      <c r="AH98" s="141">
        <v>0</v>
      </c>
      <c r="AI98" s="141">
        <v>287.00372800000002</v>
      </c>
      <c r="AJ98" s="141">
        <v>59.763440000000003</v>
      </c>
      <c r="AK98" s="141">
        <v>18.117967999999998</v>
      </c>
      <c r="AL98" s="141">
        <v>257.27116799999999</v>
      </c>
      <c r="AM98" s="380">
        <v>10.998063999999999</v>
      </c>
      <c r="AN98" s="141">
        <v>2.2075680000000002</v>
      </c>
      <c r="AO98" s="141">
        <v>12.410112</v>
      </c>
      <c r="AP98" s="141">
        <v>34.525568</v>
      </c>
      <c r="AQ98" s="141">
        <v>0</v>
      </c>
      <c r="AR98" s="141">
        <v>21.518816000000001</v>
      </c>
      <c r="AS98" s="141">
        <v>0</v>
      </c>
      <c r="AT98" s="142">
        <v>5.8669600000000006</v>
      </c>
      <c r="AU98" s="466">
        <v>87.527088000000006</v>
      </c>
      <c r="AV98" s="402">
        <v>3631.6880160000001</v>
      </c>
      <c r="AW98" s="141">
        <v>158.70855</v>
      </c>
      <c r="AX98" s="402">
        <v>-255.51505200000014</v>
      </c>
      <c r="AY98" s="141">
        <v>0</v>
      </c>
      <c r="AZ98" s="141">
        <v>0</v>
      </c>
      <c r="BA98" s="142">
        <v>290.06236000000001</v>
      </c>
      <c r="BB98" s="403">
        <v>-545.57741200000009</v>
      </c>
    </row>
    <row r="99" spans="2:54" ht="16.149999999999999" customHeight="1">
      <c r="B99" s="397"/>
      <c r="F99" s="137" t="s">
        <v>109</v>
      </c>
      <c r="G99" s="395" t="s">
        <v>110</v>
      </c>
      <c r="H99" s="396">
        <v>41018</v>
      </c>
      <c r="I99" s="397" t="s">
        <v>61</v>
      </c>
      <c r="J99" s="397" t="s">
        <v>67</v>
      </c>
      <c r="K99" s="398" t="s">
        <v>63</v>
      </c>
      <c r="L99" s="395" t="s">
        <v>111</v>
      </c>
      <c r="M99" s="399">
        <v>0.2034463081061974</v>
      </c>
      <c r="N99" s="400" t="s">
        <v>52</v>
      </c>
      <c r="O99" s="504">
        <v>2017</v>
      </c>
      <c r="P99" s="401">
        <v>2</v>
      </c>
      <c r="Q99" s="141">
        <v>14796.70866</v>
      </c>
      <c r="R99" s="141">
        <v>202.7063</v>
      </c>
      <c r="S99" s="402">
        <v>14594.00236</v>
      </c>
      <c r="T99" s="141">
        <v>5906.0128600000007</v>
      </c>
      <c r="U99" s="141">
        <v>0</v>
      </c>
      <c r="V99" s="141">
        <v>0</v>
      </c>
      <c r="W99" s="403">
        <v>8687.9894999999997</v>
      </c>
      <c r="X99" s="142">
        <v>158.69548499999999</v>
      </c>
      <c r="Y99" s="141">
        <v>1750.9299799999999</v>
      </c>
      <c r="Z99" s="142">
        <v>80.566287999999986</v>
      </c>
      <c r="AA99" s="141">
        <v>0</v>
      </c>
      <c r="AB99" s="141">
        <v>-57.854191999999998</v>
      </c>
      <c r="AC99" s="142">
        <v>70.860944000000003</v>
      </c>
      <c r="AD99" s="141">
        <v>438.49062400000003</v>
      </c>
      <c r="AE99" s="141">
        <v>1196.2433120000001</v>
      </c>
      <c r="AF99" s="141">
        <v>243.44900799999999</v>
      </c>
      <c r="AG99" s="141">
        <v>647.990816</v>
      </c>
      <c r="AH99" s="141">
        <v>0</v>
      </c>
      <c r="AI99" s="141">
        <v>333.00467200000003</v>
      </c>
      <c r="AJ99" s="141">
        <v>139.75297599999999</v>
      </c>
      <c r="AK99" s="141">
        <v>58.271839999999997</v>
      </c>
      <c r="AL99" s="141">
        <v>242.73303999999999</v>
      </c>
      <c r="AM99" s="380">
        <v>6.3243840000000002</v>
      </c>
      <c r="AN99" s="141">
        <v>3.5201760000000002</v>
      </c>
      <c r="AO99" s="141">
        <v>2.426336</v>
      </c>
      <c r="AP99" s="141">
        <v>52.703199999999995</v>
      </c>
      <c r="AQ99" s="141">
        <v>9.8445600000000013</v>
      </c>
      <c r="AR99" s="141">
        <v>15.910399999999999</v>
      </c>
      <c r="AS99" s="141">
        <v>0</v>
      </c>
      <c r="AT99" s="142">
        <v>14.160256</v>
      </c>
      <c r="AU99" s="466">
        <v>104.889312</v>
      </c>
      <c r="AV99" s="402">
        <v>3404.8256000000001</v>
      </c>
      <c r="AW99" s="141">
        <v>295.64314999999999</v>
      </c>
      <c r="AX99" s="402">
        <v>3010.3357489999994</v>
      </c>
      <c r="AY99" s="141">
        <v>0</v>
      </c>
      <c r="AZ99" s="141">
        <v>0</v>
      </c>
      <c r="BA99" s="142">
        <v>256.41602</v>
      </c>
      <c r="BB99" s="403">
        <v>2753.9197289999993</v>
      </c>
    </row>
    <row r="100" spans="2:54" ht="16.149999999999999" customHeight="1">
      <c r="B100" s="397"/>
      <c r="F100" s="137" t="s">
        <v>112</v>
      </c>
      <c r="G100" s="395" t="s">
        <v>113</v>
      </c>
      <c r="H100" s="396">
        <v>41324</v>
      </c>
      <c r="I100" s="397" t="s">
        <v>55</v>
      </c>
      <c r="J100" s="397" t="s">
        <v>103</v>
      </c>
      <c r="K100" s="398" t="s">
        <v>63</v>
      </c>
      <c r="L100" s="395" t="s">
        <v>114</v>
      </c>
      <c r="M100" s="399">
        <v>9.4784309708127928E-2</v>
      </c>
      <c r="N100" s="400" t="s">
        <v>52</v>
      </c>
      <c r="O100" s="504">
        <v>2017</v>
      </c>
      <c r="P100" s="401">
        <v>2</v>
      </c>
      <c r="Q100" s="141">
        <v>7354.1571399999993</v>
      </c>
      <c r="R100" s="141">
        <v>157.18327499999998</v>
      </c>
      <c r="S100" s="402">
        <v>7196.9738649999999</v>
      </c>
      <c r="T100" s="141">
        <v>2884.13256</v>
      </c>
      <c r="U100" s="141">
        <v>0</v>
      </c>
      <c r="V100" s="141">
        <v>0</v>
      </c>
      <c r="W100" s="403">
        <v>4312.8413049999999</v>
      </c>
      <c r="X100" s="142">
        <v>83.670764999999989</v>
      </c>
      <c r="Y100" s="141">
        <v>863.3596399999999</v>
      </c>
      <c r="Z100" s="142">
        <v>45.483856000000003</v>
      </c>
      <c r="AA100" s="141">
        <v>0</v>
      </c>
      <c r="AB100" s="141">
        <v>-25.476528000000002</v>
      </c>
      <c r="AC100" s="142">
        <v>60.240752000000001</v>
      </c>
      <c r="AD100" s="141">
        <v>312.73879999999997</v>
      </c>
      <c r="AE100" s="141">
        <v>877.99553600000002</v>
      </c>
      <c r="AF100" s="141">
        <v>630.50926399999992</v>
      </c>
      <c r="AG100" s="141">
        <v>205.48281599999999</v>
      </c>
      <c r="AH100" s="141">
        <v>0</v>
      </c>
      <c r="AI100" s="141">
        <v>137.12776000000002</v>
      </c>
      <c r="AJ100" s="141">
        <v>115.071968</v>
      </c>
      <c r="AK100" s="141">
        <v>0</v>
      </c>
      <c r="AL100" s="141">
        <v>189.79118399999999</v>
      </c>
      <c r="AM100" s="380">
        <v>5.6680799999999998</v>
      </c>
      <c r="AN100" s="141">
        <v>3.102528</v>
      </c>
      <c r="AO100" s="141">
        <v>3.9775999999999998</v>
      </c>
      <c r="AP100" s="141">
        <v>18.595279999999999</v>
      </c>
      <c r="AQ100" s="141">
        <v>12.032239999999998</v>
      </c>
      <c r="AR100" s="141">
        <v>9.9638880000000007</v>
      </c>
      <c r="AS100" s="141">
        <v>0</v>
      </c>
      <c r="AT100" s="142">
        <v>7.5972159999999995</v>
      </c>
      <c r="AU100" s="466">
        <v>60.936831999999995</v>
      </c>
      <c r="AV100" s="402">
        <v>2529.65416</v>
      </c>
      <c r="AW100" s="141">
        <v>128.3784</v>
      </c>
      <c r="AX100" s="402">
        <v>697.05870800000025</v>
      </c>
      <c r="AY100" s="141">
        <v>0</v>
      </c>
      <c r="AZ100" s="141">
        <v>0</v>
      </c>
      <c r="BA100" s="142">
        <v>147.56349999999998</v>
      </c>
      <c r="BB100" s="403">
        <v>549.49520800000028</v>
      </c>
    </row>
    <row r="101" spans="2:54" ht="16.149999999999999" customHeight="1">
      <c r="B101" s="397"/>
      <c r="F101" s="137" t="s">
        <v>115</v>
      </c>
      <c r="G101" s="395" t="s">
        <v>214</v>
      </c>
      <c r="H101" s="396">
        <v>41408</v>
      </c>
      <c r="I101" s="397" t="s">
        <v>55</v>
      </c>
      <c r="J101" s="397" t="s">
        <v>116</v>
      </c>
      <c r="K101" s="398" t="s">
        <v>117</v>
      </c>
      <c r="L101" s="395" t="s">
        <v>114</v>
      </c>
      <c r="M101" s="399">
        <v>8.5514654083090363E-2</v>
      </c>
      <c r="N101" s="400" t="s">
        <v>52</v>
      </c>
      <c r="O101" s="504">
        <v>2017</v>
      </c>
      <c r="P101" s="401">
        <v>2</v>
      </c>
      <c r="Q101" s="141">
        <v>8450.0408000000007</v>
      </c>
      <c r="R101" s="141">
        <v>47.121025000000003</v>
      </c>
      <c r="S101" s="402">
        <v>8402.9197750000003</v>
      </c>
      <c r="T101" s="141">
        <v>4479.9114600000003</v>
      </c>
      <c r="U101" s="141">
        <v>0</v>
      </c>
      <c r="V101" s="141">
        <v>0</v>
      </c>
      <c r="W101" s="403">
        <v>3923.008315</v>
      </c>
      <c r="X101" s="142">
        <v>98.826075000000003</v>
      </c>
      <c r="Y101" s="141">
        <v>588.14780000000007</v>
      </c>
      <c r="Z101" s="142">
        <v>71.238816</v>
      </c>
      <c r="AA101" s="141">
        <v>0</v>
      </c>
      <c r="AB101" s="141">
        <v>382.207584</v>
      </c>
      <c r="AC101" s="142">
        <v>8.9098240000000004</v>
      </c>
      <c r="AD101" s="141">
        <v>174.01999999999998</v>
      </c>
      <c r="AE101" s="141">
        <v>869.22492799999998</v>
      </c>
      <c r="AF101" s="141">
        <v>850.53020800000013</v>
      </c>
      <c r="AG101" s="141">
        <v>206.89486399999998</v>
      </c>
      <c r="AH101" s="141">
        <v>0</v>
      </c>
      <c r="AI101" s="141">
        <v>228.59267199999999</v>
      </c>
      <c r="AJ101" s="141">
        <v>108.34982399999998</v>
      </c>
      <c r="AK101" s="141">
        <v>0</v>
      </c>
      <c r="AL101" s="141">
        <v>163.24070399999999</v>
      </c>
      <c r="AM101" s="380">
        <v>5.0117760000000002</v>
      </c>
      <c r="AN101" s="141">
        <v>10.719631999999999</v>
      </c>
      <c r="AO101" s="141">
        <v>0</v>
      </c>
      <c r="AP101" s="141">
        <v>24.681007999999999</v>
      </c>
      <c r="AQ101" s="141">
        <v>0</v>
      </c>
      <c r="AR101" s="141">
        <v>13.02664</v>
      </c>
      <c r="AS101" s="141">
        <v>0</v>
      </c>
      <c r="AT101" s="142">
        <v>9.8445600000000013</v>
      </c>
      <c r="AU101" s="466">
        <v>63.283616000000002</v>
      </c>
      <c r="AV101" s="402">
        <v>2664.1368160000002</v>
      </c>
      <c r="AW101" s="141">
        <v>169.1739</v>
      </c>
      <c r="AX101" s="402">
        <v>722.6023160000002</v>
      </c>
      <c r="AY101" s="141">
        <v>0</v>
      </c>
      <c r="AZ101" s="141">
        <v>0</v>
      </c>
      <c r="BA101" s="142">
        <v>86.936779999999999</v>
      </c>
      <c r="BB101" s="403">
        <v>635.6655360000002</v>
      </c>
    </row>
    <row r="102" spans="2:54" ht="16.149999999999999" customHeight="1">
      <c r="B102" s="397"/>
      <c r="F102" s="137" t="s">
        <v>118</v>
      </c>
      <c r="G102" s="395" t="s">
        <v>119</v>
      </c>
      <c r="H102" s="396">
        <v>41426</v>
      </c>
      <c r="I102" s="397" t="s">
        <v>61</v>
      </c>
      <c r="J102" s="397" t="s">
        <v>67</v>
      </c>
      <c r="K102" s="398" t="s">
        <v>63</v>
      </c>
      <c r="L102" s="395" t="s">
        <v>111</v>
      </c>
      <c r="M102" s="399">
        <v>7.7052965444753346E-2</v>
      </c>
      <c r="N102" s="400" t="s">
        <v>52</v>
      </c>
      <c r="O102" s="504">
        <v>2017</v>
      </c>
      <c r="P102" s="401">
        <v>2</v>
      </c>
      <c r="Q102" s="141">
        <v>14819.76454</v>
      </c>
      <c r="R102" s="141">
        <v>231.61012499999998</v>
      </c>
      <c r="S102" s="402">
        <v>14588.154415000001</v>
      </c>
      <c r="T102" s="141">
        <v>5933.3233400000008</v>
      </c>
      <c r="U102" s="141">
        <v>0</v>
      </c>
      <c r="V102" s="141">
        <v>0</v>
      </c>
      <c r="W102" s="403">
        <v>8654.8310750000001</v>
      </c>
      <c r="X102" s="142">
        <v>166.70841000000001</v>
      </c>
      <c r="Y102" s="141">
        <v>1750.1803600000001</v>
      </c>
      <c r="Z102" s="142">
        <v>109.026016</v>
      </c>
      <c r="AA102" s="141">
        <v>0</v>
      </c>
      <c r="AB102" s="141">
        <v>-370.55321600000002</v>
      </c>
      <c r="AC102" s="142">
        <v>73.903807999999998</v>
      </c>
      <c r="AD102" s="141">
        <v>678.45923199999993</v>
      </c>
      <c r="AE102" s="141">
        <v>1417.1989920000001</v>
      </c>
      <c r="AF102" s="141">
        <v>1257.7568959999999</v>
      </c>
      <c r="AG102" s="141">
        <v>504.69777599999998</v>
      </c>
      <c r="AH102" s="141">
        <v>0</v>
      </c>
      <c r="AI102" s="141">
        <v>281.63396799999998</v>
      </c>
      <c r="AJ102" s="141">
        <v>207.53127999999998</v>
      </c>
      <c r="AK102" s="141">
        <v>0</v>
      </c>
      <c r="AL102" s="141">
        <v>232.35150399999998</v>
      </c>
      <c r="AM102" s="380">
        <v>7.1994559999999996</v>
      </c>
      <c r="AN102" s="141">
        <v>16.447375999999998</v>
      </c>
      <c r="AO102" s="141">
        <v>1.0142880000000001</v>
      </c>
      <c r="AP102" s="141">
        <v>61.414143999999993</v>
      </c>
      <c r="AQ102" s="141">
        <v>9.8445600000000013</v>
      </c>
      <c r="AR102" s="141">
        <v>21.638144</v>
      </c>
      <c r="AS102" s="141">
        <v>0</v>
      </c>
      <c r="AT102" s="142">
        <v>197.28896</v>
      </c>
      <c r="AU102" s="466">
        <v>314.84692799999999</v>
      </c>
      <c r="AV102" s="402">
        <v>4894.4765759999991</v>
      </c>
      <c r="AW102" s="141">
        <v>295.88350000000003</v>
      </c>
      <c r="AX102" s="402">
        <v>1141.906805000001</v>
      </c>
      <c r="AY102" s="141">
        <v>0</v>
      </c>
      <c r="AZ102" s="141">
        <v>0</v>
      </c>
      <c r="BA102" s="142">
        <v>505.64472000000001</v>
      </c>
      <c r="BB102" s="403">
        <v>636.26208500000087</v>
      </c>
    </row>
    <row r="103" spans="2:54" ht="16.149999999999999" customHeight="1">
      <c r="B103" s="397"/>
      <c r="F103" s="137" t="s">
        <v>120</v>
      </c>
      <c r="G103" s="395" t="s">
        <v>121</v>
      </c>
      <c r="H103" s="396">
        <v>41470</v>
      </c>
      <c r="I103" s="397" t="s">
        <v>55</v>
      </c>
      <c r="J103" s="397" t="s">
        <v>103</v>
      </c>
      <c r="K103" s="398" t="s">
        <v>95</v>
      </c>
      <c r="L103" s="395" t="s">
        <v>114</v>
      </c>
      <c r="M103" s="399">
        <v>3.300600721548224E-2</v>
      </c>
      <c r="N103" s="400" t="s">
        <v>51</v>
      </c>
      <c r="O103" s="504">
        <v>2017</v>
      </c>
      <c r="P103" s="401">
        <v>2</v>
      </c>
      <c r="Q103" s="141">
        <v>2035.2790800000002</v>
      </c>
      <c r="R103" s="141">
        <v>56.629125000000002</v>
      </c>
      <c r="S103" s="402">
        <v>1978.6499550000001</v>
      </c>
      <c r="T103" s="141">
        <v>1178.6862799999999</v>
      </c>
      <c r="U103" s="141">
        <v>0</v>
      </c>
      <c r="V103" s="141">
        <v>0</v>
      </c>
      <c r="W103" s="403">
        <v>799.96367500000008</v>
      </c>
      <c r="X103" s="142">
        <v>49.284435000000002</v>
      </c>
      <c r="Y103" s="141">
        <v>158.23059999999998</v>
      </c>
      <c r="Z103" s="142">
        <v>11.753807999999999</v>
      </c>
      <c r="AA103" s="141">
        <v>0</v>
      </c>
      <c r="AB103" s="141">
        <v>-0.23865599999999998</v>
      </c>
      <c r="AC103" s="142">
        <v>12.350448</v>
      </c>
      <c r="AD103" s="141">
        <v>109.68232</v>
      </c>
      <c r="AE103" s="141">
        <v>66.943007999999992</v>
      </c>
      <c r="AF103" s="141">
        <v>186.45</v>
      </c>
      <c r="AG103" s="141">
        <v>18.754383999999998</v>
      </c>
      <c r="AH103" s="141">
        <v>0</v>
      </c>
      <c r="AI103" s="141">
        <v>4.7134559999999999</v>
      </c>
      <c r="AJ103" s="141">
        <v>18.018528000000003</v>
      </c>
      <c r="AK103" s="141">
        <v>0</v>
      </c>
      <c r="AL103" s="141">
        <v>40.312975999999999</v>
      </c>
      <c r="AM103" s="380">
        <v>3.937824</v>
      </c>
      <c r="AN103" s="141">
        <v>2.9434239999999998</v>
      </c>
      <c r="AO103" s="141">
        <v>0</v>
      </c>
      <c r="AP103" s="141">
        <v>6.8016959999999997</v>
      </c>
      <c r="AQ103" s="141">
        <v>0</v>
      </c>
      <c r="AR103" s="141">
        <v>3.7190560000000001</v>
      </c>
      <c r="AS103" s="141">
        <v>0</v>
      </c>
      <c r="AT103" s="142">
        <v>27.982416000000001</v>
      </c>
      <c r="AU103" s="466">
        <v>45.384416000000002</v>
      </c>
      <c r="AV103" s="402">
        <v>490.25908800000002</v>
      </c>
      <c r="AW103" s="141">
        <v>35.371099999999998</v>
      </c>
      <c r="AX103" s="402">
        <v>67.176436000000066</v>
      </c>
      <c r="AY103" s="141">
        <v>0</v>
      </c>
      <c r="AZ103" s="141">
        <v>0</v>
      </c>
      <c r="BA103" s="142">
        <v>46.792059999999992</v>
      </c>
      <c r="BB103" s="403">
        <v>20.384376000000071</v>
      </c>
    </row>
    <row r="104" spans="2:54" ht="16.149999999999999" customHeight="1">
      <c r="F104" s="137" t="s">
        <v>122</v>
      </c>
      <c r="G104" s="395" t="s">
        <v>123</v>
      </c>
      <c r="H104" s="396">
        <v>41655</v>
      </c>
      <c r="I104" s="397" t="s">
        <v>61</v>
      </c>
      <c r="J104" s="397" t="s">
        <v>62</v>
      </c>
      <c r="K104" s="398" t="s">
        <v>95</v>
      </c>
      <c r="L104" s="395" t="s">
        <v>80</v>
      </c>
      <c r="M104" s="399">
        <v>0.11079131374723826</v>
      </c>
      <c r="N104" s="400" t="s">
        <v>52</v>
      </c>
      <c r="O104" s="504">
        <v>2017</v>
      </c>
      <c r="P104" s="401">
        <v>2</v>
      </c>
      <c r="Q104" s="141">
        <v>2609.9134599999998</v>
      </c>
      <c r="R104" s="141">
        <v>34.037399999999998</v>
      </c>
      <c r="S104" s="402">
        <v>2575.8760600000001</v>
      </c>
      <c r="T104" s="141">
        <v>1474.4822799999999</v>
      </c>
      <c r="U104" s="141">
        <v>0</v>
      </c>
      <c r="V104" s="141">
        <v>0</v>
      </c>
      <c r="W104" s="403">
        <v>1101.3937800000001</v>
      </c>
      <c r="X104" s="142">
        <v>56.327894999999998</v>
      </c>
      <c r="Y104" s="141">
        <v>257.54512</v>
      </c>
      <c r="Z104" s="142">
        <v>3.6196159999999997</v>
      </c>
      <c r="AA104" s="141">
        <v>0</v>
      </c>
      <c r="AB104" s="141">
        <v>-0.159104</v>
      </c>
      <c r="AC104" s="142">
        <v>0</v>
      </c>
      <c r="AD104" s="141">
        <v>170.36060799999998</v>
      </c>
      <c r="AE104" s="141">
        <v>83.927359999999993</v>
      </c>
      <c r="AF104" s="141">
        <v>60.439632000000003</v>
      </c>
      <c r="AG104" s="141">
        <v>35.022767999999999</v>
      </c>
      <c r="AH104" s="141">
        <v>0</v>
      </c>
      <c r="AI104" s="141">
        <v>5.7675199999999993</v>
      </c>
      <c r="AJ104" s="141">
        <v>11.773695999999999</v>
      </c>
      <c r="AK104" s="141">
        <v>0</v>
      </c>
      <c r="AL104" s="141">
        <v>55.487519999999996</v>
      </c>
      <c r="AM104" s="380">
        <v>5.3498719999999995</v>
      </c>
      <c r="AN104" s="141">
        <v>1.3324959999999999</v>
      </c>
      <c r="AO104" s="141">
        <v>0</v>
      </c>
      <c r="AP104" s="141">
        <v>10.301983999999999</v>
      </c>
      <c r="AQ104" s="141">
        <v>0</v>
      </c>
      <c r="AR104" s="141">
        <v>1.8893599999999999</v>
      </c>
      <c r="AS104" s="141">
        <v>0</v>
      </c>
      <c r="AT104" s="142">
        <v>1.0142880000000001</v>
      </c>
      <c r="AU104" s="466">
        <v>19.887999999999998</v>
      </c>
      <c r="AV104" s="402">
        <v>442.66710399999999</v>
      </c>
      <c r="AW104" s="141">
        <v>51.919200000000004</v>
      </c>
      <c r="AX104" s="402">
        <v>289.15574100000015</v>
      </c>
      <c r="AY104" s="141">
        <v>0</v>
      </c>
      <c r="AZ104" s="141">
        <v>0</v>
      </c>
      <c r="BA104" s="142">
        <v>54.966239999999999</v>
      </c>
      <c r="BB104" s="403">
        <v>234.18950100000018</v>
      </c>
    </row>
    <row r="105" spans="2:54" ht="16.149999999999999" customHeight="1">
      <c r="F105" s="137" t="s">
        <v>124</v>
      </c>
      <c r="G105" s="395" t="s">
        <v>125</v>
      </c>
      <c r="H105" s="396">
        <v>41699</v>
      </c>
      <c r="I105" s="397" t="s">
        <v>55</v>
      </c>
      <c r="J105" s="397" t="s">
        <v>126</v>
      </c>
      <c r="K105" s="398" t="s">
        <v>63</v>
      </c>
      <c r="L105" s="395" t="s">
        <v>114</v>
      </c>
      <c r="M105" s="399">
        <v>0.16726132309293662</v>
      </c>
      <c r="N105" s="400" t="s">
        <v>52</v>
      </c>
      <c r="O105" s="504">
        <v>2017</v>
      </c>
      <c r="P105" s="401">
        <v>2</v>
      </c>
      <c r="Q105" s="141">
        <v>12959.99784</v>
      </c>
      <c r="R105" s="141">
        <v>140.16457500000001</v>
      </c>
      <c r="S105" s="402">
        <v>12819.833265000001</v>
      </c>
      <c r="T105" s="141">
        <v>5140.9344799999999</v>
      </c>
      <c r="U105" s="141">
        <v>0</v>
      </c>
      <c r="V105" s="141">
        <v>0</v>
      </c>
      <c r="W105" s="403">
        <v>7678.8987850000012</v>
      </c>
      <c r="X105" s="142">
        <v>192.52783500000001</v>
      </c>
      <c r="Y105" s="141">
        <v>1538.1392000000001</v>
      </c>
      <c r="Z105" s="142">
        <v>52.544096000000003</v>
      </c>
      <c r="AA105" s="141">
        <v>0</v>
      </c>
      <c r="AB105" s="141">
        <v>-18.555503999999999</v>
      </c>
      <c r="AC105" s="142">
        <v>48.705711999999991</v>
      </c>
      <c r="AD105" s="141">
        <v>328.768528</v>
      </c>
      <c r="AE105" s="141">
        <v>936.9236800000001</v>
      </c>
      <c r="AF105" s="141">
        <v>978.35038400000008</v>
      </c>
      <c r="AG105" s="141">
        <v>390.00368000000003</v>
      </c>
      <c r="AH105" s="141">
        <v>0</v>
      </c>
      <c r="AI105" s="141">
        <v>491.81035199999997</v>
      </c>
      <c r="AJ105" s="141">
        <v>80.466847999999999</v>
      </c>
      <c r="AK105" s="141">
        <v>33.531167999999994</v>
      </c>
      <c r="AL105" s="141">
        <v>103.85513599999999</v>
      </c>
      <c r="AM105" s="380">
        <v>11.793583999999999</v>
      </c>
      <c r="AN105" s="141">
        <v>19.649343999999999</v>
      </c>
      <c r="AO105" s="141">
        <v>0.53697600000000001</v>
      </c>
      <c r="AP105" s="141">
        <v>124.47899200000001</v>
      </c>
      <c r="AQ105" s="141">
        <v>0</v>
      </c>
      <c r="AR105" s="141">
        <v>13.762495999999999</v>
      </c>
      <c r="AS105" s="141">
        <v>0</v>
      </c>
      <c r="AT105" s="142">
        <v>17.223008</v>
      </c>
      <c r="AU105" s="466">
        <v>187.44439999999997</v>
      </c>
      <c r="AV105" s="402">
        <v>3531.154176</v>
      </c>
      <c r="AW105" s="141">
        <v>226.97730000000001</v>
      </c>
      <c r="AX105" s="402">
        <v>2167.7063860000007</v>
      </c>
      <c r="AY105" s="141">
        <v>0</v>
      </c>
      <c r="AZ105" s="141">
        <v>0</v>
      </c>
      <c r="BA105" s="142">
        <v>357.26193999999998</v>
      </c>
      <c r="BB105" s="403">
        <v>1810.4444460000004</v>
      </c>
    </row>
    <row r="106" spans="2:54" ht="16.149999999999999" customHeight="1">
      <c r="F106" s="137" t="s">
        <v>127</v>
      </c>
      <c r="G106" s="395" t="s">
        <v>128</v>
      </c>
      <c r="H106" s="396">
        <v>41699</v>
      </c>
      <c r="I106" s="397" t="s">
        <v>55</v>
      </c>
      <c r="J106" s="397" t="s">
        <v>103</v>
      </c>
      <c r="K106" s="398" t="s">
        <v>95</v>
      </c>
      <c r="L106" s="395" t="s">
        <v>114</v>
      </c>
      <c r="M106" s="399">
        <v>9.6362501124165653E-2</v>
      </c>
      <c r="N106" s="400" t="s">
        <v>52</v>
      </c>
      <c r="O106" s="504">
        <v>2017</v>
      </c>
      <c r="P106" s="401">
        <v>2</v>
      </c>
      <c r="Q106" s="141">
        <v>3849.74442</v>
      </c>
      <c r="R106" s="141">
        <v>73.787649999999985</v>
      </c>
      <c r="S106" s="402">
        <v>3775.9567700000002</v>
      </c>
      <c r="T106" s="141">
        <v>2157.7912999999999</v>
      </c>
      <c r="U106" s="141">
        <v>0</v>
      </c>
      <c r="V106" s="141">
        <v>0</v>
      </c>
      <c r="W106" s="403">
        <v>1618.1654700000004</v>
      </c>
      <c r="X106" s="142">
        <v>119.560755</v>
      </c>
      <c r="Y106" s="141">
        <v>301.99556000000001</v>
      </c>
      <c r="Z106" s="142">
        <v>19.947664</v>
      </c>
      <c r="AA106" s="141">
        <v>0</v>
      </c>
      <c r="AB106" s="141">
        <v>-0.63641599999999998</v>
      </c>
      <c r="AC106" s="142">
        <v>14.935887999999998</v>
      </c>
      <c r="AD106" s="141">
        <v>138.06249600000001</v>
      </c>
      <c r="AE106" s="141">
        <v>117.87617600000002</v>
      </c>
      <c r="AF106" s="141">
        <v>264.23196800000005</v>
      </c>
      <c r="AG106" s="141">
        <v>25.973728000000001</v>
      </c>
      <c r="AH106" s="141">
        <v>0</v>
      </c>
      <c r="AI106" s="141">
        <v>17.541215999999999</v>
      </c>
      <c r="AJ106" s="141">
        <v>9.5661279999999991</v>
      </c>
      <c r="AK106" s="141">
        <v>0</v>
      </c>
      <c r="AL106" s="141">
        <v>69.946096000000011</v>
      </c>
      <c r="AM106" s="380">
        <v>4.3355840000000008</v>
      </c>
      <c r="AN106" s="141">
        <v>15.254096000000001</v>
      </c>
      <c r="AO106" s="141">
        <v>0</v>
      </c>
      <c r="AP106" s="141">
        <v>75.077200000000005</v>
      </c>
      <c r="AQ106" s="141">
        <v>0</v>
      </c>
      <c r="AR106" s="141">
        <v>6.3044960000000003</v>
      </c>
      <c r="AS106" s="141">
        <v>0</v>
      </c>
      <c r="AT106" s="142">
        <v>8.074527999999999</v>
      </c>
      <c r="AU106" s="466">
        <v>109.04590400000001</v>
      </c>
      <c r="AV106" s="402">
        <v>752.24371199999996</v>
      </c>
      <c r="AW106" s="141">
        <v>67.746250000000003</v>
      </c>
      <c r="AX106" s="402">
        <v>370.97100100000046</v>
      </c>
      <c r="AY106" s="141">
        <v>0</v>
      </c>
      <c r="AZ106" s="141">
        <v>0</v>
      </c>
      <c r="BA106" s="142">
        <v>60.217080000000003</v>
      </c>
      <c r="BB106" s="403">
        <v>310.75392100000045</v>
      </c>
    </row>
    <row r="107" spans="2:54" ht="16.149999999999999" customHeight="1">
      <c r="F107" s="137" t="s">
        <v>129</v>
      </c>
      <c r="G107" s="395" t="s">
        <v>130</v>
      </c>
      <c r="H107" s="396">
        <v>41725</v>
      </c>
      <c r="I107" s="397" t="s">
        <v>55</v>
      </c>
      <c r="J107" s="397" t="s">
        <v>116</v>
      </c>
      <c r="K107" s="398" t="s">
        <v>117</v>
      </c>
      <c r="L107" s="395" t="s">
        <v>114</v>
      </c>
      <c r="M107" s="399">
        <v>0.11953578075571471</v>
      </c>
      <c r="N107" s="400" t="s">
        <v>52</v>
      </c>
      <c r="O107" s="504">
        <v>2017</v>
      </c>
      <c r="P107" s="401">
        <v>2</v>
      </c>
      <c r="Q107" s="141">
        <v>10049.68936</v>
      </c>
      <c r="R107" s="141">
        <v>152.90862499999997</v>
      </c>
      <c r="S107" s="402">
        <v>9896.7807350000003</v>
      </c>
      <c r="T107" s="141">
        <v>4942.2244000000001</v>
      </c>
      <c r="U107" s="141">
        <v>0</v>
      </c>
      <c r="V107" s="141">
        <v>0</v>
      </c>
      <c r="W107" s="403">
        <v>4954.5563349999993</v>
      </c>
      <c r="X107" s="142">
        <v>126.01066499999999</v>
      </c>
      <c r="Y107" s="141">
        <v>692.62861999999996</v>
      </c>
      <c r="Z107" s="142">
        <v>12.449888</v>
      </c>
      <c r="AA107" s="141">
        <v>0</v>
      </c>
      <c r="AB107" s="141">
        <v>-0.89495999999999998</v>
      </c>
      <c r="AC107" s="142">
        <v>49.501232000000002</v>
      </c>
      <c r="AD107" s="141">
        <v>231.6952</v>
      </c>
      <c r="AE107" s="141">
        <v>1036.2443519999999</v>
      </c>
      <c r="AF107" s="141">
        <v>747.37115200000005</v>
      </c>
      <c r="AG107" s="141">
        <v>155.44460800000002</v>
      </c>
      <c r="AH107" s="141">
        <v>0</v>
      </c>
      <c r="AI107" s="141">
        <v>224.57529600000001</v>
      </c>
      <c r="AJ107" s="141">
        <v>102.264096</v>
      </c>
      <c r="AK107" s="141">
        <v>1.6705919999999999</v>
      </c>
      <c r="AL107" s="141">
        <v>210.25593599999999</v>
      </c>
      <c r="AM107" s="380">
        <v>6.1652800000000001</v>
      </c>
      <c r="AN107" s="141">
        <v>18.654944</v>
      </c>
      <c r="AO107" s="141">
        <v>0</v>
      </c>
      <c r="AP107" s="141">
        <v>27.505104000000003</v>
      </c>
      <c r="AQ107" s="141">
        <v>19.689120000000003</v>
      </c>
      <c r="AR107" s="141">
        <v>10.819072</v>
      </c>
      <c r="AS107" s="141">
        <v>0</v>
      </c>
      <c r="AT107" s="142">
        <v>2.7047680000000001</v>
      </c>
      <c r="AU107" s="466">
        <v>85.538287999999994</v>
      </c>
      <c r="AV107" s="402">
        <v>2795.0595199999998</v>
      </c>
      <c r="AW107" s="141">
        <v>175.71645000000001</v>
      </c>
      <c r="AX107" s="402">
        <v>1201.2974639999989</v>
      </c>
      <c r="AY107" s="141">
        <v>0</v>
      </c>
      <c r="AZ107" s="141">
        <v>0</v>
      </c>
      <c r="BA107" s="142">
        <v>351.39663999999993</v>
      </c>
      <c r="BB107" s="403">
        <v>849.90082399999903</v>
      </c>
    </row>
    <row r="108" spans="2:54" ht="16.149999999999999" customHeight="1">
      <c r="F108" s="137" t="s">
        <v>131</v>
      </c>
      <c r="G108" s="395" t="s">
        <v>132</v>
      </c>
      <c r="H108" s="396">
        <v>41726</v>
      </c>
      <c r="I108" s="397" t="s">
        <v>55</v>
      </c>
      <c r="J108" s="397" t="s">
        <v>103</v>
      </c>
      <c r="K108" s="398" t="s">
        <v>106</v>
      </c>
      <c r="L108" s="395" t="s">
        <v>114</v>
      </c>
      <c r="M108" s="399">
        <v>9.514482648144143E-2</v>
      </c>
      <c r="N108" s="400" t="s">
        <v>52</v>
      </c>
      <c r="O108" s="504">
        <v>2017</v>
      </c>
      <c r="P108" s="401">
        <v>2</v>
      </c>
      <c r="Q108" s="141">
        <v>6640.8227999999999</v>
      </c>
      <c r="R108" s="141">
        <v>242.2568</v>
      </c>
      <c r="S108" s="402">
        <v>6398.5660000000007</v>
      </c>
      <c r="T108" s="141">
        <v>2758.8447200000001</v>
      </c>
      <c r="U108" s="141">
        <v>0</v>
      </c>
      <c r="V108" s="141">
        <v>0</v>
      </c>
      <c r="W108" s="403">
        <v>3639.7212800000002</v>
      </c>
      <c r="X108" s="142">
        <v>105.39469500000001</v>
      </c>
      <c r="Y108" s="141">
        <v>607.53662000000008</v>
      </c>
      <c r="Z108" s="142">
        <v>16.168944000000003</v>
      </c>
      <c r="AA108" s="141">
        <v>0</v>
      </c>
      <c r="AB108" s="141">
        <v>-14.259696</v>
      </c>
      <c r="AC108" s="142">
        <v>97.331872000000004</v>
      </c>
      <c r="AD108" s="141">
        <v>242.83247999999998</v>
      </c>
      <c r="AE108" s="141">
        <v>720.16436799999997</v>
      </c>
      <c r="AF108" s="141">
        <v>602.54673600000001</v>
      </c>
      <c r="AG108" s="141">
        <v>213.45790399999998</v>
      </c>
      <c r="AH108" s="141">
        <v>0</v>
      </c>
      <c r="AI108" s="141">
        <v>279.60539199999999</v>
      </c>
      <c r="AJ108" s="141">
        <v>85.916160000000005</v>
      </c>
      <c r="AK108" s="141">
        <v>0</v>
      </c>
      <c r="AL108" s="141">
        <v>61.215264000000005</v>
      </c>
      <c r="AM108" s="380">
        <v>4.8526720000000001</v>
      </c>
      <c r="AN108" s="141">
        <v>3.003088</v>
      </c>
      <c r="AO108" s="141">
        <v>0</v>
      </c>
      <c r="AP108" s="141">
        <v>10.898624000000002</v>
      </c>
      <c r="AQ108" s="141">
        <v>0</v>
      </c>
      <c r="AR108" s="141">
        <v>15.174544000000001</v>
      </c>
      <c r="AS108" s="141">
        <v>0</v>
      </c>
      <c r="AT108" s="142">
        <v>6.2448320000000006</v>
      </c>
      <c r="AU108" s="466">
        <v>40.173760000000001</v>
      </c>
      <c r="AV108" s="402">
        <v>2245.9120640000001</v>
      </c>
      <c r="AW108" s="141">
        <v>115.94120000000001</v>
      </c>
      <c r="AX108" s="402">
        <v>631.83993299999997</v>
      </c>
      <c r="AY108" s="141">
        <v>0</v>
      </c>
      <c r="AZ108" s="141">
        <v>0</v>
      </c>
      <c r="BA108" s="142">
        <v>281.73921999999999</v>
      </c>
      <c r="BB108" s="403">
        <v>350.10071299999998</v>
      </c>
    </row>
    <row r="109" spans="2:54" ht="16.149999999999999" customHeight="1">
      <c r="F109" s="137" t="s">
        <v>133</v>
      </c>
      <c r="G109" s="395" t="s">
        <v>134</v>
      </c>
      <c r="H109" s="396">
        <v>41726</v>
      </c>
      <c r="I109" s="397" t="s">
        <v>55</v>
      </c>
      <c r="J109" s="397" t="s">
        <v>103</v>
      </c>
      <c r="K109" s="398" t="s">
        <v>135</v>
      </c>
      <c r="L109" s="395" t="s">
        <v>114</v>
      </c>
      <c r="M109" s="399">
        <v>0.12011900671166692</v>
      </c>
      <c r="N109" s="400" t="s">
        <v>52</v>
      </c>
      <c r="O109" s="504">
        <v>2017</v>
      </c>
      <c r="P109" s="401">
        <v>2</v>
      </c>
      <c r="Q109" s="141">
        <v>4421.1371999999992</v>
      </c>
      <c r="R109" s="141">
        <v>102.731425</v>
      </c>
      <c r="S109" s="402">
        <v>4318.4057749999993</v>
      </c>
      <c r="T109" s="141">
        <v>1570.4741599999998</v>
      </c>
      <c r="U109" s="141">
        <v>0</v>
      </c>
      <c r="V109" s="141">
        <v>0</v>
      </c>
      <c r="W109" s="403">
        <v>2747.931615</v>
      </c>
      <c r="X109" s="142">
        <v>65.686200000000014</v>
      </c>
      <c r="Y109" s="141">
        <v>366.94911999999999</v>
      </c>
      <c r="Z109" s="142">
        <v>81.918671999999987</v>
      </c>
      <c r="AA109" s="141">
        <v>0</v>
      </c>
      <c r="AB109" s="141">
        <v>-4.3355840000000008</v>
      </c>
      <c r="AC109" s="142">
        <v>35.639296000000002</v>
      </c>
      <c r="AD109" s="141">
        <v>213.65678400000002</v>
      </c>
      <c r="AE109" s="141">
        <v>472.79742399999998</v>
      </c>
      <c r="AF109" s="141">
        <v>429.89900799999998</v>
      </c>
      <c r="AG109" s="141">
        <v>163.77767999999998</v>
      </c>
      <c r="AH109" s="141">
        <v>0</v>
      </c>
      <c r="AI109" s="141">
        <v>188.25980799999999</v>
      </c>
      <c r="AJ109" s="141">
        <v>89.237455999999995</v>
      </c>
      <c r="AK109" s="141">
        <v>0</v>
      </c>
      <c r="AL109" s="141">
        <v>46.796464</v>
      </c>
      <c r="AM109" s="380">
        <v>5.0913279999999999</v>
      </c>
      <c r="AN109" s="141">
        <v>14.737007999999999</v>
      </c>
      <c r="AO109" s="141">
        <v>3.0627520000000001</v>
      </c>
      <c r="AP109" s="141">
        <v>13.484064</v>
      </c>
      <c r="AQ109" s="141">
        <v>0</v>
      </c>
      <c r="AR109" s="141">
        <v>10.381536000000001</v>
      </c>
      <c r="AS109" s="141">
        <v>0</v>
      </c>
      <c r="AT109" s="142">
        <v>5.5288639999999996</v>
      </c>
      <c r="AU109" s="466">
        <v>52.285552000000003</v>
      </c>
      <c r="AV109" s="402">
        <v>1656.7101759999998</v>
      </c>
      <c r="AW109" s="141">
        <v>76.908549999999991</v>
      </c>
      <c r="AX109" s="402">
        <v>531.06260900000018</v>
      </c>
      <c r="AY109" s="141">
        <v>0</v>
      </c>
      <c r="AZ109" s="141">
        <v>0</v>
      </c>
      <c r="BA109" s="142">
        <v>235.05887999999999</v>
      </c>
      <c r="BB109" s="403">
        <v>296.00372900000025</v>
      </c>
    </row>
    <row r="110" spans="2:54" ht="16.149999999999999" customHeight="1">
      <c r="F110" s="137" t="s">
        <v>136</v>
      </c>
      <c r="G110" s="395" t="s">
        <v>137</v>
      </c>
      <c r="H110" s="396">
        <v>41738</v>
      </c>
      <c r="I110" s="397" t="s">
        <v>55</v>
      </c>
      <c r="J110" s="397" t="s">
        <v>116</v>
      </c>
      <c r="K110" s="398" t="s">
        <v>135</v>
      </c>
      <c r="L110" s="395" t="s">
        <v>114</v>
      </c>
      <c r="M110" s="399">
        <v>0.18886052351017826</v>
      </c>
      <c r="N110" s="400" t="s">
        <v>52</v>
      </c>
      <c r="O110" s="504">
        <v>2017</v>
      </c>
      <c r="P110" s="401">
        <v>2</v>
      </c>
      <c r="Q110" s="141">
        <v>7261.406860000001</v>
      </c>
      <c r="R110" s="141">
        <v>99.954899999999995</v>
      </c>
      <c r="S110" s="402">
        <v>7161.4519600000003</v>
      </c>
      <c r="T110" s="141">
        <v>2643.4234999999999</v>
      </c>
      <c r="U110" s="141">
        <v>0</v>
      </c>
      <c r="V110" s="141">
        <v>0</v>
      </c>
      <c r="W110" s="403">
        <v>4518.0284599999995</v>
      </c>
      <c r="X110" s="142">
        <v>178.99489499999999</v>
      </c>
      <c r="Y110" s="141">
        <v>608.61040000000003</v>
      </c>
      <c r="Z110" s="142">
        <v>39.716335999999998</v>
      </c>
      <c r="AA110" s="141">
        <v>0</v>
      </c>
      <c r="AB110" s="141">
        <v>-2.9832000000000001</v>
      </c>
      <c r="AC110" s="142">
        <v>32.039567999999996</v>
      </c>
      <c r="AD110" s="141">
        <v>223.72011199999997</v>
      </c>
      <c r="AE110" s="141">
        <v>667.30206399999997</v>
      </c>
      <c r="AF110" s="141">
        <v>583.29515200000003</v>
      </c>
      <c r="AG110" s="141">
        <v>180.62281599999997</v>
      </c>
      <c r="AH110" s="141">
        <v>0</v>
      </c>
      <c r="AI110" s="141">
        <v>209.77862400000001</v>
      </c>
      <c r="AJ110" s="141">
        <v>81.162927999999994</v>
      </c>
      <c r="AK110" s="141">
        <v>2.2274560000000001</v>
      </c>
      <c r="AL110" s="141">
        <v>167.01942400000001</v>
      </c>
      <c r="AM110" s="380">
        <v>6.0658399999999997</v>
      </c>
      <c r="AN110" s="141">
        <v>11.216832</v>
      </c>
      <c r="AO110" s="141">
        <v>0.656304</v>
      </c>
      <c r="AP110" s="141">
        <v>15.870623999999999</v>
      </c>
      <c r="AQ110" s="141">
        <v>0</v>
      </c>
      <c r="AR110" s="141">
        <v>10.242320000000001</v>
      </c>
      <c r="AS110" s="141">
        <v>0</v>
      </c>
      <c r="AT110" s="142">
        <v>62.647199999999998</v>
      </c>
      <c r="AU110" s="466">
        <v>106.69911999999999</v>
      </c>
      <c r="AV110" s="402">
        <v>2221.8276959999994</v>
      </c>
      <c r="AW110" s="141">
        <v>126.5424</v>
      </c>
      <c r="AX110" s="402">
        <v>1371.3931009999999</v>
      </c>
      <c r="AY110" s="141">
        <v>0</v>
      </c>
      <c r="AZ110" s="141">
        <v>0</v>
      </c>
      <c r="BA110" s="142">
        <v>229.13772</v>
      </c>
      <c r="BB110" s="403">
        <v>1142.2553809999999</v>
      </c>
    </row>
    <row r="111" spans="2:54" ht="16.149999999999999" customHeight="1">
      <c r="F111" s="137" t="s">
        <v>138</v>
      </c>
      <c r="G111" s="395" t="s">
        <v>139</v>
      </c>
      <c r="H111" s="396">
        <v>41739</v>
      </c>
      <c r="I111" s="397" t="s">
        <v>55</v>
      </c>
      <c r="J111" s="397" t="s">
        <v>116</v>
      </c>
      <c r="K111" s="398" t="s">
        <v>63</v>
      </c>
      <c r="L111" s="395" t="s">
        <v>114</v>
      </c>
      <c r="M111" s="399">
        <v>0.18339304354382244</v>
      </c>
      <c r="N111" s="400" t="s">
        <v>52</v>
      </c>
      <c r="O111" s="504">
        <v>2017</v>
      </c>
      <c r="P111" s="401">
        <v>2</v>
      </c>
      <c r="Q111" s="141">
        <v>15560.02442</v>
      </c>
      <c r="R111" s="141">
        <v>212.67382500000002</v>
      </c>
      <c r="S111" s="402">
        <v>15347.350595</v>
      </c>
      <c r="T111" s="141">
        <v>6222.5550999999996</v>
      </c>
      <c r="U111" s="141">
        <v>0</v>
      </c>
      <c r="V111" s="141">
        <v>0</v>
      </c>
      <c r="W111" s="403">
        <v>9124.7954950000003</v>
      </c>
      <c r="X111" s="142">
        <v>185.24695500000001</v>
      </c>
      <c r="Y111" s="141">
        <v>1841.3098399999999</v>
      </c>
      <c r="Z111" s="142">
        <v>76.310255999999995</v>
      </c>
      <c r="AA111" s="141">
        <v>0</v>
      </c>
      <c r="AB111" s="141">
        <v>-36.136496000000008</v>
      </c>
      <c r="AC111" s="142">
        <v>83.569376000000005</v>
      </c>
      <c r="AD111" s="141">
        <v>399.37092800000005</v>
      </c>
      <c r="AE111" s="141">
        <v>1280.6479839999997</v>
      </c>
      <c r="AF111" s="141">
        <v>1068.622016</v>
      </c>
      <c r="AG111" s="141">
        <v>247.74481599999999</v>
      </c>
      <c r="AH111" s="141">
        <v>0</v>
      </c>
      <c r="AI111" s="141">
        <v>274.91182400000002</v>
      </c>
      <c r="AJ111" s="141">
        <v>212.42372799999998</v>
      </c>
      <c r="AK111" s="141">
        <v>34.664783999999997</v>
      </c>
      <c r="AL111" s="141">
        <v>327.75424000000004</v>
      </c>
      <c r="AM111" s="380">
        <v>5.5686400000000003</v>
      </c>
      <c r="AN111" s="141">
        <v>16.069504000000002</v>
      </c>
      <c r="AO111" s="141">
        <v>3.738944</v>
      </c>
      <c r="AP111" s="141">
        <v>38.741824000000001</v>
      </c>
      <c r="AQ111" s="141">
        <v>0</v>
      </c>
      <c r="AR111" s="141">
        <v>18.277071999999997</v>
      </c>
      <c r="AS111" s="141">
        <v>0</v>
      </c>
      <c r="AT111" s="142">
        <v>14.776783999999999</v>
      </c>
      <c r="AU111" s="466">
        <v>97.172767999999991</v>
      </c>
      <c r="AV111" s="402">
        <v>3943.3130879999999</v>
      </c>
      <c r="AW111" s="141">
        <v>272.44799999999998</v>
      </c>
      <c r="AX111" s="402">
        <v>2853.6002360000002</v>
      </c>
      <c r="AY111" s="141">
        <v>0</v>
      </c>
      <c r="AZ111" s="141">
        <v>0</v>
      </c>
      <c r="BA111" s="142">
        <v>495.57129999999995</v>
      </c>
      <c r="BB111" s="403">
        <v>2358.0289360000002</v>
      </c>
    </row>
    <row r="112" spans="2:54" ht="16.149999999999999" customHeight="1">
      <c r="F112" s="137" t="s">
        <v>140</v>
      </c>
      <c r="G112" s="395" t="s">
        <v>141</v>
      </c>
      <c r="H112" s="396">
        <v>41752</v>
      </c>
      <c r="I112" s="397" t="s">
        <v>61</v>
      </c>
      <c r="J112" s="397" t="s">
        <v>108</v>
      </c>
      <c r="K112" s="398" t="s">
        <v>106</v>
      </c>
      <c r="L112" s="395" t="s">
        <v>77</v>
      </c>
      <c r="M112" s="399">
        <v>3.4223960924706399E-2</v>
      </c>
      <c r="N112" s="400" t="s">
        <v>51</v>
      </c>
      <c r="O112" s="504">
        <v>2017</v>
      </c>
      <c r="P112" s="401">
        <v>2</v>
      </c>
      <c r="Q112" s="141">
        <v>6118.3376599999992</v>
      </c>
      <c r="R112" s="141">
        <v>223.12074999999999</v>
      </c>
      <c r="S112" s="402">
        <v>5895.2169100000001</v>
      </c>
      <c r="T112" s="141">
        <v>2322.6064000000006</v>
      </c>
      <c r="U112" s="141">
        <v>0</v>
      </c>
      <c r="V112" s="141">
        <v>0</v>
      </c>
      <c r="W112" s="403">
        <v>3572.6105099999995</v>
      </c>
      <c r="X112" s="142">
        <v>81.059145000000001</v>
      </c>
      <c r="Y112" s="141">
        <v>559.74327999999991</v>
      </c>
      <c r="Z112" s="142">
        <v>17.163344000000002</v>
      </c>
      <c r="AA112" s="141">
        <v>0</v>
      </c>
      <c r="AB112" s="141">
        <v>-4.4549120000000002</v>
      </c>
      <c r="AC112" s="142">
        <v>35.122208000000001</v>
      </c>
      <c r="AD112" s="141">
        <v>228.61256000000003</v>
      </c>
      <c r="AE112" s="141">
        <v>817.59568000000013</v>
      </c>
      <c r="AF112" s="141">
        <v>819.36571200000003</v>
      </c>
      <c r="AG112" s="141">
        <v>200.3716</v>
      </c>
      <c r="AH112" s="141">
        <v>0</v>
      </c>
      <c r="AI112" s="141">
        <v>262.22327999999999</v>
      </c>
      <c r="AJ112" s="141">
        <v>60.459519999999998</v>
      </c>
      <c r="AK112" s="141">
        <v>0</v>
      </c>
      <c r="AL112" s="141">
        <v>181.55755200000002</v>
      </c>
      <c r="AM112" s="380">
        <v>5.5686400000000003</v>
      </c>
      <c r="AN112" s="141">
        <v>4.1963679999999997</v>
      </c>
      <c r="AO112" s="141">
        <v>1.0938400000000001</v>
      </c>
      <c r="AP112" s="141">
        <v>13.643167999999999</v>
      </c>
      <c r="AQ112" s="141">
        <v>0</v>
      </c>
      <c r="AR112" s="141">
        <v>10.222432</v>
      </c>
      <c r="AS112" s="141">
        <v>0</v>
      </c>
      <c r="AT112" s="142">
        <v>8.8899359999999987</v>
      </c>
      <c r="AU112" s="466">
        <v>43.614384000000001</v>
      </c>
      <c r="AV112" s="402">
        <v>2613.8002880000004</v>
      </c>
      <c r="AW112" s="141">
        <v>122.11799999999999</v>
      </c>
      <c r="AX112" s="402">
        <v>209.39374899999956</v>
      </c>
      <c r="AY112" s="141">
        <v>0</v>
      </c>
      <c r="AZ112" s="141">
        <v>0</v>
      </c>
      <c r="BA112" s="142">
        <v>390.70346000000006</v>
      </c>
      <c r="BB112" s="403">
        <v>-181.30971100000048</v>
      </c>
    </row>
    <row r="113" spans="6:54" ht="16.149999999999999" customHeight="1">
      <c r="F113" s="137" t="s">
        <v>142</v>
      </c>
      <c r="G113" s="395" t="s">
        <v>143</v>
      </c>
      <c r="H113" s="396">
        <v>42013</v>
      </c>
      <c r="I113" s="397" t="s">
        <v>55</v>
      </c>
      <c r="J113" s="397" t="s">
        <v>71</v>
      </c>
      <c r="K113" s="398" t="s">
        <v>63</v>
      </c>
      <c r="L113" s="395" t="s">
        <v>114</v>
      </c>
      <c r="M113" s="399">
        <v>3.5422670517734574E-2</v>
      </c>
      <c r="N113" s="400" t="s">
        <v>51</v>
      </c>
      <c r="O113" s="504">
        <v>2017</v>
      </c>
      <c r="P113" s="401">
        <v>2</v>
      </c>
      <c r="Q113" s="141">
        <v>15621.95924</v>
      </c>
      <c r="R113" s="141">
        <v>200.54900000000004</v>
      </c>
      <c r="S113" s="402">
        <v>15421.410240000001</v>
      </c>
      <c r="T113" s="141">
        <v>6307.4242400000003</v>
      </c>
      <c r="U113" s="141">
        <v>0</v>
      </c>
      <c r="V113" s="141">
        <v>0</v>
      </c>
      <c r="W113" s="403">
        <v>9113.9860000000008</v>
      </c>
      <c r="X113" s="142">
        <v>181.40866499999998</v>
      </c>
      <c r="Y113" s="141">
        <v>1850.22424</v>
      </c>
      <c r="Z113" s="142">
        <v>98.246719999999996</v>
      </c>
      <c r="AA113" s="141">
        <v>0</v>
      </c>
      <c r="AB113" s="141">
        <v>-24.3628</v>
      </c>
      <c r="AC113" s="142">
        <v>71.020048000000003</v>
      </c>
      <c r="AD113" s="141">
        <v>595.74504000000002</v>
      </c>
      <c r="AE113" s="141">
        <v>1598.3985600000001</v>
      </c>
      <c r="AF113" s="141">
        <v>2851.2232320000003</v>
      </c>
      <c r="AG113" s="141">
        <v>337.32036800000003</v>
      </c>
      <c r="AH113" s="141">
        <v>0</v>
      </c>
      <c r="AI113" s="141">
        <v>398.51574399999998</v>
      </c>
      <c r="AJ113" s="141">
        <v>114.15711999999999</v>
      </c>
      <c r="AK113" s="141">
        <v>0</v>
      </c>
      <c r="AL113" s="141">
        <v>229.84561599999998</v>
      </c>
      <c r="AM113" s="380">
        <v>6.006176</v>
      </c>
      <c r="AN113" s="141">
        <v>3.937824</v>
      </c>
      <c r="AO113" s="141">
        <v>5.429424</v>
      </c>
      <c r="AP113" s="141">
        <v>20.623855999999996</v>
      </c>
      <c r="AQ113" s="141">
        <v>0</v>
      </c>
      <c r="AR113" s="141">
        <v>22.871200000000002</v>
      </c>
      <c r="AS113" s="141">
        <v>0</v>
      </c>
      <c r="AT113" s="142">
        <v>20.305648000000001</v>
      </c>
      <c r="AU113" s="466">
        <v>79.174127999999996</v>
      </c>
      <c r="AV113" s="402">
        <v>6204.3798080000015</v>
      </c>
      <c r="AW113" s="141">
        <v>273.01229999999998</v>
      </c>
      <c r="AX113" s="402">
        <v>553.37151499999925</v>
      </c>
      <c r="AY113" s="141">
        <v>0</v>
      </c>
      <c r="AZ113" s="141">
        <v>0</v>
      </c>
      <c r="BA113" s="142">
        <v>874.89794000000006</v>
      </c>
      <c r="BB113" s="403">
        <v>-321.52642500000076</v>
      </c>
    </row>
    <row r="114" spans="6:54" ht="16.149999999999999" customHeight="1">
      <c r="F114" s="137" t="s">
        <v>144</v>
      </c>
      <c r="G114" s="395" t="s">
        <v>215</v>
      </c>
      <c r="H114" s="396">
        <v>42013</v>
      </c>
      <c r="I114" s="397" t="s">
        <v>55</v>
      </c>
      <c r="J114" s="397" t="s">
        <v>71</v>
      </c>
      <c r="K114" s="398" t="s">
        <v>63</v>
      </c>
      <c r="L114" s="395" t="s">
        <v>114</v>
      </c>
      <c r="M114" s="399">
        <v>-0.10155409377809167</v>
      </c>
      <c r="N114" s="400" t="s">
        <v>56</v>
      </c>
      <c r="O114" s="504">
        <v>2017</v>
      </c>
      <c r="P114" s="401">
        <v>2</v>
      </c>
      <c r="Q114" s="141">
        <v>5012.3847800000003</v>
      </c>
      <c r="R114" s="141">
        <v>80.459300000000013</v>
      </c>
      <c r="S114" s="402">
        <v>4931.9254800000008</v>
      </c>
      <c r="T114" s="141">
        <v>2138.6861199999998</v>
      </c>
      <c r="U114" s="141">
        <v>0</v>
      </c>
      <c r="V114" s="141">
        <v>0</v>
      </c>
      <c r="W114" s="403">
        <v>2793.2393600000009</v>
      </c>
      <c r="X114" s="142">
        <v>61.293930000000003</v>
      </c>
      <c r="Y114" s="141">
        <v>591.69330000000014</v>
      </c>
      <c r="Z114" s="142">
        <v>26.55048</v>
      </c>
      <c r="AA114" s="141">
        <v>0</v>
      </c>
      <c r="AB114" s="141">
        <v>-10.620191999999999</v>
      </c>
      <c r="AC114" s="142">
        <v>25.993616000000003</v>
      </c>
      <c r="AD114" s="141">
        <v>208.147808</v>
      </c>
      <c r="AE114" s="141">
        <v>671.81664000000001</v>
      </c>
      <c r="AF114" s="141">
        <v>1118.779552</v>
      </c>
      <c r="AG114" s="141">
        <v>177.36118400000001</v>
      </c>
      <c r="AH114" s="141">
        <v>0</v>
      </c>
      <c r="AI114" s="141">
        <v>176.128128</v>
      </c>
      <c r="AJ114" s="141">
        <v>51.151935999999992</v>
      </c>
      <c r="AK114" s="141">
        <v>0</v>
      </c>
      <c r="AL114" s="141">
        <v>85.001312000000013</v>
      </c>
      <c r="AM114" s="380">
        <v>12.171455999999999</v>
      </c>
      <c r="AN114" s="141">
        <v>20.58408</v>
      </c>
      <c r="AO114" s="141">
        <v>0.97451200000000004</v>
      </c>
      <c r="AP114" s="141">
        <v>11.952687999999998</v>
      </c>
      <c r="AQ114" s="141">
        <v>0</v>
      </c>
      <c r="AR114" s="141">
        <v>8.4921759999999988</v>
      </c>
      <c r="AS114" s="141">
        <v>0</v>
      </c>
      <c r="AT114" s="142">
        <v>8.2932959999999998</v>
      </c>
      <c r="AU114" s="466">
        <v>62.46820799999999</v>
      </c>
      <c r="AV114" s="402">
        <v>2550.8547680000001</v>
      </c>
      <c r="AW114" s="141">
        <v>87.248500000000007</v>
      </c>
      <c r="AX114" s="402">
        <v>-509.02819399999942</v>
      </c>
      <c r="AY114" s="141">
        <v>0</v>
      </c>
      <c r="AZ114" s="141">
        <v>0</v>
      </c>
      <c r="BA114" s="142">
        <v>184.02145999999999</v>
      </c>
      <c r="BB114" s="403">
        <v>-693.04965399999935</v>
      </c>
    </row>
    <row r="115" spans="6:54" ht="16.149999999999999" customHeight="1">
      <c r="F115" s="137" t="s">
        <v>145</v>
      </c>
      <c r="G115" s="395" t="s">
        <v>146</v>
      </c>
      <c r="H115" s="396">
        <v>42013</v>
      </c>
      <c r="I115" s="397" t="s">
        <v>55</v>
      </c>
      <c r="J115" s="397" t="s">
        <v>71</v>
      </c>
      <c r="K115" s="398" t="s">
        <v>63</v>
      </c>
      <c r="L115" s="395" t="s">
        <v>114</v>
      </c>
      <c r="M115" s="399">
        <v>6.7172806797056575E-2</v>
      </c>
      <c r="N115" s="400" t="s">
        <v>52</v>
      </c>
      <c r="O115" s="504">
        <v>2017</v>
      </c>
      <c r="P115" s="401">
        <v>2</v>
      </c>
      <c r="Q115" s="141">
        <v>11782.912100000001</v>
      </c>
      <c r="R115" s="141">
        <v>132.614025</v>
      </c>
      <c r="S115" s="402">
        <v>11650.298074999999</v>
      </c>
      <c r="T115" s="141">
        <v>4645.5977399999992</v>
      </c>
      <c r="U115" s="141">
        <v>0</v>
      </c>
      <c r="V115" s="141">
        <v>0</v>
      </c>
      <c r="W115" s="403">
        <v>7004.7003350000005</v>
      </c>
      <c r="X115" s="142">
        <v>120.945705</v>
      </c>
      <c r="Y115" s="141">
        <v>1397.7981799999998</v>
      </c>
      <c r="Z115" s="142">
        <v>80.228192000000007</v>
      </c>
      <c r="AA115" s="141">
        <v>0</v>
      </c>
      <c r="AB115" s="141">
        <v>-28.260848000000003</v>
      </c>
      <c r="AC115" s="142">
        <v>44.827551999999997</v>
      </c>
      <c r="AD115" s="141">
        <v>405.35721599999999</v>
      </c>
      <c r="AE115" s="141">
        <v>1205.192912</v>
      </c>
      <c r="AF115" s="141">
        <v>1788.6073920000001</v>
      </c>
      <c r="AG115" s="141">
        <v>340.88031999999998</v>
      </c>
      <c r="AH115" s="141">
        <v>0</v>
      </c>
      <c r="AI115" s="141">
        <v>262.68070399999999</v>
      </c>
      <c r="AJ115" s="141">
        <v>58.092848000000004</v>
      </c>
      <c r="AK115" s="141">
        <v>21.598368000000001</v>
      </c>
      <c r="AL115" s="141">
        <v>247.963584</v>
      </c>
      <c r="AM115" s="380">
        <v>6.7022560000000002</v>
      </c>
      <c r="AN115" s="141">
        <v>17.123567999999999</v>
      </c>
      <c r="AO115" s="141">
        <v>3.1423040000000002</v>
      </c>
      <c r="AP115" s="141">
        <v>26.311824000000001</v>
      </c>
      <c r="AQ115" s="141">
        <v>5.2305440000000001</v>
      </c>
      <c r="AR115" s="141">
        <v>19.052703999999999</v>
      </c>
      <c r="AS115" s="141">
        <v>0</v>
      </c>
      <c r="AT115" s="142">
        <v>16.507040000000003</v>
      </c>
      <c r="AU115" s="466">
        <v>94.070239999999998</v>
      </c>
      <c r="AV115" s="402">
        <v>4424.4435840000006</v>
      </c>
      <c r="AW115" s="141">
        <v>206.36010000000002</v>
      </c>
      <c r="AX115" s="402">
        <v>791.49127800000031</v>
      </c>
      <c r="AY115" s="141">
        <v>0</v>
      </c>
      <c r="AZ115" s="141">
        <v>0</v>
      </c>
      <c r="BA115" s="142">
        <v>496.39057999999989</v>
      </c>
      <c r="BB115" s="403">
        <v>295.10069800000042</v>
      </c>
    </row>
    <row r="116" spans="6:54" ht="16.149999999999999" customHeight="1">
      <c r="F116" s="137" t="s">
        <v>147</v>
      </c>
      <c r="G116" s="395" t="s">
        <v>148</v>
      </c>
      <c r="H116" s="396">
        <v>42061</v>
      </c>
      <c r="I116" s="397" t="s">
        <v>61</v>
      </c>
      <c r="J116" s="397" t="s">
        <v>91</v>
      </c>
      <c r="K116" s="398" t="s">
        <v>63</v>
      </c>
      <c r="L116" s="395" t="s">
        <v>114</v>
      </c>
      <c r="M116" s="399">
        <v>7.0923097385995962E-2</v>
      </c>
      <c r="N116" s="400" t="s">
        <v>52</v>
      </c>
      <c r="O116" s="504">
        <v>2017</v>
      </c>
      <c r="P116" s="401">
        <v>2</v>
      </c>
      <c r="Q116" s="141">
        <v>6258.3747800000001</v>
      </c>
      <c r="R116" s="141">
        <v>112.9786</v>
      </c>
      <c r="S116" s="402">
        <v>6145.3961800000006</v>
      </c>
      <c r="T116" s="141">
        <v>2488.5560599999999</v>
      </c>
      <c r="U116" s="141">
        <v>0</v>
      </c>
      <c r="V116" s="141">
        <v>0</v>
      </c>
      <c r="W116" s="403">
        <v>3656.8401200000008</v>
      </c>
      <c r="X116" s="142">
        <v>78.665159999999986</v>
      </c>
      <c r="Y116" s="141">
        <v>737.26139999999998</v>
      </c>
      <c r="Z116" s="142">
        <v>43.117183999999995</v>
      </c>
      <c r="AA116" s="141">
        <v>0</v>
      </c>
      <c r="AB116" s="141">
        <v>-10.878736</v>
      </c>
      <c r="AC116" s="142">
        <v>37.349664000000004</v>
      </c>
      <c r="AD116" s="141">
        <v>241.857968</v>
      </c>
      <c r="AE116" s="141">
        <v>574.38532800000007</v>
      </c>
      <c r="AF116" s="141">
        <v>853.95094399999994</v>
      </c>
      <c r="AG116" s="141">
        <v>197.28896</v>
      </c>
      <c r="AH116" s="141">
        <v>0</v>
      </c>
      <c r="AI116" s="141">
        <v>218.09180799999999</v>
      </c>
      <c r="AJ116" s="141">
        <v>74.241904000000005</v>
      </c>
      <c r="AK116" s="141">
        <v>0</v>
      </c>
      <c r="AL116" s="141">
        <v>57.893968000000001</v>
      </c>
      <c r="AM116" s="380">
        <v>1.59104</v>
      </c>
      <c r="AN116" s="141">
        <v>14.796672000000001</v>
      </c>
      <c r="AO116" s="141">
        <v>0.49719999999999998</v>
      </c>
      <c r="AP116" s="141">
        <v>21.856912000000001</v>
      </c>
      <c r="AQ116" s="141">
        <v>0</v>
      </c>
      <c r="AR116" s="141">
        <v>10.083216</v>
      </c>
      <c r="AS116" s="141">
        <v>0</v>
      </c>
      <c r="AT116" s="142">
        <v>4.3753600000000006</v>
      </c>
      <c r="AU116" s="466">
        <v>53.200400000000002</v>
      </c>
      <c r="AV116" s="402">
        <v>2270.9112799999998</v>
      </c>
      <c r="AW116" s="141">
        <v>109.49270000000001</v>
      </c>
      <c r="AX116" s="402">
        <v>443.86332400000106</v>
      </c>
      <c r="AY116" s="141">
        <v>0</v>
      </c>
      <c r="AZ116" s="141">
        <v>0</v>
      </c>
      <c r="BA116" s="142">
        <v>506.78054000000009</v>
      </c>
      <c r="BB116" s="403">
        <v>-62.917215999999001</v>
      </c>
    </row>
    <row r="117" spans="6:54" ht="16.149999999999999" customHeight="1">
      <c r="F117" s="137" t="s">
        <v>149</v>
      </c>
      <c r="G117" s="395" t="s">
        <v>150</v>
      </c>
      <c r="H117" s="396">
        <v>42064</v>
      </c>
      <c r="I117" s="397" t="s">
        <v>61</v>
      </c>
      <c r="J117" s="397" t="s">
        <v>151</v>
      </c>
      <c r="K117" s="398" t="s">
        <v>63</v>
      </c>
      <c r="L117" s="395" t="s">
        <v>114</v>
      </c>
      <c r="M117" s="399">
        <v>0.12920714984383644</v>
      </c>
      <c r="N117" s="400" t="s">
        <v>52</v>
      </c>
      <c r="O117" s="504">
        <v>2017</v>
      </c>
      <c r="P117" s="401">
        <v>2</v>
      </c>
      <c r="Q117" s="141">
        <v>6290.3248000000003</v>
      </c>
      <c r="R117" s="141">
        <v>143.78005000000002</v>
      </c>
      <c r="S117" s="402">
        <v>6146.5447500000009</v>
      </c>
      <c r="T117" s="141">
        <v>2525.9357599999998</v>
      </c>
      <c r="U117" s="141">
        <v>0</v>
      </c>
      <c r="V117" s="141">
        <v>0</v>
      </c>
      <c r="W117" s="403">
        <v>3620.6089900000006</v>
      </c>
      <c r="X117" s="142">
        <v>72.828585000000004</v>
      </c>
      <c r="Y117" s="141">
        <v>737.34244000000001</v>
      </c>
      <c r="Z117" s="142">
        <v>36.2956</v>
      </c>
      <c r="AA117" s="141">
        <v>0</v>
      </c>
      <c r="AB117" s="141">
        <v>-12.966975999999999</v>
      </c>
      <c r="AC117" s="142">
        <v>60.777727999999996</v>
      </c>
      <c r="AD117" s="141">
        <v>255.182928</v>
      </c>
      <c r="AE117" s="141">
        <v>705.98422400000004</v>
      </c>
      <c r="AF117" s="141">
        <v>306.59340799999995</v>
      </c>
      <c r="AG117" s="141">
        <v>277.755808</v>
      </c>
      <c r="AH117" s="141">
        <v>0</v>
      </c>
      <c r="AI117" s="141">
        <v>183.48668800000002</v>
      </c>
      <c r="AJ117" s="141">
        <v>41.764799999999994</v>
      </c>
      <c r="AK117" s="141">
        <v>0</v>
      </c>
      <c r="AL117" s="141">
        <v>81.501024000000001</v>
      </c>
      <c r="AM117" s="380">
        <v>5.7277439999999995</v>
      </c>
      <c r="AN117" s="141">
        <v>17.421887999999999</v>
      </c>
      <c r="AO117" s="141">
        <v>1.5114879999999999</v>
      </c>
      <c r="AP117" s="141">
        <v>12.947088000000001</v>
      </c>
      <c r="AQ117" s="141">
        <v>0</v>
      </c>
      <c r="AR117" s="141">
        <v>5.3100959999999997</v>
      </c>
      <c r="AS117" s="141">
        <v>0</v>
      </c>
      <c r="AT117" s="142">
        <v>4.2361439999999995</v>
      </c>
      <c r="AU117" s="466">
        <v>47.154448000000002</v>
      </c>
      <c r="AV117" s="402">
        <v>1899.4233279999999</v>
      </c>
      <c r="AW117" s="141">
        <v>109.77485</v>
      </c>
      <c r="AX117" s="402">
        <v>812.75493900000049</v>
      </c>
      <c r="AY117" s="141">
        <v>0</v>
      </c>
      <c r="AZ117" s="141">
        <v>0</v>
      </c>
      <c r="BA117" s="142">
        <v>519.72144000000003</v>
      </c>
      <c r="BB117" s="403">
        <v>293.03349900000046</v>
      </c>
    </row>
    <row r="118" spans="6:54" ht="16.149999999999999" customHeight="1">
      <c r="F118" s="137" t="s">
        <v>152</v>
      </c>
      <c r="G118" s="395" t="s">
        <v>153</v>
      </c>
      <c r="H118" s="396">
        <v>42122</v>
      </c>
      <c r="I118" s="397" t="s">
        <v>61</v>
      </c>
      <c r="J118" s="397" t="s">
        <v>151</v>
      </c>
      <c r="K118" s="398" t="s">
        <v>135</v>
      </c>
      <c r="L118" s="395" t="s">
        <v>114</v>
      </c>
      <c r="M118" s="399">
        <v>4.5084298823599309E-2</v>
      </c>
      <c r="N118" s="400" t="s">
        <v>51</v>
      </c>
      <c r="O118" s="504">
        <v>2017</v>
      </c>
      <c r="P118" s="401">
        <v>2</v>
      </c>
      <c r="Q118" s="141">
        <v>3269.6601000000001</v>
      </c>
      <c r="R118" s="141">
        <v>106.12717499999999</v>
      </c>
      <c r="S118" s="402">
        <v>3163.5329249999995</v>
      </c>
      <c r="T118" s="141">
        <v>1271.86202</v>
      </c>
      <c r="U118" s="141">
        <v>0</v>
      </c>
      <c r="V118" s="141">
        <v>0</v>
      </c>
      <c r="W118" s="403">
        <v>1891.6709049999997</v>
      </c>
      <c r="X118" s="142">
        <v>48.512819999999998</v>
      </c>
      <c r="Y118" s="141">
        <v>268.76916</v>
      </c>
      <c r="Z118" s="142">
        <v>43.654159999999997</v>
      </c>
      <c r="AA118" s="141">
        <v>0</v>
      </c>
      <c r="AB118" s="141">
        <v>-1.0142880000000001</v>
      </c>
      <c r="AC118" s="142">
        <v>49.362015999999997</v>
      </c>
      <c r="AD118" s="141">
        <v>184.64019200000001</v>
      </c>
      <c r="AE118" s="141">
        <v>455.35564799999997</v>
      </c>
      <c r="AF118" s="141">
        <v>259.69750400000004</v>
      </c>
      <c r="AG118" s="141">
        <v>184.44131199999998</v>
      </c>
      <c r="AH118" s="141">
        <v>0</v>
      </c>
      <c r="AI118" s="141">
        <v>151.32779199999999</v>
      </c>
      <c r="AJ118" s="141">
        <v>46.756688000000004</v>
      </c>
      <c r="AK118" s="141">
        <v>0</v>
      </c>
      <c r="AL118" s="141">
        <v>47.214112</v>
      </c>
      <c r="AM118" s="380">
        <v>1.69048</v>
      </c>
      <c r="AN118" s="141">
        <v>5.3896479999999993</v>
      </c>
      <c r="AO118" s="141">
        <v>3.6196159999999997</v>
      </c>
      <c r="AP118" s="141">
        <v>24.124144000000001</v>
      </c>
      <c r="AQ118" s="141">
        <v>0</v>
      </c>
      <c r="AR118" s="141">
        <v>8.9098240000000004</v>
      </c>
      <c r="AS118" s="141">
        <v>0</v>
      </c>
      <c r="AT118" s="142">
        <v>0.99439999999999995</v>
      </c>
      <c r="AU118" s="466">
        <v>44.728112000000003</v>
      </c>
      <c r="AV118" s="402">
        <v>1374.1613600000001</v>
      </c>
      <c r="AW118" s="141">
        <v>57.510799999999996</v>
      </c>
      <c r="AX118" s="402">
        <v>147.41033299999961</v>
      </c>
      <c r="AY118" s="141">
        <v>0</v>
      </c>
      <c r="AZ118" s="141">
        <v>0</v>
      </c>
      <c r="BA118" s="142">
        <v>384.91264000000001</v>
      </c>
      <c r="BB118" s="403">
        <v>-237.5023070000004</v>
      </c>
    </row>
    <row r="119" spans="6:54" ht="16.149999999999999" customHeight="1">
      <c r="F119" s="137" t="s">
        <v>154</v>
      </c>
      <c r="G119" s="395" t="s">
        <v>155</v>
      </c>
      <c r="H119" s="396">
        <v>42127</v>
      </c>
      <c r="I119" s="397" t="s">
        <v>61</v>
      </c>
      <c r="J119" s="397" t="s">
        <v>108</v>
      </c>
      <c r="K119" s="398" t="s">
        <v>63</v>
      </c>
      <c r="L119" s="395" t="s">
        <v>114</v>
      </c>
      <c r="M119" s="399">
        <v>0.16229741689679961</v>
      </c>
      <c r="N119" s="400" t="s">
        <v>52</v>
      </c>
      <c r="O119" s="504">
        <v>2017</v>
      </c>
      <c r="P119" s="401">
        <v>2</v>
      </c>
      <c r="Q119" s="141">
        <v>12305.822700000001</v>
      </c>
      <c r="R119" s="141">
        <v>266.82605000000001</v>
      </c>
      <c r="S119" s="402">
        <v>12038.996650000001</v>
      </c>
      <c r="T119" s="141">
        <v>5066.9449599999998</v>
      </c>
      <c r="U119" s="141">
        <v>0</v>
      </c>
      <c r="V119" s="141">
        <v>0</v>
      </c>
      <c r="W119" s="403">
        <v>6972.0516900000002</v>
      </c>
      <c r="X119" s="142">
        <v>150.34621499999997</v>
      </c>
      <c r="Y119" s="141">
        <v>1444.2341000000001</v>
      </c>
      <c r="Z119" s="142">
        <v>66.585024000000004</v>
      </c>
      <c r="AA119" s="141">
        <v>0</v>
      </c>
      <c r="AB119" s="141">
        <v>-33.133408000000003</v>
      </c>
      <c r="AC119" s="142">
        <v>105.66494400000001</v>
      </c>
      <c r="AD119" s="141">
        <v>343.66464000000002</v>
      </c>
      <c r="AE119" s="141">
        <v>1102.371952</v>
      </c>
      <c r="AF119" s="141">
        <v>656.02556800000002</v>
      </c>
      <c r="AG119" s="141">
        <v>423.85305599999998</v>
      </c>
      <c r="AH119" s="141">
        <v>0</v>
      </c>
      <c r="AI119" s="141">
        <v>323.47832000000005</v>
      </c>
      <c r="AJ119" s="141">
        <v>83.867695999999995</v>
      </c>
      <c r="AK119" s="141">
        <v>0</v>
      </c>
      <c r="AL119" s="141">
        <v>139.89219200000002</v>
      </c>
      <c r="AM119" s="380">
        <v>8.3728480000000012</v>
      </c>
      <c r="AN119" s="141">
        <v>18.416288000000002</v>
      </c>
      <c r="AO119" s="141">
        <v>2.9633120000000002</v>
      </c>
      <c r="AP119" s="141">
        <v>42.242111999999992</v>
      </c>
      <c r="AQ119" s="141">
        <v>6.7818079999999998</v>
      </c>
      <c r="AR119" s="141">
        <v>9.4467999999999996</v>
      </c>
      <c r="AS119" s="141">
        <v>0</v>
      </c>
      <c r="AT119" s="142">
        <v>9.7650080000000017</v>
      </c>
      <c r="AU119" s="466">
        <v>97.988175999999996</v>
      </c>
      <c r="AV119" s="402">
        <v>3171.1415999999999</v>
      </c>
      <c r="AW119" s="141">
        <v>215.07305000000002</v>
      </c>
      <c r="AX119" s="402">
        <v>1997.2032370000002</v>
      </c>
      <c r="AY119" s="141">
        <v>0</v>
      </c>
      <c r="AZ119" s="141">
        <v>0</v>
      </c>
      <c r="BA119" s="142">
        <v>514.52645999999993</v>
      </c>
      <c r="BB119" s="403">
        <v>1482.6767770000001</v>
      </c>
    </row>
    <row r="120" spans="6:54" ht="16.149999999999999" customHeight="1">
      <c r="F120" s="137" t="s">
        <v>156</v>
      </c>
      <c r="G120" s="395" t="s">
        <v>157</v>
      </c>
      <c r="H120" s="396">
        <v>42347</v>
      </c>
      <c r="I120" s="397" t="s">
        <v>55</v>
      </c>
      <c r="J120" s="397" t="s">
        <v>126</v>
      </c>
      <c r="K120" s="398" t="s">
        <v>63</v>
      </c>
      <c r="L120" s="395" t="s">
        <v>114</v>
      </c>
      <c r="M120" s="399">
        <v>9.6424456816608398E-2</v>
      </c>
      <c r="N120" s="400" t="s">
        <v>52</v>
      </c>
      <c r="O120" s="504">
        <v>2017</v>
      </c>
      <c r="P120" s="401">
        <v>2</v>
      </c>
      <c r="Q120" s="141">
        <v>5545.5671999999995</v>
      </c>
      <c r="R120" s="141">
        <v>85.253299999999996</v>
      </c>
      <c r="S120" s="402">
        <v>5460.3138999999992</v>
      </c>
      <c r="T120" s="141">
        <v>2212.2704400000002</v>
      </c>
      <c r="U120" s="141">
        <v>0</v>
      </c>
      <c r="V120" s="141">
        <v>0</v>
      </c>
      <c r="W120" s="403">
        <v>3248.0434599999999</v>
      </c>
      <c r="X120" s="142">
        <v>99.854894999999999</v>
      </c>
      <c r="Y120" s="141">
        <v>655.08683999999994</v>
      </c>
      <c r="Z120" s="142">
        <v>22.612656000000001</v>
      </c>
      <c r="AA120" s="141">
        <v>0</v>
      </c>
      <c r="AB120" s="141">
        <v>-15.214320000000001</v>
      </c>
      <c r="AC120" s="142">
        <v>57.436543999999998</v>
      </c>
      <c r="AD120" s="141">
        <v>272.74403199999995</v>
      </c>
      <c r="AE120" s="141">
        <v>457.54332799999997</v>
      </c>
      <c r="AF120" s="141">
        <v>218.13158400000003</v>
      </c>
      <c r="AG120" s="141">
        <v>314.19062399999996</v>
      </c>
      <c r="AH120" s="141">
        <v>0</v>
      </c>
      <c r="AI120" s="141">
        <v>273.53955199999996</v>
      </c>
      <c r="AJ120" s="141">
        <v>77.264880000000005</v>
      </c>
      <c r="AK120" s="141">
        <v>0</v>
      </c>
      <c r="AL120" s="141">
        <v>84.742767999999998</v>
      </c>
      <c r="AM120" s="380">
        <v>6.8613600000000003</v>
      </c>
      <c r="AN120" s="141">
        <v>31.303711999999997</v>
      </c>
      <c r="AO120" s="141">
        <v>0.33809600000000001</v>
      </c>
      <c r="AP120" s="141">
        <v>109.36411200000001</v>
      </c>
      <c r="AQ120" s="141">
        <v>0</v>
      </c>
      <c r="AR120" s="141">
        <v>26.570367999999998</v>
      </c>
      <c r="AS120" s="141">
        <v>0</v>
      </c>
      <c r="AT120" s="142">
        <v>8.3330720000000014</v>
      </c>
      <c r="AU120" s="466">
        <v>182.77072000000001</v>
      </c>
      <c r="AV120" s="402">
        <v>1880.9274879999998</v>
      </c>
      <c r="AW120" s="141">
        <v>97.055499999999995</v>
      </c>
      <c r="AX120" s="402">
        <v>534.72830499999986</v>
      </c>
      <c r="AY120" s="141">
        <v>0</v>
      </c>
      <c r="AZ120" s="141">
        <v>0</v>
      </c>
      <c r="BA120" s="142">
        <v>154.47151999999997</v>
      </c>
      <c r="BB120" s="403">
        <v>380.25678499999992</v>
      </c>
    </row>
    <row r="121" spans="6:54" ht="16.149999999999999" customHeight="1">
      <c r="F121" s="137" t="s">
        <v>158</v>
      </c>
      <c r="G121" s="395" t="s">
        <v>159</v>
      </c>
      <c r="H121" s="396">
        <v>42361</v>
      </c>
      <c r="I121" s="397" t="s">
        <v>61</v>
      </c>
      <c r="J121" s="397" t="s">
        <v>62</v>
      </c>
      <c r="K121" s="398" t="s">
        <v>117</v>
      </c>
      <c r="L121" s="395" t="s">
        <v>114</v>
      </c>
      <c r="M121" s="399">
        <v>3.9626279354213194E-2</v>
      </c>
      <c r="N121" s="400" t="s">
        <v>51</v>
      </c>
      <c r="O121" s="504">
        <v>2017</v>
      </c>
      <c r="P121" s="401">
        <v>2</v>
      </c>
      <c r="Q121" s="141">
        <v>4277.1696400000001</v>
      </c>
      <c r="R121" s="141">
        <v>96.19959999999999</v>
      </c>
      <c r="S121" s="402">
        <v>4180.9700400000002</v>
      </c>
      <c r="T121" s="141">
        <v>2220.0300200000001</v>
      </c>
      <c r="U121" s="141">
        <v>0</v>
      </c>
      <c r="V121" s="141">
        <v>0</v>
      </c>
      <c r="W121" s="403">
        <v>1960.9400199999995</v>
      </c>
      <c r="X121" s="142">
        <v>65.785124999999994</v>
      </c>
      <c r="Y121" s="141">
        <v>292.57465999999999</v>
      </c>
      <c r="Z121" s="142">
        <v>21.479040000000001</v>
      </c>
      <c r="AA121" s="141">
        <v>0</v>
      </c>
      <c r="AB121" s="141">
        <v>-0.13921600000000001</v>
      </c>
      <c r="AC121" s="142">
        <v>47.055008000000001</v>
      </c>
      <c r="AD121" s="141">
        <v>113.83891199999999</v>
      </c>
      <c r="AE121" s="141">
        <v>548.29227200000003</v>
      </c>
      <c r="AF121" s="141">
        <v>203.27524799999998</v>
      </c>
      <c r="AG121" s="141">
        <v>113.540592</v>
      </c>
      <c r="AH121" s="141">
        <v>0</v>
      </c>
      <c r="AI121" s="141">
        <v>143.79023999999998</v>
      </c>
      <c r="AJ121" s="141">
        <v>142.91516799999999</v>
      </c>
      <c r="AK121" s="141">
        <v>0</v>
      </c>
      <c r="AL121" s="141">
        <v>66.565135999999995</v>
      </c>
      <c r="AM121" s="380">
        <v>3.5997279999999998</v>
      </c>
      <c r="AN121" s="141">
        <v>15.114879999999999</v>
      </c>
      <c r="AO121" s="141">
        <v>0</v>
      </c>
      <c r="AP121" s="141">
        <v>22.552992</v>
      </c>
      <c r="AQ121" s="141">
        <v>0</v>
      </c>
      <c r="AR121" s="141">
        <v>8.034752000000001</v>
      </c>
      <c r="AS121" s="141">
        <v>0</v>
      </c>
      <c r="AT121" s="142">
        <v>2.4064480000000001</v>
      </c>
      <c r="AU121" s="466">
        <v>51.708799999999997</v>
      </c>
      <c r="AV121" s="402">
        <v>1383.9263679999999</v>
      </c>
      <c r="AW121" s="141">
        <v>74.6023</v>
      </c>
      <c r="AX121" s="402">
        <v>169.48831899999948</v>
      </c>
      <c r="AY121" s="141">
        <v>0</v>
      </c>
      <c r="AZ121" s="141">
        <v>0</v>
      </c>
      <c r="BA121" s="142">
        <v>78.83708</v>
      </c>
      <c r="BB121" s="403">
        <v>90.651238999999492</v>
      </c>
    </row>
    <row r="122" spans="6:54" ht="16.149999999999999" customHeight="1">
      <c r="F122" s="137" t="s">
        <v>160</v>
      </c>
      <c r="G122" s="395" t="s">
        <v>161</v>
      </c>
      <c r="H122" s="396">
        <v>42407</v>
      </c>
      <c r="I122" s="397" t="s">
        <v>61</v>
      </c>
      <c r="J122" s="397" t="s">
        <v>67</v>
      </c>
      <c r="K122" s="398" t="s">
        <v>135</v>
      </c>
      <c r="L122" s="395" t="s">
        <v>77</v>
      </c>
      <c r="M122" s="399">
        <v>0.13769886254110886</v>
      </c>
      <c r="N122" s="400" t="s">
        <v>52</v>
      </c>
      <c r="O122" s="504">
        <v>2017</v>
      </c>
      <c r="P122" s="401">
        <v>2</v>
      </c>
      <c r="Q122" s="141">
        <v>4589.0115599999999</v>
      </c>
      <c r="R122" s="141">
        <v>64.579174999999992</v>
      </c>
      <c r="S122" s="402">
        <v>4524.4323850000001</v>
      </c>
      <c r="T122" s="141">
        <v>1781.0363400000001</v>
      </c>
      <c r="U122" s="141">
        <v>0</v>
      </c>
      <c r="V122" s="141">
        <v>0</v>
      </c>
      <c r="W122" s="403">
        <v>2743.396045</v>
      </c>
      <c r="X122" s="142">
        <v>100.68586500000001</v>
      </c>
      <c r="Y122" s="141">
        <v>384.49428</v>
      </c>
      <c r="Z122" s="142">
        <v>79.273567999999997</v>
      </c>
      <c r="AA122" s="141">
        <v>0</v>
      </c>
      <c r="AB122" s="141">
        <v>115.17140799999999</v>
      </c>
      <c r="AC122" s="142">
        <v>29.116032000000001</v>
      </c>
      <c r="AD122" s="141">
        <v>174.71607999999998</v>
      </c>
      <c r="AE122" s="141">
        <v>481.408928</v>
      </c>
      <c r="AF122" s="141">
        <v>263.63532799999996</v>
      </c>
      <c r="AG122" s="141">
        <v>339.88592000000006</v>
      </c>
      <c r="AH122" s="141">
        <v>0</v>
      </c>
      <c r="AI122" s="141">
        <v>147.489408</v>
      </c>
      <c r="AJ122" s="141">
        <v>58.868480000000005</v>
      </c>
      <c r="AK122" s="141">
        <v>3.559952</v>
      </c>
      <c r="AL122" s="141">
        <v>103.039728</v>
      </c>
      <c r="AM122" s="380">
        <v>0.37787199999999999</v>
      </c>
      <c r="AN122" s="141">
        <v>4.494688</v>
      </c>
      <c r="AO122" s="141">
        <v>0.31820799999999999</v>
      </c>
      <c r="AP122" s="141">
        <v>10.978175999999999</v>
      </c>
      <c r="AQ122" s="141">
        <v>0</v>
      </c>
      <c r="AR122" s="141">
        <v>8.7109439999999996</v>
      </c>
      <c r="AS122" s="141">
        <v>0</v>
      </c>
      <c r="AT122" s="142">
        <v>2.5058880000000001</v>
      </c>
      <c r="AU122" s="466">
        <v>27.385776</v>
      </c>
      <c r="AV122" s="402">
        <v>1599.9896000000001</v>
      </c>
      <c r="AW122" s="141">
        <v>91.33850000000001</v>
      </c>
      <c r="AX122" s="402">
        <v>631.90167199999951</v>
      </c>
      <c r="AY122" s="141">
        <v>0</v>
      </c>
      <c r="AZ122" s="141">
        <v>0</v>
      </c>
      <c r="BA122" s="142">
        <v>363.44378</v>
      </c>
      <c r="BB122" s="403">
        <v>268.45789199999956</v>
      </c>
    </row>
    <row r="123" spans="6:54" ht="16.149999999999999" customHeight="1">
      <c r="F123" s="137" t="s">
        <v>162</v>
      </c>
      <c r="G123" s="395" t="s">
        <v>163</v>
      </c>
      <c r="H123" s="396">
        <v>42408</v>
      </c>
      <c r="I123" s="397" t="s">
        <v>55</v>
      </c>
      <c r="J123" s="397" t="s">
        <v>116</v>
      </c>
      <c r="K123" s="398" t="s">
        <v>63</v>
      </c>
      <c r="L123" s="395" t="s">
        <v>114</v>
      </c>
      <c r="M123" s="399">
        <v>0.14083340753350632</v>
      </c>
      <c r="N123" s="400" t="s">
        <v>52</v>
      </c>
      <c r="O123" s="504">
        <v>2017</v>
      </c>
      <c r="P123" s="401">
        <v>2</v>
      </c>
      <c r="Q123" s="141">
        <v>5675.4135399999996</v>
      </c>
      <c r="R123" s="141">
        <v>87.390625</v>
      </c>
      <c r="S123" s="402">
        <v>5588.0229149999996</v>
      </c>
      <c r="T123" s="141">
        <v>2272.6452399999998</v>
      </c>
      <c r="U123" s="141">
        <v>0</v>
      </c>
      <c r="V123" s="141">
        <v>0</v>
      </c>
      <c r="W123" s="403">
        <v>3315.3776749999997</v>
      </c>
      <c r="X123" s="142">
        <v>65.745554999999996</v>
      </c>
      <c r="Y123" s="141">
        <v>670.40339999999992</v>
      </c>
      <c r="Z123" s="142">
        <v>34.863664</v>
      </c>
      <c r="AA123" s="141">
        <v>0</v>
      </c>
      <c r="AB123" s="141">
        <v>-13.384624000000001</v>
      </c>
      <c r="AC123" s="142">
        <v>30.945728000000003</v>
      </c>
      <c r="AD123" s="141">
        <v>213.19936000000001</v>
      </c>
      <c r="AE123" s="141">
        <v>545.16985599999998</v>
      </c>
      <c r="AF123" s="141">
        <v>290.56367999999998</v>
      </c>
      <c r="AG123" s="141">
        <v>260.711792</v>
      </c>
      <c r="AH123" s="141">
        <v>0</v>
      </c>
      <c r="AI123" s="141">
        <v>135.63616000000002</v>
      </c>
      <c r="AJ123" s="141">
        <v>64.695663999999994</v>
      </c>
      <c r="AK123" s="141">
        <v>3.9775999999999998</v>
      </c>
      <c r="AL123" s="141">
        <v>73.565712000000005</v>
      </c>
      <c r="AM123" s="380">
        <v>8.3728480000000012</v>
      </c>
      <c r="AN123" s="141">
        <v>7.6767679999999991</v>
      </c>
      <c r="AO123" s="141">
        <v>5.8868479999999996</v>
      </c>
      <c r="AP123" s="141">
        <v>20.385200000000001</v>
      </c>
      <c r="AQ123" s="141">
        <v>0</v>
      </c>
      <c r="AR123" s="141">
        <v>24.203696000000001</v>
      </c>
      <c r="AS123" s="141">
        <v>0</v>
      </c>
      <c r="AT123" s="142">
        <v>9.367248</v>
      </c>
      <c r="AU123" s="466">
        <v>75.89260800000001</v>
      </c>
      <c r="AV123" s="402">
        <v>1663.4124320000001</v>
      </c>
      <c r="AW123" s="141">
        <v>99.22590000000001</v>
      </c>
      <c r="AX123" s="402">
        <v>799.28782799999965</v>
      </c>
      <c r="AY123" s="141">
        <v>0</v>
      </c>
      <c r="AZ123" s="141">
        <v>0</v>
      </c>
      <c r="BA123" s="142">
        <v>718.50855999999999</v>
      </c>
      <c r="BB123" s="403">
        <v>80.779267999999661</v>
      </c>
    </row>
    <row r="124" spans="6:54" ht="16.149999999999999" customHeight="1">
      <c r="F124" s="137" t="s">
        <v>164</v>
      </c>
      <c r="G124" s="395" t="s">
        <v>165</v>
      </c>
      <c r="H124" s="396">
        <v>42416</v>
      </c>
      <c r="I124" s="397" t="s">
        <v>61</v>
      </c>
      <c r="J124" s="397" t="s">
        <v>67</v>
      </c>
      <c r="K124" s="398" t="s">
        <v>106</v>
      </c>
      <c r="L124" s="395" t="s">
        <v>77</v>
      </c>
      <c r="M124" s="399">
        <v>7.737725495809282E-2</v>
      </c>
      <c r="N124" s="400" t="s">
        <v>52</v>
      </c>
      <c r="O124" s="504">
        <v>2017</v>
      </c>
      <c r="P124" s="401">
        <v>2</v>
      </c>
      <c r="Q124" s="141">
        <v>6578.3207000000002</v>
      </c>
      <c r="R124" s="141">
        <v>202.92602500000001</v>
      </c>
      <c r="S124" s="402">
        <v>6375.3946749999996</v>
      </c>
      <c r="T124" s="141">
        <v>2546.2160199999998</v>
      </c>
      <c r="U124" s="141">
        <v>0</v>
      </c>
      <c r="V124" s="141">
        <v>0</v>
      </c>
      <c r="W124" s="403">
        <v>3829.1786549999997</v>
      </c>
      <c r="X124" s="142">
        <v>110.657505</v>
      </c>
      <c r="Y124" s="141">
        <v>605.38905999999997</v>
      </c>
      <c r="Z124" s="142">
        <v>16.308160000000001</v>
      </c>
      <c r="AA124" s="141">
        <v>0</v>
      </c>
      <c r="AB124" s="141">
        <v>-15.234207999999999</v>
      </c>
      <c r="AC124" s="142">
        <v>37.846864000000004</v>
      </c>
      <c r="AD124" s="141">
        <v>163.75779199999999</v>
      </c>
      <c r="AE124" s="141">
        <v>857.55067199999996</v>
      </c>
      <c r="AF124" s="141">
        <v>357.94422399999996</v>
      </c>
      <c r="AG124" s="141">
        <v>448.25563199999999</v>
      </c>
      <c r="AH124" s="141">
        <v>0</v>
      </c>
      <c r="AI124" s="141">
        <v>353.76774399999999</v>
      </c>
      <c r="AJ124" s="141">
        <v>105.943376</v>
      </c>
      <c r="AK124" s="141">
        <v>8.8700480000000006</v>
      </c>
      <c r="AL124" s="141">
        <v>115.50950399999999</v>
      </c>
      <c r="AM124" s="380">
        <v>6.0260639999999999</v>
      </c>
      <c r="AN124" s="141">
        <v>24.283248</v>
      </c>
      <c r="AO124" s="141">
        <v>0.81540799999999991</v>
      </c>
      <c r="AP124" s="141">
        <v>16.009840000000001</v>
      </c>
      <c r="AQ124" s="141">
        <v>0</v>
      </c>
      <c r="AR124" s="141">
        <v>10.640079999999999</v>
      </c>
      <c r="AS124" s="141">
        <v>0</v>
      </c>
      <c r="AT124" s="142">
        <v>9.1882559999999991</v>
      </c>
      <c r="AU124" s="466">
        <v>66.962896000000001</v>
      </c>
      <c r="AV124" s="402">
        <v>2478.5618879999997</v>
      </c>
      <c r="AW124" s="141">
        <v>131.8623</v>
      </c>
      <c r="AX124" s="402">
        <v>509.01239799999962</v>
      </c>
      <c r="AY124" s="141">
        <v>0</v>
      </c>
      <c r="AZ124" s="141">
        <v>0</v>
      </c>
      <c r="BA124" s="142">
        <v>527.05772000000002</v>
      </c>
      <c r="BB124" s="403">
        <v>-18.045322000000397</v>
      </c>
    </row>
    <row r="125" spans="6:54" ht="16.149999999999999" customHeight="1">
      <c r="F125" s="137" t="s">
        <v>166</v>
      </c>
      <c r="G125" s="395" t="s">
        <v>167</v>
      </c>
      <c r="H125" s="396">
        <v>42417</v>
      </c>
      <c r="I125" s="397" t="s">
        <v>55</v>
      </c>
      <c r="J125" s="397" t="s">
        <v>168</v>
      </c>
      <c r="K125" s="398" t="s">
        <v>63</v>
      </c>
      <c r="L125" s="395" t="s">
        <v>114</v>
      </c>
      <c r="M125" s="399">
        <v>0.14037884246636759</v>
      </c>
      <c r="N125" s="400" t="s">
        <v>52</v>
      </c>
      <c r="O125" s="504">
        <v>2017</v>
      </c>
      <c r="P125" s="401">
        <v>2</v>
      </c>
      <c r="Q125" s="141">
        <v>11542.669020000001</v>
      </c>
      <c r="R125" s="141">
        <v>108.82379999999999</v>
      </c>
      <c r="S125" s="402">
        <v>11433.845220000003</v>
      </c>
      <c r="T125" s="141">
        <v>4971.9863400000004</v>
      </c>
      <c r="U125" s="141">
        <v>0</v>
      </c>
      <c r="V125" s="141">
        <v>0</v>
      </c>
      <c r="W125" s="403">
        <v>6461.8588800000016</v>
      </c>
      <c r="X125" s="142">
        <v>114.3573</v>
      </c>
      <c r="Y125" s="141">
        <v>1371.8653800000002</v>
      </c>
      <c r="Z125" s="142">
        <v>46.179935999999998</v>
      </c>
      <c r="AA125" s="141">
        <v>0</v>
      </c>
      <c r="AB125" s="141">
        <v>-10.858848</v>
      </c>
      <c r="AC125" s="142">
        <v>25.794736</v>
      </c>
      <c r="AD125" s="141">
        <v>218.07192000000001</v>
      </c>
      <c r="AE125" s="141">
        <v>880.14344000000006</v>
      </c>
      <c r="AF125" s="141">
        <v>732.59436800000003</v>
      </c>
      <c r="AG125" s="141">
        <v>267.41404800000004</v>
      </c>
      <c r="AH125" s="141">
        <v>0</v>
      </c>
      <c r="AI125" s="141">
        <v>540.33707200000003</v>
      </c>
      <c r="AJ125" s="141">
        <v>98.266607999999991</v>
      </c>
      <c r="AK125" s="141">
        <v>0</v>
      </c>
      <c r="AL125" s="141">
        <v>101.28958399999999</v>
      </c>
      <c r="AM125" s="380">
        <v>8.4921759999999988</v>
      </c>
      <c r="AN125" s="141">
        <v>27.485216000000001</v>
      </c>
      <c r="AO125" s="141">
        <v>2.0086880000000003</v>
      </c>
      <c r="AP125" s="141">
        <v>88.700479999999999</v>
      </c>
      <c r="AQ125" s="141">
        <v>0</v>
      </c>
      <c r="AR125" s="141">
        <v>9.9638880000000007</v>
      </c>
      <c r="AS125" s="141">
        <v>0</v>
      </c>
      <c r="AT125" s="142">
        <v>147.09164799999999</v>
      </c>
      <c r="AU125" s="466">
        <v>283.742096</v>
      </c>
      <c r="AV125" s="402">
        <v>3121.8591360000005</v>
      </c>
      <c r="AW125" s="141">
        <v>202.18650000000002</v>
      </c>
      <c r="AX125" s="402">
        <v>1620.3465160000017</v>
      </c>
      <c r="AY125" s="141">
        <v>0</v>
      </c>
      <c r="AZ125" s="141">
        <v>0</v>
      </c>
      <c r="BA125" s="142">
        <v>533.87264000000005</v>
      </c>
      <c r="BB125" s="403">
        <v>1086.4738760000016</v>
      </c>
    </row>
    <row r="126" spans="6:54" ht="16.149999999999999" customHeight="1">
      <c r="F126" s="137" t="s">
        <v>169</v>
      </c>
      <c r="G126" s="395" t="s">
        <v>170</v>
      </c>
      <c r="H126" s="396">
        <v>42419</v>
      </c>
      <c r="I126" s="397" t="s">
        <v>55</v>
      </c>
      <c r="J126" s="397" t="s">
        <v>168</v>
      </c>
      <c r="K126" s="398" t="s">
        <v>63</v>
      </c>
      <c r="L126" s="395" t="s">
        <v>114</v>
      </c>
      <c r="M126" s="399">
        <v>0.11530774042887085</v>
      </c>
      <c r="N126" s="400" t="s">
        <v>52</v>
      </c>
      <c r="O126" s="504">
        <v>2017</v>
      </c>
      <c r="P126" s="401">
        <v>2</v>
      </c>
      <c r="Q126" s="141">
        <v>7615.9973800000007</v>
      </c>
      <c r="R126" s="141">
        <v>85.393124999999998</v>
      </c>
      <c r="S126" s="402">
        <v>7530.6042550000002</v>
      </c>
      <c r="T126" s="141">
        <v>3026.6414000000004</v>
      </c>
      <c r="U126" s="141">
        <v>0</v>
      </c>
      <c r="V126" s="141">
        <v>0</v>
      </c>
      <c r="W126" s="403">
        <v>4503.9628549999998</v>
      </c>
      <c r="X126" s="142">
        <v>170.50713000000002</v>
      </c>
      <c r="Y126" s="141">
        <v>903.51495999999997</v>
      </c>
      <c r="Z126" s="142">
        <v>46.199824</v>
      </c>
      <c r="AA126" s="141">
        <v>0</v>
      </c>
      <c r="AB126" s="141">
        <v>-10.9384</v>
      </c>
      <c r="AC126" s="142">
        <v>30.050767999999998</v>
      </c>
      <c r="AD126" s="141">
        <v>163.897008</v>
      </c>
      <c r="AE126" s="141">
        <v>757.59358399999996</v>
      </c>
      <c r="AF126" s="141">
        <v>609.72630400000003</v>
      </c>
      <c r="AG126" s="141">
        <v>239.90894399999996</v>
      </c>
      <c r="AH126" s="141">
        <v>0</v>
      </c>
      <c r="AI126" s="141">
        <v>192.47606400000001</v>
      </c>
      <c r="AJ126" s="141">
        <v>86.850896000000006</v>
      </c>
      <c r="AK126" s="141">
        <v>0</v>
      </c>
      <c r="AL126" s="141">
        <v>142.37819200000001</v>
      </c>
      <c r="AM126" s="380">
        <v>10.580416</v>
      </c>
      <c r="AN126" s="141">
        <v>19.947664</v>
      </c>
      <c r="AO126" s="141">
        <v>1.0540640000000001</v>
      </c>
      <c r="AP126" s="141">
        <v>57.297327999999993</v>
      </c>
      <c r="AQ126" s="141">
        <v>0</v>
      </c>
      <c r="AR126" s="141">
        <v>6.2448320000000006</v>
      </c>
      <c r="AS126" s="141">
        <v>0</v>
      </c>
      <c r="AT126" s="142">
        <v>103.97446400000001</v>
      </c>
      <c r="AU126" s="466">
        <v>199.09876800000001</v>
      </c>
      <c r="AV126" s="402">
        <v>2391.92976</v>
      </c>
      <c r="AW126" s="141">
        <v>132.74009999999998</v>
      </c>
      <c r="AX126" s="402">
        <v>878.18344900000056</v>
      </c>
      <c r="AY126" s="141">
        <v>0</v>
      </c>
      <c r="AZ126" s="141">
        <v>0</v>
      </c>
      <c r="BA126" s="142">
        <v>592.0787600000001</v>
      </c>
      <c r="BB126" s="403">
        <v>286.10468900000052</v>
      </c>
    </row>
    <row r="127" spans="6:54" ht="16.149999999999999" customHeight="1">
      <c r="F127" s="137" t="s">
        <v>171</v>
      </c>
      <c r="G127" s="395" t="s">
        <v>216</v>
      </c>
      <c r="H127" s="396">
        <v>42435</v>
      </c>
      <c r="I127" s="397" t="s">
        <v>61</v>
      </c>
      <c r="J127" s="397" t="s">
        <v>151</v>
      </c>
      <c r="K127" s="398" t="s">
        <v>106</v>
      </c>
      <c r="L127" s="395" t="s">
        <v>114</v>
      </c>
      <c r="M127" s="399">
        <v>1.2559963168991606E-2</v>
      </c>
      <c r="N127" s="400" t="s">
        <v>51</v>
      </c>
      <c r="O127" s="504">
        <v>2017</v>
      </c>
      <c r="P127" s="401">
        <v>2</v>
      </c>
      <c r="Q127" s="141">
        <v>3188.0528199999999</v>
      </c>
      <c r="R127" s="141">
        <v>122.00729999999999</v>
      </c>
      <c r="S127" s="402">
        <v>3066.0455199999997</v>
      </c>
      <c r="T127" s="141">
        <v>1297.5314400000002</v>
      </c>
      <c r="U127" s="141">
        <v>0</v>
      </c>
      <c r="V127" s="141">
        <v>0</v>
      </c>
      <c r="W127" s="403">
        <v>1768.5140799999997</v>
      </c>
      <c r="X127" s="142">
        <v>46.336470000000006</v>
      </c>
      <c r="Y127" s="141">
        <v>291.11594000000002</v>
      </c>
      <c r="Z127" s="142">
        <v>9.0888160000000013</v>
      </c>
      <c r="AA127" s="141">
        <v>0</v>
      </c>
      <c r="AB127" s="141">
        <v>-1.1535039999999999</v>
      </c>
      <c r="AC127" s="142">
        <v>50.038207999999997</v>
      </c>
      <c r="AD127" s="141">
        <v>151.40734399999999</v>
      </c>
      <c r="AE127" s="141">
        <v>459.989552</v>
      </c>
      <c r="AF127" s="141">
        <v>281.156656</v>
      </c>
      <c r="AG127" s="141">
        <v>185.435712</v>
      </c>
      <c r="AH127" s="141">
        <v>0</v>
      </c>
      <c r="AI127" s="141">
        <v>186.788096</v>
      </c>
      <c r="AJ127" s="141">
        <v>38.045743999999999</v>
      </c>
      <c r="AK127" s="141">
        <v>0</v>
      </c>
      <c r="AL127" s="141">
        <v>44.509343999999999</v>
      </c>
      <c r="AM127" s="380">
        <v>7.119904</v>
      </c>
      <c r="AN127" s="141">
        <v>1.1137280000000001</v>
      </c>
      <c r="AO127" s="141">
        <v>0</v>
      </c>
      <c r="AP127" s="141">
        <v>4.5742399999999996</v>
      </c>
      <c r="AQ127" s="141">
        <v>0</v>
      </c>
      <c r="AR127" s="141">
        <v>5.9664000000000001</v>
      </c>
      <c r="AS127" s="141">
        <v>0</v>
      </c>
      <c r="AT127" s="142">
        <v>8.9297120000000003</v>
      </c>
      <c r="AU127" s="466">
        <v>27.703984000000002</v>
      </c>
      <c r="AV127" s="402">
        <v>1375.0364319999999</v>
      </c>
      <c r="AW127" s="141">
        <v>55.779299999999999</v>
      </c>
      <c r="AX127" s="402">
        <v>40.041825999999823</v>
      </c>
      <c r="AY127" s="141">
        <v>0</v>
      </c>
      <c r="AZ127" s="141">
        <v>0</v>
      </c>
      <c r="BA127" s="142">
        <v>353.31449999999995</v>
      </c>
      <c r="BB127" s="403">
        <v>-313.27267400000017</v>
      </c>
    </row>
    <row r="128" spans="6:54" ht="16.149999999999999" customHeight="1">
      <c r="F128" s="137" t="s">
        <v>172</v>
      </c>
      <c r="G128" s="395" t="s">
        <v>173</v>
      </c>
      <c r="H128" s="396">
        <v>42530</v>
      </c>
      <c r="I128" s="397" t="s">
        <v>61</v>
      </c>
      <c r="J128" s="397" t="s">
        <v>62</v>
      </c>
      <c r="K128" s="398" t="s">
        <v>95</v>
      </c>
      <c r="L128" s="395" t="s">
        <v>114</v>
      </c>
      <c r="M128" s="399">
        <v>7.8960959231519523E-2</v>
      </c>
      <c r="N128" s="400" t="s">
        <v>52</v>
      </c>
      <c r="O128" s="504">
        <v>2017</v>
      </c>
      <c r="P128" s="401">
        <v>2</v>
      </c>
      <c r="Q128" s="141">
        <v>1850.93334</v>
      </c>
      <c r="R128" s="141">
        <v>47.480575000000002</v>
      </c>
      <c r="S128" s="402">
        <v>1803.452765</v>
      </c>
      <c r="T128" s="141">
        <v>1039.9660599999997</v>
      </c>
      <c r="U128" s="141">
        <v>0</v>
      </c>
      <c r="V128" s="141">
        <v>0</v>
      </c>
      <c r="W128" s="403">
        <v>763.48670500000026</v>
      </c>
      <c r="X128" s="142">
        <v>44.061194999999998</v>
      </c>
      <c r="Y128" s="141">
        <v>180.27348000000001</v>
      </c>
      <c r="Z128" s="142">
        <v>18.217407999999999</v>
      </c>
      <c r="AA128" s="141">
        <v>0</v>
      </c>
      <c r="AB128" s="141">
        <v>-0.35798399999999997</v>
      </c>
      <c r="AC128" s="142">
        <v>7.7762080000000005</v>
      </c>
      <c r="AD128" s="141">
        <v>77.563199999999995</v>
      </c>
      <c r="AE128" s="141">
        <v>79.651439999999994</v>
      </c>
      <c r="AF128" s="141">
        <v>86.711680000000001</v>
      </c>
      <c r="AG128" s="141">
        <v>19.510128000000002</v>
      </c>
      <c r="AH128" s="141">
        <v>0</v>
      </c>
      <c r="AI128" s="141">
        <v>5.5487520000000004</v>
      </c>
      <c r="AJ128" s="141">
        <v>9.5661279999999991</v>
      </c>
      <c r="AK128" s="141">
        <v>0</v>
      </c>
      <c r="AL128" s="141">
        <v>33.411839999999998</v>
      </c>
      <c r="AM128" s="380">
        <v>6.5431520000000001</v>
      </c>
      <c r="AN128" s="141">
        <v>0.97451200000000004</v>
      </c>
      <c r="AO128" s="141">
        <v>0</v>
      </c>
      <c r="AP128" s="141">
        <v>28.439840000000004</v>
      </c>
      <c r="AQ128" s="141">
        <v>0</v>
      </c>
      <c r="AR128" s="141">
        <v>2.3865599999999998</v>
      </c>
      <c r="AS128" s="141">
        <v>0</v>
      </c>
      <c r="AT128" s="142">
        <v>-0.81540799999999991</v>
      </c>
      <c r="AU128" s="466">
        <v>37.528655999999998</v>
      </c>
      <c r="AV128" s="402">
        <v>349.49182400000001</v>
      </c>
      <c r="AW128" s="141">
        <v>32.70955</v>
      </c>
      <c r="AX128" s="402">
        <v>146.15147200000027</v>
      </c>
      <c r="AY128" s="141">
        <v>0</v>
      </c>
      <c r="AZ128" s="141">
        <v>0</v>
      </c>
      <c r="BA128" s="142">
        <v>46.717579999999998</v>
      </c>
      <c r="BB128" s="403">
        <v>99.43389200000027</v>
      </c>
    </row>
    <row r="129" spans="6:54" ht="16.149999999999999" customHeight="1">
      <c r="F129" s="137" t="s">
        <v>174</v>
      </c>
      <c r="G129" s="395" t="s">
        <v>217</v>
      </c>
      <c r="H129" s="396">
        <v>42530</v>
      </c>
      <c r="I129" s="397" t="s">
        <v>61</v>
      </c>
      <c r="J129" s="397" t="s">
        <v>151</v>
      </c>
      <c r="K129" s="398" t="s">
        <v>95</v>
      </c>
      <c r="L129" s="395" t="s">
        <v>114</v>
      </c>
      <c r="M129" s="399">
        <v>-0.20008212714220308</v>
      </c>
      <c r="N129" s="400" t="s">
        <v>56</v>
      </c>
      <c r="O129" s="504">
        <v>2017</v>
      </c>
      <c r="P129" s="401">
        <v>2</v>
      </c>
      <c r="Q129" s="141">
        <v>1452.6622600000001</v>
      </c>
      <c r="R129" s="141">
        <v>59.805149999999998</v>
      </c>
      <c r="S129" s="402">
        <v>1392.8571099999999</v>
      </c>
      <c r="T129" s="141">
        <v>812.91224</v>
      </c>
      <c r="U129" s="141">
        <v>0</v>
      </c>
      <c r="V129" s="141">
        <v>0</v>
      </c>
      <c r="W129" s="403">
        <v>579.94486999999992</v>
      </c>
      <c r="X129" s="142">
        <v>35.751495000000006</v>
      </c>
      <c r="Y129" s="141">
        <v>139.20645999999996</v>
      </c>
      <c r="Z129" s="142">
        <v>29.135919999999999</v>
      </c>
      <c r="AA129" s="141">
        <v>0</v>
      </c>
      <c r="AB129" s="141">
        <v>-0.31820799999999999</v>
      </c>
      <c r="AC129" s="142">
        <v>9.0689279999999997</v>
      </c>
      <c r="AD129" s="141">
        <v>127.939504</v>
      </c>
      <c r="AE129" s="141">
        <v>64.954207999999994</v>
      </c>
      <c r="AF129" s="141">
        <v>127.08432000000001</v>
      </c>
      <c r="AG129" s="141">
        <v>21.598368000000001</v>
      </c>
      <c r="AH129" s="141">
        <v>0</v>
      </c>
      <c r="AI129" s="141">
        <v>2.247344</v>
      </c>
      <c r="AJ129" s="141">
        <v>10.083216</v>
      </c>
      <c r="AK129" s="141">
        <v>0</v>
      </c>
      <c r="AL129" s="141">
        <v>265.36558400000001</v>
      </c>
      <c r="AM129" s="380">
        <v>1.9887999999999999</v>
      </c>
      <c r="AN129" s="141">
        <v>12.111792000000001</v>
      </c>
      <c r="AO129" s="141">
        <v>0</v>
      </c>
      <c r="AP129" s="141">
        <v>12.608992000000001</v>
      </c>
      <c r="AQ129" s="141">
        <v>0</v>
      </c>
      <c r="AR129" s="141">
        <v>2.1081280000000002</v>
      </c>
      <c r="AS129" s="141">
        <v>0</v>
      </c>
      <c r="AT129" s="142">
        <v>2.0484640000000001</v>
      </c>
      <c r="AU129" s="466">
        <v>30.866175999999999</v>
      </c>
      <c r="AV129" s="402">
        <v>650.13872000000003</v>
      </c>
      <c r="AW129" s="141">
        <v>25.114750000000001</v>
      </c>
      <c r="AX129" s="402">
        <v>-290.65175500000009</v>
      </c>
      <c r="AY129" s="141">
        <v>0</v>
      </c>
      <c r="AZ129" s="141">
        <v>0</v>
      </c>
      <c r="BA129" s="142">
        <v>46.810680000000005</v>
      </c>
      <c r="BB129" s="403">
        <v>-337.46243500000003</v>
      </c>
    </row>
    <row r="130" spans="6:54" ht="16.149999999999999" customHeight="1">
      <c r="F130" s="137" t="s">
        <v>175</v>
      </c>
      <c r="G130" s="395" t="s">
        <v>176</v>
      </c>
      <c r="H130" s="396">
        <v>42557</v>
      </c>
      <c r="I130" s="397" t="s">
        <v>55</v>
      </c>
      <c r="J130" s="397" t="s">
        <v>126</v>
      </c>
      <c r="K130" s="398" t="s">
        <v>63</v>
      </c>
      <c r="L130" s="395" t="s">
        <v>114</v>
      </c>
      <c r="M130" s="399">
        <v>2.4978721525371544E-2</v>
      </c>
      <c r="N130" s="400" t="s">
        <v>51</v>
      </c>
      <c r="O130" s="504">
        <v>2017</v>
      </c>
      <c r="P130" s="401">
        <v>2</v>
      </c>
      <c r="Q130" s="141">
        <v>5046.9078200000004</v>
      </c>
      <c r="R130" s="141">
        <v>33.617925</v>
      </c>
      <c r="S130" s="402">
        <v>5013.2898949999999</v>
      </c>
      <c r="T130" s="141">
        <v>2021.3604600000001</v>
      </c>
      <c r="U130" s="141">
        <v>0</v>
      </c>
      <c r="V130" s="141">
        <v>0</v>
      </c>
      <c r="W130" s="403">
        <v>2991.929435</v>
      </c>
      <c r="X130" s="142">
        <v>113.48676</v>
      </c>
      <c r="Y130" s="141">
        <v>601.53966000000003</v>
      </c>
      <c r="Z130" s="142">
        <v>34.565343999999996</v>
      </c>
      <c r="AA130" s="141">
        <v>0</v>
      </c>
      <c r="AB130" s="141">
        <v>-12.171455999999999</v>
      </c>
      <c r="AC130" s="142">
        <v>17.799759999999999</v>
      </c>
      <c r="AD130" s="141">
        <v>206.49710399999998</v>
      </c>
      <c r="AE130" s="141">
        <v>479.24113599999998</v>
      </c>
      <c r="AF130" s="141">
        <v>305.97687999999999</v>
      </c>
      <c r="AG130" s="141">
        <v>511.55913600000008</v>
      </c>
      <c r="AH130" s="141">
        <v>0</v>
      </c>
      <c r="AI130" s="141">
        <v>167.85471999999999</v>
      </c>
      <c r="AJ130" s="141">
        <v>85.319519999999997</v>
      </c>
      <c r="AK130" s="141">
        <v>0</v>
      </c>
      <c r="AL130" s="141">
        <v>126.48768000000001</v>
      </c>
      <c r="AM130" s="380">
        <v>7.6171039999999994</v>
      </c>
      <c r="AN130" s="141">
        <v>17.580992000000002</v>
      </c>
      <c r="AO130" s="141">
        <v>3.2616319999999996</v>
      </c>
      <c r="AP130" s="141">
        <v>63.900144000000004</v>
      </c>
      <c r="AQ130" s="141">
        <v>0</v>
      </c>
      <c r="AR130" s="141">
        <v>11.793583999999999</v>
      </c>
      <c r="AS130" s="141">
        <v>0</v>
      </c>
      <c r="AT130" s="142">
        <v>46.259488000000005</v>
      </c>
      <c r="AU130" s="466">
        <v>150.41294400000001</v>
      </c>
      <c r="AV130" s="402">
        <v>2033.3491200000001</v>
      </c>
      <c r="AW130" s="141">
        <v>88.551550000000006</v>
      </c>
      <c r="AX130" s="402">
        <v>126.06530499999998</v>
      </c>
      <c r="AY130" s="141">
        <v>0</v>
      </c>
      <c r="AZ130" s="141">
        <v>0</v>
      </c>
      <c r="BA130" s="142">
        <v>557.55727999999999</v>
      </c>
      <c r="BB130" s="403">
        <v>-431.49197500000002</v>
      </c>
    </row>
    <row r="131" spans="6:54" ht="16.149999999999999" customHeight="1">
      <c r="F131" s="137" t="s">
        <v>177</v>
      </c>
      <c r="G131" s="395" t="s">
        <v>178</v>
      </c>
      <c r="H131" s="396">
        <v>42615</v>
      </c>
      <c r="I131" s="397" t="s">
        <v>61</v>
      </c>
      <c r="J131" s="397" t="s">
        <v>151</v>
      </c>
      <c r="K131" s="398" t="s">
        <v>95</v>
      </c>
      <c r="L131" s="395" t="s">
        <v>114</v>
      </c>
      <c r="M131" s="399">
        <v>0.1511884610193136</v>
      </c>
      <c r="N131" s="400" t="s">
        <v>52</v>
      </c>
      <c r="O131" s="504">
        <v>2017</v>
      </c>
      <c r="P131" s="401">
        <v>2</v>
      </c>
      <c r="Q131" s="141">
        <v>3426.4724999999999</v>
      </c>
      <c r="R131" s="141">
        <v>49.098550000000003</v>
      </c>
      <c r="S131" s="402">
        <v>3377.3739500000001</v>
      </c>
      <c r="T131" s="141">
        <v>1931.46684</v>
      </c>
      <c r="U131" s="141">
        <v>0</v>
      </c>
      <c r="V131" s="141">
        <v>0</v>
      </c>
      <c r="W131" s="403">
        <v>1445.9071100000001</v>
      </c>
      <c r="X131" s="142">
        <v>83.136570000000006</v>
      </c>
      <c r="Y131" s="141">
        <v>337.67341999999996</v>
      </c>
      <c r="Z131" s="142">
        <v>25.516303999999998</v>
      </c>
      <c r="AA131" s="141">
        <v>0</v>
      </c>
      <c r="AB131" s="141">
        <v>-2.6848800000000002</v>
      </c>
      <c r="AC131" s="142">
        <v>8.9098240000000004</v>
      </c>
      <c r="AD131" s="141">
        <v>100.03663999999999</v>
      </c>
      <c r="AE131" s="141">
        <v>79.034912000000006</v>
      </c>
      <c r="AF131" s="141">
        <v>118.53248000000001</v>
      </c>
      <c r="AG131" s="141">
        <v>26.331712</v>
      </c>
      <c r="AH131" s="141">
        <v>0</v>
      </c>
      <c r="AI131" s="141">
        <v>10.242320000000001</v>
      </c>
      <c r="AJ131" s="141">
        <v>6.4635999999999996</v>
      </c>
      <c r="AK131" s="141">
        <v>0</v>
      </c>
      <c r="AL131" s="141">
        <v>43.435392</v>
      </c>
      <c r="AM131" s="380">
        <v>5.628304</v>
      </c>
      <c r="AN131" s="141">
        <v>14.040927999999999</v>
      </c>
      <c r="AO131" s="141">
        <v>0</v>
      </c>
      <c r="AP131" s="141">
        <v>16.308160000000001</v>
      </c>
      <c r="AQ131" s="141">
        <v>3.559952</v>
      </c>
      <c r="AR131" s="141">
        <v>3.6792800000000003</v>
      </c>
      <c r="AS131" s="141">
        <v>0</v>
      </c>
      <c r="AT131" s="142">
        <v>0.53697600000000001</v>
      </c>
      <c r="AU131" s="466">
        <v>43.753599999999999</v>
      </c>
      <c r="AV131" s="402">
        <v>427.83065600000003</v>
      </c>
      <c r="AW131" s="141">
        <v>59.932000000000002</v>
      </c>
      <c r="AX131" s="402">
        <v>518.04310399999997</v>
      </c>
      <c r="AY131" s="141">
        <v>0</v>
      </c>
      <c r="AZ131" s="141">
        <v>0</v>
      </c>
      <c r="BA131" s="142">
        <v>135.60945999999998</v>
      </c>
      <c r="BB131" s="403">
        <v>382.43364399999996</v>
      </c>
    </row>
    <row r="132" spans="6:54" ht="16.149999999999999" customHeight="1">
      <c r="F132" s="137" t="s">
        <v>179</v>
      </c>
      <c r="G132" s="395" t="s">
        <v>180</v>
      </c>
      <c r="H132" s="396">
        <v>42690</v>
      </c>
      <c r="I132" s="397" t="s">
        <v>55</v>
      </c>
      <c r="J132" s="397" t="s">
        <v>168</v>
      </c>
      <c r="K132" s="398" t="s">
        <v>106</v>
      </c>
      <c r="L132" s="395" t="s">
        <v>114</v>
      </c>
      <c r="M132" s="399">
        <v>0.10940800132063407</v>
      </c>
      <c r="N132" s="400" t="s">
        <v>52</v>
      </c>
      <c r="O132" s="504">
        <v>2017</v>
      </c>
      <c r="P132" s="401">
        <v>2</v>
      </c>
      <c r="Q132" s="141">
        <v>5959.8031599999995</v>
      </c>
      <c r="R132" s="141">
        <v>137.428</v>
      </c>
      <c r="S132" s="402">
        <v>5822.3751599999996</v>
      </c>
      <c r="T132" s="141">
        <v>2449.3124400000002</v>
      </c>
      <c r="U132" s="141">
        <v>0</v>
      </c>
      <c r="V132" s="141">
        <v>0</v>
      </c>
      <c r="W132" s="403">
        <v>3373.062719999999</v>
      </c>
      <c r="X132" s="142">
        <v>60.1464</v>
      </c>
      <c r="Y132" s="141">
        <v>552.93592000000001</v>
      </c>
      <c r="Z132" s="142">
        <v>7.1397919999999999</v>
      </c>
      <c r="AA132" s="141">
        <v>0</v>
      </c>
      <c r="AB132" s="141">
        <v>-1.3921600000000001</v>
      </c>
      <c r="AC132" s="142">
        <v>48.665936000000002</v>
      </c>
      <c r="AD132" s="141">
        <v>217.65427199999999</v>
      </c>
      <c r="AE132" s="141">
        <v>654.15609599999993</v>
      </c>
      <c r="AF132" s="141">
        <v>409.553584</v>
      </c>
      <c r="AG132" s="141">
        <v>310.29257600000005</v>
      </c>
      <c r="AH132" s="141">
        <v>0</v>
      </c>
      <c r="AI132" s="141">
        <v>273.18156800000003</v>
      </c>
      <c r="AJ132" s="141">
        <v>49.322240000000001</v>
      </c>
      <c r="AK132" s="141">
        <v>0</v>
      </c>
      <c r="AL132" s="141">
        <v>69.19035199999999</v>
      </c>
      <c r="AM132" s="380">
        <v>6.4238239999999998</v>
      </c>
      <c r="AN132" s="141">
        <v>13.663056000000001</v>
      </c>
      <c r="AO132" s="141">
        <v>0</v>
      </c>
      <c r="AP132" s="141">
        <v>20.186320000000002</v>
      </c>
      <c r="AQ132" s="141">
        <v>0</v>
      </c>
      <c r="AR132" s="141">
        <v>8.4325120000000009</v>
      </c>
      <c r="AS132" s="141">
        <v>0</v>
      </c>
      <c r="AT132" s="142">
        <v>12.211231999999999</v>
      </c>
      <c r="AU132" s="466">
        <v>60.916944000000008</v>
      </c>
      <c r="AV132" s="402">
        <v>2044.267632</v>
      </c>
      <c r="AW132" s="141">
        <v>103.7966</v>
      </c>
      <c r="AX132" s="402">
        <v>652.050151999999</v>
      </c>
      <c r="AY132" s="141">
        <v>0</v>
      </c>
      <c r="AZ132" s="141">
        <v>0</v>
      </c>
      <c r="BA132" s="142">
        <v>500.43111999999996</v>
      </c>
      <c r="BB132" s="403">
        <v>151.61903199999904</v>
      </c>
    </row>
    <row r="133" spans="6:54" ht="16.149999999999999" customHeight="1">
      <c r="F133" s="137" t="s">
        <v>181</v>
      </c>
      <c r="G133" s="395" t="s">
        <v>182</v>
      </c>
      <c r="H133" s="396">
        <v>42690</v>
      </c>
      <c r="I133" s="397" t="s">
        <v>55</v>
      </c>
      <c r="J133" s="397" t="s">
        <v>168</v>
      </c>
      <c r="K133" s="398" t="s">
        <v>63</v>
      </c>
      <c r="L133" s="395" t="s">
        <v>114</v>
      </c>
      <c r="M133" s="399">
        <v>0.14529469660234204</v>
      </c>
      <c r="N133" s="400" t="s">
        <v>52</v>
      </c>
      <c r="O133" s="504">
        <v>2017</v>
      </c>
      <c r="P133" s="401">
        <v>2</v>
      </c>
      <c r="Q133" s="141">
        <v>8794.1974200000004</v>
      </c>
      <c r="R133" s="141">
        <v>120.24950000000001</v>
      </c>
      <c r="S133" s="402">
        <v>8673.9479199999987</v>
      </c>
      <c r="T133" s="141">
        <v>3602.65346</v>
      </c>
      <c r="U133" s="141">
        <v>0</v>
      </c>
      <c r="V133" s="141">
        <v>0</v>
      </c>
      <c r="W133" s="403">
        <v>5071.2944599999992</v>
      </c>
      <c r="X133" s="142">
        <v>189.10503</v>
      </c>
      <c r="Y133" s="141">
        <v>1040.6751599999998</v>
      </c>
      <c r="Z133" s="142">
        <v>44.171248000000006</v>
      </c>
      <c r="AA133" s="141">
        <v>0</v>
      </c>
      <c r="AB133" s="141">
        <v>-10.480975999999998</v>
      </c>
      <c r="AC133" s="142">
        <v>42.043232000000003</v>
      </c>
      <c r="AD133" s="141">
        <v>274.97148799999997</v>
      </c>
      <c r="AE133" s="141">
        <v>788.16144000000008</v>
      </c>
      <c r="AF133" s="141">
        <v>568.27971200000002</v>
      </c>
      <c r="AG133" s="141">
        <v>282.34993600000001</v>
      </c>
      <c r="AH133" s="141">
        <v>0</v>
      </c>
      <c r="AI133" s="141">
        <v>146.49500799999998</v>
      </c>
      <c r="AJ133" s="141">
        <v>58.033183999999999</v>
      </c>
      <c r="AK133" s="141">
        <v>0</v>
      </c>
      <c r="AL133" s="141">
        <v>112.446752</v>
      </c>
      <c r="AM133" s="380">
        <v>5.8271839999999999</v>
      </c>
      <c r="AN133" s="141">
        <v>15.771183999999998</v>
      </c>
      <c r="AO133" s="141">
        <v>18.654944</v>
      </c>
      <c r="AP133" s="141">
        <v>97.033552</v>
      </c>
      <c r="AQ133" s="141">
        <v>0</v>
      </c>
      <c r="AR133" s="141">
        <v>10.858848</v>
      </c>
      <c r="AS133" s="141">
        <v>0</v>
      </c>
      <c r="AT133" s="142">
        <v>18.893599999999999</v>
      </c>
      <c r="AU133" s="466">
        <v>167.039312</v>
      </c>
      <c r="AV133" s="402">
        <v>2397.7768320000005</v>
      </c>
      <c r="AW133" s="141">
        <v>153.37819999999999</v>
      </c>
      <c r="AX133" s="402">
        <v>1277.7502459999992</v>
      </c>
      <c r="AY133" s="141">
        <v>0</v>
      </c>
      <c r="AZ133" s="141">
        <v>0</v>
      </c>
      <c r="BA133" s="142">
        <v>565.04251999999997</v>
      </c>
      <c r="BB133" s="403">
        <v>712.7077259999993</v>
      </c>
    </row>
    <row r="134" spans="6:54" ht="16.149999999999999" customHeight="1">
      <c r="F134" s="137" t="s">
        <v>183</v>
      </c>
      <c r="G134" s="395" t="s">
        <v>184</v>
      </c>
      <c r="H134" s="396">
        <v>42718</v>
      </c>
      <c r="I134" s="397" t="s">
        <v>61</v>
      </c>
      <c r="J134" s="397" t="s">
        <v>151</v>
      </c>
      <c r="K134" s="398" t="s">
        <v>135</v>
      </c>
      <c r="L134" s="395" t="s">
        <v>114</v>
      </c>
      <c r="M134" s="399">
        <v>0.16004966534957257</v>
      </c>
      <c r="N134" s="400" t="s">
        <v>52</v>
      </c>
      <c r="O134" s="504">
        <v>2017</v>
      </c>
      <c r="P134" s="401">
        <v>2</v>
      </c>
      <c r="Q134" s="141">
        <v>4703.4603000000006</v>
      </c>
      <c r="R134" s="141">
        <v>50.716525000000004</v>
      </c>
      <c r="S134" s="402">
        <v>4652.7437750000008</v>
      </c>
      <c r="T134" s="141">
        <v>1867.8099200000001</v>
      </c>
      <c r="U134" s="141">
        <v>0</v>
      </c>
      <c r="V134" s="141">
        <v>0</v>
      </c>
      <c r="W134" s="403">
        <v>2784.9338550000002</v>
      </c>
      <c r="X134" s="142">
        <v>109.49019000000001</v>
      </c>
      <c r="Y134" s="141">
        <v>395.41441999999995</v>
      </c>
      <c r="Z134" s="142">
        <v>87.228768000000002</v>
      </c>
      <c r="AA134" s="141">
        <v>0</v>
      </c>
      <c r="AB134" s="141">
        <v>91.942223999999996</v>
      </c>
      <c r="AC134" s="142">
        <v>18.336736000000002</v>
      </c>
      <c r="AD134" s="141">
        <v>183.74523199999999</v>
      </c>
      <c r="AE134" s="141">
        <v>406.2124</v>
      </c>
      <c r="AF134" s="141">
        <v>348.79574400000001</v>
      </c>
      <c r="AG134" s="141">
        <v>140.36950400000001</v>
      </c>
      <c r="AH134" s="141">
        <v>0</v>
      </c>
      <c r="AI134" s="141">
        <v>144.42665600000001</v>
      </c>
      <c r="AJ134" s="141">
        <v>117.63751999999999</v>
      </c>
      <c r="AK134" s="141">
        <v>0</v>
      </c>
      <c r="AL134" s="141">
        <v>65.391744000000017</v>
      </c>
      <c r="AM134" s="380">
        <v>8.9694879999999984</v>
      </c>
      <c r="AN134" s="141">
        <v>12.290783999999999</v>
      </c>
      <c r="AO134" s="141">
        <v>2.9235359999999999</v>
      </c>
      <c r="AP134" s="141">
        <v>14.458575999999999</v>
      </c>
      <c r="AQ134" s="141">
        <v>0</v>
      </c>
      <c r="AR134" s="141">
        <v>8.412624000000001</v>
      </c>
      <c r="AS134" s="141">
        <v>0</v>
      </c>
      <c r="AT134" s="142">
        <v>14.200032</v>
      </c>
      <c r="AU134" s="466">
        <v>61.255040000000001</v>
      </c>
      <c r="AV134" s="402">
        <v>1467.83384</v>
      </c>
      <c r="AW134" s="141">
        <v>82.458349999999996</v>
      </c>
      <c r="AX134" s="402">
        <v>752.78724700000032</v>
      </c>
      <c r="AY134" s="141">
        <v>0</v>
      </c>
      <c r="AZ134" s="141">
        <v>0</v>
      </c>
      <c r="BA134" s="142">
        <v>521.19242000000008</v>
      </c>
      <c r="BB134" s="403">
        <v>231.59482700000024</v>
      </c>
    </row>
    <row r="135" spans="6:54" ht="16.149999999999999" customHeight="1">
      <c r="F135" s="137" t="s">
        <v>185</v>
      </c>
      <c r="G135" s="395" t="s">
        <v>186</v>
      </c>
      <c r="H135" s="396">
        <v>42754</v>
      </c>
      <c r="I135" s="397" t="s">
        <v>61</v>
      </c>
      <c r="J135" s="397" t="s">
        <v>151</v>
      </c>
      <c r="K135" s="398" t="s">
        <v>106</v>
      </c>
      <c r="L135" s="395" t="s">
        <v>114</v>
      </c>
      <c r="M135" s="399">
        <v>0.1187951531279015</v>
      </c>
      <c r="N135" s="400" t="s">
        <v>52</v>
      </c>
      <c r="O135" s="504">
        <v>2017</v>
      </c>
      <c r="P135" s="401">
        <v>2</v>
      </c>
      <c r="Q135" s="141">
        <v>6170.4058600000008</v>
      </c>
      <c r="R135" s="141">
        <v>126.701425</v>
      </c>
      <c r="S135" s="402">
        <v>6043.7044350000006</v>
      </c>
      <c r="T135" s="141">
        <v>2479.4795800000002</v>
      </c>
      <c r="U135" s="141">
        <v>0</v>
      </c>
      <c r="V135" s="141">
        <v>0</v>
      </c>
      <c r="W135" s="403">
        <v>3564.2248550000004</v>
      </c>
      <c r="X135" s="142">
        <v>101.02221</v>
      </c>
      <c r="Y135" s="141">
        <v>573.98605999999995</v>
      </c>
      <c r="Z135" s="142">
        <v>20.166432</v>
      </c>
      <c r="AA135" s="141">
        <v>0</v>
      </c>
      <c r="AB135" s="141">
        <v>-11.714032</v>
      </c>
      <c r="AC135" s="142">
        <v>49.362015999999997</v>
      </c>
      <c r="AD135" s="141">
        <v>203.772448</v>
      </c>
      <c r="AE135" s="141">
        <v>715.86855999999989</v>
      </c>
      <c r="AF135" s="141">
        <v>427.55222399999997</v>
      </c>
      <c r="AG135" s="141">
        <v>212.085632</v>
      </c>
      <c r="AH135" s="141">
        <v>0</v>
      </c>
      <c r="AI135" s="141">
        <v>254.88460799999999</v>
      </c>
      <c r="AJ135" s="141">
        <v>64.178576000000007</v>
      </c>
      <c r="AK135" s="141">
        <v>0</v>
      </c>
      <c r="AL135" s="141">
        <v>79.253680000000003</v>
      </c>
      <c r="AM135" s="380">
        <v>9.3871359999999999</v>
      </c>
      <c r="AN135" s="141">
        <v>13.583504000000001</v>
      </c>
      <c r="AO135" s="141">
        <v>0</v>
      </c>
      <c r="AP135" s="141">
        <v>17.799759999999999</v>
      </c>
      <c r="AQ135" s="141">
        <v>0</v>
      </c>
      <c r="AR135" s="141">
        <v>6.6227039999999997</v>
      </c>
      <c r="AS135" s="141">
        <v>0</v>
      </c>
      <c r="AT135" s="142">
        <v>60.996496000000008</v>
      </c>
      <c r="AU135" s="466">
        <v>108.3896</v>
      </c>
      <c r="AV135" s="402">
        <v>2065.9853279999998</v>
      </c>
      <c r="AW135" s="141">
        <v>107.6985</v>
      </c>
      <c r="AX135" s="402">
        <v>733.01430900000082</v>
      </c>
      <c r="AY135" s="141">
        <v>0</v>
      </c>
      <c r="AZ135" s="141">
        <v>0</v>
      </c>
      <c r="BA135" s="142">
        <v>454.10455999999999</v>
      </c>
      <c r="BB135" s="403">
        <v>278.90974900000077</v>
      </c>
    </row>
    <row r="136" spans="6:54" ht="16.149999999999999" customHeight="1">
      <c r="F136" s="137" t="s">
        <v>187</v>
      </c>
      <c r="G136" s="395" t="s">
        <v>188</v>
      </c>
      <c r="H136" s="396">
        <v>42781</v>
      </c>
      <c r="I136" s="397" t="s">
        <v>61</v>
      </c>
      <c r="J136" s="397" t="s">
        <v>151</v>
      </c>
      <c r="K136" s="398" t="s">
        <v>117</v>
      </c>
      <c r="L136" s="395" t="s">
        <v>114</v>
      </c>
      <c r="M136" s="399">
        <v>0.15785885894803398</v>
      </c>
      <c r="N136" s="400" t="s">
        <v>52</v>
      </c>
      <c r="O136" s="504">
        <v>2017</v>
      </c>
      <c r="P136" s="401">
        <v>2</v>
      </c>
      <c r="Q136" s="141">
        <v>7809.3183000000008</v>
      </c>
      <c r="R136" s="141">
        <v>80.039825000000008</v>
      </c>
      <c r="S136" s="402">
        <v>7729.278475000001</v>
      </c>
      <c r="T136" s="141">
        <v>3715.7853</v>
      </c>
      <c r="U136" s="141">
        <v>0</v>
      </c>
      <c r="V136" s="141">
        <v>0</v>
      </c>
      <c r="W136" s="403">
        <v>4013.4931750000005</v>
      </c>
      <c r="X136" s="142">
        <v>110.736645</v>
      </c>
      <c r="Y136" s="141">
        <v>540.96226000000001</v>
      </c>
      <c r="Z136" s="142">
        <v>0.35798399999999997</v>
      </c>
      <c r="AA136" s="141">
        <v>0</v>
      </c>
      <c r="AB136" s="141">
        <v>-3.08264</v>
      </c>
      <c r="AC136" s="142">
        <v>26.729471999999998</v>
      </c>
      <c r="AD136" s="141">
        <v>181.75643200000002</v>
      </c>
      <c r="AE136" s="141">
        <v>622.55406399999993</v>
      </c>
      <c r="AF136" s="141">
        <v>483.99436800000001</v>
      </c>
      <c r="AG136" s="141">
        <v>176.90376000000001</v>
      </c>
      <c r="AH136" s="141">
        <v>0</v>
      </c>
      <c r="AI136" s="141">
        <v>208.88366400000001</v>
      </c>
      <c r="AJ136" s="141">
        <v>173.70179200000001</v>
      </c>
      <c r="AK136" s="141">
        <v>0</v>
      </c>
      <c r="AL136" s="141">
        <v>91.445023999999989</v>
      </c>
      <c r="AM136" s="380">
        <v>4.6537919999999993</v>
      </c>
      <c r="AN136" s="141">
        <v>20.802848000000004</v>
      </c>
      <c r="AO136" s="141">
        <v>0</v>
      </c>
      <c r="AP136" s="141">
        <v>20.126655999999997</v>
      </c>
      <c r="AQ136" s="141">
        <v>0</v>
      </c>
      <c r="AR136" s="141">
        <v>6.7818079999999998</v>
      </c>
      <c r="AS136" s="141">
        <v>0</v>
      </c>
      <c r="AT136" s="142">
        <v>24.223584000000002</v>
      </c>
      <c r="AU136" s="466">
        <v>76.588688000000005</v>
      </c>
      <c r="AV136" s="402">
        <v>2015.827792</v>
      </c>
      <c r="AW136" s="141">
        <v>136.48525000000001</v>
      </c>
      <c r="AX136" s="402">
        <v>1232.7700760000007</v>
      </c>
      <c r="AY136" s="141">
        <v>0</v>
      </c>
      <c r="AZ136" s="141">
        <v>0</v>
      </c>
      <c r="BA136" s="142">
        <v>355.30683999999997</v>
      </c>
      <c r="BB136" s="403">
        <v>877.46323600000085</v>
      </c>
    </row>
    <row r="137" spans="6:54" ht="16.149999999999999" customHeight="1">
      <c r="F137" s="137" t="s">
        <v>189</v>
      </c>
      <c r="G137" s="395" t="s">
        <v>190</v>
      </c>
      <c r="H137" s="396">
        <v>42896</v>
      </c>
      <c r="I137" s="397" t="s">
        <v>55</v>
      </c>
      <c r="J137" s="397" t="s">
        <v>168</v>
      </c>
      <c r="K137" s="398" t="s">
        <v>63</v>
      </c>
      <c r="L137" s="395" t="s">
        <v>191</v>
      </c>
      <c r="M137" s="399">
        <v>0.23752692353825675</v>
      </c>
      <c r="N137" s="400" t="s">
        <v>52</v>
      </c>
      <c r="O137" s="504">
        <v>2017</v>
      </c>
      <c r="P137" s="401">
        <v>2</v>
      </c>
      <c r="Q137" s="141">
        <v>17697.191040000002</v>
      </c>
      <c r="R137" s="141">
        <v>48.239624999999997</v>
      </c>
      <c r="S137" s="402">
        <v>17648.951415000003</v>
      </c>
      <c r="T137" s="141">
        <v>5680.1543799999999</v>
      </c>
      <c r="U137" s="141">
        <v>0</v>
      </c>
      <c r="V137" s="141">
        <v>0</v>
      </c>
      <c r="W137" s="403">
        <v>11968.797035000001</v>
      </c>
      <c r="X137" s="142">
        <v>490.74713999999994</v>
      </c>
      <c r="Y137" s="141">
        <v>2117.7980600000001</v>
      </c>
      <c r="Z137" s="142">
        <v>113.93835199999999</v>
      </c>
      <c r="AA137" s="141">
        <v>0</v>
      </c>
      <c r="AB137" s="141">
        <v>-52.046896000000004</v>
      </c>
      <c r="AC137" s="142">
        <v>13.305072000000001</v>
      </c>
      <c r="AD137" s="141">
        <v>460.48675199999997</v>
      </c>
      <c r="AE137" s="141">
        <v>1086.9786399999998</v>
      </c>
      <c r="AF137" s="141">
        <v>866.20195200000012</v>
      </c>
      <c r="AG137" s="141">
        <v>680.925344</v>
      </c>
      <c r="AH137" s="141">
        <v>0</v>
      </c>
      <c r="AI137" s="141">
        <v>584.9856319999999</v>
      </c>
      <c r="AJ137" s="141">
        <v>64.735439999999997</v>
      </c>
      <c r="AK137" s="141">
        <v>78.478048000000001</v>
      </c>
      <c r="AL137" s="141">
        <v>283.32444800000002</v>
      </c>
      <c r="AM137" s="380">
        <v>51.151935999999992</v>
      </c>
      <c r="AN137" s="141">
        <v>31.363375999999995</v>
      </c>
      <c r="AO137" s="141">
        <v>67.161776000000003</v>
      </c>
      <c r="AP137" s="141">
        <v>226.20611199999999</v>
      </c>
      <c r="AQ137" s="141">
        <v>0</v>
      </c>
      <c r="AR137" s="141">
        <v>39.179360000000003</v>
      </c>
      <c r="AS137" s="141">
        <v>0</v>
      </c>
      <c r="AT137" s="142">
        <v>129.27199999999999</v>
      </c>
      <c r="AU137" s="466">
        <v>544.33456000000001</v>
      </c>
      <c r="AV137" s="402">
        <v>4650.4508159999987</v>
      </c>
      <c r="AW137" s="141">
        <v>353.56150000000002</v>
      </c>
      <c r="AX137" s="402">
        <v>4203.5593430000026</v>
      </c>
      <c r="AY137" s="141">
        <v>0</v>
      </c>
      <c r="AZ137" s="141">
        <v>0</v>
      </c>
      <c r="BA137" s="142">
        <v>1230.5957999999998</v>
      </c>
      <c r="BB137" s="403">
        <v>2972.963543000003</v>
      </c>
    </row>
    <row r="138" spans="6:54" ht="16.149999999999999" customHeight="1">
      <c r="F138" s="137" t="s">
        <v>192</v>
      </c>
      <c r="G138" s="395" t="s">
        <v>218</v>
      </c>
      <c r="H138" s="396">
        <v>42925</v>
      </c>
      <c r="I138" s="397" t="s">
        <v>55</v>
      </c>
      <c r="J138" s="397" t="s">
        <v>116</v>
      </c>
      <c r="K138" s="398" t="s">
        <v>95</v>
      </c>
      <c r="L138" s="395" t="s">
        <v>114</v>
      </c>
      <c r="M138" s="399">
        <v>-6.9319113603499891E-2</v>
      </c>
      <c r="N138" s="400" t="s">
        <v>56</v>
      </c>
      <c r="O138" s="504">
        <v>2017</v>
      </c>
      <c r="P138" s="401">
        <v>2</v>
      </c>
      <c r="Q138" s="141">
        <v>1989.04576</v>
      </c>
      <c r="R138" s="141">
        <v>34.796450000000007</v>
      </c>
      <c r="S138" s="402">
        <v>1954.2493100000002</v>
      </c>
      <c r="T138" s="141">
        <v>1194.1446599999999</v>
      </c>
      <c r="U138" s="141">
        <v>0</v>
      </c>
      <c r="V138" s="141">
        <v>0</v>
      </c>
      <c r="W138" s="403">
        <v>760.10465000000022</v>
      </c>
      <c r="X138" s="142">
        <v>7.023674999999999</v>
      </c>
      <c r="Y138" s="141">
        <v>195.36718000000002</v>
      </c>
      <c r="Z138" s="142">
        <v>29.553567999999999</v>
      </c>
      <c r="AA138" s="141">
        <v>0</v>
      </c>
      <c r="AB138" s="141">
        <v>-0.57675199999999993</v>
      </c>
      <c r="AC138" s="142">
        <v>5.2305440000000001</v>
      </c>
      <c r="AD138" s="141">
        <v>104.690432</v>
      </c>
      <c r="AE138" s="141">
        <v>171.21579200000002</v>
      </c>
      <c r="AF138" s="141">
        <v>163.59868800000001</v>
      </c>
      <c r="AG138" s="141">
        <v>39.278800000000004</v>
      </c>
      <c r="AH138" s="141">
        <v>0</v>
      </c>
      <c r="AI138" s="141">
        <v>10.640079999999999</v>
      </c>
      <c r="AJ138" s="141">
        <v>11.395824000000001</v>
      </c>
      <c r="AK138" s="141">
        <v>0</v>
      </c>
      <c r="AL138" s="141">
        <v>24.183807999999999</v>
      </c>
      <c r="AM138" s="380">
        <v>9.0092640000000017</v>
      </c>
      <c r="AN138" s="141">
        <v>3.3014079999999999</v>
      </c>
      <c r="AO138" s="141">
        <v>0</v>
      </c>
      <c r="AP138" s="141">
        <v>83.688704000000001</v>
      </c>
      <c r="AQ138" s="141">
        <v>0</v>
      </c>
      <c r="AR138" s="141">
        <v>14.060816000000001</v>
      </c>
      <c r="AS138" s="141">
        <v>0</v>
      </c>
      <c r="AT138" s="142">
        <v>0.67619200000000002</v>
      </c>
      <c r="AU138" s="466">
        <v>110.73638399999999</v>
      </c>
      <c r="AV138" s="402">
        <v>635.73980799999993</v>
      </c>
      <c r="AW138" s="141">
        <v>34.953099999999999</v>
      </c>
      <c r="AX138" s="402">
        <v>-137.87888899999979</v>
      </c>
      <c r="AY138" s="141">
        <v>0</v>
      </c>
      <c r="AZ138" s="141">
        <v>0</v>
      </c>
      <c r="BA138" s="142">
        <v>174.15286000000003</v>
      </c>
      <c r="BB138" s="403">
        <v>-312.03174899999982</v>
      </c>
    </row>
    <row r="139" spans="6:54" ht="16.149999999999999" customHeight="1">
      <c r="F139" s="137" t="s">
        <v>193</v>
      </c>
      <c r="G139" s="395" t="s">
        <v>219</v>
      </c>
      <c r="H139" s="396">
        <v>43011</v>
      </c>
      <c r="I139" s="397" t="s">
        <v>55</v>
      </c>
      <c r="J139" s="397" t="s">
        <v>126</v>
      </c>
      <c r="K139" s="398" t="s">
        <v>106</v>
      </c>
      <c r="L139" s="395" t="s">
        <v>114</v>
      </c>
      <c r="M139" s="399">
        <v>5.7473005721367251E-2</v>
      </c>
      <c r="N139" s="400" t="s">
        <v>52</v>
      </c>
      <c r="O139" s="504">
        <v>2017</v>
      </c>
      <c r="P139" s="401">
        <v>2</v>
      </c>
      <c r="Q139" s="141">
        <v>4782.4337800000003</v>
      </c>
      <c r="R139" s="141">
        <v>90.107225</v>
      </c>
      <c r="S139" s="402">
        <v>4692.3265549999996</v>
      </c>
      <c r="T139" s="141">
        <v>1836.1232799999998</v>
      </c>
      <c r="U139" s="141">
        <v>0</v>
      </c>
      <c r="V139" s="141">
        <v>0</v>
      </c>
      <c r="W139" s="403">
        <v>2856.2032749999998</v>
      </c>
      <c r="X139" s="142">
        <v>93.009284999999991</v>
      </c>
      <c r="Y139" s="141">
        <v>445.65922</v>
      </c>
      <c r="Z139" s="142">
        <v>57.695087999999998</v>
      </c>
      <c r="AA139" s="141">
        <v>0</v>
      </c>
      <c r="AB139" s="141">
        <v>-1.5313760000000001</v>
      </c>
      <c r="AC139" s="142">
        <v>31.800911999999997</v>
      </c>
      <c r="AD139" s="141">
        <v>264.05297600000006</v>
      </c>
      <c r="AE139" s="141">
        <v>599.56353600000011</v>
      </c>
      <c r="AF139" s="141">
        <v>357.964112</v>
      </c>
      <c r="AG139" s="141">
        <v>247.30727999999999</v>
      </c>
      <c r="AH139" s="141">
        <v>0</v>
      </c>
      <c r="AI139" s="141">
        <v>286.625856</v>
      </c>
      <c r="AJ139" s="141">
        <v>58.013295999999997</v>
      </c>
      <c r="AK139" s="141">
        <v>0</v>
      </c>
      <c r="AL139" s="141">
        <v>36.951903999999999</v>
      </c>
      <c r="AM139" s="380">
        <v>8.6910559999999997</v>
      </c>
      <c r="AN139" s="141">
        <v>22.950751999999998</v>
      </c>
      <c r="AO139" s="141">
        <v>0</v>
      </c>
      <c r="AP139" s="141">
        <v>39.318575999999993</v>
      </c>
      <c r="AQ139" s="141">
        <v>0</v>
      </c>
      <c r="AR139" s="141">
        <v>5.2902079999999998</v>
      </c>
      <c r="AS139" s="141">
        <v>0</v>
      </c>
      <c r="AT139" s="142">
        <v>5.3498719999999995</v>
      </c>
      <c r="AU139" s="466">
        <v>81.600464000000002</v>
      </c>
      <c r="AV139" s="402">
        <v>1932.079424</v>
      </c>
      <c r="AW139" s="141">
        <v>83.168949999999995</v>
      </c>
      <c r="AX139" s="402">
        <v>274.86084400000004</v>
      </c>
      <c r="AY139" s="141">
        <v>0</v>
      </c>
      <c r="AZ139" s="141">
        <v>0</v>
      </c>
      <c r="BA139" s="142">
        <v>536.36771999999996</v>
      </c>
      <c r="BB139" s="403">
        <v>-261.50687599999992</v>
      </c>
    </row>
    <row r="140" spans="6:54" ht="16.149999999999999" customHeight="1">
      <c r="F140" s="137" t="s">
        <v>194</v>
      </c>
      <c r="G140" s="395" t="s">
        <v>195</v>
      </c>
      <c r="H140" s="396">
        <v>43011</v>
      </c>
      <c r="I140" s="397" t="s">
        <v>55</v>
      </c>
      <c r="J140" s="397" t="s">
        <v>126</v>
      </c>
      <c r="K140" s="398" t="s">
        <v>135</v>
      </c>
      <c r="L140" s="395" t="s">
        <v>114</v>
      </c>
      <c r="M140" s="399">
        <v>9.3302942032193179E-2</v>
      </c>
      <c r="N140" s="400" t="s">
        <v>52</v>
      </c>
      <c r="O140" s="504">
        <v>2017</v>
      </c>
      <c r="P140" s="401">
        <v>2</v>
      </c>
      <c r="Q140" s="141">
        <v>4171.0882799999999</v>
      </c>
      <c r="R140" s="141">
        <v>44.604174999999998</v>
      </c>
      <c r="S140" s="402">
        <v>4126.4841050000005</v>
      </c>
      <c r="T140" s="141">
        <v>1644.5852399999999</v>
      </c>
      <c r="U140" s="141">
        <v>0</v>
      </c>
      <c r="V140" s="141">
        <v>0</v>
      </c>
      <c r="W140" s="403">
        <v>2481.8988650000001</v>
      </c>
      <c r="X140" s="142">
        <v>119.71903499999999</v>
      </c>
      <c r="Y140" s="141">
        <v>350.70060000000001</v>
      </c>
      <c r="Z140" s="142">
        <v>6.5431520000000001</v>
      </c>
      <c r="AA140" s="141">
        <v>0</v>
      </c>
      <c r="AB140" s="141">
        <v>-2.5058880000000001</v>
      </c>
      <c r="AC140" s="142">
        <v>16.964464</v>
      </c>
      <c r="AD140" s="141">
        <v>225.589584</v>
      </c>
      <c r="AE140" s="141">
        <v>457.44388800000002</v>
      </c>
      <c r="AF140" s="141">
        <v>330.379456</v>
      </c>
      <c r="AG140" s="141">
        <v>198.820336</v>
      </c>
      <c r="AH140" s="141">
        <v>0</v>
      </c>
      <c r="AI140" s="141">
        <v>168.13315200000002</v>
      </c>
      <c r="AJ140" s="141">
        <v>57.277439999999999</v>
      </c>
      <c r="AK140" s="141">
        <v>0</v>
      </c>
      <c r="AL140" s="141">
        <v>38.741824000000001</v>
      </c>
      <c r="AM140" s="380">
        <v>3.8980480000000002</v>
      </c>
      <c r="AN140" s="141">
        <v>16.904800000000002</v>
      </c>
      <c r="AO140" s="141">
        <v>0</v>
      </c>
      <c r="AP140" s="141">
        <v>42.580207999999999</v>
      </c>
      <c r="AQ140" s="141">
        <v>0</v>
      </c>
      <c r="AR140" s="141">
        <v>7.9154239999999998</v>
      </c>
      <c r="AS140" s="141">
        <v>0</v>
      </c>
      <c r="AT140" s="142">
        <v>9.8843359999999993</v>
      </c>
      <c r="AU140" s="466">
        <v>81.182816000000003</v>
      </c>
      <c r="AV140" s="402">
        <v>1557.5684959999999</v>
      </c>
      <c r="AW140" s="141">
        <v>72.651350000000008</v>
      </c>
      <c r="AX140" s="402">
        <v>389.17480800000033</v>
      </c>
      <c r="AY140" s="141">
        <v>0</v>
      </c>
      <c r="AZ140" s="141">
        <v>0</v>
      </c>
      <c r="BA140" s="142">
        <v>519.70281999999997</v>
      </c>
      <c r="BB140" s="403">
        <v>-130.52801199999973</v>
      </c>
    </row>
    <row r="141" spans="6:54" ht="16.149999999999999" customHeight="1">
      <c r="F141" s="137" t="s">
        <v>196</v>
      </c>
      <c r="G141" s="395" t="s">
        <v>197</v>
      </c>
      <c r="H141" s="396">
        <v>43011</v>
      </c>
      <c r="I141" s="397" t="s">
        <v>55</v>
      </c>
      <c r="J141" s="397" t="s">
        <v>126</v>
      </c>
      <c r="K141" s="398" t="s">
        <v>63</v>
      </c>
      <c r="L141" s="395" t="s">
        <v>114</v>
      </c>
      <c r="M141" s="399">
        <v>0.17245219918064303</v>
      </c>
      <c r="N141" s="400" t="s">
        <v>52</v>
      </c>
      <c r="O141" s="504">
        <v>2017</v>
      </c>
      <c r="P141" s="401">
        <v>2</v>
      </c>
      <c r="Q141" s="141">
        <v>10494.45714</v>
      </c>
      <c r="R141" s="141">
        <v>106.82629999999999</v>
      </c>
      <c r="S141" s="402">
        <v>10387.630840000002</v>
      </c>
      <c r="T141" s="141">
        <v>3972.9859999999999</v>
      </c>
      <c r="U141" s="141">
        <v>0</v>
      </c>
      <c r="V141" s="141">
        <v>0</v>
      </c>
      <c r="W141" s="403">
        <v>6414.6448400000008</v>
      </c>
      <c r="X141" s="142">
        <v>227.70556500000001</v>
      </c>
      <c r="Y141" s="141">
        <v>1246.3344199999997</v>
      </c>
      <c r="Z141" s="142">
        <v>55.149423999999996</v>
      </c>
      <c r="AA141" s="141">
        <v>0</v>
      </c>
      <c r="AB141" s="141">
        <v>-8.3529599999999995</v>
      </c>
      <c r="AC141" s="142">
        <v>41.923903999999993</v>
      </c>
      <c r="AD141" s="141">
        <v>394.85635200000002</v>
      </c>
      <c r="AE141" s="141">
        <v>1048.1373760000001</v>
      </c>
      <c r="AF141" s="141">
        <v>577.66684799999996</v>
      </c>
      <c r="AG141" s="141">
        <v>341.57640000000004</v>
      </c>
      <c r="AH141" s="141">
        <v>0</v>
      </c>
      <c r="AI141" s="141">
        <v>267.83169599999997</v>
      </c>
      <c r="AJ141" s="141">
        <v>66.962896000000001</v>
      </c>
      <c r="AK141" s="141">
        <v>3.2815199999999995</v>
      </c>
      <c r="AL141" s="141">
        <v>63.502383999999999</v>
      </c>
      <c r="AM141" s="380">
        <v>8.790496000000001</v>
      </c>
      <c r="AN141" s="141">
        <v>22.413775999999999</v>
      </c>
      <c r="AO141" s="141">
        <v>0.89495999999999998</v>
      </c>
      <c r="AP141" s="141">
        <v>95.541952000000009</v>
      </c>
      <c r="AQ141" s="141">
        <v>0</v>
      </c>
      <c r="AR141" s="141">
        <v>18.893599999999999</v>
      </c>
      <c r="AS141" s="141">
        <v>0</v>
      </c>
      <c r="AT141" s="142">
        <v>15.154655999999999</v>
      </c>
      <c r="AU141" s="466">
        <v>161.68943999999999</v>
      </c>
      <c r="AV141" s="402">
        <v>2925.5049119999999</v>
      </c>
      <c r="AW141" s="141">
        <v>183.72925000000004</v>
      </c>
      <c r="AX141" s="402">
        <v>1809.7922130000015</v>
      </c>
      <c r="AY141" s="141">
        <v>0</v>
      </c>
      <c r="AZ141" s="141">
        <v>0</v>
      </c>
      <c r="BA141" s="142">
        <v>747.90953999999999</v>
      </c>
      <c r="BB141" s="403">
        <v>1061.8826730000014</v>
      </c>
    </row>
    <row r="142" spans="6:54" ht="16.149999999999999" customHeight="1">
      <c r="F142" s="137" t="s">
        <v>198</v>
      </c>
      <c r="G142" s="395" t="s">
        <v>220</v>
      </c>
      <c r="H142" s="396">
        <v>43013</v>
      </c>
      <c r="I142" s="397" t="s">
        <v>61</v>
      </c>
      <c r="J142" s="397" t="s">
        <v>67</v>
      </c>
      <c r="K142" s="398" t="s">
        <v>117</v>
      </c>
      <c r="L142" s="395" t="s">
        <v>77</v>
      </c>
      <c r="M142" s="399">
        <v>-5.2971547128245013E-2</v>
      </c>
      <c r="N142" s="400" t="s">
        <v>56</v>
      </c>
      <c r="O142" s="504">
        <v>2017</v>
      </c>
      <c r="P142" s="401">
        <v>2</v>
      </c>
      <c r="Q142" s="141">
        <v>4127.6508400000002</v>
      </c>
      <c r="R142" s="141">
        <v>60.684049999999999</v>
      </c>
      <c r="S142" s="402">
        <v>4066.9667899999995</v>
      </c>
      <c r="T142" s="141">
        <v>2106.1282999999999</v>
      </c>
      <c r="U142" s="141">
        <v>0</v>
      </c>
      <c r="V142" s="141">
        <v>0</v>
      </c>
      <c r="W142" s="403">
        <v>1960.8384899999999</v>
      </c>
      <c r="X142" s="142">
        <v>69.544274999999999</v>
      </c>
      <c r="Y142" s="141">
        <v>284.63274000000001</v>
      </c>
      <c r="Z142" s="142">
        <v>30.050767999999998</v>
      </c>
      <c r="AA142" s="141">
        <v>0</v>
      </c>
      <c r="AB142" s="141">
        <v>-1.173392</v>
      </c>
      <c r="AC142" s="142">
        <v>18.615167999999997</v>
      </c>
      <c r="AD142" s="141">
        <v>174.775744</v>
      </c>
      <c r="AE142" s="141">
        <v>548.49115200000006</v>
      </c>
      <c r="AF142" s="141">
        <v>335.55033600000002</v>
      </c>
      <c r="AG142" s="141">
        <v>293.62643199999997</v>
      </c>
      <c r="AH142" s="141">
        <v>0</v>
      </c>
      <c r="AI142" s="141">
        <v>206.19878399999999</v>
      </c>
      <c r="AJ142" s="141">
        <v>32.715760000000003</v>
      </c>
      <c r="AK142" s="141">
        <v>0</v>
      </c>
      <c r="AL142" s="141">
        <v>42.480767999999998</v>
      </c>
      <c r="AM142" s="380">
        <v>3.5400640000000001</v>
      </c>
      <c r="AN142" s="141">
        <v>3.0229759999999999</v>
      </c>
      <c r="AO142" s="141">
        <v>0</v>
      </c>
      <c r="AP142" s="141">
        <v>13.961376</v>
      </c>
      <c r="AQ142" s="141">
        <v>3.8980480000000002</v>
      </c>
      <c r="AR142" s="141">
        <v>2.3666719999999999</v>
      </c>
      <c r="AS142" s="141">
        <v>0</v>
      </c>
      <c r="AT142" s="142">
        <v>69.488671999999994</v>
      </c>
      <c r="AU142" s="466">
        <v>96.277807999999993</v>
      </c>
      <c r="AV142" s="402">
        <v>1730.1167839999998</v>
      </c>
      <c r="AW142" s="141">
        <v>82.583750000000009</v>
      </c>
      <c r="AX142" s="402">
        <v>-218.64805100000012</v>
      </c>
      <c r="AY142" s="141">
        <v>0</v>
      </c>
      <c r="AZ142" s="141">
        <v>0</v>
      </c>
      <c r="BA142" s="142">
        <v>334.97379999999998</v>
      </c>
      <c r="BB142" s="403">
        <v>-553.62185100000011</v>
      </c>
    </row>
    <row r="143" spans="6:54" ht="16.149999999999999" customHeight="1">
      <c r="F143" s="137" t="s">
        <v>199</v>
      </c>
      <c r="G143" s="395" t="s">
        <v>200</v>
      </c>
      <c r="H143" s="396">
        <v>43031</v>
      </c>
      <c r="I143" s="397" t="s">
        <v>61</v>
      </c>
      <c r="J143" s="397" t="s">
        <v>91</v>
      </c>
      <c r="K143" s="398" t="s">
        <v>63</v>
      </c>
      <c r="L143" s="395" t="s">
        <v>114</v>
      </c>
      <c r="M143" s="399">
        <v>0.11232184464722834</v>
      </c>
      <c r="N143" s="400" t="s">
        <v>52</v>
      </c>
      <c r="O143" s="504">
        <v>2017</v>
      </c>
      <c r="P143" s="401">
        <v>2</v>
      </c>
      <c r="Q143" s="141">
        <v>7146.4313600000005</v>
      </c>
      <c r="R143" s="141">
        <v>97.697724999999991</v>
      </c>
      <c r="S143" s="402">
        <v>7048.7336350000005</v>
      </c>
      <c r="T143" s="141">
        <v>2727.6240600000001</v>
      </c>
      <c r="U143" s="141">
        <v>0</v>
      </c>
      <c r="V143" s="141">
        <v>0</v>
      </c>
      <c r="W143" s="403">
        <v>4321.1095750000004</v>
      </c>
      <c r="X143" s="142">
        <v>168.25164000000001</v>
      </c>
      <c r="Y143" s="141">
        <v>845.67266000000018</v>
      </c>
      <c r="Z143" s="142">
        <v>38.284400000000005</v>
      </c>
      <c r="AA143" s="141">
        <v>0</v>
      </c>
      <c r="AB143" s="141">
        <v>-6.4834879999999995</v>
      </c>
      <c r="AC143" s="142">
        <v>41.287488000000003</v>
      </c>
      <c r="AD143" s="141">
        <v>471.14671999999996</v>
      </c>
      <c r="AE143" s="141">
        <v>622.61372800000004</v>
      </c>
      <c r="AF143" s="141">
        <v>490.71651199999997</v>
      </c>
      <c r="AG143" s="141">
        <v>366.07841599999995</v>
      </c>
      <c r="AH143" s="141">
        <v>0</v>
      </c>
      <c r="AI143" s="141">
        <v>176.22756799999999</v>
      </c>
      <c r="AJ143" s="141">
        <v>22.552992</v>
      </c>
      <c r="AK143" s="141">
        <v>0</v>
      </c>
      <c r="AL143" s="141">
        <v>133.94567999999998</v>
      </c>
      <c r="AM143" s="380">
        <v>8.989376</v>
      </c>
      <c r="AN143" s="141">
        <v>15.055216000000001</v>
      </c>
      <c r="AO143" s="141">
        <v>12.310672</v>
      </c>
      <c r="AP143" s="141">
        <v>41.605696000000009</v>
      </c>
      <c r="AQ143" s="141">
        <v>0.69608000000000003</v>
      </c>
      <c r="AR143" s="141">
        <v>6.9806879999999998</v>
      </c>
      <c r="AS143" s="141">
        <v>0</v>
      </c>
      <c r="AT143" s="142">
        <v>7.5773279999999996</v>
      </c>
      <c r="AU143" s="466">
        <v>93.215056000000004</v>
      </c>
      <c r="AV143" s="402">
        <v>2376.4966719999993</v>
      </c>
      <c r="AW143" s="141">
        <v>124.50785</v>
      </c>
      <c r="AX143" s="402">
        <v>802.70035300000086</v>
      </c>
      <c r="AY143" s="141">
        <v>0</v>
      </c>
      <c r="AZ143" s="141">
        <v>0</v>
      </c>
      <c r="BA143" s="142">
        <v>671.26962000000003</v>
      </c>
      <c r="BB143" s="403">
        <v>131.43073300000083</v>
      </c>
    </row>
    <row r="144" spans="6:54" ht="16.149999999999999" customHeight="1">
      <c r="F144" s="137" t="s">
        <v>201</v>
      </c>
      <c r="G144" s="395" t="s">
        <v>202</v>
      </c>
      <c r="H144" s="396">
        <v>43031</v>
      </c>
      <c r="I144" s="397" t="s">
        <v>61</v>
      </c>
      <c r="J144" s="397" t="s">
        <v>91</v>
      </c>
      <c r="K144" s="398" t="s">
        <v>117</v>
      </c>
      <c r="L144" s="395" t="s">
        <v>114</v>
      </c>
      <c r="M144" s="399">
        <v>8.7529455713968723E-2</v>
      </c>
      <c r="N144" s="400" t="s">
        <v>52</v>
      </c>
      <c r="O144" s="504">
        <v>2017</v>
      </c>
      <c r="P144" s="401">
        <v>2</v>
      </c>
      <c r="Q144" s="141">
        <v>5833.0363400000006</v>
      </c>
      <c r="R144" s="141">
        <v>56.509275000000002</v>
      </c>
      <c r="S144" s="402">
        <v>5776.5270650000002</v>
      </c>
      <c r="T144" s="141">
        <v>2872.4628000000002</v>
      </c>
      <c r="U144" s="141">
        <v>0</v>
      </c>
      <c r="V144" s="141">
        <v>0</v>
      </c>
      <c r="W144" s="403">
        <v>2904.064265</v>
      </c>
      <c r="X144" s="142">
        <v>103.93060500000001</v>
      </c>
      <c r="Y144" s="141">
        <v>404.30855999999994</v>
      </c>
      <c r="Z144" s="142">
        <v>0.29831999999999997</v>
      </c>
      <c r="AA144" s="141">
        <v>0</v>
      </c>
      <c r="AB144" s="141">
        <v>-0.71596799999999994</v>
      </c>
      <c r="AC144" s="142">
        <v>23.467840000000002</v>
      </c>
      <c r="AD144" s="141">
        <v>235.81201599999997</v>
      </c>
      <c r="AE144" s="141">
        <v>589.75875200000007</v>
      </c>
      <c r="AF144" s="141">
        <v>390.87875199999996</v>
      </c>
      <c r="AG144" s="141">
        <v>196.572992</v>
      </c>
      <c r="AH144" s="141">
        <v>0</v>
      </c>
      <c r="AI144" s="141">
        <v>186.48977600000001</v>
      </c>
      <c r="AJ144" s="141">
        <v>66.982784000000009</v>
      </c>
      <c r="AK144" s="141">
        <v>0</v>
      </c>
      <c r="AL144" s="141">
        <v>89.51588799999999</v>
      </c>
      <c r="AM144" s="380">
        <v>8.3529599999999995</v>
      </c>
      <c r="AN144" s="141">
        <v>14.677344</v>
      </c>
      <c r="AO144" s="141">
        <v>0</v>
      </c>
      <c r="AP144" s="141">
        <v>14.200032</v>
      </c>
      <c r="AQ144" s="141">
        <v>0</v>
      </c>
      <c r="AR144" s="141">
        <v>6.9607999999999999</v>
      </c>
      <c r="AS144" s="141">
        <v>0</v>
      </c>
      <c r="AT144" s="142">
        <v>5.8669600000000006</v>
      </c>
      <c r="AU144" s="466">
        <v>50.058095999999992</v>
      </c>
      <c r="AV144" s="402">
        <v>1806.0690559999998</v>
      </c>
      <c r="AW144" s="141">
        <v>101.64709999999999</v>
      </c>
      <c r="AX144" s="402">
        <v>510.56249600000024</v>
      </c>
      <c r="AY144" s="141">
        <v>0</v>
      </c>
      <c r="AZ144" s="141">
        <v>0</v>
      </c>
      <c r="BA144" s="142">
        <v>383.19960000000003</v>
      </c>
      <c r="BB144" s="403">
        <v>127.36289600000023</v>
      </c>
    </row>
    <row r="145" spans="6:54" ht="16.149999999999999" customHeight="1">
      <c r="F145" s="137" t="s">
        <v>203</v>
      </c>
      <c r="G145" s="395" t="s">
        <v>221</v>
      </c>
      <c r="H145" s="396">
        <v>43078</v>
      </c>
      <c r="I145" s="397" t="s">
        <v>61</v>
      </c>
      <c r="J145" s="397" t="s">
        <v>91</v>
      </c>
      <c r="K145" s="398" t="s">
        <v>117</v>
      </c>
      <c r="L145" s="395" t="s">
        <v>77</v>
      </c>
      <c r="M145" s="399">
        <v>2.0574590961002528E-2</v>
      </c>
      <c r="N145" s="400" t="s">
        <v>51</v>
      </c>
      <c r="O145" s="504">
        <v>2017</v>
      </c>
      <c r="P145" s="401">
        <v>2</v>
      </c>
      <c r="Q145" s="141">
        <v>7281.6871200000005</v>
      </c>
      <c r="R145" s="141">
        <v>52.134749999999997</v>
      </c>
      <c r="S145" s="402">
        <v>7229.5523700000003</v>
      </c>
      <c r="T145" s="141">
        <v>3736.4910199999999</v>
      </c>
      <c r="U145" s="141">
        <v>0</v>
      </c>
      <c r="V145" s="141">
        <v>0</v>
      </c>
      <c r="W145" s="403">
        <v>3493.0613500000004</v>
      </c>
      <c r="X145" s="142">
        <v>125.83260000000001</v>
      </c>
      <c r="Y145" s="141">
        <v>578.30143999999996</v>
      </c>
      <c r="Z145" s="142">
        <v>30.269536000000002</v>
      </c>
      <c r="AA145" s="141">
        <v>0</v>
      </c>
      <c r="AB145" s="141">
        <v>-2.068352</v>
      </c>
      <c r="AC145" s="142">
        <v>39.159472000000008</v>
      </c>
      <c r="AD145" s="141">
        <v>237.12462400000001</v>
      </c>
      <c r="AE145" s="141">
        <v>848.16353600000002</v>
      </c>
      <c r="AF145" s="141">
        <v>571.02425600000004</v>
      </c>
      <c r="AG145" s="141">
        <v>324.89036800000002</v>
      </c>
      <c r="AH145" s="141">
        <v>0</v>
      </c>
      <c r="AI145" s="141">
        <v>302.39704</v>
      </c>
      <c r="AJ145" s="141">
        <v>148.86167999999998</v>
      </c>
      <c r="AK145" s="141">
        <v>0</v>
      </c>
      <c r="AL145" s="141">
        <v>16.865024000000002</v>
      </c>
      <c r="AM145" s="380">
        <v>6.0260639999999999</v>
      </c>
      <c r="AN145" s="141">
        <v>6.742032</v>
      </c>
      <c r="AO145" s="141">
        <v>0</v>
      </c>
      <c r="AP145" s="141">
        <v>8.2535200000000017</v>
      </c>
      <c r="AQ145" s="141">
        <v>22.453551999999998</v>
      </c>
      <c r="AR145" s="141">
        <v>3.1423040000000002</v>
      </c>
      <c r="AS145" s="141">
        <v>0</v>
      </c>
      <c r="AT145" s="142">
        <v>4.87256</v>
      </c>
      <c r="AU145" s="466">
        <v>51.490031999999999</v>
      </c>
      <c r="AV145" s="402">
        <v>2500.8165600000002</v>
      </c>
      <c r="AW145" s="141">
        <v>145.1146</v>
      </c>
      <c r="AX145" s="402">
        <v>149.81773400000054</v>
      </c>
      <c r="AY145" s="141">
        <v>0</v>
      </c>
      <c r="AZ145" s="141">
        <v>0</v>
      </c>
      <c r="BA145" s="142">
        <v>535.13879999999995</v>
      </c>
      <c r="BB145" s="403">
        <v>-385.3210659999994</v>
      </c>
    </row>
    <row r="146" spans="6:54" ht="16.149999999999999" customHeight="1">
      <c r="F146" s="137" t="s">
        <v>204</v>
      </c>
      <c r="G146" s="395" t="s">
        <v>205</v>
      </c>
      <c r="H146" s="396">
        <v>43078</v>
      </c>
      <c r="I146" s="397" t="s">
        <v>61</v>
      </c>
      <c r="J146" s="397" t="s">
        <v>91</v>
      </c>
      <c r="K146" s="398" t="s">
        <v>117</v>
      </c>
      <c r="L146" s="395" t="s">
        <v>77</v>
      </c>
      <c r="M146" s="399">
        <v>7.423033139774439E-2</v>
      </c>
      <c r="N146" s="400" t="s">
        <v>52</v>
      </c>
      <c r="O146" s="504">
        <v>2017</v>
      </c>
      <c r="P146" s="401">
        <v>2</v>
      </c>
      <c r="Q146" s="141">
        <v>9183.3920200000011</v>
      </c>
      <c r="R146" s="141">
        <v>102.1122</v>
      </c>
      <c r="S146" s="402">
        <v>9081.2798200000016</v>
      </c>
      <c r="T146" s="141">
        <v>4573.0264200000001</v>
      </c>
      <c r="U146" s="141">
        <v>0</v>
      </c>
      <c r="V146" s="141">
        <v>0</v>
      </c>
      <c r="W146" s="403">
        <v>4508.2534000000014</v>
      </c>
      <c r="X146" s="142">
        <v>159.28903500000001</v>
      </c>
      <c r="Y146" s="141">
        <v>635.59672</v>
      </c>
      <c r="Z146" s="142">
        <v>1.0142880000000001</v>
      </c>
      <c r="AA146" s="141">
        <v>0</v>
      </c>
      <c r="AB146" s="141">
        <v>-2.6053280000000001</v>
      </c>
      <c r="AC146" s="142">
        <v>56.263151999999998</v>
      </c>
      <c r="AD146" s="141">
        <v>185.09761599999999</v>
      </c>
      <c r="AE146" s="141">
        <v>954.72343999999998</v>
      </c>
      <c r="AF146" s="141">
        <v>1076.0800160000001</v>
      </c>
      <c r="AG146" s="141">
        <v>231.15822400000002</v>
      </c>
      <c r="AH146" s="141">
        <v>0</v>
      </c>
      <c r="AI146" s="141">
        <v>258.583776</v>
      </c>
      <c r="AJ146" s="141">
        <v>58.033183999999999</v>
      </c>
      <c r="AK146" s="141">
        <v>0</v>
      </c>
      <c r="AL146" s="141">
        <v>39.935103999999995</v>
      </c>
      <c r="AM146" s="380">
        <v>6.901136000000001</v>
      </c>
      <c r="AN146" s="141">
        <v>21.061391999999998</v>
      </c>
      <c r="AO146" s="141">
        <v>0</v>
      </c>
      <c r="AP146" s="141">
        <v>22.990528000000001</v>
      </c>
      <c r="AQ146" s="141">
        <v>10.301983999999999</v>
      </c>
      <c r="AR146" s="141">
        <v>3.2616319999999996</v>
      </c>
      <c r="AS146" s="141">
        <v>0</v>
      </c>
      <c r="AT146" s="142">
        <v>32.457216000000003</v>
      </c>
      <c r="AU146" s="466">
        <v>96.973887999999988</v>
      </c>
      <c r="AV146" s="402">
        <v>2900.5852480000003</v>
      </c>
      <c r="AW146" s="141">
        <v>183.7397</v>
      </c>
      <c r="AX146" s="402">
        <v>681.68623300000138</v>
      </c>
      <c r="AY146" s="141">
        <v>0</v>
      </c>
      <c r="AZ146" s="141">
        <v>0</v>
      </c>
      <c r="BA146" s="142">
        <v>509.48043999999993</v>
      </c>
      <c r="BB146" s="403">
        <v>172.20579300000142</v>
      </c>
    </row>
    <row r="147" spans="6:54" ht="16.149999999999999" customHeight="1">
      <c r="F147" s="137" t="s">
        <v>206</v>
      </c>
      <c r="G147" s="395" t="s">
        <v>207</v>
      </c>
      <c r="H147" s="396">
        <v>43097</v>
      </c>
      <c r="I147" s="397" t="s">
        <v>55</v>
      </c>
      <c r="J147" s="397" t="s">
        <v>116</v>
      </c>
      <c r="K147" s="398" t="s">
        <v>63</v>
      </c>
      <c r="L147" s="395" t="s">
        <v>114</v>
      </c>
      <c r="M147" s="399">
        <v>0.13463534392219736</v>
      </c>
      <c r="N147" s="400" t="s">
        <v>52</v>
      </c>
      <c r="O147" s="504">
        <v>2017</v>
      </c>
      <c r="P147" s="401">
        <v>2</v>
      </c>
      <c r="Q147" s="141">
        <v>9701.3389200000001</v>
      </c>
      <c r="R147" s="141">
        <v>125.1234</v>
      </c>
      <c r="S147" s="402">
        <v>9576.2155199999997</v>
      </c>
      <c r="T147" s="141">
        <v>3911.3955999999998</v>
      </c>
      <c r="U147" s="141">
        <v>0</v>
      </c>
      <c r="V147" s="141">
        <v>0</v>
      </c>
      <c r="W147" s="403">
        <v>5664.8199199999999</v>
      </c>
      <c r="X147" s="142">
        <v>213.48015000000001</v>
      </c>
      <c r="Y147" s="141">
        <v>1148.92434</v>
      </c>
      <c r="Z147" s="142">
        <v>41.188048000000002</v>
      </c>
      <c r="AA147" s="141">
        <v>0</v>
      </c>
      <c r="AB147" s="141">
        <v>12.589103999999999</v>
      </c>
      <c r="AC147" s="142">
        <v>50.296751999999998</v>
      </c>
      <c r="AD147" s="141">
        <v>478.66438400000004</v>
      </c>
      <c r="AE147" s="141">
        <v>623.30980800000009</v>
      </c>
      <c r="AF147" s="141">
        <v>745.8</v>
      </c>
      <c r="AG147" s="141">
        <v>482.54254399999996</v>
      </c>
      <c r="AH147" s="141">
        <v>0</v>
      </c>
      <c r="AI147" s="141">
        <v>289.64883199999997</v>
      </c>
      <c r="AJ147" s="141">
        <v>50.813839999999999</v>
      </c>
      <c r="AK147" s="141">
        <v>0</v>
      </c>
      <c r="AL147" s="141">
        <v>55.049983999999995</v>
      </c>
      <c r="AM147" s="380">
        <v>17.402000000000001</v>
      </c>
      <c r="AN147" s="141">
        <v>16.089392</v>
      </c>
      <c r="AO147" s="141">
        <v>3.2218559999999998</v>
      </c>
      <c r="AP147" s="141">
        <v>41.804575999999997</v>
      </c>
      <c r="AQ147" s="141">
        <v>0</v>
      </c>
      <c r="AR147" s="141">
        <v>24.979328000000002</v>
      </c>
      <c r="AS147" s="141">
        <v>0</v>
      </c>
      <c r="AT147" s="142">
        <v>19.072592</v>
      </c>
      <c r="AU147" s="466">
        <v>122.56974400000001</v>
      </c>
      <c r="AV147" s="402">
        <v>2848.3991360000005</v>
      </c>
      <c r="AW147" s="141">
        <v>169.57100000000003</v>
      </c>
      <c r="AX147" s="402">
        <v>1306.1431019999986</v>
      </c>
      <c r="AY147" s="141">
        <v>0</v>
      </c>
      <c r="AZ147" s="141">
        <v>0</v>
      </c>
      <c r="BA147" s="142">
        <v>564.31633999999997</v>
      </c>
      <c r="BB147" s="403">
        <v>741.82676199999855</v>
      </c>
    </row>
    <row r="148" spans="6:54" ht="16.149999999999999" customHeight="1">
      <c r="F148" s="137" t="s">
        <v>59</v>
      </c>
      <c r="G148" s="395" t="s">
        <v>60</v>
      </c>
      <c r="H148" s="396">
        <v>32213</v>
      </c>
      <c r="I148" s="397" t="s">
        <v>61</v>
      </c>
      <c r="J148" s="397" t="s">
        <v>62</v>
      </c>
      <c r="K148" s="398" t="s">
        <v>63</v>
      </c>
      <c r="L148" s="395" t="s">
        <v>64</v>
      </c>
      <c r="M148" s="399">
        <v>0.18458418641475449</v>
      </c>
      <c r="N148" s="400" t="s">
        <v>52</v>
      </c>
      <c r="O148" s="504">
        <v>2017</v>
      </c>
      <c r="P148" s="401">
        <v>3</v>
      </c>
      <c r="Q148" s="141">
        <v>21093.394064600001</v>
      </c>
      <c r="R148" s="141">
        <v>226.89111150000002</v>
      </c>
      <c r="S148" s="402">
        <v>20866.502953100004</v>
      </c>
      <c r="T148" s="141">
        <v>8608.1049053999996</v>
      </c>
      <c r="U148" s="141">
        <v>0</v>
      </c>
      <c r="V148" s="141">
        <v>0</v>
      </c>
      <c r="W148" s="403">
        <v>12258.398047700004</v>
      </c>
      <c r="X148" s="142">
        <v>230.80115201999996</v>
      </c>
      <c r="Y148" s="141">
        <v>2486.6616738000002</v>
      </c>
      <c r="Z148" s="142">
        <v>165.62087023999999</v>
      </c>
      <c r="AA148" s="141">
        <v>0</v>
      </c>
      <c r="AB148" s="141">
        <v>630.28277604999994</v>
      </c>
      <c r="AC148" s="142">
        <v>69.682687569999999</v>
      </c>
      <c r="AD148" s="141">
        <v>935.61997567999992</v>
      </c>
      <c r="AE148" s="141">
        <v>2158.8246076800001</v>
      </c>
      <c r="AF148" s="141">
        <v>636.21677184000009</v>
      </c>
      <c r="AG148" s="141">
        <v>909.93794111999989</v>
      </c>
      <c r="AH148" s="141">
        <v>0</v>
      </c>
      <c r="AI148" s="141">
        <v>403.24402976000005</v>
      </c>
      <c r="AJ148" s="141">
        <v>148.01753407999999</v>
      </c>
      <c r="AK148" s="141">
        <v>106.17662656000002</v>
      </c>
      <c r="AL148" s="141">
        <v>173.7257152</v>
      </c>
      <c r="AM148" s="380">
        <v>66.169673280000012</v>
      </c>
      <c r="AN148" s="141">
        <v>16.8523216</v>
      </c>
      <c r="AO148" s="141">
        <v>34.68365696</v>
      </c>
      <c r="AP148" s="141">
        <v>39.549794239999997</v>
      </c>
      <c r="AQ148" s="141">
        <v>16.08038432</v>
      </c>
      <c r="AR148" s="141">
        <v>18.157744000000001</v>
      </c>
      <c r="AS148" s="141">
        <v>3.6155471999999995</v>
      </c>
      <c r="AT148" s="142">
        <v>93.782449600000007</v>
      </c>
      <c r="AU148" s="466">
        <v>288.89157120000004</v>
      </c>
      <c r="AV148" s="402">
        <v>5760.6547731200008</v>
      </c>
      <c r="AW148" s="141">
        <v>421.11805999999996</v>
      </c>
      <c r="AX148" s="402">
        <v>3893.5069821400025</v>
      </c>
      <c r="AY148" s="141">
        <v>0</v>
      </c>
      <c r="AZ148" s="141">
        <v>251.62171583999998</v>
      </c>
      <c r="BA148" s="142">
        <v>667.38935449999997</v>
      </c>
      <c r="BB148" s="403">
        <v>2974.4959118000024</v>
      </c>
    </row>
    <row r="149" spans="6:54" ht="16.149999999999999" customHeight="1">
      <c r="F149" s="137" t="s">
        <v>65</v>
      </c>
      <c r="G149" s="395" t="s">
        <v>66</v>
      </c>
      <c r="H149" s="396">
        <v>32982</v>
      </c>
      <c r="I149" s="397" t="s">
        <v>61</v>
      </c>
      <c r="J149" s="397" t="s">
        <v>67</v>
      </c>
      <c r="K149" s="398" t="s">
        <v>63</v>
      </c>
      <c r="L149" s="395" t="s">
        <v>68</v>
      </c>
      <c r="M149" s="399">
        <v>0.13795254400391979</v>
      </c>
      <c r="N149" s="400" t="s">
        <v>52</v>
      </c>
      <c r="O149" s="504">
        <v>2017</v>
      </c>
      <c r="P149" s="401">
        <v>3</v>
      </c>
      <c r="Q149" s="141">
        <v>16888.482067600002</v>
      </c>
      <c r="R149" s="141">
        <v>309.29938625</v>
      </c>
      <c r="S149" s="402">
        <v>16579.182681349997</v>
      </c>
      <c r="T149" s="141">
        <v>6880.0006417999994</v>
      </c>
      <c r="U149" s="141">
        <v>0</v>
      </c>
      <c r="V149" s="141">
        <v>0</v>
      </c>
      <c r="W149" s="403">
        <v>9699.1820395499999</v>
      </c>
      <c r="X149" s="142">
        <v>205.23678151999997</v>
      </c>
      <c r="Y149" s="141">
        <v>1975.4498638800001</v>
      </c>
      <c r="Z149" s="142">
        <v>83.866690669999997</v>
      </c>
      <c r="AA149" s="141">
        <v>0</v>
      </c>
      <c r="AB149" s="141">
        <v>247.82773076000001</v>
      </c>
      <c r="AC149" s="142">
        <v>121.71081809</v>
      </c>
      <c r="AD149" s="141">
        <v>557.30616448000001</v>
      </c>
      <c r="AE149" s="141">
        <v>1681.0305033600002</v>
      </c>
      <c r="AF149" s="141">
        <v>921.75648864000004</v>
      </c>
      <c r="AG149" s="141">
        <v>736.65938944000004</v>
      </c>
      <c r="AH149" s="141">
        <v>0</v>
      </c>
      <c r="AI149" s="141">
        <v>360.05971872000003</v>
      </c>
      <c r="AJ149" s="141">
        <v>235.64920704000002</v>
      </c>
      <c r="AK149" s="141">
        <v>112.10233632000001</v>
      </c>
      <c r="AL149" s="141">
        <v>192.88523391999999</v>
      </c>
      <c r="AM149" s="380">
        <v>61.266433280000008</v>
      </c>
      <c r="AN149" s="141">
        <v>8.3731737600000002</v>
      </c>
      <c r="AO149" s="141">
        <v>22.457442240000002</v>
      </c>
      <c r="AP149" s="141">
        <v>41.38580992</v>
      </c>
      <c r="AQ149" s="141">
        <v>10.0554384</v>
      </c>
      <c r="AR149" s="141">
        <v>16.606479999999998</v>
      </c>
      <c r="AS149" s="141">
        <v>27.936467520000001</v>
      </c>
      <c r="AT149" s="142">
        <v>151.35778719999999</v>
      </c>
      <c r="AU149" s="466">
        <v>339.43903231999997</v>
      </c>
      <c r="AV149" s="402">
        <v>5136.8880742399997</v>
      </c>
      <c r="AW149" s="141">
        <v>337.47011250000003</v>
      </c>
      <c r="AX149" s="402">
        <v>2329.8090655899996</v>
      </c>
      <c r="AY149" s="141">
        <v>0</v>
      </c>
      <c r="AZ149" s="141">
        <v>0</v>
      </c>
      <c r="BA149" s="142">
        <v>919.85518899999988</v>
      </c>
      <c r="BB149" s="403">
        <v>1409.9538765899997</v>
      </c>
    </row>
    <row r="150" spans="6:54" ht="16.149999999999999" customHeight="1">
      <c r="F150" s="137" t="s">
        <v>69</v>
      </c>
      <c r="G150" s="395" t="s">
        <v>70</v>
      </c>
      <c r="H150" s="467">
        <v>32989</v>
      </c>
      <c r="I150" s="397" t="s">
        <v>55</v>
      </c>
      <c r="J150" s="397" t="s">
        <v>71</v>
      </c>
      <c r="K150" s="398" t="s">
        <v>63</v>
      </c>
      <c r="L150" s="395" t="s">
        <v>72</v>
      </c>
      <c r="M150" s="399">
        <v>0.17534711946357998</v>
      </c>
      <c r="N150" s="400" t="s">
        <v>52</v>
      </c>
      <c r="O150" s="504">
        <v>2017</v>
      </c>
      <c r="P150" s="401">
        <v>3</v>
      </c>
      <c r="Q150" s="141">
        <v>19948.879007200001</v>
      </c>
      <c r="R150" s="141">
        <v>214.34738824999999</v>
      </c>
      <c r="S150" s="402">
        <v>19734.531618950001</v>
      </c>
      <c r="T150" s="141">
        <v>7927.2352015999995</v>
      </c>
      <c r="U150" s="141">
        <v>0</v>
      </c>
      <c r="V150" s="141">
        <v>0</v>
      </c>
      <c r="W150" s="403">
        <v>11807.29641735</v>
      </c>
      <c r="X150" s="142">
        <v>212.75571402000003</v>
      </c>
      <c r="Y150" s="141">
        <v>2351.7792574799996</v>
      </c>
      <c r="Z150" s="142">
        <v>177.05860891</v>
      </c>
      <c r="AA150" s="141">
        <v>0</v>
      </c>
      <c r="AB150" s="141">
        <v>240.73572920999999</v>
      </c>
      <c r="AC150" s="142">
        <v>66.483742190000015</v>
      </c>
      <c r="AD150" s="141">
        <v>702.22621663999996</v>
      </c>
      <c r="AE150" s="141">
        <v>2324.9458710400004</v>
      </c>
      <c r="AF150" s="141">
        <v>557.12572864000003</v>
      </c>
      <c r="AG150" s="141">
        <v>632.00660224000001</v>
      </c>
      <c r="AH150" s="141">
        <v>0</v>
      </c>
      <c r="AI150" s="141">
        <v>456.29216672000001</v>
      </c>
      <c r="AJ150" s="141">
        <v>208.46354047999995</v>
      </c>
      <c r="AK150" s="141">
        <v>105.05631616000001</v>
      </c>
      <c r="AL150" s="141">
        <v>177.25200703999997</v>
      </c>
      <c r="AM150" s="380">
        <v>63.981993280000012</v>
      </c>
      <c r="AN150" s="141">
        <v>30.613573440000003</v>
      </c>
      <c r="AO150" s="141">
        <v>45.917319040000002</v>
      </c>
      <c r="AP150" s="141">
        <v>42.130698879999997</v>
      </c>
      <c r="AQ150" s="141">
        <v>25.048972800000001</v>
      </c>
      <c r="AR150" s="141">
        <v>12.33056</v>
      </c>
      <c r="AS150" s="141">
        <v>2.1896976000000001</v>
      </c>
      <c r="AT150" s="142">
        <v>90.947206399999999</v>
      </c>
      <c r="AU150" s="466">
        <v>313.16002144000004</v>
      </c>
      <c r="AV150" s="402">
        <v>5476.5284704000005</v>
      </c>
      <c r="AW150" s="141">
        <v>398.4153675</v>
      </c>
      <c r="AX150" s="402">
        <v>3497.9784704400013</v>
      </c>
      <c r="AY150" s="141">
        <v>0</v>
      </c>
      <c r="AZ150" s="141">
        <v>0</v>
      </c>
      <c r="BA150" s="142">
        <v>197.46685749999997</v>
      </c>
      <c r="BB150" s="403">
        <v>3300.5116129400012</v>
      </c>
    </row>
    <row r="151" spans="6:54" ht="16.149999999999999" customHeight="1">
      <c r="F151" s="137" t="s">
        <v>73</v>
      </c>
      <c r="G151" s="395" t="s">
        <v>74</v>
      </c>
      <c r="H151" s="467">
        <v>36981</v>
      </c>
      <c r="I151" s="397" t="s">
        <v>61</v>
      </c>
      <c r="J151" s="397" t="s">
        <v>67</v>
      </c>
      <c r="K151" s="398" t="s">
        <v>63</v>
      </c>
      <c r="L151" s="395" t="s">
        <v>68</v>
      </c>
      <c r="M151" s="399">
        <v>7.2738845095888113E-2</v>
      </c>
      <c r="N151" s="400" t="s">
        <v>52</v>
      </c>
      <c r="O151" s="504">
        <v>2017</v>
      </c>
      <c r="P151" s="401">
        <v>3</v>
      </c>
      <c r="Q151" s="141">
        <v>13433.8677902</v>
      </c>
      <c r="R151" s="141">
        <v>236.42924825</v>
      </c>
      <c r="S151" s="402">
        <v>13197.438541949999</v>
      </c>
      <c r="T151" s="141">
        <v>5489.9398553999999</v>
      </c>
      <c r="U151" s="141">
        <v>0</v>
      </c>
      <c r="V151" s="141">
        <v>0</v>
      </c>
      <c r="W151" s="403">
        <v>7707.4986865499986</v>
      </c>
      <c r="X151" s="142">
        <v>133.44601401</v>
      </c>
      <c r="Y151" s="141">
        <v>1572.5724808800001</v>
      </c>
      <c r="Z151" s="142">
        <v>95.334608070000002</v>
      </c>
      <c r="AA151" s="141">
        <v>0</v>
      </c>
      <c r="AB151" s="141">
        <v>-40.650749310000002</v>
      </c>
      <c r="AC151" s="142">
        <v>129.91943265</v>
      </c>
      <c r="AD151" s="141">
        <v>541.78868223999996</v>
      </c>
      <c r="AE151" s="141">
        <v>1262.9305894399999</v>
      </c>
      <c r="AF151" s="141">
        <v>1483.8141302399999</v>
      </c>
      <c r="AG151" s="141">
        <v>484.44015776000009</v>
      </c>
      <c r="AH151" s="141">
        <v>0</v>
      </c>
      <c r="AI151" s="141">
        <v>333.62586815999998</v>
      </c>
      <c r="AJ151" s="141">
        <v>204.94504160000002</v>
      </c>
      <c r="AK151" s="141">
        <v>57.746910720000002</v>
      </c>
      <c r="AL151" s="141">
        <v>155.41639744</v>
      </c>
      <c r="AM151" s="380">
        <v>33.94456864</v>
      </c>
      <c r="AN151" s="141">
        <v>6.2229411199999998</v>
      </c>
      <c r="AO151" s="141">
        <v>19.508072639999998</v>
      </c>
      <c r="AP151" s="141">
        <v>41.854084800000003</v>
      </c>
      <c r="AQ151" s="141">
        <v>18.28762656</v>
      </c>
      <c r="AR151" s="141">
        <v>16.487151999999998</v>
      </c>
      <c r="AS151" s="141">
        <v>3.7479475200000003</v>
      </c>
      <c r="AT151" s="142">
        <v>85.363680320000014</v>
      </c>
      <c r="AU151" s="466">
        <v>225.41607360000003</v>
      </c>
      <c r="AV151" s="402">
        <v>4750.1238512</v>
      </c>
      <c r="AW151" s="141">
        <v>268.12638750000002</v>
      </c>
      <c r="AX151" s="402">
        <v>977.16402822999851</v>
      </c>
      <c r="AY151" s="141">
        <v>0</v>
      </c>
      <c r="AZ151" s="141">
        <v>0</v>
      </c>
      <c r="BA151" s="142">
        <v>813.99026225</v>
      </c>
      <c r="BB151" s="403">
        <v>163.17376597999859</v>
      </c>
    </row>
    <row r="152" spans="6:54" ht="16.149999999999999" customHeight="1">
      <c r="F152" s="137" t="s">
        <v>75</v>
      </c>
      <c r="G152" s="395" t="s">
        <v>76</v>
      </c>
      <c r="H152" s="467">
        <v>38015</v>
      </c>
      <c r="I152" s="397" t="s">
        <v>61</v>
      </c>
      <c r="J152" s="397" t="s">
        <v>62</v>
      </c>
      <c r="K152" s="398" t="s">
        <v>63</v>
      </c>
      <c r="L152" s="395" t="s">
        <v>77</v>
      </c>
      <c r="M152" s="399">
        <v>0.1329807139019514</v>
      </c>
      <c r="N152" s="400" t="s">
        <v>52</v>
      </c>
      <c r="O152" s="504">
        <v>2017</v>
      </c>
      <c r="P152" s="401">
        <v>3</v>
      </c>
      <c r="Q152" s="141">
        <v>12225.645260400001</v>
      </c>
      <c r="R152" s="141">
        <v>329.60242975</v>
      </c>
      <c r="S152" s="402">
        <v>11896.04283065</v>
      </c>
      <c r="T152" s="141">
        <v>4754.1779428</v>
      </c>
      <c r="U152" s="141">
        <v>0</v>
      </c>
      <c r="V152" s="141">
        <v>0</v>
      </c>
      <c r="W152" s="403">
        <v>7141.8648878500007</v>
      </c>
      <c r="X152" s="142">
        <v>177.05582250999998</v>
      </c>
      <c r="Y152" s="141">
        <v>1417.19687976</v>
      </c>
      <c r="Z152" s="142">
        <v>90.083509050000004</v>
      </c>
      <c r="AA152" s="141">
        <v>0</v>
      </c>
      <c r="AB152" s="141">
        <v>-43.759158499999998</v>
      </c>
      <c r="AC152" s="142">
        <v>68.837683129999988</v>
      </c>
      <c r="AD152" s="141">
        <v>454.90882528000003</v>
      </c>
      <c r="AE152" s="141">
        <v>1216.79915968</v>
      </c>
      <c r="AF152" s="141">
        <v>894.2400230400001</v>
      </c>
      <c r="AG152" s="141">
        <v>432.83550751999996</v>
      </c>
      <c r="AH152" s="141">
        <v>0</v>
      </c>
      <c r="AI152" s="141">
        <v>241.39308127999999</v>
      </c>
      <c r="AJ152" s="141">
        <v>89.646539840000003</v>
      </c>
      <c r="AK152" s="141">
        <v>8.03855392</v>
      </c>
      <c r="AL152" s="141">
        <v>113.78320543999997</v>
      </c>
      <c r="AM152" s="380">
        <v>12.23040544</v>
      </c>
      <c r="AN152" s="141">
        <v>12.97261056</v>
      </c>
      <c r="AO152" s="141">
        <v>18.070317119999999</v>
      </c>
      <c r="AP152" s="141">
        <v>21.538703999999999</v>
      </c>
      <c r="AQ152" s="141">
        <v>9.1458067200000013</v>
      </c>
      <c r="AR152" s="141">
        <v>17.859424000000001</v>
      </c>
      <c r="AS152" s="141">
        <v>4.39976448</v>
      </c>
      <c r="AT152" s="142">
        <v>64.403443199999998</v>
      </c>
      <c r="AU152" s="466">
        <v>160.62047552000001</v>
      </c>
      <c r="AV152" s="402">
        <v>3612.2653715199995</v>
      </c>
      <c r="AW152" s="141">
        <v>244.56679500000001</v>
      </c>
      <c r="AX152" s="402">
        <v>1625.7750346400007</v>
      </c>
      <c r="AY152" s="141">
        <v>0</v>
      </c>
      <c r="AZ152" s="141">
        <v>0</v>
      </c>
      <c r="BA152" s="142">
        <v>284.77368149999995</v>
      </c>
      <c r="BB152" s="403">
        <v>1341.0013531400004</v>
      </c>
    </row>
    <row r="153" spans="6:54" ht="16.149999999999999" customHeight="1">
      <c r="F153" s="137" t="s">
        <v>78</v>
      </c>
      <c r="G153" s="395" t="s">
        <v>79</v>
      </c>
      <c r="H153" s="467">
        <v>38453</v>
      </c>
      <c r="I153" s="397" t="s">
        <v>61</v>
      </c>
      <c r="J153" s="397" t="s">
        <v>62</v>
      </c>
      <c r="K153" s="398" t="s">
        <v>63</v>
      </c>
      <c r="L153" s="395" t="s">
        <v>80</v>
      </c>
      <c r="M153" s="399">
        <v>0.19299000872893879</v>
      </c>
      <c r="N153" s="400" t="s">
        <v>52</v>
      </c>
      <c r="O153" s="504">
        <v>2017</v>
      </c>
      <c r="P153" s="401">
        <v>3</v>
      </c>
      <c r="Q153" s="141">
        <v>22319.278381399999</v>
      </c>
      <c r="R153" s="141">
        <v>623.19915999999989</v>
      </c>
      <c r="S153" s="402">
        <v>21696.079221400003</v>
      </c>
      <c r="T153" s="141">
        <v>8941.9908292</v>
      </c>
      <c r="U153" s="141">
        <v>0</v>
      </c>
      <c r="V153" s="141">
        <v>0</v>
      </c>
      <c r="W153" s="403">
        <v>12754.088392199999</v>
      </c>
      <c r="X153" s="142">
        <v>305.38896241999998</v>
      </c>
      <c r="Y153" s="141">
        <v>2584.6563574799998</v>
      </c>
      <c r="Z153" s="142">
        <v>133.42016533</v>
      </c>
      <c r="AA153" s="141">
        <v>0</v>
      </c>
      <c r="AB153" s="141">
        <v>402.19193471</v>
      </c>
      <c r="AC153" s="142">
        <v>71.372696450000007</v>
      </c>
      <c r="AD153" s="141">
        <v>743.93696832000001</v>
      </c>
      <c r="AE153" s="141">
        <v>2147.6075129599999</v>
      </c>
      <c r="AF153" s="141">
        <v>688.93410975999996</v>
      </c>
      <c r="AG153" s="141">
        <v>741.98224671999992</v>
      </c>
      <c r="AH153" s="141">
        <v>0</v>
      </c>
      <c r="AI153" s="141">
        <v>459.93095615999994</v>
      </c>
      <c r="AJ153" s="141">
        <v>238.68654368000006</v>
      </c>
      <c r="AK153" s="141">
        <v>116.14998463999999</v>
      </c>
      <c r="AL153" s="141">
        <v>61.105620479999999</v>
      </c>
      <c r="AM153" s="380">
        <v>73.067066240000003</v>
      </c>
      <c r="AN153" s="141">
        <v>29.425791360000002</v>
      </c>
      <c r="AO153" s="141">
        <v>43.31220544</v>
      </c>
      <c r="AP153" s="141">
        <v>50.634848000000005</v>
      </c>
      <c r="AQ153" s="141">
        <v>2.6276371199999997</v>
      </c>
      <c r="AR153" s="141">
        <v>5.1311040000000006</v>
      </c>
      <c r="AS153" s="141">
        <v>7.5977414400000001</v>
      </c>
      <c r="AT153" s="142">
        <v>40.74617216</v>
      </c>
      <c r="AU153" s="466">
        <v>252.54256576</v>
      </c>
      <c r="AV153" s="402">
        <v>5450.8765084799998</v>
      </c>
      <c r="AW153" s="141">
        <v>445.91329999999999</v>
      </c>
      <c r="AX153" s="402">
        <v>4307.3977296500007</v>
      </c>
      <c r="AY153" s="141">
        <v>0</v>
      </c>
      <c r="AZ153" s="141">
        <v>0</v>
      </c>
      <c r="BA153" s="142">
        <v>326.88733825000003</v>
      </c>
      <c r="BB153" s="403">
        <v>3980.5103914000006</v>
      </c>
    </row>
    <row r="154" spans="6:54" ht="16.149999999999999" customHeight="1">
      <c r="F154" s="137" t="s">
        <v>81</v>
      </c>
      <c r="G154" s="395" t="s">
        <v>82</v>
      </c>
      <c r="H154" s="467">
        <v>38453</v>
      </c>
      <c r="I154" s="397" t="s">
        <v>61</v>
      </c>
      <c r="J154" s="397" t="s">
        <v>62</v>
      </c>
      <c r="K154" s="398" t="s">
        <v>63</v>
      </c>
      <c r="L154" s="395" t="s">
        <v>83</v>
      </c>
      <c r="M154" s="399">
        <v>0.17155223710003997</v>
      </c>
      <c r="N154" s="400" t="s">
        <v>52</v>
      </c>
      <c r="O154" s="504">
        <v>2017</v>
      </c>
      <c r="P154" s="401">
        <v>3</v>
      </c>
      <c r="Q154" s="141">
        <v>19326.340090199999</v>
      </c>
      <c r="R154" s="141">
        <v>344.44634675000003</v>
      </c>
      <c r="S154" s="402">
        <v>18981.893743449997</v>
      </c>
      <c r="T154" s="141">
        <v>7899.4764992</v>
      </c>
      <c r="U154" s="141">
        <v>0</v>
      </c>
      <c r="V154" s="141">
        <v>0</v>
      </c>
      <c r="W154" s="403">
        <v>11082.417244249998</v>
      </c>
      <c r="X154" s="142">
        <v>227.16198868999999</v>
      </c>
      <c r="Y154" s="141">
        <v>2261.7644957599996</v>
      </c>
      <c r="Z154" s="142">
        <v>127.3542406</v>
      </c>
      <c r="AA154" s="141">
        <v>0</v>
      </c>
      <c r="AB154" s="141">
        <v>32.804279510000001</v>
      </c>
      <c r="AC154" s="142">
        <v>161.63727788</v>
      </c>
      <c r="AD154" s="141">
        <v>624.18771584000001</v>
      </c>
      <c r="AE154" s="141">
        <v>1900.2299763200001</v>
      </c>
      <c r="AF154" s="141">
        <v>375.90800000000002</v>
      </c>
      <c r="AG154" s="141">
        <v>680.15289887999995</v>
      </c>
      <c r="AH154" s="141">
        <v>0</v>
      </c>
      <c r="AI154" s="141">
        <v>369.74310880000002</v>
      </c>
      <c r="AJ154" s="141">
        <v>301.95937823999998</v>
      </c>
      <c r="AK154" s="141">
        <v>114.69808288</v>
      </c>
      <c r="AL154" s="141">
        <v>196.00246304000001</v>
      </c>
      <c r="AM154" s="380">
        <v>72.925118080000004</v>
      </c>
      <c r="AN154" s="141">
        <v>20.88539488</v>
      </c>
      <c r="AO154" s="141">
        <v>29.035712960000001</v>
      </c>
      <c r="AP154" s="141">
        <v>38.562832</v>
      </c>
      <c r="AQ154" s="141">
        <v>8.4125126399999992</v>
      </c>
      <c r="AR154" s="141">
        <v>16.427487999999997</v>
      </c>
      <c r="AS154" s="141">
        <v>25.461600000000001</v>
      </c>
      <c r="AT154" s="142">
        <v>145.86300160000002</v>
      </c>
      <c r="AU154" s="466">
        <v>357.57366016000003</v>
      </c>
      <c r="AV154" s="402">
        <v>4920.4552841599998</v>
      </c>
      <c r="AW154" s="141">
        <v>424.64591499999995</v>
      </c>
      <c r="AX154" s="402">
        <v>3315.4768774299982</v>
      </c>
      <c r="AY154" s="141">
        <v>0</v>
      </c>
      <c r="AZ154" s="141">
        <v>0</v>
      </c>
      <c r="BA154" s="142">
        <v>310.62536174999997</v>
      </c>
      <c r="BB154" s="403">
        <v>3004.8515156799986</v>
      </c>
    </row>
    <row r="155" spans="6:54" ht="16.149999999999999" customHeight="1">
      <c r="F155" s="137" t="s">
        <v>84</v>
      </c>
      <c r="G155" s="395" t="s">
        <v>85</v>
      </c>
      <c r="H155" s="467">
        <v>38453</v>
      </c>
      <c r="I155" s="397" t="s">
        <v>61</v>
      </c>
      <c r="J155" s="397" t="s">
        <v>62</v>
      </c>
      <c r="K155" s="398" t="s">
        <v>63</v>
      </c>
      <c r="L155" s="395" t="s">
        <v>83</v>
      </c>
      <c r="M155" s="399">
        <v>0.13604479011511253</v>
      </c>
      <c r="N155" s="400" t="s">
        <v>52</v>
      </c>
      <c r="O155" s="504">
        <v>2017</v>
      </c>
      <c r="P155" s="401">
        <v>3</v>
      </c>
      <c r="Q155" s="141">
        <v>34297.5023248</v>
      </c>
      <c r="R155" s="141">
        <v>545.60595750000005</v>
      </c>
      <c r="S155" s="402">
        <v>33751.896367300003</v>
      </c>
      <c r="T155" s="141">
        <v>13646.340650800001</v>
      </c>
      <c r="U155" s="141">
        <v>0</v>
      </c>
      <c r="V155" s="141">
        <v>0</v>
      </c>
      <c r="W155" s="403">
        <v>20105.555716500003</v>
      </c>
      <c r="X155" s="142">
        <v>405.36068894000005</v>
      </c>
      <c r="Y155" s="141">
        <v>4021.81856728</v>
      </c>
      <c r="Z155" s="142">
        <v>227.90976896000001</v>
      </c>
      <c r="AA155" s="141">
        <v>0</v>
      </c>
      <c r="AB155" s="141">
        <v>-314.70379644000002</v>
      </c>
      <c r="AC155" s="142">
        <v>283.34809596999997</v>
      </c>
      <c r="AD155" s="141">
        <v>1011.73382752</v>
      </c>
      <c r="AE155" s="141">
        <v>3126.5320902399999</v>
      </c>
      <c r="AF155" s="141">
        <v>2480.0906208000001</v>
      </c>
      <c r="AG155" s="141">
        <v>1218.9343171199998</v>
      </c>
      <c r="AH155" s="141">
        <v>0</v>
      </c>
      <c r="AI155" s="141">
        <v>701.65483647999997</v>
      </c>
      <c r="AJ155" s="141">
        <v>344.09114688</v>
      </c>
      <c r="AK155" s="141">
        <v>121.47086848000001</v>
      </c>
      <c r="AL155" s="141">
        <v>281.17624768000002</v>
      </c>
      <c r="AM155" s="380">
        <v>86.150638080000007</v>
      </c>
      <c r="AN155" s="141">
        <v>11.08629376</v>
      </c>
      <c r="AO155" s="141">
        <v>39.838028479999998</v>
      </c>
      <c r="AP155" s="141">
        <v>71.805412799999999</v>
      </c>
      <c r="AQ155" s="141">
        <v>20.069938559999997</v>
      </c>
      <c r="AR155" s="141">
        <v>19.967551999999998</v>
      </c>
      <c r="AS155" s="141">
        <v>132.61419744000003</v>
      </c>
      <c r="AT155" s="142">
        <v>400.80312928000001</v>
      </c>
      <c r="AU155" s="466">
        <v>782.3351904000001</v>
      </c>
      <c r="AV155" s="402">
        <v>10068.019145600001</v>
      </c>
      <c r="AW155" s="141">
        <v>685.09534000000008</v>
      </c>
      <c r="AX155" s="402">
        <v>4665.9965052500002</v>
      </c>
      <c r="AY155" s="141">
        <v>0</v>
      </c>
      <c r="AZ155" s="141">
        <v>0</v>
      </c>
      <c r="BA155" s="142">
        <v>707.99026924999998</v>
      </c>
      <c r="BB155" s="403">
        <v>3958.0062360000002</v>
      </c>
    </row>
    <row r="156" spans="6:54" ht="16.149999999999999" customHeight="1">
      <c r="F156" s="137" t="s">
        <v>86</v>
      </c>
      <c r="G156" s="395" t="s">
        <v>87</v>
      </c>
      <c r="H156" s="467">
        <v>38861</v>
      </c>
      <c r="I156" s="397" t="s">
        <v>55</v>
      </c>
      <c r="J156" s="397" t="s">
        <v>71</v>
      </c>
      <c r="K156" s="398" t="s">
        <v>63</v>
      </c>
      <c r="L156" s="395" t="s">
        <v>88</v>
      </c>
      <c r="M156" s="399">
        <v>0.16762141290753019</v>
      </c>
      <c r="N156" s="400" t="s">
        <v>52</v>
      </c>
      <c r="O156" s="504">
        <v>2017</v>
      </c>
      <c r="P156" s="401">
        <v>3</v>
      </c>
      <c r="Q156" s="141">
        <v>33396.407330000002</v>
      </c>
      <c r="R156" s="141">
        <v>527.87913100000003</v>
      </c>
      <c r="S156" s="402">
        <v>32868.528199</v>
      </c>
      <c r="T156" s="141">
        <v>13346.277830600002</v>
      </c>
      <c r="U156" s="141">
        <v>0</v>
      </c>
      <c r="V156" s="141">
        <v>0</v>
      </c>
      <c r="W156" s="403">
        <v>19522.250368399997</v>
      </c>
      <c r="X156" s="142">
        <v>337.47976632999996</v>
      </c>
      <c r="Y156" s="141">
        <v>3916.5891683599993</v>
      </c>
      <c r="Z156" s="142">
        <v>175.73074478999999</v>
      </c>
      <c r="AA156" s="141">
        <v>0</v>
      </c>
      <c r="AB156" s="141">
        <v>821.85735408999994</v>
      </c>
      <c r="AC156" s="142">
        <v>-77.559336099999996</v>
      </c>
      <c r="AD156" s="141">
        <v>958.83605375999991</v>
      </c>
      <c r="AE156" s="141">
        <v>3352.5580524799998</v>
      </c>
      <c r="AF156" s="141">
        <v>1939.41462624</v>
      </c>
      <c r="AG156" s="141">
        <v>1115.0934912</v>
      </c>
      <c r="AH156" s="141">
        <v>0</v>
      </c>
      <c r="AI156" s="141">
        <v>738.19309408000004</v>
      </c>
      <c r="AJ156" s="141">
        <v>385.02000992000001</v>
      </c>
      <c r="AK156" s="141">
        <v>103.97674432000001</v>
      </c>
      <c r="AL156" s="141">
        <v>286.15206431999997</v>
      </c>
      <c r="AM156" s="380">
        <v>61.873865280000011</v>
      </c>
      <c r="AN156" s="141">
        <v>27.44433664</v>
      </c>
      <c r="AO156" s="141">
        <v>31.904349439999997</v>
      </c>
      <c r="AP156" s="141">
        <v>51.229251839999996</v>
      </c>
      <c r="AQ156" s="141">
        <v>16.047205440000003</v>
      </c>
      <c r="AR156" s="141">
        <v>25.277647999999999</v>
      </c>
      <c r="AS156" s="141">
        <v>114.75033888</v>
      </c>
      <c r="AT156" s="142">
        <v>364.29003488000001</v>
      </c>
      <c r="AU156" s="466">
        <v>692.81703040000002</v>
      </c>
      <c r="AV156" s="402">
        <v>9572.0611667199992</v>
      </c>
      <c r="AW156" s="141">
        <v>666.73455749999994</v>
      </c>
      <c r="AX156" s="402">
        <v>5597.952982689998</v>
      </c>
      <c r="AY156" s="141">
        <v>0</v>
      </c>
      <c r="AZ156" s="141">
        <v>0</v>
      </c>
      <c r="BA156" s="142">
        <v>401.06572274999996</v>
      </c>
      <c r="BB156" s="403">
        <v>5196.8872599399983</v>
      </c>
    </row>
    <row r="157" spans="6:54" ht="16.149999999999999" customHeight="1">
      <c r="F157" s="137" t="s">
        <v>89</v>
      </c>
      <c r="G157" s="395" t="s">
        <v>90</v>
      </c>
      <c r="H157" s="467">
        <v>39056</v>
      </c>
      <c r="I157" s="397" t="s">
        <v>61</v>
      </c>
      <c r="J157" s="397" t="s">
        <v>91</v>
      </c>
      <c r="K157" s="398" t="s">
        <v>63</v>
      </c>
      <c r="L157" s="395" t="s">
        <v>92</v>
      </c>
      <c r="M157" s="399">
        <v>0.18608848631177108</v>
      </c>
      <c r="N157" s="400" t="s">
        <v>52</v>
      </c>
      <c r="O157" s="504">
        <v>2017</v>
      </c>
      <c r="P157" s="401">
        <v>3</v>
      </c>
      <c r="Q157" s="141">
        <v>16787.544173400001</v>
      </c>
      <c r="R157" s="141">
        <v>281.26769174999998</v>
      </c>
      <c r="S157" s="402">
        <v>16506.276481649998</v>
      </c>
      <c r="T157" s="141">
        <v>6727.3902982000009</v>
      </c>
      <c r="U157" s="141">
        <v>0</v>
      </c>
      <c r="V157" s="141">
        <v>0</v>
      </c>
      <c r="W157" s="403">
        <v>9778.8861834499985</v>
      </c>
      <c r="X157" s="142">
        <v>187.43194936</v>
      </c>
      <c r="Y157" s="141">
        <v>1966.8178860399996</v>
      </c>
      <c r="Z157" s="142">
        <v>134.32552723000001</v>
      </c>
      <c r="AA157" s="141">
        <v>0</v>
      </c>
      <c r="AB157" s="141">
        <v>262.94727448999998</v>
      </c>
      <c r="AC157" s="142">
        <v>94.73103347</v>
      </c>
      <c r="AD157" s="141">
        <v>435.48189983999998</v>
      </c>
      <c r="AE157" s="141">
        <v>1537.8847369600001</v>
      </c>
      <c r="AF157" s="141">
        <v>609.03110528000002</v>
      </c>
      <c r="AG157" s="141">
        <v>626.44316384000001</v>
      </c>
      <c r="AH157" s="141">
        <v>0</v>
      </c>
      <c r="AI157" s="141">
        <v>313.74785312</v>
      </c>
      <c r="AJ157" s="141">
        <v>357.65390752000002</v>
      </c>
      <c r="AK157" s="141">
        <v>59.499475840000002</v>
      </c>
      <c r="AL157" s="141">
        <v>216.56799168000001</v>
      </c>
      <c r="AM157" s="380">
        <v>38.627548480000002</v>
      </c>
      <c r="AN157" s="141">
        <v>11.66032832</v>
      </c>
      <c r="AO157" s="141">
        <v>18.661337279999998</v>
      </c>
      <c r="AP157" s="141">
        <v>19.430576000000002</v>
      </c>
      <c r="AQ157" s="141">
        <v>6.78297024</v>
      </c>
      <c r="AR157" s="141">
        <v>13.245407999999999</v>
      </c>
      <c r="AS157" s="141">
        <v>5.1432431999999997</v>
      </c>
      <c r="AT157" s="142">
        <v>119.05982656</v>
      </c>
      <c r="AU157" s="466">
        <v>232.61123807999996</v>
      </c>
      <c r="AV157" s="402">
        <v>4388.9213721599999</v>
      </c>
      <c r="AW157" s="141">
        <v>335.09907249999998</v>
      </c>
      <c r="AX157" s="402">
        <v>3123.9686841199987</v>
      </c>
      <c r="AY157" s="141">
        <v>0</v>
      </c>
      <c r="AZ157" s="141">
        <v>0</v>
      </c>
      <c r="BA157" s="142">
        <v>614.60546399999998</v>
      </c>
      <c r="BB157" s="403">
        <v>2509.3632201199985</v>
      </c>
    </row>
    <row r="158" spans="6:54" ht="16.149999999999999" customHeight="1">
      <c r="F158" s="137" t="s">
        <v>93</v>
      </c>
      <c r="G158" s="395" t="s">
        <v>94</v>
      </c>
      <c r="H158" s="467">
        <v>39781</v>
      </c>
      <c r="I158" s="397" t="s">
        <v>55</v>
      </c>
      <c r="J158" s="397" t="s">
        <v>71</v>
      </c>
      <c r="K158" s="398" t="s">
        <v>95</v>
      </c>
      <c r="L158" s="395" t="s">
        <v>96</v>
      </c>
      <c r="M158" s="399">
        <v>0.1200162599182546</v>
      </c>
      <c r="N158" s="400" t="s">
        <v>52</v>
      </c>
      <c r="O158" s="504">
        <v>2017</v>
      </c>
      <c r="P158" s="401">
        <v>3</v>
      </c>
      <c r="Q158" s="141">
        <v>7936.9569994000012</v>
      </c>
      <c r="R158" s="141">
        <v>218.21171375000003</v>
      </c>
      <c r="S158" s="402">
        <v>7718.7452856500004</v>
      </c>
      <c r="T158" s="141">
        <v>4400.8767475999994</v>
      </c>
      <c r="U158" s="141">
        <v>0</v>
      </c>
      <c r="V158" s="141">
        <v>0</v>
      </c>
      <c r="W158" s="403">
        <v>3317.868538050001</v>
      </c>
      <c r="X158" s="142">
        <v>251.31279988</v>
      </c>
      <c r="Y158" s="141">
        <v>613.02567804</v>
      </c>
      <c r="Z158" s="142">
        <v>112.89862892999999</v>
      </c>
      <c r="AA158" s="141">
        <v>0</v>
      </c>
      <c r="AB158" s="141">
        <v>84.832410029999991</v>
      </c>
      <c r="AC158" s="142">
        <v>25.018167169999998</v>
      </c>
      <c r="AD158" s="141">
        <v>255.01598719999998</v>
      </c>
      <c r="AE158" s="141">
        <v>292.96765887999999</v>
      </c>
      <c r="AF158" s="141">
        <v>358.16514240000004</v>
      </c>
      <c r="AG158" s="141">
        <v>105.46474848000001</v>
      </c>
      <c r="AH158" s="141">
        <v>0</v>
      </c>
      <c r="AI158" s="141">
        <v>36.387894399999993</v>
      </c>
      <c r="AJ158" s="141">
        <v>23.456659200000004</v>
      </c>
      <c r="AK158" s="141">
        <v>61.913128319999998</v>
      </c>
      <c r="AL158" s="141">
        <v>82.415560960000008</v>
      </c>
      <c r="AM158" s="380">
        <v>36.664985600000001</v>
      </c>
      <c r="AN158" s="141">
        <v>3.2616319999999996</v>
      </c>
      <c r="AO158" s="141">
        <v>4.735857600000001</v>
      </c>
      <c r="AP158" s="141">
        <v>9.2479200000000006</v>
      </c>
      <c r="AQ158" s="141">
        <v>2.9128070399999997</v>
      </c>
      <c r="AR158" s="141">
        <v>5.6879679999999997</v>
      </c>
      <c r="AS158" s="141">
        <v>6.59964672</v>
      </c>
      <c r="AT158" s="142">
        <v>54.237062399999999</v>
      </c>
      <c r="AU158" s="466">
        <v>123.34787936000001</v>
      </c>
      <c r="AV158" s="402">
        <v>1339.1346592</v>
      </c>
      <c r="AW158" s="141">
        <v>158.783455</v>
      </c>
      <c r="AX158" s="402">
        <v>952.56389420000062</v>
      </c>
      <c r="AY158" s="141">
        <v>0</v>
      </c>
      <c r="AZ158" s="141">
        <v>0</v>
      </c>
      <c r="BA158" s="142">
        <v>142.46788050000001</v>
      </c>
      <c r="BB158" s="403">
        <v>810.09601370000064</v>
      </c>
    </row>
    <row r="159" spans="6:54" ht="16.149999999999999" customHeight="1">
      <c r="F159" s="137" t="s">
        <v>97</v>
      </c>
      <c r="G159" s="395" t="s">
        <v>98</v>
      </c>
      <c r="H159" s="467">
        <v>40002</v>
      </c>
      <c r="I159" s="397" t="s">
        <v>61</v>
      </c>
      <c r="J159" s="397" t="s">
        <v>67</v>
      </c>
      <c r="K159" s="398" t="s">
        <v>63</v>
      </c>
      <c r="L159" s="395" t="s">
        <v>68</v>
      </c>
      <c r="M159" s="399">
        <v>0.11336821744749236</v>
      </c>
      <c r="N159" s="400" t="s">
        <v>52</v>
      </c>
      <c r="O159" s="504">
        <v>2017</v>
      </c>
      <c r="P159" s="401">
        <v>3</v>
      </c>
      <c r="Q159" s="141">
        <v>20928.873737200003</v>
      </c>
      <c r="R159" s="141">
        <v>353.61645249999998</v>
      </c>
      <c r="S159" s="402">
        <v>20575.257284700001</v>
      </c>
      <c r="T159" s="141">
        <v>8682.3156706000009</v>
      </c>
      <c r="U159" s="141">
        <v>0</v>
      </c>
      <c r="V159" s="141">
        <v>0</v>
      </c>
      <c r="W159" s="403">
        <v>11892.941614100002</v>
      </c>
      <c r="X159" s="142">
        <v>292.21579267999999</v>
      </c>
      <c r="Y159" s="141">
        <v>2451.6680082400003</v>
      </c>
      <c r="Z159" s="142">
        <v>142.26253321999999</v>
      </c>
      <c r="AA159" s="141">
        <v>0</v>
      </c>
      <c r="AB159" s="141">
        <v>-63.767656489999993</v>
      </c>
      <c r="AC159" s="142">
        <v>125.48315933999999</v>
      </c>
      <c r="AD159" s="141">
        <v>698.58742720000009</v>
      </c>
      <c r="AE159" s="141">
        <v>1908.3195164800002</v>
      </c>
      <c r="AF159" s="141">
        <v>896.5556163199999</v>
      </c>
      <c r="AG159" s="141">
        <v>1083.3668560000001</v>
      </c>
      <c r="AH159" s="141">
        <v>0</v>
      </c>
      <c r="AI159" s="141">
        <v>547.08146687999999</v>
      </c>
      <c r="AJ159" s="141">
        <v>417.70896960000005</v>
      </c>
      <c r="AK159" s="141">
        <v>114.04760256</v>
      </c>
      <c r="AL159" s="141">
        <v>248.08059391999998</v>
      </c>
      <c r="AM159" s="380">
        <v>65.065041280000003</v>
      </c>
      <c r="AN159" s="141">
        <v>33.794228480000001</v>
      </c>
      <c r="AO159" s="141">
        <v>37.953933120000002</v>
      </c>
      <c r="AP159" s="141">
        <v>57.337103999999997</v>
      </c>
      <c r="AQ159" s="141">
        <v>12.282675840000001</v>
      </c>
      <c r="AR159" s="141">
        <v>23.984928000000004</v>
      </c>
      <c r="AS159" s="141">
        <v>4.9089964800000008</v>
      </c>
      <c r="AT159" s="142">
        <v>128.91944288000002</v>
      </c>
      <c r="AU159" s="466">
        <v>364.24635008000001</v>
      </c>
      <c r="AV159" s="402">
        <v>6277.9943990400006</v>
      </c>
      <c r="AW159" s="141">
        <v>417.84727499999997</v>
      </c>
      <c r="AX159" s="402">
        <v>2372.6691087700019</v>
      </c>
      <c r="AY159" s="141">
        <v>0</v>
      </c>
      <c r="AZ159" s="141">
        <v>0</v>
      </c>
      <c r="BA159" s="142">
        <v>426.59324399999991</v>
      </c>
      <c r="BB159" s="403">
        <v>1946.0758647700018</v>
      </c>
    </row>
    <row r="160" spans="6:54" ht="16.149999999999999" customHeight="1">
      <c r="F160" s="137" t="s">
        <v>99</v>
      </c>
      <c r="G160" s="395" t="s">
        <v>100</v>
      </c>
      <c r="H160" s="467">
        <v>40308</v>
      </c>
      <c r="I160" s="397" t="s">
        <v>55</v>
      </c>
      <c r="J160" s="397" t="s">
        <v>71</v>
      </c>
      <c r="K160" s="398" t="s">
        <v>63</v>
      </c>
      <c r="L160" s="395" t="s">
        <v>77</v>
      </c>
      <c r="M160" s="399">
        <v>7.0435888352832959E-2</v>
      </c>
      <c r="N160" s="400" t="s">
        <v>52</v>
      </c>
      <c r="O160" s="504">
        <v>2017</v>
      </c>
      <c r="P160" s="401">
        <v>3</v>
      </c>
      <c r="Q160" s="141">
        <v>13371.316930399998</v>
      </c>
      <c r="R160" s="141">
        <v>103.32470325</v>
      </c>
      <c r="S160" s="402">
        <v>13267.99222715</v>
      </c>
      <c r="T160" s="141">
        <v>5416.8231832000001</v>
      </c>
      <c r="U160" s="141">
        <v>0</v>
      </c>
      <c r="V160" s="141">
        <v>0</v>
      </c>
      <c r="W160" s="403">
        <v>7851.1690439499998</v>
      </c>
      <c r="X160" s="142">
        <v>146.43872937</v>
      </c>
      <c r="Y160" s="141">
        <v>1581.2665592799999</v>
      </c>
      <c r="Z160" s="142">
        <v>73.334313899999998</v>
      </c>
      <c r="AA160" s="141">
        <v>0</v>
      </c>
      <c r="AB160" s="141">
        <v>-37.089659169999997</v>
      </c>
      <c r="AC160" s="142">
        <v>69.622330110000007</v>
      </c>
      <c r="AD160" s="141">
        <v>576.52258144000007</v>
      </c>
      <c r="AE160" s="141">
        <v>1557.13122656</v>
      </c>
      <c r="AF160" s="141">
        <v>822.45663136000007</v>
      </c>
      <c r="AG160" s="141">
        <v>890.93203263999999</v>
      </c>
      <c r="AH160" s="141">
        <v>0</v>
      </c>
      <c r="AI160" s="141">
        <v>357.53361696000002</v>
      </c>
      <c r="AJ160" s="141">
        <v>154.42300640000002</v>
      </c>
      <c r="AK160" s="141">
        <v>5.3571206399999998</v>
      </c>
      <c r="AL160" s="141">
        <v>206.29221535999997</v>
      </c>
      <c r="AM160" s="380">
        <v>10.461088</v>
      </c>
      <c r="AN160" s="141">
        <v>6.1140604800000009</v>
      </c>
      <c r="AO160" s="141">
        <v>20.937247040000003</v>
      </c>
      <c r="AP160" s="141">
        <v>25.078768</v>
      </c>
      <c r="AQ160" s="141">
        <v>9.5735615999999997</v>
      </c>
      <c r="AR160" s="141">
        <v>18.69472</v>
      </c>
      <c r="AS160" s="141">
        <v>36.216579840000001</v>
      </c>
      <c r="AT160" s="142">
        <v>175.84758208000002</v>
      </c>
      <c r="AU160" s="466">
        <v>302.92360703999998</v>
      </c>
      <c r="AV160" s="402">
        <v>4873.5720384000006</v>
      </c>
      <c r="AW160" s="141">
        <v>267.26948749999997</v>
      </c>
      <c r="AX160" s="402">
        <v>941.82058643999949</v>
      </c>
      <c r="AY160" s="141">
        <v>0</v>
      </c>
      <c r="AZ160" s="141">
        <v>0</v>
      </c>
      <c r="BA160" s="142">
        <v>183.63607350000001</v>
      </c>
      <c r="BB160" s="403">
        <v>758.18451293999942</v>
      </c>
    </row>
    <row r="161" spans="6:54" ht="16.149999999999999" customHeight="1">
      <c r="F161" s="137" t="s">
        <v>101</v>
      </c>
      <c r="G161" s="395" t="s">
        <v>102</v>
      </c>
      <c r="H161" s="467">
        <v>40328</v>
      </c>
      <c r="I161" s="397" t="s">
        <v>55</v>
      </c>
      <c r="J161" s="397" t="s">
        <v>103</v>
      </c>
      <c r="K161" s="398" t="s">
        <v>63</v>
      </c>
      <c r="L161" s="395" t="s">
        <v>77</v>
      </c>
      <c r="M161" s="399">
        <v>2.0497111962428847E-2</v>
      </c>
      <c r="N161" s="400" t="s">
        <v>51</v>
      </c>
      <c r="O161" s="504">
        <v>2017</v>
      </c>
      <c r="P161" s="401">
        <v>3</v>
      </c>
      <c r="Q161" s="141">
        <v>14519.270565800001</v>
      </c>
      <c r="R161" s="141">
        <v>107.833083</v>
      </c>
      <c r="S161" s="402">
        <v>14411.4374828</v>
      </c>
      <c r="T161" s="141">
        <v>5946.6455334000002</v>
      </c>
      <c r="U161" s="141">
        <v>0</v>
      </c>
      <c r="V161" s="141">
        <v>0</v>
      </c>
      <c r="W161" s="403">
        <v>8464.7919493999998</v>
      </c>
      <c r="X161" s="142">
        <v>166.19848397999999</v>
      </c>
      <c r="Y161" s="141">
        <v>1717.5462382000001</v>
      </c>
      <c r="Z161" s="142">
        <v>71.765019940000002</v>
      </c>
      <c r="AA161" s="141">
        <v>0</v>
      </c>
      <c r="AB161" s="141">
        <v>-204.85321923999999</v>
      </c>
      <c r="AC161" s="142">
        <v>78.887200220000011</v>
      </c>
      <c r="AD161" s="141">
        <v>785.73793791999992</v>
      </c>
      <c r="AE161" s="141">
        <v>1636.97408576</v>
      </c>
      <c r="AF161" s="141">
        <v>1209.31107232</v>
      </c>
      <c r="AG161" s="141">
        <v>884.52656031999993</v>
      </c>
      <c r="AH161" s="141">
        <v>0</v>
      </c>
      <c r="AI161" s="141">
        <v>362.10465823999999</v>
      </c>
      <c r="AJ161" s="141">
        <v>186.72102176000001</v>
      </c>
      <c r="AK161" s="141">
        <v>55.89951456</v>
      </c>
      <c r="AL161" s="141">
        <v>237.49609856000001</v>
      </c>
      <c r="AM161" s="380">
        <v>38.58872032</v>
      </c>
      <c r="AN161" s="141">
        <v>9.7735302399999995</v>
      </c>
      <c r="AO161" s="141">
        <v>20.967164159999999</v>
      </c>
      <c r="AP161" s="141">
        <v>26.729471999999998</v>
      </c>
      <c r="AQ161" s="141">
        <v>6.0904147200000009</v>
      </c>
      <c r="AR161" s="141">
        <v>11.893024</v>
      </c>
      <c r="AS161" s="141">
        <v>68.705581440000003</v>
      </c>
      <c r="AT161" s="142">
        <v>254.20061504</v>
      </c>
      <c r="AU161" s="466">
        <v>436.94852192000002</v>
      </c>
      <c r="AV161" s="402">
        <v>5795.7194713599993</v>
      </c>
      <c r="AW161" s="141">
        <v>289.99360249999995</v>
      </c>
      <c r="AX161" s="402">
        <v>297.60311440000027</v>
      </c>
      <c r="AY161" s="141">
        <v>0</v>
      </c>
      <c r="AZ161" s="141">
        <v>0</v>
      </c>
      <c r="BA161" s="142">
        <v>176.45054899999997</v>
      </c>
      <c r="BB161" s="403">
        <v>121.15256540000033</v>
      </c>
    </row>
    <row r="162" spans="6:54" ht="16.149999999999999" customHeight="1">
      <c r="F162" s="137" t="s">
        <v>104</v>
      </c>
      <c r="G162" s="395" t="s">
        <v>105</v>
      </c>
      <c r="H162" s="467">
        <v>40338</v>
      </c>
      <c r="I162" s="397" t="s">
        <v>55</v>
      </c>
      <c r="J162" s="397" t="s">
        <v>103</v>
      </c>
      <c r="K162" s="398" t="s">
        <v>106</v>
      </c>
      <c r="L162" s="395" t="s">
        <v>77</v>
      </c>
      <c r="M162" s="399">
        <v>8.4137741010429853E-3</v>
      </c>
      <c r="N162" s="400" t="s">
        <v>51</v>
      </c>
      <c r="O162" s="504">
        <v>2017</v>
      </c>
      <c r="P162" s="401">
        <v>3</v>
      </c>
      <c r="Q162" s="141">
        <v>6349.2404975999998</v>
      </c>
      <c r="R162" s="141">
        <v>79.525365249999993</v>
      </c>
      <c r="S162" s="402">
        <v>6269.7151323500002</v>
      </c>
      <c r="T162" s="141">
        <v>2533.2315722000003</v>
      </c>
      <c r="U162" s="141">
        <v>0</v>
      </c>
      <c r="V162" s="141">
        <v>0</v>
      </c>
      <c r="W162" s="403">
        <v>3736.4835601500004</v>
      </c>
      <c r="X162" s="142">
        <v>97.866425419999985</v>
      </c>
      <c r="Y162" s="141">
        <v>529.2209723200001</v>
      </c>
      <c r="Z162" s="142">
        <v>81.12042624</v>
      </c>
      <c r="AA162" s="141">
        <v>0</v>
      </c>
      <c r="AB162" s="141">
        <v>-20.8233237</v>
      </c>
      <c r="AC162" s="142">
        <v>32.924994429999998</v>
      </c>
      <c r="AD162" s="141">
        <v>266.17293663999999</v>
      </c>
      <c r="AE162" s="141">
        <v>972.36874175999992</v>
      </c>
      <c r="AF162" s="141">
        <v>723.93866272000002</v>
      </c>
      <c r="AG162" s="141">
        <v>234.47637407999997</v>
      </c>
      <c r="AH162" s="141">
        <v>0</v>
      </c>
      <c r="AI162" s="141">
        <v>333.86644927999998</v>
      </c>
      <c r="AJ162" s="141">
        <v>68.655837120000001</v>
      </c>
      <c r="AK162" s="141">
        <v>25.737974399999999</v>
      </c>
      <c r="AL162" s="141">
        <v>115.61167616</v>
      </c>
      <c r="AM162" s="380">
        <v>16.995247039999999</v>
      </c>
      <c r="AN162" s="141">
        <v>1.869472</v>
      </c>
      <c r="AO162" s="141">
        <v>8.5041744000000001</v>
      </c>
      <c r="AP162" s="141">
        <v>16.606479999999998</v>
      </c>
      <c r="AQ162" s="141">
        <v>4.46087232</v>
      </c>
      <c r="AR162" s="141">
        <v>8.7109439999999996</v>
      </c>
      <c r="AS162" s="141">
        <v>1.09994112</v>
      </c>
      <c r="AT162" s="142">
        <v>60.862353599999992</v>
      </c>
      <c r="AU162" s="466">
        <v>119.10948447999999</v>
      </c>
      <c r="AV162" s="402">
        <v>2859.9381366399998</v>
      </c>
      <c r="AW162" s="141">
        <v>127.01819500000002</v>
      </c>
      <c r="AX162" s="402">
        <v>53.421075260000151</v>
      </c>
      <c r="AY162" s="141">
        <v>0</v>
      </c>
      <c r="AZ162" s="141">
        <v>0</v>
      </c>
      <c r="BA162" s="142">
        <v>155.56930675000001</v>
      </c>
      <c r="BB162" s="403">
        <v>-102.14823148999983</v>
      </c>
    </row>
    <row r="163" spans="6:54" ht="16.149999999999999" customHeight="1">
      <c r="F163" s="137" t="s">
        <v>107</v>
      </c>
      <c r="G163" s="395" t="s">
        <v>213</v>
      </c>
      <c r="H163" s="467">
        <v>40978</v>
      </c>
      <c r="I163" s="397" t="s">
        <v>61</v>
      </c>
      <c r="J163" s="397" t="s">
        <v>108</v>
      </c>
      <c r="K163" s="398" t="s">
        <v>63</v>
      </c>
      <c r="L163" s="395" t="s">
        <v>77</v>
      </c>
      <c r="M163" s="399">
        <v>-2.1976775762206666E-2</v>
      </c>
      <c r="N163" s="400" t="s">
        <v>56</v>
      </c>
      <c r="O163" s="504">
        <v>2017</v>
      </c>
      <c r="P163" s="401">
        <v>3</v>
      </c>
      <c r="Q163" s="141">
        <v>12221.268888400002</v>
      </c>
      <c r="R163" s="141">
        <v>289.08835050000005</v>
      </c>
      <c r="S163" s="402">
        <v>11932.1805379</v>
      </c>
      <c r="T163" s="141">
        <v>4892.3462588000002</v>
      </c>
      <c r="U163" s="141">
        <v>0</v>
      </c>
      <c r="V163" s="141">
        <v>0</v>
      </c>
      <c r="W163" s="403">
        <v>7039.8342790999995</v>
      </c>
      <c r="X163" s="142">
        <v>131.61139448</v>
      </c>
      <c r="Y163" s="141">
        <v>1421.60601952</v>
      </c>
      <c r="Z163" s="142">
        <v>78.977736410000006</v>
      </c>
      <c r="AA163" s="141">
        <v>0</v>
      </c>
      <c r="AB163" s="141">
        <v>-17.050982450000003</v>
      </c>
      <c r="AC163" s="142">
        <v>76.804867849999994</v>
      </c>
      <c r="AD163" s="141">
        <v>519.44471071999999</v>
      </c>
      <c r="AE163" s="141">
        <v>1510.3682713600001</v>
      </c>
      <c r="AF163" s="141">
        <v>1960.4354016000002</v>
      </c>
      <c r="AG163" s="141">
        <v>428.11410304000003</v>
      </c>
      <c r="AH163" s="141">
        <v>0</v>
      </c>
      <c r="AI163" s="141">
        <v>433.97826784000006</v>
      </c>
      <c r="AJ163" s="141">
        <v>90.368283200000008</v>
      </c>
      <c r="AK163" s="141">
        <v>23.750073919999998</v>
      </c>
      <c r="AL163" s="141">
        <v>258.40166304000002</v>
      </c>
      <c r="AM163" s="380">
        <v>20.276271039999997</v>
      </c>
      <c r="AN163" s="141">
        <v>8.562783360000001</v>
      </c>
      <c r="AO163" s="141">
        <v>30.09064704</v>
      </c>
      <c r="AP163" s="141">
        <v>34.525568</v>
      </c>
      <c r="AQ163" s="141">
        <v>11.019780480000001</v>
      </c>
      <c r="AR163" s="141">
        <v>21.518816000000001</v>
      </c>
      <c r="AS163" s="141">
        <v>3.0044688000000006</v>
      </c>
      <c r="AT163" s="142">
        <v>137.61546304000004</v>
      </c>
      <c r="AU163" s="466">
        <v>266.61379776000001</v>
      </c>
      <c r="AV163" s="402">
        <v>5491.4745724799996</v>
      </c>
      <c r="AW163" s="141">
        <v>244.50252749999999</v>
      </c>
      <c r="AX163" s="402">
        <v>-268.58408588999959</v>
      </c>
      <c r="AY163" s="141">
        <v>0</v>
      </c>
      <c r="AZ163" s="141">
        <v>0</v>
      </c>
      <c r="BA163" s="142">
        <v>420.8124085</v>
      </c>
      <c r="BB163" s="403">
        <v>-689.39649438999959</v>
      </c>
    </row>
    <row r="164" spans="6:54" ht="16.149999999999999" customHeight="1">
      <c r="F164" s="137" t="s">
        <v>109</v>
      </c>
      <c r="G164" s="395" t="s">
        <v>110</v>
      </c>
      <c r="H164" s="467">
        <v>41018</v>
      </c>
      <c r="I164" s="397" t="s">
        <v>61</v>
      </c>
      <c r="J164" s="397" t="s">
        <v>67</v>
      </c>
      <c r="K164" s="398" t="s">
        <v>63</v>
      </c>
      <c r="L164" s="395" t="s">
        <v>111</v>
      </c>
      <c r="M164" s="399">
        <v>0.20914908223753098</v>
      </c>
      <c r="N164" s="400" t="s">
        <v>52</v>
      </c>
      <c r="O164" s="504">
        <v>2017</v>
      </c>
      <c r="P164" s="401">
        <v>3</v>
      </c>
      <c r="Q164" s="141">
        <v>22830.313591800001</v>
      </c>
      <c r="R164" s="141">
        <v>311.23154899999997</v>
      </c>
      <c r="S164" s="402">
        <v>22519.082042800001</v>
      </c>
      <c r="T164" s="141">
        <v>9112.5755578000008</v>
      </c>
      <c r="U164" s="141">
        <v>0</v>
      </c>
      <c r="V164" s="141">
        <v>0</v>
      </c>
      <c r="W164" s="403">
        <v>13406.506485</v>
      </c>
      <c r="X164" s="142">
        <v>241.23743033</v>
      </c>
      <c r="Y164" s="141">
        <v>2683.45834844</v>
      </c>
      <c r="Z164" s="142">
        <v>122.25403522999999</v>
      </c>
      <c r="AA164" s="141">
        <v>0</v>
      </c>
      <c r="AB164" s="141">
        <v>-87.789925569999994</v>
      </c>
      <c r="AC164" s="142">
        <v>107.52681499000001</v>
      </c>
      <c r="AD164" s="141">
        <v>663.04156671999999</v>
      </c>
      <c r="AE164" s="141">
        <v>1808.8392233600002</v>
      </c>
      <c r="AF164" s="141">
        <v>368.11918623999998</v>
      </c>
      <c r="AG164" s="141">
        <v>979.82675647999997</v>
      </c>
      <c r="AH164" s="141">
        <v>0</v>
      </c>
      <c r="AI164" s="141">
        <v>503.53628416000004</v>
      </c>
      <c r="AJ164" s="141">
        <v>211.32044128000001</v>
      </c>
      <c r="AK164" s="141">
        <v>61.510555519999997</v>
      </c>
      <c r="AL164" s="141">
        <v>244.53572127999999</v>
      </c>
      <c r="AM164" s="380">
        <v>36.165379200000004</v>
      </c>
      <c r="AN164" s="141">
        <v>4.7627020800000004</v>
      </c>
      <c r="AO164" s="141">
        <v>29.415632000000002</v>
      </c>
      <c r="AP164" s="141">
        <v>57.744596799999997</v>
      </c>
      <c r="AQ164" s="141">
        <v>17.992272</v>
      </c>
      <c r="AR164" s="141">
        <v>15.910399999999999</v>
      </c>
      <c r="AS164" s="141">
        <v>7.2514636800000005</v>
      </c>
      <c r="AT164" s="142">
        <v>138.46378719999998</v>
      </c>
      <c r="AU164" s="466">
        <v>307.70623296000002</v>
      </c>
      <c r="AV164" s="402">
        <v>5148.4359679999998</v>
      </c>
      <c r="AW164" s="141">
        <v>455.91845749999999</v>
      </c>
      <c r="AX164" s="402">
        <v>4774.9391349199996</v>
      </c>
      <c r="AY164" s="141">
        <v>0</v>
      </c>
      <c r="AZ164" s="141">
        <v>0</v>
      </c>
      <c r="BA164" s="142">
        <v>371.99946575000001</v>
      </c>
      <c r="BB164" s="403">
        <v>4402.9396691699994</v>
      </c>
    </row>
    <row r="165" spans="6:54" ht="16.149999999999999" customHeight="1">
      <c r="F165" s="137" t="s">
        <v>112</v>
      </c>
      <c r="G165" s="395" t="s">
        <v>113</v>
      </c>
      <c r="H165" s="467">
        <v>41324</v>
      </c>
      <c r="I165" s="397" t="s">
        <v>55</v>
      </c>
      <c r="J165" s="397" t="s">
        <v>103</v>
      </c>
      <c r="K165" s="398" t="s">
        <v>63</v>
      </c>
      <c r="L165" s="395" t="s">
        <v>114</v>
      </c>
      <c r="M165" s="399">
        <v>0.10274191209430536</v>
      </c>
      <c r="N165" s="400" t="s">
        <v>52</v>
      </c>
      <c r="O165" s="504">
        <v>2017</v>
      </c>
      <c r="P165" s="401">
        <v>3</v>
      </c>
      <c r="Q165" s="141">
        <v>11346.963542199999</v>
      </c>
      <c r="R165" s="141">
        <v>241.33632824999998</v>
      </c>
      <c r="S165" s="402">
        <v>11105.62721395</v>
      </c>
      <c r="T165" s="141">
        <v>4450.0200887999999</v>
      </c>
      <c r="U165" s="141">
        <v>0</v>
      </c>
      <c r="V165" s="141">
        <v>0</v>
      </c>
      <c r="W165" s="403">
        <v>6655.6071251499998</v>
      </c>
      <c r="X165" s="142">
        <v>127.19026216999998</v>
      </c>
      <c r="Y165" s="141">
        <v>1323.1766319199999</v>
      </c>
      <c r="Z165" s="142">
        <v>69.018755510000005</v>
      </c>
      <c r="AA165" s="141">
        <v>0</v>
      </c>
      <c r="AB165" s="141">
        <v>-38.65895313</v>
      </c>
      <c r="AC165" s="142">
        <v>91.411373170000005</v>
      </c>
      <c r="AD165" s="141">
        <v>472.89226399999995</v>
      </c>
      <c r="AE165" s="141">
        <v>1327.61683808</v>
      </c>
      <c r="AF165" s="141">
        <v>953.39290591999986</v>
      </c>
      <c r="AG165" s="141">
        <v>310.71051647999997</v>
      </c>
      <c r="AH165" s="141">
        <v>0</v>
      </c>
      <c r="AI165" s="141">
        <v>207.35085280000004</v>
      </c>
      <c r="AJ165" s="141">
        <v>174.00029504</v>
      </c>
      <c r="AK165" s="141">
        <v>2.9026224000000003</v>
      </c>
      <c r="AL165" s="141">
        <v>191.37998783999998</v>
      </c>
      <c r="AM165" s="380">
        <v>5.6680799999999998</v>
      </c>
      <c r="AN165" s="141">
        <v>5.1394559999999991</v>
      </c>
      <c r="AO165" s="141">
        <v>13.500238399999997</v>
      </c>
      <c r="AP165" s="141">
        <v>24.756987199999998</v>
      </c>
      <c r="AQ165" s="141">
        <v>17.134744639999997</v>
      </c>
      <c r="AR165" s="141">
        <v>9.9638880000000007</v>
      </c>
      <c r="AS165" s="141">
        <v>3.8905324799999996</v>
      </c>
      <c r="AT165" s="142">
        <v>104.78923552000001</v>
      </c>
      <c r="AU165" s="466">
        <v>184.84316224</v>
      </c>
      <c r="AV165" s="402">
        <v>3825.0894447999999</v>
      </c>
      <c r="AW165" s="141">
        <v>198.07572000000002</v>
      </c>
      <c r="AX165" s="402">
        <v>1165.80873079</v>
      </c>
      <c r="AY165" s="141">
        <v>0</v>
      </c>
      <c r="AZ165" s="141">
        <v>0</v>
      </c>
      <c r="BA165" s="142">
        <v>214.08000624999997</v>
      </c>
      <c r="BB165" s="403">
        <v>951.72872454000003</v>
      </c>
    </row>
    <row r="166" spans="6:54" ht="16.149999999999999" customHeight="1">
      <c r="F166" s="137" t="s">
        <v>115</v>
      </c>
      <c r="G166" s="395" t="s">
        <v>214</v>
      </c>
      <c r="H166" s="467">
        <v>41408</v>
      </c>
      <c r="I166" s="397" t="s">
        <v>55</v>
      </c>
      <c r="J166" s="397" t="s">
        <v>116</v>
      </c>
      <c r="K166" s="398" t="s">
        <v>117</v>
      </c>
      <c r="L166" s="395" t="s">
        <v>114</v>
      </c>
      <c r="M166" s="399">
        <v>9.1880272337963392E-2</v>
      </c>
      <c r="N166" s="400" t="s">
        <v>52</v>
      </c>
      <c r="O166" s="504">
        <v>2017</v>
      </c>
      <c r="P166" s="401">
        <v>3</v>
      </c>
      <c r="Q166" s="141">
        <v>13037.837384000002</v>
      </c>
      <c r="R166" s="141">
        <v>72.348760749999997</v>
      </c>
      <c r="S166" s="402">
        <v>12965.488623250001</v>
      </c>
      <c r="T166" s="141">
        <v>6912.1982358000005</v>
      </c>
      <c r="U166" s="141">
        <v>0</v>
      </c>
      <c r="V166" s="141">
        <v>0</v>
      </c>
      <c r="W166" s="403">
        <v>6053.2903874500007</v>
      </c>
      <c r="X166" s="142">
        <v>150.22827135</v>
      </c>
      <c r="Y166" s="141">
        <v>901.38962840000022</v>
      </c>
      <c r="Z166" s="142">
        <v>108.10021086</v>
      </c>
      <c r="AA166" s="141">
        <v>0</v>
      </c>
      <c r="AB166" s="141">
        <v>579.97483313999999</v>
      </c>
      <c r="AC166" s="142">
        <v>13.520071040000001</v>
      </c>
      <c r="AD166" s="141">
        <v>263.13559999999995</v>
      </c>
      <c r="AE166" s="141">
        <v>1314.3548038399999</v>
      </c>
      <c r="AF166" s="141">
        <v>1286.0865222400002</v>
      </c>
      <c r="AG166" s="141">
        <v>312.84567391999997</v>
      </c>
      <c r="AH166" s="141">
        <v>0</v>
      </c>
      <c r="AI166" s="141">
        <v>345.65492416000001</v>
      </c>
      <c r="AJ166" s="141">
        <v>163.83574271999998</v>
      </c>
      <c r="AK166" s="141">
        <v>2.5665292800000001</v>
      </c>
      <c r="AL166" s="141">
        <v>168.73022495999999</v>
      </c>
      <c r="AM166" s="380">
        <v>5.0117760000000002</v>
      </c>
      <c r="AN166" s="141">
        <v>10.719631999999999</v>
      </c>
      <c r="AO166" s="141">
        <v>12.639138240000001</v>
      </c>
      <c r="AP166" s="141">
        <v>24.681007999999999</v>
      </c>
      <c r="AQ166" s="141">
        <v>6.6709392000000003</v>
      </c>
      <c r="AR166" s="141">
        <v>13.02664</v>
      </c>
      <c r="AS166" s="141">
        <v>5.0413968000000002</v>
      </c>
      <c r="AT166" s="142">
        <v>93.440085119999992</v>
      </c>
      <c r="AU166" s="466">
        <v>171.23061536</v>
      </c>
      <c r="AV166" s="402">
        <v>4028.4406364800002</v>
      </c>
      <c r="AW166" s="141">
        <v>260.70649500000002</v>
      </c>
      <c r="AX166" s="402">
        <v>1197.9200495400005</v>
      </c>
      <c r="AY166" s="141">
        <v>0</v>
      </c>
      <c r="AZ166" s="141">
        <v>0</v>
      </c>
      <c r="BA166" s="142">
        <v>126.12486425</v>
      </c>
      <c r="BB166" s="403">
        <v>1071.7951852900005</v>
      </c>
    </row>
    <row r="167" spans="6:54" ht="16.149999999999999" customHeight="1">
      <c r="F167" s="137" t="s">
        <v>118</v>
      </c>
      <c r="G167" s="395" t="s">
        <v>119</v>
      </c>
      <c r="H167" s="467">
        <v>41426</v>
      </c>
      <c r="I167" s="397" t="s">
        <v>61</v>
      </c>
      <c r="J167" s="397" t="s">
        <v>67</v>
      </c>
      <c r="K167" s="398" t="s">
        <v>63</v>
      </c>
      <c r="L167" s="395" t="s">
        <v>111</v>
      </c>
      <c r="M167" s="399">
        <v>8.5144396697916833E-2</v>
      </c>
      <c r="N167" s="400" t="s">
        <v>52</v>
      </c>
      <c r="O167" s="504">
        <v>2017</v>
      </c>
      <c r="P167" s="401">
        <v>3</v>
      </c>
      <c r="Q167" s="141">
        <v>22865.887244199999</v>
      </c>
      <c r="R167" s="141">
        <v>355.60995374999999</v>
      </c>
      <c r="S167" s="402">
        <v>22510.277290450002</v>
      </c>
      <c r="T167" s="141">
        <v>9154.7137682000011</v>
      </c>
      <c r="U167" s="141">
        <v>0</v>
      </c>
      <c r="V167" s="141">
        <v>0</v>
      </c>
      <c r="W167" s="403">
        <v>13355.56352225</v>
      </c>
      <c r="X167" s="142">
        <v>253.41810098000002</v>
      </c>
      <c r="Y167" s="141">
        <v>2682.3094880799999</v>
      </c>
      <c r="Z167" s="142">
        <v>165.43979786</v>
      </c>
      <c r="AA167" s="141">
        <v>0</v>
      </c>
      <c r="AB167" s="141">
        <v>-562.29009736</v>
      </c>
      <c r="AC167" s="142">
        <v>112.14416068</v>
      </c>
      <c r="AD167" s="141">
        <v>1025.8980409599999</v>
      </c>
      <c r="AE167" s="141">
        <v>2142.9462537600002</v>
      </c>
      <c r="AF167" s="141">
        <v>1901.8538988799999</v>
      </c>
      <c r="AG167" s="141">
        <v>763.15338528000007</v>
      </c>
      <c r="AH167" s="141">
        <v>0</v>
      </c>
      <c r="AI167" s="141">
        <v>425.85865504000003</v>
      </c>
      <c r="AJ167" s="141">
        <v>313.80799839999997</v>
      </c>
      <c r="AK167" s="141">
        <v>3.6868396800000003</v>
      </c>
      <c r="AL167" s="141">
        <v>240.77420127999997</v>
      </c>
      <c r="AM167" s="380">
        <v>7.1994559999999996</v>
      </c>
      <c r="AN167" s="141">
        <v>16.966792639999998</v>
      </c>
      <c r="AO167" s="141">
        <v>32.464456320000004</v>
      </c>
      <c r="AP167" s="141">
        <v>66.455540799999994</v>
      </c>
      <c r="AQ167" s="141">
        <v>20.925448320000001</v>
      </c>
      <c r="AR167" s="141">
        <v>21.638144</v>
      </c>
      <c r="AS167" s="141">
        <v>101.03162879999999</v>
      </c>
      <c r="AT167" s="142">
        <v>316.27610912</v>
      </c>
      <c r="AU167" s="466">
        <v>582.95757600000002</v>
      </c>
      <c r="AV167" s="402">
        <v>7400.9368492799986</v>
      </c>
      <c r="AW167" s="141">
        <v>456.41117500000007</v>
      </c>
      <c r="AX167" s="402">
        <v>1946.9021743700011</v>
      </c>
      <c r="AY167" s="141">
        <v>0</v>
      </c>
      <c r="AZ167" s="141">
        <v>0</v>
      </c>
      <c r="BA167" s="142">
        <v>733.57181700000001</v>
      </c>
      <c r="BB167" s="403">
        <v>1213.3303573700009</v>
      </c>
    </row>
    <row r="168" spans="6:54" ht="16.149999999999999" customHeight="1">
      <c r="F168" s="137" t="s">
        <v>120</v>
      </c>
      <c r="G168" s="395" t="s">
        <v>121</v>
      </c>
      <c r="H168" s="467">
        <v>41470</v>
      </c>
      <c r="I168" s="397" t="s">
        <v>55</v>
      </c>
      <c r="J168" s="397" t="s">
        <v>103</v>
      </c>
      <c r="K168" s="398" t="s">
        <v>95</v>
      </c>
      <c r="L168" s="395" t="s">
        <v>114</v>
      </c>
      <c r="M168" s="399">
        <v>3.8804451926085878E-2</v>
      </c>
      <c r="N168" s="400" t="s">
        <v>51</v>
      </c>
      <c r="O168" s="504">
        <v>2017</v>
      </c>
      <c r="P168" s="401">
        <v>3</v>
      </c>
      <c r="Q168" s="141">
        <v>3140.2969884000004</v>
      </c>
      <c r="R168" s="141">
        <v>86.94732375000001</v>
      </c>
      <c r="S168" s="402">
        <v>3053.3496646499998</v>
      </c>
      <c r="T168" s="141">
        <v>1818.6326443999999</v>
      </c>
      <c r="U168" s="141">
        <v>0</v>
      </c>
      <c r="V168" s="141">
        <v>0</v>
      </c>
      <c r="W168" s="403">
        <v>1234.7170202500001</v>
      </c>
      <c r="X168" s="142">
        <v>74.918643430000003</v>
      </c>
      <c r="Y168" s="141">
        <v>242.50268679999994</v>
      </c>
      <c r="Z168" s="142">
        <v>17.835629429999997</v>
      </c>
      <c r="AA168" s="141">
        <v>0</v>
      </c>
      <c r="AB168" s="141">
        <v>-0.36214475999999995</v>
      </c>
      <c r="AC168" s="142">
        <v>18.74099133</v>
      </c>
      <c r="AD168" s="141">
        <v>165.85060959999998</v>
      </c>
      <c r="AE168" s="141">
        <v>101.22450623999998</v>
      </c>
      <c r="AF168" s="141">
        <v>281.93099999999998</v>
      </c>
      <c r="AG168" s="141">
        <v>28.358499519999995</v>
      </c>
      <c r="AH168" s="141">
        <v>0</v>
      </c>
      <c r="AI168" s="141">
        <v>7.1272156799999999</v>
      </c>
      <c r="AJ168" s="141">
        <v>27.245811840000002</v>
      </c>
      <c r="AK168" s="141">
        <v>2.0165587199999999</v>
      </c>
      <c r="AL168" s="141">
        <v>41.820302720000001</v>
      </c>
      <c r="AM168" s="380">
        <v>3.937824</v>
      </c>
      <c r="AN168" s="141">
        <v>2.9434239999999998</v>
      </c>
      <c r="AO168" s="141">
        <v>3.4831468800000001</v>
      </c>
      <c r="AP168" s="141">
        <v>6.8016959999999997</v>
      </c>
      <c r="AQ168" s="141">
        <v>1.9045276800000002</v>
      </c>
      <c r="AR168" s="141">
        <v>3.7190560000000001</v>
      </c>
      <c r="AS168" s="141">
        <v>14.329788479999999</v>
      </c>
      <c r="AT168" s="142">
        <v>48.62668128</v>
      </c>
      <c r="AU168" s="466">
        <v>85.746144319999999</v>
      </c>
      <c r="AV168" s="402">
        <v>741.32064864000006</v>
      </c>
      <c r="AW168" s="141">
        <v>54.660754999999995</v>
      </c>
      <c r="AX168" s="402">
        <v>121.85750352000008</v>
      </c>
      <c r="AY168" s="141">
        <v>0</v>
      </c>
      <c r="AZ168" s="141">
        <v>0</v>
      </c>
      <c r="BA168" s="142">
        <v>67.884297249999989</v>
      </c>
      <c r="BB168" s="403">
        <v>53.973206270000091</v>
      </c>
    </row>
    <row r="169" spans="6:54" ht="16.149999999999999" customHeight="1">
      <c r="F169" s="137" t="s">
        <v>122</v>
      </c>
      <c r="G169" s="395" t="s">
        <v>123</v>
      </c>
      <c r="H169" s="467">
        <v>41655</v>
      </c>
      <c r="I169" s="397" t="s">
        <v>61</v>
      </c>
      <c r="J169" s="397" t="s">
        <v>62</v>
      </c>
      <c r="K169" s="398" t="s">
        <v>95</v>
      </c>
      <c r="L169" s="395" t="s">
        <v>80</v>
      </c>
      <c r="M169" s="399">
        <v>0.11522970836087783</v>
      </c>
      <c r="N169" s="400" t="s">
        <v>52</v>
      </c>
      <c r="O169" s="504">
        <v>2017</v>
      </c>
      <c r="P169" s="401">
        <v>3</v>
      </c>
      <c r="Q169" s="141">
        <v>4026.9186958</v>
      </c>
      <c r="R169" s="141">
        <v>52.260401999999999</v>
      </c>
      <c r="S169" s="402">
        <v>3974.6582938000001</v>
      </c>
      <c r="T169" s="141">
        <v>2275.0257243999999</v>
      </c>
      <c r="U169" s="141">
        <v>0</v>
      </c>
      <c r="V169" s="141">
        <v>0</v>
      </c>
      <c r="W169" s="403">
        <v>1699.6325694000006</v>
      </c>
      <c r="X169" s="142">
        <v>85.625603310000002</v>
      </c>
      <c r="Y169" s="141">
        <v>394.71115936000001</v>
      </c>
      <c r="Z169" s="142">
        <v>5.4925288600000002</v>
      </c>
      <c r="AA169" s="141">
        <v>0</v>
      </c>
      <c r="AB169" s="141">
        <v>-0.24142984000000001</v>
      </c>
      <c r="AC169" s="142">
        <v>0</v>
      </c>
      <c r="AD169" s="141">
        <v>257.60223423999997</v>
      </c>
      <c r="AE169" s="141">
        <v>126.90654079999999</v>
      </c>
      <c r="AF169" s="141">
        <v>91.39075296</v>
      </c>
      <c r="AG169" s="141">
        <v>52.95791904</v>
      </c>
      <c r="AH169" s="141">
        <v>0</v>
      </c>
      <c r="AI169" s="141">
        <v>8.7210655999999993</v>
      </c>
      <c r="AJ169" s="141">
        <v>17.803002880000001</v>
      </c>
      <c r="AK169" s="141">
        <v>2.7396681600000004</v>
      </c>
      <c r="AL169" s="141">
        <v>56.169890879999997</v>
      </c>
      <c r="AM169" s="380">
        <v>5.3498719999999995</v>
      </c>
      <c r="AN169" s="141">
        <v>1.3324959999999999</v>
      </c>
      <c r="AO169" s="141">
        <v>5.27564352</v>
      </c>
      <c r="AP169" s="141">
        <v>10.301983999999999</v>
      </c>
      <c r="AQ169" s="141">
        <v>0.96754079999999987</v>
      </c>
      <c r="AR169" s="141">
        <v>1.8893599999999999</v>
      </c>
      <c r="AS169" s="141">
        <v>0.51941663999999999</v>
      </c>
      <c r="AT169" s="142">
        <v>29.429433599999999</v>
      </c>
      <c r="AU169" s="466">
        <v>55.065746560000001</v>
      </c>
      <c r="AV169" s="402">
        <v>669.35682112000006</v>
      </c>
      <c r="AW169" s="141">
        <v>80.184360000000012</v>
      </c>
      <c r="AX169" s="402">
        <v>464.0206669100005</v>
      </c>
      <c r="AY169" s="141">
        <v>0</v>
      </c>
      <c r="AZ169" s="141">
        <v>0</v>
      </c>
      <c r="BA169" s="142">
        <v>79.743113999999991</v>
      </c>
      <c r="BB169" s="403">
        <v>384.27755291000051</v>
      </c>
    </row>
    <row r="170" spans="6:54" ht="16.149999999999999" customHeight="1">
      <c r="F170" s="137" t="s">
        <v>124</v>
      </c>
      <c r="G170" s="395" t="s">
        <v>125</v>
      </c>
      <c r="H170" s="467">
        <v>41699</v>
      </c>
      <c r="I170" s="397" t="s">
        <v>55</v>
      </c>
      <c r="J170" s="397" t="s">
        <v>126</v>
      </c>
      <c r="K170" s="398" t="s">
        <v>63</v>
      </c>
      <c r="L170" s="395" t="s">
        <v>114</v>
      </c>
      <c r="M170" s="399">
        <v>0.17382282945045249</v>
      </c>
      <c r="N170" s="400" t="s">
        <v>52</v>
      </c>
      <c r="O170" s="504">
        <v>2017</v>
      </c>
      <c r="P170" s="401">
        <v>3</v>
      </c>
      <c r="Q170" s="141">
        <v>19996.393903200002</v>
      </c>
      <c r="R170" s="141">
        <v>215.20612725000001</v>
      </c>
      <c r="S170" s="402">
        <v>19781.187775950002</v>
      </c>
      <c r="T170" s="141">
        <v>7932.1117303999999</v>
      </c>
      <c r="U170" s="141">
        <v>0</v>
      </c>
      <c r="V170" s="141">
        <v>0</v>
      </c>
      <c r="W170" s="403">
        <v>11849.076045550002</v>
      </c>
      <c r="X170" s="142">
        <v>292.66692863000003</v>
      </c>
      <c r="Y170" s="141">
        <v>2357.3372576000002</v>
      </c>
      <c r="Z170" s="142">
        <v>79.732204660000008</v>
      </c>
      <c r="AA170" s="141">
        <v>0</v>
      </c>
      <c r="AB170" s="141">
        <v>-28.156755089999997</v>
      </c>
      <c r="AC170" s="142">
        <v>73.907709769999997</v>
      </c>
      <c r="AD170" s="141">
        <v>497.13081183999998</v>
      </c>
      <c r="AE170" s="141">
        <v>1416.7220704000001</v>
      </c>
      <c r="AF170" s="141">
        <v>1479.3633795200001</v>
      </c>
      <c r="AG170" s="141">
        <v>589.72447039999997</v>
      </c>
      <c r="AH170" s="141">
        <v>0</v>
      </c>
      <c r="AI170" s="141">
        <v>743.66631455999993</v>
      </c>
      <c r="AJ170" s="141">
        <v>121.67390143999999</v>
      </c>
      <c r="AK170" s="141">
        <v>39.570659519999992</v>
      </c>
      <c r="AL170" s="141">
        <v>113.91756031999999</v>
      </c>
      <c r="AM170" s="380">
        <v>28.964887039999997</v>
      </c>
      <c r="AN170" s="141">
        <v>19.924329279999998</v>
      </c>
      <c r="AO170" s="141">
        <v>64.282637760000014</v>
      </c>
      <c r="AP170" s="141">
        <v>124.47899200000001</v>
      </c>
      <c r="AQ170" s="141">
        <v>7.0477708799999998</v>
      </c>
      <c r="AR170" s="141">
        <v>13.762495999999999</v>
      </c>
      <c r="AS170" s="141">
        <v>8.8198982400000006</v>
      </c>
      <c r="AT170" s="142">
        <v>70.407198080000001</v>
      </c>
      <c r="AU170" s="466">
        <v>337.68820928000002</v>
      </c>
      <c r="AV170" s="402">
        <v>5339.4573772799995</v>
      </c>
      <c r="AW170" s="141">
        <v>349.80346500000002</v>
      </c>
      <c r="AX170" s="402">
        <v>3475.8297670600018</v>
      </c>
      <c r="AY170" s="141">
        <v>0</v>
      </c>
      <c r="AZ170" s="141">
        <v>0</v>
      </c>
      <c r="BA170" s="142">
        <v>518.30322774999991</v>
      </c>
      <c r="BB170" s="403">
        <v>2957.5265393100017</v>
      </c>
    </row>
    <row r="171" spans="6:54" ht="16.149999999999999" customHeight="1">
      <c r="F171" s="137" t="s">
        <v>127</v>
      </c>
      <c r="G171" s="395" t="s">
        <v>128</v>
      </c>
      <c r="H171" s="467">
        <v>41699</v>
      </c>
      <c r="I171" s="397" t="s">
        <v>55</v>
      </c>
      <c r="J171" s="397" t="s">
        <v>103</v>
      </c>
      <c r="K171" s="398" t="s">
        <v>95</v>
      </c>
      <c r="L171" s="395" t="s">
        <v>114</v>
      </c>
      <c r="M171" s="399">
        <v>0.10142016844383538</v>
      </c>
      <c r="N171" s="400" t="s">
        <v>52</v>
      </c>
      <c r="O171" s="504">
        <v>2017</v>
      </c>
      <c r="P171" s="401">
        <v>3</v>
      </c>
      <c r="Q171" s="141">
        <v>5939.8934165999999</v>
      </c>
      <c r="R171" s="141">
        <v>113.29220949999998</v>
      </c>
      <c r="S171" s="402">
        <v>5826.6012071000005</v>
      </c>
      <c r="T171" s="141">
        <v>3329.3249989999995</v>
      </c>
      <c r="U171" s="141">
        <v>0</v>
      </c>
      <c r="V171" s="141">
        <v>0</v>
      </c>
      <c r="W171" s="403">
        <v>2497.276208100001</v>
      </c>
      <c r="X171" s="142">
        <v>181.74763639</v>
      </c>
      <c r="Y171" s="141">
        <v>462.83547368000006</v>
      </c>
      <c r="Z171" s="142">
        <v>30.26926619</v>
      </c>
      <c r="AA171" s="141">
        <v>0</v>
      </c>
      <c r="AB171" s="141">
        <v>-0.96571936000000003</v>
      </c>
      <c r="AC171" s="142">
        <v>22.664226229999997</v>
      </c>
      <c r="AD171" s="141">
        <v>208.76426688000001</v>
      </c>
      <c r="AE171" s="141">
        <v>178.24053728000001</v>
      </c>
      <c r="AF171" s="141">
        <v>399.54509504000009</v>
      </c>
      <c r="AG171" s="141">
        <v>39.274867839999999</v>
      </c>
      <c r="AH171" s="141">
        <v>0</v>
      </c>
      <c r="AI171" s="141">
        <v>26.524068479999997</v>
      </c>
      <c r="AJ171" s="141">
        <v>14.46493984</v>
      </c>
      <c r="AK171" s="141">
        <v>2.2202515200000001</v>
      </c>
      <c r="AL171" s="141">
        <v>77.757714880000009</v>
      </c>
      <c r="AM171" s="380">
        <v>4.3355840000000008</v>
      </c>
      <c r="AN171" s="141">
        <v>15.254096000000001</v>
      </c>
      <c r="AO171" s="141">
        <v>38.447015999999998</v>
      </c>
      <c r="AP171" s="141">
        <v>75.077200000000005</v>
      </c>
      <c r="AQ171" s="141">
        <v>3.2285308799999997</v>
      </c>
      <c r="AR171" s="141">
        <v>6.3044960000000003</v>
      </c>
      <c r="AS171" s="141">
        <v>4.1349638400000002</v>
      </c>
      <c r="AT171" s="142">
        <v>43.893906880000003</v>
      </c>
      <c r="AU171" s="466">
        <v>190.67579360000002</v>
      </c>
      <c r="AV171" s="402">
        <v>1137.4675353600001</v>
      </c>
      <c r="AW171" s="141">
        <v>104.22981250000001</v>
      </c>
      <c r="AX171" s="402">
        <v>602.42499085000077</v>
      </c>
      <c r="AY171" s="141">
        <v>0</v>
      </c>
      <c r="AZ171" s="141">
        <v>0</v>
      </c>
      <c r="BA171" s="142">
        <v>87.360850499999998</v>
      </c>
      <c r="BB171" s="403">
        <v>515.0641403500008</v>
      </c>
    </row>
    <row r="172" spans="6:54" ht="16.149999999999999" customHeight="1">
      <c r="F172" s="137" t="s">
        <v>129</v>
      </c>
      <c r="G172" s="395" t="s">
        <v>130</v>
      </c>
      <c r="H172" s="467">
        <v>41725</v>
      </c>
      <c r="I172" s="397" t="s">
        <v>55</v>
      </c>
      <c r="J172" s="397" t="s">
        <v>116</v>
      </c>
      <c r="K172" s="398" t="s">
        <v>117</v>
      </c>
      <c r="L172" s="395" t="s">
        <v>114</v>
      </c>
      <c r="M172" s="399">
        <v>0.12576540112592938</v>
      </c>
      <c r="N172" s="400" t="s">
        <v>52</v>
      </c>
      <c r="O172" s="504">
        <v>2017</v>
      </c>
      <c r="P172" s="401">
        <v>3</v>
      </c>
      <c r="Q172" s="141">
        <v>15505.9861528</v>
      </c>
      <c r="R172" s="141">
        <v>234.77310874999998</v>
      </c>
      <c r="S172" s="402">
        <v>15271.21304405</v>
      </c>
      <c r="T172" s="141">
        <v>7625.5156120000001</v>
      </c>
      <c r="U172" s="141">
        <v>0</v>
      </c>
      <c r="V172" s="141">
        <v>0</v>
      </c>
      <c r="W172" s="403">
        <v>7645.6974320499994</v>
      </c>
      <c r="X172" s="142">
        <v>191.55232437000001</v>
      </c>
      <c r="Y172" s="141">
        <v>1061.5159223599999</v>
      </c>
      <c r="Z172" s="142">
        <v>18.89188498</v>
      </c>
      <c r="AA172" s="141">
        <v>0</v>
      </c>
      <c r="AB172" s="141">
        <v>-1.3580428499999999</v>
      </c>
      <c r="AC172" s="142">
        <v>75.11485897</v>
      </c>
      <c r="AD172" s="141">
        <v>350.34625599999998</v>
      </c>
      <c r="AE172" s="141">
        <v>1566.9048345599999</v>
      </c>
      <c r="AF172" s="141">
        <v>1130.0997385600001</v>
      </c>
      <c r="AG172" s="141">
        <v>235.04775424000002</v>
      </c>
      <c r="AH172" s="141">
        <v>0</v>
      </c>
      <c r="AI172" s="141">
        <v>339.58025087999999</v>
      </c>
      <c r="AJ172" s="141">
        <v>154.63351488000001</v>
      </c>
      <c r="AK172" s="141">
        <v>4.8278303999999999</v>
      </c>
      <c r="AL172" s="141">
        <v>219.80912831999999</v>
      </c>
      <c r="AM172" s="380">
        <v>7.0207897599999995</v>
      </c>
      <c r="AN172" s="141">
        <v>18.654944</v>
      </c>
      <c r="AO172" s="141">
        <v>14.085357120000001</v>
      </c>
      <c r="AP172" s="141">
        <v>37.587897600000005</v>
      </c>
      <c r="AQ172" s="141">
        <v>25.229564160000002</v>
      </c>
      <c r="AR172" s="141">
        <v>10.819072</v>
      </c>
      <c r="AS172" s="141">
        <v>1.38511104</v>
      </c>
      <c r="AT172" s="142">
        <v>110.37678208</v>
      </c>
      <c r="AU172" s="466">
        <v>225.15951776</v>
      </c>
      <c r="AV172" s="402">
        <v>4226.4088256000005</v>
      </c>
      <c r="AW172" s="141">
        <v>270.96872250000001</v>
      </c>
      <c r="AX172" s="402">
        <v>1950.1165683599984</v>
      </c>
      <c r="AY172" s="141">
        <v>0</v>
      </c>
      <c r="AZ172" s="141">
        <v>0</v>
      </c>
      <c r="BA172" s="142">
        <v>509.7940539999999</v>
      </c>
      <c r="BB172" s="403">
        <v>1440.3225143599989</v>
      </c>
    </row>
    <row r="173" spans="6:54" ht="16.149999999999999" customHeight="1">
      <c r="F173" s="137" t="s">
        <v>131</v>
      </c>
      <c r="G173" s="395" t="s">
        <v>132</v>
      </c>
      <c r="H173" s="467">
        <v>41726</v>
      </c>
      <c r="I173" s="397" t="s">
        <v>55</v>
      </c>
      <c r="J173" s="397" t="s">
        <v>103</v>
      </c>
      <c r="K173" s="398" t="s">
        <v>106</v>
      </c>
      <c r="L173" s="395" t="s">
        <v>114</v>
      </c>
      <c r="M173" s="399">
        <v>0.10276371029526501</v>
      </c>
      <c r="N173" s="400" t="s">
        <v>52</v>
      </c>
      <c r="O173" s="504">
        <v>2017</v>
      </c>
      <c r="P173" s="401">
        <v>3</v>
      </c>
      <c r="Q173" s="141">
        <v>10246.337244</v>
      </c>
      <c r="R173" s="141">
        <v>371.95666400000005</v>
      </c>
      <c r="S173" s="402">
        <v>9874.3805800000009</v>
      </c>
      <c r="T173" s="141">
        <v>4256.7094856000003</v>
      </c>
      <c r="U173" s="141">
        <v>0</v>
      </c>
      <c r="V173" s="141">
        <v>0</v>
      </c>
      <c r="W173" s="403">
        <v>5617.6710944000006</v>
      </c>
      <c r="X173" s="142">
        <v>160.21341371000003</v>
      </c>
      <c r="Y173" s="141">
        <v>931.10474636000015</v>
      </c>
      <c r="Z173" s="142">
        <v>24.535307490000005</v>
      </c>
      <c r="AA173" s="141">
        <v>0</v>
      </c>
      <c r="AB173" s="141">
        <v>-21.63814941</v>
      </c>
      <c r="AC173" s="142">
        <v>147.69470462000001</v>
      </c>
      <c r="AD173" s="141">
        <v>367.18693439999998</v>
      </c>
      <c r="AE173" s="141">
        <v>1088.9603670400002</v>
      </c>
      <c r="AF173" s="141">
        <v>911.11077408000006</v>
      </c>
      <c r="AG173" s="141">
        <v>322.76964512000001</v>
      </c>
      <c r="AH173" s="141">
        <v>0</v>
      </c>
      <c r="AI173" s="141">
        <v>422.79124576000004</v>
      </c>
      <c r="AJ173" s="141">
        <v>129.91380480000001</v>
      </c>
      <c r="AK173" s="141">
        <v>2.48505216</v>
      </c>
      <c r="AL173" s="141">
        <v>62.753144640000002</v>
      </c>
      <c r="AM173" s="380">
        <v>4.8526720000000001</v>
      </c>
      <c r="AN173" s="141">
        <v>3.003088</v>
      </c>
      <c r="AO173" s="141">
        <v>5.5811827200000002</v>
      </c>
      <c r="AP173" s="141">
        <v>10.898624000000002</v>
      </c>
      <c r="AQ173" s="141">
        <v>7.7708803200000007</v>
      </c>
      <c r="AR173" s="141">
        <v>15.174544000000001</v>
      </c>
      <c r="AS173" s="141">
        <v>3.1979769600000005</v>
      </c>
      <c r="AT173" s="142">
        <v>37.593153919999999</v>
      </c>
      <c r="AU173" s="466">
        <v>88.072121920000001</v>
      </c>
      <c r="AV173" s="402">
        <v>3396.0430899200001</v>
      </c>
      <c r="AW173" s="141">
        <v>178.87946000000002</v>
      </c>
      <c r="AX173" s="402">
        <v>1052.9516321300002</v>
      </c>
      <c r="AY173" s="141">
        <v>0</v>
      </c>
      <c r="AZ173" s="141">
        <v>0</v>
      </c>
      <c r="BA173" s="142">
        <v>408.73748574999996</v>
      </c>
      <c r="BB173" s="403">
        <v>644.21414638000033</v>
      </c>
    </row>
    <row r="174" spans="6:54" ht="16.149999999999999" customHeight="1">
      <c r="F174" s="137" t="s">
        <v>133</v>
      </c>
      <c r="G174" s="395" t="s">
        <v>134</v>
      </c>
      <c r="H174" s="467">
        <v>41726</v>
      </c>
      <c r="I174" s="397" t="s">
        <v>55</v>
      </c>
      <c r="J174" s="397" t="s">
        <v>103</v>
      </c>
      <c r="K174" s="398" t="s">
        <v>135</v>
      </c>
      <c r="L174" s="395" t="s">
        <v>114</v>
      </c>
      <c r="M174" s="399">
        <v>0.12866417279021827</v>
      </c>
      <c r="N174" s="400" t="s">
        <v>52</v>
      </c>
      <c r="O174" s="504">
        <v>2017</v>
      </c>
      <c r="P174" s="401">
        <v>3</v>
      </c>
      <c r="Q174" s="141">
        <v>6821.513555999999</v>
      </c>
      <c r="R174" s="141">
        <v>157.73195275</v>
      </c>
      <c r="S174" s="402">
        <v>6663.7816032499995</v>
      </c>
      <c r="T174" s="141">
        <v>2423.1346567999999</v>
      </c>
      <c r="U174" s="141">
        <v>0</v>
      </c>
      <c r="V174" s="141">
        <v>0</v>
      </c>
      <c r="W174" s="403">
        <v>4240.6469464499996</v>
      </c>
      <c r="X174" s="142">
        <v>99.851423600000018</v>
      </c>
      <c r="Y174" s="141">
        <v>562.38267136000002</v>
      </c>
      <c r="Z174" s="142">
        <v>124.30618886999999</v>
      </c>
      <c r="AA174" s="141">
        <v>0</v>
      </c>
      <c r="AB174" s="141">
        <v>-6.5789631400000008</v>
      </c>
      <c r="AC174" s="142">
        <v>54.080284160000005</v>
      </c>
      <c r="AD174" s="141">
        <v>323.07037152000004</v>
      </c>
      <c r="AE174" s="141">
        <v>714.91687071999991</v>
      </c>
      <c r="AF174" s="141">
        <v>650.05018624000002</v>
      </c>
      <c r="AG174" s="141">
        <v>247.64819039999998</v>
      </c>
      <c r="AH174" s="141">
        <v>0</v>
      </c>
      <c r="AI174" s="141">
        <v>284.66761023999999</v>
      </c>
      <c r="AJ174" s="141">
        <v>134.93593568</v>
      </c>
      <c r="AK174" s="141">
        <v>2.60726784</v>
      </c>
      <c r="AL174" s="141">
        <v>54.343282240000001</v>
      </c>
      <c r="AM174" s="380">
        <v>5.0913279999999999</v>
      </c>
      <c r="AN174" s="141">
        <v>16.305442559999999</v>
      </c>
      <c r="AO174" s="141">
        <v>9.9679379200000007</v>
      </c>
      <c r="AP174" s="141">
        <v>13.484064</v>
      </c>
      <c r="AQ174" s="141">
        <v>5.3163820800000003</v>
      </c>
      <c r="AR174" s="141">
        <v>10.381536000000001</v>
      </c>
      <c r="AS174" s="141">
        <v>2.8313299199999999</v>
      </c>
      <c r="AT174" s="142">
        <v>29.49332192</v>
      </c>
      <c r="AU174" s="466">
        <v>92.871342400000003</v>
      </c>
      <c r="AV174" s="402">
        <v>2505.1110572799998</v>
      </c>
      <c r="AW174" s="141">
        <v>118.81252749999999</v>
      </c>
      <c r="AX174" s="402">
        <v>877.6843988600001</v>
      </c>
      <c r="AY174" s="141">
        <v>0</v>
      </c>
      <c r="AZ174" s="141">
        <v>0</v>
      </c>
      <c r="BA174" s="142">
        <v>341.01526799999999</v>
      </c>
      <c r="BB174" s="403">
        <v>536.66913086000022</v>
      </c>
    </row>
    <row r="175" spans="6:54" ht="16.149999999999999" customHeight="1">
      <c r="F175" s="137" t="s">
        <v>136</v>
      </c>
      <c r="G175" s="395" t="s">
        <v>137</v>
      </c>
      <c r="H175" s="467">
        <v>41738</v>
      </c>
      <c r="I175" s="397" t="s">
        <v>55</v>
      </c>
      <c r="J175" s="397" t="s">
        <v>116</v>
      </c>
      <c r="K175" s="398" t="s">
        <v>135</v>
      </c>
      <c r="L175" s="395" t="s">
        <v>114</v>
      </c>
      <c r="M175" s="399">
        <v>0.19598220722261722</v>
      </c>
      <c r="N175" s="400" t="s">
        <v>52</v>
      </c>
      <c r="O175" s="504">
        <v>2017</v>
      </c>
      <c r="P175" s="401">
        <v>3</v>
      </c>
      <c r="Q175" s="141">
        <v>11203.8561778</v>
      </c>
      <c r="R175" s="141">
        <v>153.46892700000001</v>
      </c>
      <c r="S175" s="402">
        <v>11050.3872508</v>
      </c>
      <c r="T175" s="141">
        <v>4078.6224050000001</v>
      </c>
      <c r="U175" s="141">
        <v>0</v>
      </c>
      <c r="V175" s="141">
        <v>0</v>
      </c>
      <c r="W175" s="403">
        <v>6971.7648457999994</v>
      </c>
      <c r="X175" s="142">
        <v>272.09512931</v>
      </c>
      <c r="Y175" s="141">
        <v>932.75041119999992</v>
      </c>
      <c r="Z175" s="142">
        <v>60.266923809999994</v>
      </c>
      <c r="AA175" s="141">
        <v>0</v>
      </c>
      <c r="AB175" s="141">
        <v>-4.5268095000000006</v>
      </c>
      <c r="AC175" s="142">
        <v>48.617934029999994</v>
      </c>
      <c r="AD175" s="141">
        <v>338.28712736</v>
      </c>
      <c r="AE175" s="141">
        <v>1009.0272899199999</v>
      </c>
      <c r="AF175" s="141">
        <v>882.00045855999997</v>
      </c>
      <c r="AG175" s="141">
        <v>273.11971647999997</v>
      </c>
      <c r="AH175" s="141">
        <v>0</v>
      </c>
      <c r="AI175" s="141">
        <v>317.20620672000001</v>
      </c>
      <c r="AJ175" s="141">
        <v>122.72644384</v>
      </c>
      <c r="AK175" s="141">
        <v>5.3337711999999993</v>
      </c>
      <c r="AL175" s="141">
        <v>172.76356096000001</v>
      </c>
      <c r="AM175" s="380">
        <v>7.2065196799999995</v>
      </c>
      <c r="AN175" s="141">
        <v>11.552925119999999</v>
      </c>
      <c r="AO175" s="141">
        <v>8.7836467200000001</v>
      </c>
      <c r="AP175" s="141">
        <v>15.870623999999999</v>
      </c>
      <c r="AQ175" s="141">
        <v>5.2450896000000009</v>
      </c>
      <c r="AR175" s="141">
        <v>10.242320000000001</v>
      </c>
      <c r="AS175" s="141">
        <v>32.081616000000004</v>
      </c>
      <c r="AT175" s="142">
        <v>148.17780672000001</v>
      </c>
      <c r="AU175" s="466">
        <v>239.16054783999999</v>
      </c>
      <c r="AV175" s="402">
        <v>3359.6251228799993</v>
      </c>
      <c r="AW175" s="141">
        <v>195.36192</v>
      </c>
      <c r="AX175" s="402">
        <v>2195.7564631299997</v>
      </c>
      <c r="AY175" s="141">
        <v>0</v>
      </c>
      <c r="AZ175" s="141">
        <v>0</v>
      </c>
      <c r="BA175" s="142">
        <v>332.42505449999999</v>
      </c>
      <c r="BB175" s="403">
        <v>1863.3314086299997</v>
      </c>
    </row>
    <row r="176" spans="6:54" ht="16.149999999999999" customHeight="1">
      <c r="F176" s="137" t="s">
        <v>138</v>
      </c>
      <c r="G176" s="395" t="s">
        <v>139</v>
      </c>
      <c r="H176" s="467">
        <v>41739</v>
      </c>
      <c r="I176" s="397" t="s">
        <v>55</v>
      </c>
      <c r="J176" s="397" t="s">
        <v>116</v>
      </c>
      <c r="K176" s="398" t="s">
        <v>63</v>
      </c>
      <c r="L176" s="395" t="s">
        <v>114</v>
      </c>
      <c r="M176" s="399">
        <v>0.18954262279365194</v>
      </c>
      <c r="N176" s="400" t="s">
        <v>52</v>
      </c>
      <c r="O176" s="504">
        <v>2017</v>
      </c>
      <c r="P176" s="401">
        <v>3</v>
      </c>
      <c r="Q176" s="141">
        <v>24008.057816599998</v>
      </c>
      <c r="R176" s="141">
        <v>326.53550475000003</v>
      </c>
      <c r="S176" s="402">
        <v>23681.52231185</v>
      </c>
      <c r="T176" s="141">
        <v>9600.9786729999996</v>
      </c>
      <c r="U176" s="141">
        <v>0</v>
      </c>
      <c r="V176" s="141">
        <v>0</v>
      </c>
      <c r="W176" s="403">
        <v>14080.54363885</v>
      </c>
      <c r="X176" s="142">
        <v>281.59905999</v>
      </c>
      <c r="Y176" s="141">
        <v>2821.9736475199998</v>
      </c>
      <c r="Z176" s="142">
        <v>115.79578701</v>
      </c>
      <c r="AA176" s="141">
        <v>0</v>
      </c>
      <c r="AB176" s="141">
        <v>-54.834752410000007</v>
      </c>
      <c r="AC176" s="142">
        <v>126.81102346</v>
      </c>
      <c r="AD176" s="141">
        <v>603.88868384000011</v>
      </c>
      <c r="AE176" s="141">
        <v>1936.4675075199998</v>
      </c>
      <c r="AF176" s="141">
        <v>1615.86309248</v>
      </c>
      <c r="AG176" s="141">
        <v>374.61487647999996</v>
      </c>
      <c r="AH176" s="141">
        <v>0</v>
      </c>
      <c r="AI176" s="141">
        <v>415.69410272000005</v>
      </c>
      <c r="AJ176" s="141">
        <v>321.20586784</v>
      </c>
      <c r="AK176" s="141">
        <v>37.516483199999996</v>
      </c>
      <c r="AL176" s="141">
        <v>335.98342912000004</v>
      </c>
      <c r="AM176" s="380">
        <v>23.320467520000001</v>
      </c>
      <c r="AN176" s="141">
        <v>17.984216320000002</v>
      </c>
      <c r="AO176" s="141">
        <v>23.578622720000002</v>
      </c>
      <c r="AP176" s="141">
        <v>38.741824000000001</v>
      </c>
      <c r="AQ176" s="141">
        <v>9.3596841600000005</v>
      </c>
      <c r="AR176" s="141">
        <v>18.277071999999997</v>
      </c>
      <c r="AS176" s="141">
        <v>7.5671875200000001</v>
      </c>
      <c r="AT176" s="142">
        <v>182.61965120000002</v>
      </c>
      <c r="AU176" s="466">
        <v>321.44872543999998</v>
      </c>
      <c r="AV176" s="402">
        <v>5962.6827686399993</v>
      </c>
      <c r="AW176" s="141">
        <v>419.91840000000002</v>
      </c>
      <c r="AX176" s="402">
        <v>4550.5502467400001</v>
      </c>
      <c r="AY176" s="141">
        <v>0</v>
      </c>
      <c r="AZ176" s="141">
        <v>0</v>
      </c>
      <c r="BA176" s="142">
        <v>718.95764874999986</v>
      </c>
      <c r="BB176" s="403">
        <v>3831.5925979900003</v>
      </c>
    </row>
    <row r="177" spans="6:54" ht="16.149999999999999" customHeight="1">
      <c r="F177" s="137" t="s">
        <v>140</v>
      </c>
      <c r="G177" s="395" t="s">
        <v>141</v>
      </c>
      <c r="H177" s="467">
        <v>41752</v>
      </c>
      <c r="I177" s="397" t="s">
        <v>61</v>
      </c>
      <c r="J177" s="397" t="s">
        <v>108</v>
      </c>
      <c r="K177" s="398" t="s">
        <v>106</v>
      </c>
      <c r="L177" s="395" t="s">
        <v>77</v>
      </c>
      <c r="M177" s="399">
        <v>4.3714697671536684E-2</v>
      </c>
      <c r="N177" s="400" t="s">
        <v>51</v>
      </c>
      <c r="O177" s="504">
        <v>2017</v>
      </c>
      <c r="P177" s="401">
        <v>3</v>
      </c>
      <c r="Q177" s="141">
        <v>9440.1782617999997</v>
      </c>
      <c r="R177" s="141">
        <v>342.57552250000003</v>
      </c>
      <c r="S177" s="402">
        <v>9097.6027393000004</v>
      </c>
      <c r="T177" s="141">
        <v>3583.6234720000011</v>
      </c>
      <c r="U177" s="141">
        <v>0</v>
      </c>
      <c r="V177" s="141">
        <v>0</v>
      </c>
      <c r="W177" s="403">
        <v>5513.9792672999993</v>
      </c>
      <c r="X177" s="142">
        <v>123.22026581</v>
      </c>
      <c r="Y177" s="141">
        <v>857.85713583999996</v>
      </c>
      <c r="Z177" s="142">
        <v>26.044243990000005</v>
      </c>
      <c r="AA177" s="141">
        <v>0</v>
      </c>
      <c r="AB177" s="141">
        <v>-6.7600355200000006</v>
      </c>
      <c r="AC177" s="142">
        <v>53.29563718</v>
      </c>
      <c r="AD177" s="141">
        <v>345.68499680000002</v>
      </c>
      <c r="AE177" s="141">
        <v>1236.2862304</v>
      </c>
      <c r="AF177" s="141">
        <v>1238.96269536</v>
      </c>
      <c r="AG177" s="141">
        <v>302.98184800000001</v>
      </c>
      <c r="AH177" s="141">
        <v>0</v>
      </c>
      <c r="AI177" s="141">
        <v>396.50775839999994</v>
      </c>
      <c r="AJ177" s="141">
        <v>91.420825600000001</v>
      </c>
      <c r="AK177" s="141">
        <v>2.8516992000000001</v>
      </c>
      <c r="AL177" s="141">
        <v>183.70651104000001</v>
      </c>
      <c r="AM177" s="380">
        <v>5.5686400000000003</v>
      </c>
      <c r="AN177" s="141">
        <v>4.7565232000000002</v>
      </c>
      <c r="AO177" s="141">
        <v>8.08050304</v>
      </c>
      <c r="AP177" s="141">
        <v>13.643167999999999</v>
      </c>
      <c r="AQ177" s="141">
        <v>5.2349049600000006</v>
      </c>
      <c r="AR177" s="141">
        <v>10.222432</v>
      </c>
      <c r="AS177" s="141">
        <v>4.55253408</v>
      </c>
      <c r="AT177" s="142">
        <v>101.86551456000001</v>
      </c>
      <c r="AU177" s="466">
        <v>153.92421984000003</v>
      </c>
      <c r="AV177" s="402">
        <v>3952.3267846400004</v>
      </c>
      <c r="AW177" s="141">
        <v>188.39190000000002</v>
      </c>
      <c r="AX177" s="402">
        <v>412.67453867999967</v>
      </c>
      <c r="AY177" s="141">
        <v>0</v>
      </c>
      <c r="AZ177" s="141">
        <v>0</v>
      </c>
      <c r="BA177" s="142">
        <v>566.81902475000015</v>
      </c>
      <c r="BB177" s="403">
        <v>-154.1444860700004</v>
      </c>
    </row>
    <row r="178" spans="6:54" ht="16.149999999999999" customHeight="1">
      <c r="F178" s="137" t="s">
        <v>142</v>
      </c>
      <c r="G178" s="395" t="s">
        <v>143</v>
      </c>
      <c r="H178" s="467">
        <v>42013</v>
      </c>
      <c r="I178" s="397" t="s">
        <v>55</v>
      </c>
      <c r="J178" s="397" t="s">
        <v>71</v>
      </c>
      <c r="K178" s="398" t="s">
        <v>63</v>
      </c>
      <c r="L178" s="395" t="s">
        <v>114</v>
      </c>
      <c r="M178" s="399">
        <v>4.4448660963728882E-2</v>
      </c>
      <c r="N178" s="400" t="s">
        <v>51</v>
      </c>
      <c r="O178" s="504">
        <v>2017</v>
      </c>
      <c r="P178" s="401">
        <v>3</v>
      </c>
      <c r="Q178" s="141">
        <v>24103.619025200001</v>
      </c>
      <c r="R178" s="141">
        <v>307.91927000000004</v>
      </c>
      <c r="S178" s="402">
        <v>23795.699755200003</v>
      </c>
      <c r="T178" s="141">
        <v>9731.9259751999998</v>
      </c>
      <c r="U178" s="141">
        <v>0</v>
      </c>
      <c r="V178" s="141">
        <v>0</v>
      </c>
      <c r="W178" s="403">
        <v>14063.773780000003</v>
      </c>
      <c r="X178" s="142">
        <v>275.76436837</v>
      </c>
      <c r="Y178" s="141">
        <v>2835.6357707200004</v>
      </c>
      <c r="Z178" s="142">
        <v>149.0829262</v>
      </c>
      <c r="AA178" s="141">
        <v>0</v>
      </c>
      <c r="AB178" s="141">
        <v>-36.96894425</v>
      </c>
      <c r="AC178" s="142">
        <v>107.76824483000001</v>
      </c>
      <c r="AD178" s="141">
        <v>900.82593120000001</v>
      </c>
      <c r="AE178" s="141">
        <v>2416.9380768000001</v>
      </c>
      <c r="AF178" s="141">
        <v>4311.3339609600007</v>
      </c>
      <c r="AG178" s="141">
        <v>510.06204704000004</v>
      </c>
      <c r="AH178" s="141">
        <v>0</v>
      </c>
      <c r="AI178" s="141">
        <v>602.59556032</v>
      </c>
      <c r="AJ178" s="141">
        <v>172.61695359999999</v>
      </c>
      <c r="AK178" s="141">
        <v>3.07576128</v>
      </c>
      <c r="AL178" s="141">
        <v>231.86217471999998</v>
      </c>
      <c r="AM178" s="380">
        <v>6.006176</v>
      </c>
      <c r="AN178" s="141">
        <v>6.7182307200000002</v>
      </c>
      <c r="AO178" s="141">
        <v>15.990895679999998</v>
      </c>
      <c r="AP178" s="141">
        <v>20.623855999999996</v>
      </c>
      <c r="AQ178" s="141">
        <v>11.712336000000001</v>
      </c>
      <c r="AR178" s="141">
        <v>22.871200000000002</v>
      </c>
      <c r="AS178" s="141">
        <v>10.398517440000001</v>
      </c>
      <c r="AT178" s="142">
        <v>138.00953247999999</v>
      </c>
      <c r="AU178" s="466">
        <v>232.33074431999998</v>
      </c>
      <c r="AV178" s="402">
        <v>9381.6412102400027</v>
      </c>
      <c r="AW178" s="141">
        <v>421.07521499999996</v>
      </c>
      <c r="AX178" s="402">
        <v>1071.3735900500001</v>
      </c>
      <c r="AY178" s="141">
        <v>0</v>
      </c>
      <c r="AZ178" s="141">
        <v>0</v>
      </c>
      <c r="BA178" s="142">
        <v>1269.27157775</v>
      </c>
      <c r="BB178" s="403">
        <v>-197.89798769999999</v>
      </c>
    </row>
    <row r="179" spans="6:54" ht="16.149999999999999" customHeight="1">
      <c r="F179" s="137" t="s">
        <v>144</v>
      </c>
      <c r="G179" s="395" t="s">
        <v>215</v>
      </c>
      <c r="H179" s="467">
        <v>42013</v>
      </c>
      <c r="I179" s="397" t="s">
        <v>55</v>
      </c>
      <c r="J179" s="397" t="s">
        <v>71</v>
      </c>
      <c r="K179" s="398" t="s">
        <v>63</v>
      </c>
      <c r="L179" s="395" t="s">
        <v>114</v>
      </c>
      <c r="M179" s="399">
        <v>-9.0315511067766072E-2</v>
      </c>
      <c r="N179" s="400" t="s">
        <v>56</v>
      </c>
      <c r="O179" s="504">
        <v>2017</v>
      </c>
      <c r="P179" s="401">
        <v>3</v>
      </c>
      <c r="Q179" s="141">
        <v>7733.7682994000006</v>
      </c>
      <c r="R179" s="141">
        <v>123.53573900000001</v>
      </c>
      <c r="S179" s="402">
        <v>7610.2325604000016</v>
      </c>
      <c r="T179" s="141">
        <v>3299.8470075999999</v>
      </c>
      <c r="U179" s="141">
        <v>0</v>
      </c>
      <c r="V179" s="141">
        <v>0</v>
      </c>
      <c r="W179" s="403">
        <v>4310.3855528000013</v>
      </c>
      <c r="X179" s="142">
        <v>93.174611540000001</v>
      </c>
      <c r="Y179" s="141">
        <v>906.82342740000013</v>
      </c>
      <c r="Z179" s="142">
        <v>40.288604550000002</v>
      </c>
      <c r="AA179" s="141">
        <v>0</v>
      </c>
      <c r="AB179" s="141">
        <v>-16.115441820000001</v>
      </c>
      <c r="AC179" s="142">
        <v>39.443600110000006</v>
      </c>
      <c r="AD179" s="141">
        <v>314.74025024000002</v>
      </c>
      <c r="AE179" s="141">
        <v>1015.8537792</v>
      </c>
      <c r="AF179" s="141">
        <v>1691.7062905600001</v>
      </c>
      <c r="AG179" s="141">
        <v>268.18780351999999</v>
      </c>
      <c r="AH179" s="141">
        <v>0</v>
      </c>
      <c r="AI179" s="141">
        <v>266.32329984</v>
      </c>
      <c r="AJ179" s="141">
        <v>77.346830079999989</v>
      </c>
      <c r="AK179" s="141">
        <v>6.2329996799999998</v>
      </c>
      <c r="AL179" s="141">
        <v>95.542414400000013</v>
      </c>
      <c r="AM179" s="380">
        <v>12.171455999999999</v>
      </c>
      <c r="AN179" s="141">
        <v>21.083127359999999</v>
      </c>
      <c r="AO179" s="141">
        <v>7.095480639999999</v>
      </c>
      <c r="AP179" s="141">
        <v>11.952687999999998</v>
      </c>
      <c r="AQ179" s="141">
        <v>4.3488412799999994</v>
      </c>
      <c r="AR179" s="141">
        <v>8.4921759999999988</v>
      </c>
      <c r="AS179" s="141">
        <v>4.2469948799999999</v>
      </c>
      <c r="AT179" s="142">
        <v>51.822447360000005</v>
      </c>
      <c r="AU179" s="466">
        <v>121.21321151999999</v>
      </c>
      <c r="AV179" s="402">
        <v>3857.1468790400004</v>
      </c>
      <c r="AW179" s="141">
        <v>134.75942500000002</v>
      </c>
      <c r="AX179" s="402">
        <v>-698.47923643999911</v>
      </c>
      <c r="AY179" s="141">
        <v>0</v>
      </c>
      <c r="AZ179" s="141">
        <v>0</v>
      </c>
      <c r="BA179" s="142">
        <v>266.97194975000002</v>
      </c>
      <c r="BB179" s="403">
        <v>-965.45118618999913</v>
      </c>
    </row>
    <row r="180" spans="6:54" ht="16.149999999999999" customHeight="1">
      <c r="F180" s="137" t="s">
        <v>145</v>
      </c>
      <c r="G180" s="395" t="s">
        <v>146</v>
      </c>
      <c r="H180" s="467">
        <v>42013</v>
      </c>
      <c r="I180" s="397" t="s">
        <v>55</v>
      </c>
      <c r="J180" s="397" t="s">
        <v>71</v>
      </c>
      <c r="K180" s="398" t="s">
        <v>63</v>
      </c>
      <c r="L180" s="395" t="s">
        <v>114</v>
      </c>
      <c r="M180" s="399">
        <v>7.5787346580791781E-2</v>
      </c>
      <c r="N180" s="400" t="s">
        <v>52</v>
      </c>
      <c r="O180" s="504">
        <v>2017</v>
      </c>
      <c r="P180" s="401">
        <v>3</v>
      </c>
      <c r="Q180" s="141">
        <v>18180.230783000003</v>
      </c>
      <c r="R180" s="141">
        <v>203.61315074999999</v>
      </c>
      <c r="S180" s="402">
        <v>17976.61763225</v>
      </c>
      <c r="T180" s="141">
        <v>7167.8408801999994</v>
      </c>
      <c r="U180" s="141">
        <v>0</v>
      </c>
      <c r="V180" s="141">
        <v>0</v>
      </c>
      <c r="W180" s="403">
        <v>10808.776752050002</v>
      </c>
      <c r="X180" s="142">
        <v>183.85293748999999</v>
      </c>
      <c r="Y180" s="141">
        <v>2142.2519680399996</v>
      </c>
      <c r="Z180" s="142">
        <v>121.74099682000002</v>
      </c>
      <c r="AA180" s="141">
        <v>0</v>
      </c>
      <c r="AB180" s="141">
        <v>-42.883975330000005</v>
      </c>
      <c r="AC180" s="142">
        <v>68.022857419999994</v>
      </c>
      <c r="AD180" s="141">
        <v>612.94054847999996</v>
      </c>
      <c r="AE180" s="141">
        <v>1822.37191136</v>
      </c>
      <c r="AF180" s="141">
        <v>2704.5528057600004</v>
      </c>
      <c r="AG180" s="141">
        <v>515.44504959999995</v>
      </c>
      <c r="AH180" s="141">
        <v>0</v>
      </c>
      <c r="AI180" s="141">
        <v>397.19942911999999</v>
      </c>
      <c r="AJ180" s="141">
        <v>87.842181440000004</v>
      </c>
      <c r="AK180" s="141">
        <v>25.030591680000001</v>
      </c>
      <c r="AL180" s="141">
        <v>256.73255904000001</v>
      </c>
      <c r="AM180" s="380">
        <v>17.762775040000001</v>
      </c>
      <c r="AN180" s="141">
        <v>18.73274112</v>
      </c>
      <c r="AO180" s="141">
        <v>16.61658272</v>
      </c>
      <c r="AP180" s="141">
        <v>28.99038432</v>
      </c>
      <c r="AQ180" s="141">
        <v>14.98742912</v>
      </c>
      <c r="AR180" s="141">
        <v>19.052703999999999</v>
      </c>
      <c r="AS180" s="141">
        <v>8.4532512000000004</v>
      </c>
      <c r="AT180" s="142">
        <v>143.48913152</v>
      </c>
      <c r="AU180" s="466">
        <v>268.08499904000001</v>
      </c>
      <c r="AV180" s="402">
        <v>6690.2000755200006</v>
      </c>
      <c r="AW180" s="141">
        <v>318.03820500000006</v>
      </c>
      <c r="AX180" s="402">
        <v>1377.8314512700008</v>
      </c>
      <c r="AY180" s="141">
        <v>0</v>
      </c>
      <c r="AZ180" s="141">
        <v>0</v>
      </c>
      <c r="BA180" s="142">
        <v>720.14623174999986</v>
      </c>
      <c r="BB180" s="403">
        <v>657.68521952000083</v>
      </c>
    </row>
    <row r="181" spans="6:54" ht="16.149999999999999" customHeight="1">
      <c r="F181" s="137" t="s">
        <v>147</v>
      </c>
      <c r="G181" s="395" t="s">
        <v>148</v>
      </c>
      <c r="H181" s="467">
        <v>42061</v>
      </c>
      <c r="I181" s="397" t="s">
        <v>61</v>
      </c>
      <c r="J181" s="397" t="s">
        <v>91</v>
      </c>
      <c r="K181" s="398" t="s">
        <v>63</v>
      </c>
      <c r="L181" s="395" t="s">
        <v>114</v>
      </c>
      <c r="M181" s="399">
        <v>7.9295142807834229E-2</v>
      </c>
      <c r="N181" s="400" t="s">
        <v>52</v>
      </c>
      <c r="O181" s="504">
        <v>2017</v>
      </c>
      <c r="P181" s="401">
        <v>3</v>
      </c>
      <c r="Q181" s="141">
        <v>9656.2459994000001</v>
      </c>
      <c r="R181" s="141">
        <v>173.46527800000001</v>
      </c>
      <c r="S181" s="402">
        <v>9482.7807214000004</v>
      </c>
      <c r="T181" s="141">
        <v>3839.6724937999998</v>
      </c>
      <c r="U181" s="141">
        <v>0</v>
      </c>
      <c r="V181" s="141">
        <v>0</v>
      </c>
      <c r="W181" s="403">
        <v>5643.1082276000006</v>
      </c>
      <c r="X181" s="142">
        <v>119.58110247999997</v>
      </c>
      <c r="Y181" s="141">
        <v>1129.9196892</v>
      </c>
      <c r="Z181" s="142">
        <v>65.427486639999998</v>
      </c>
      <c r="AA181" s="141">
        <v>0</v>
      </c>
      <c r="AB181" s="141">
        <v>-16.50776531</v>
      </c>
      <c r="AC181" s="142">
        <v>56.675654940000001</v>
      </c>
      <c r="AD181" s="141">
        <v>365.71337504000002</v>
      </c>
      <c r="AE181" s="141">
        <v>868.52791584000011</v>
      </c>
      <c r="AF181" s="141">
        <v>1291.25901632</v>
      </c>
      <c r="AG181" s="141">
        <v>298.3205888</v>
      </c>
      <c r="AH181" s="141">
        <v>0</v>
      </c>
      <c r="AI181" s="141">
        <v>329.77657023999996</v>
      </c>
      <c r="AJ181" s="141">
        <v>112.26116512000002</v>
      </c>
      <c r="AK181" s="141">
        <v>0.81477120000000014</v>
      </c>
      <c r="AL181" s="141">
        <v>65.471340159999997</v>
      </c>
      <c r="AM181" s="380">
        <v>1.59104</v>
      </c>
      <c r="AN181" s="141">
        <v>15.051288000000001</v>
      </c>
      <c r="AO181" s="141">
        <v>11.690119360000001</v>
      </c>
      <c r="AP181" s="141">
        <v>21.856912000000001</v>
      </c>
      <c r="AQ181" s="141">
        <v>5.1636124800000003</v>
      </c>
      <c r="AR181" s="141">
        <v>10.083216</v>
      </c>
      <c r="AS181" s="141">
        <v>2.2406208000000003</v>
      </c>
      <c r="AT181" s="142">
        <v>34.022847040000002</v>
      </c>
      <c r="AU181" s="466">
        <v>101.69965568000001</v>
      </c>
      <c r="AV181" s="402">
        <v>3433.8443984</v>
      </c>
      <c r="AW181" s="141">
        <v>168.81003500000003</v>
      </c>
      <c r="AX181" s="402">
        <v>765.69340551000096</v>
      </c>
      <c r="AY181" s="141">
        <v>0</v>
      </c>
      <c r="AZ181" s="141">
        <v>0</v>
      </c>
      <c r="BA181" s="142">
        <v>735.21962525000015</v>
      </c>
      <c r="BB181" s="403">
        <v>30.473780260000808</v>
      </c>
    </row>
    <row r="182" spans="6:54" ht="16.149999999999999" customHeight="1">
      <c r="F182" s="137" t="s">
        <v>149</v>
      </c>
      <c r="G182" s="395" t="s">
        <v>150</v>
      </c>
      <c r="H182" s="467">
        <v>42064</v>
      </c>
      <c r="I182" s="397" t="s">
        <v>61</v>
      </c>
      <c r="J182" s="397" t="s">
        <v>151</v>
      </c>
      <c r="K182" s="398" t="s">
        <v>63</v>
      </c>
      <c r="L182" s="395" t="s">
        <v>114</v>
      </c>
      <c r="M182" s="399">
        <v>0.13627815485628514</v>
      </c>
      <c r="N182" s="400" t="s">
        <v>52</v>
      </c>
      <c r="O182" s="504">
        <v>2017</v>
      </c>
      <c r="P182" s="401">
        <v>3</v>
      </c>
      <c r="Q182" s="141">
        <v>9705.5427039999995</v>
      </c>
      <c r="R182" s="141">
        <v>220.75726150000003</v>
      </c>
      <c r="S182" s="402">
        <v>9484.7854425000005</v>
      </c>
      <c r="T182" s="141">
        <v>3897.3468247999999</v>
      </c>
      <c r="U182" s="141">
        <v>0</v>
      </c>
      <c r="V182" s="141">
        <v>0</v>
      </c>
      <c r="W182" s="403">
        <v>5587.4386177000006</v>
      </c>
      <c r="X182" s="142">
        <v>110.70876213000001</v>
      </c>
      <c r="Y182" s="141">
        <v>1130.0438903199999</v>
      </c>
      <c r="Z182" s="142">
        <v>55.076182250000002</v>
      </c>
      <c r="AA182" s="141">
        <v>0</v>
      </c>
      <c r="AB182" s="141">
        <v>-19.676531959999998</v>
      </c>
      <c r="AC182" s="142">
        <v>92.226198879999998</v>
      </c>
      <c r="AD182" s="141">
        <v>385.86204383999996</v>
      </c>
      <c r="AE182" s="141">
        <v>1067.5185747200001</v>
      </c>
      <c r="AF182" s="141">
        <v>463.59981823999993</v>
      </c>
      <c r="AG182" s="141">
        <v>419.99449024</v>
      </c>
      <c r="AH182" s="141">
        <v>0</v>
      </c>
      <c r="AI182" s="141">
        <v>277.45017664</v>
      </c>
      <c r="AJ182" s="141">
        <v>63.152543999999992</v>
      </c>
      <c r="AK182" s="141">
        <v>2.9331763200000003</v>
      </c>
      <c r="AL182" s="141">
        <v>90.422768640000001</v>
      </c>
      <c r="AM182" s="380">
        <v>5.7277439999999995</v>
      </c>
      <c r="AN182" s="141">
        <v>18.195920640000001</v>
      </c>
      <c r="AO182" s="141">
        <v>8.1416886400000017</v>
      </c>
      <c r="AP182" s="141">
        <v>12.947088000000001</v>
      </c>
      <c r="AQ182" s="141">
        <v>2.7192988800000002</v>
      </c>
      <c r="AR182" s="141">
        <v>5.3100959999999997</v>
      </c>
      <c r="AS182" s="141">
        <v>2.1693283199999995</v>
      </c>
      <c r="AT182" s="142">
        <v>45.97279872</v>
      </c>
      <c r="AU182" s="466">
        <v>101.18396319999999</v>
      </c>
      <c r="AV182" s="402">
        <v>2872.11755584</v>
      </c>
      <c r="AW182" s="141">
        <v>169.3884425</v>
      </c>
      <c r="AX182" s="402">
        <v>1322.6534515800004</v>
      </c>
      <c r="AY182" s="141">
        <v>0</v>
      </c>
      <c r="AZ182" s="141">
        <v>0</v>
      </c>
      <c r="BA182" s="142">
        <v>753.99383399999999</v>
      </c>
      <c r="BB182" s="403">
        <v>568.65961758000037</v>
      </c>
    </row>
    <row r="183" spans="6:54" ht="16.149999999999999" customHeight="1">
      <c r="F183" s="137" t="s">
        <v>152</v>
      </c>
      <c r="G183" s="395" t="s">
        <v>153</v>
      </c>
      <c r="H183" s="467">
        <v>42122</v>
      </c>
      <c r="I183" s="397" t="s">
        <v>61</v>
      </c>
      <c r="J183" s="397" t="s">
        <v>151</v>
      </c>
      <c r="K183" s="398" t="s">
        <v>135</v>
      </c>
      <c r="L183" s="395" t="s">
        <v>114</v>
      </c>
      <c r="M183" s="399">
        <v>5.4435158660408128E-2</v>
      </c>
      <c r="N183" s="400" t="s">
        <v>52</v>
      </c>
      <c r="O183" s="504">
        <v>2017</v>
      </c>
      <c r="P183" s="401">
        <v>3</v>
      </c>
      <c r="Q183" s="141">
        <v>5044.8628230000004</v>
      </c>
      <c r="R183" s="141">
        <v>162.94572525000001</v>
      </c>
      <c r="S183" s="402">
        <v>4881.9170977499998</v>
      </c>
      <c r="T183" s="141">
        <v>1962.3964645999999</v>
      </c>
      <c r="U183" s="141">
        <v>0</v>
      </c>
      <c r="V183" s="141">
        <v>0</v>
      </c>
      <c r="W183" s="403">
        <v>2919.5206331499994</v>
      </c>
      <c r="X183" s="142">
        <v>73.745689959999993</v>
      </c>
      <c r="Y183" s="141">
        <v>411.91301448000002</v>
      </c>
      <c r="Z183" s="142">
        <v>66.242312349999992</v>
      </c>
      <c r="AA183" s="141">
        <v>0</v>
      </c>
      <c r="AB183" s="141">
        <v>-1.5391152300000002</v>
      </c>
      <c r="AC183" s="142">
        <v>74.903607859999994</v>
      </c>
      <c r="AD183" s="141">
        <v>279.19438976000004</v>
      </c>
      <c r="AE183" s="141">
        <v>688.54316543999994</v>
      </c>
      <c r="AF183" s="141">
        <v>392.68853312000005</v>
      </c>
      <c r="AG183" s="141">
        <v>278.89366336000001</v>
      </c>
      <c r="AH183" s="141">
        <v>0</v>
      </c>
      <c r="AI183" s="141">
        <v>228.82271775999999</v>
      </c>
      <c r="AJ183" s="141">
        <v>70.700776640000015</v>
      </c>
      <c r="AK183" s="141">
        <v>0.86569439999999986</v>
      </c>
      <c r="AL183" s="141">
        <v>49.974149439999998</v>
      </c>
      <c r="AM183" s="380">
        <v>1.69048</v>
      </c>
      <c r="AN183" s="141">
        <v>7.2432524799999989</v>
      </c>
      <c r="AO183" s="141">
        <v>15.973584320000001</v>
      </c>
      <c r="AP183" s="141">
        <v>24.124144000000001</v>
      </c>
      <c r="AQ183" s="141">
        <v>4.5627187200000003</v>
      </c>
      <c r="AR183" s="141">
        <v>8.9098240000000004</v>
      </c>
      <c r="AS183" s="141">
        <v>0.50923199999999991</v>
      </c>
      <c r="AT183" s="142">
        <v>25.172735359999997</v>
      </c>
      <c r="AU183" s="466">
        <v>88.185970880000013</v>
      </c>
      <c r="AV183" s="402">
        <v>2077.8690608000002</v>
      </c>
      <c r="AW183" s="141">
        <v>88.497140000000002</v>
      </c>
      <c r="AX183" s="402">
        <v>274.61790818999947</v>
      </c>
      <c r="AY183" s="141">
        <v>0</v>
      </c>
      <c r="AZ183" s="141">
        <v>0</v>
      </c>
      <c r="BA183" s="142">
        <v>558.41790400000002</v>
      </c>
      <c r="BB183" s="403">
        <v>-283.79999581000055</v>
      </c>
    </row>
    <row r="184" spans="6:54" ht="16.149999999999999" customHeight="1">
      <c r="F184" s="137" t="s">
        <v>154</v>
      </c>
      <c r="G184" s="395" t="s">
        <v>155</v>
      </c>
      <c r="H184" s="467">
        <v>42127</v>
      </c>
      <c r="I184" s="397" t="s">
        <v>61</v>
      </c>
      <c r="J184" s="397" t="s">
        <v>108</v>
      </c>
      <c r="K184" s="398" t="s">
        <v>63</v>
      </c>
      <c r="L184" s="395" t="s">
        <v>114</v>
      </c>
      <c r="M184" s="399">
        <v>0.16851973493702702</v>
      </c>
      <c r="N184" s="400" t="s">
        <v>52</v>
      </c>
      <c r="O184" s="504">
        <v>2017</v>
      </c>
      <c r="P184" s="401">
        <v>3</v>
      </c>
      <c r="Q184" s="141">
        <v>18987.046221000001</v>
      </c>
      <c r="R184" s="141">
        <v>409.67984150000007</v>
      </c>
      <c r="S184" s="402">
        <v>18577.366379500003</v>
      </c>
      <c r="T184" s="141">
        <v>7817.9509407999994</v>
      </c>
      <c r="U184" s="141">
        <v>0</v>
      </c>
      <c r="V184" s="141">
        <v>0</v>
      </c>
      <c r="W184" s="403">
        <v>10759.4154387</v>
      </c>
      <c r="X184" s="142">
        <v>228.54547226999995</v>
      </c>
      <c r="Y184" s="141">
        <v>2213.4192098000003</v>
      </c>
      <c r="Z184" s="142">
        <v>101.03838804</v>
      </c>
      <c r="AA184" s="141">
        <v>0</v>
      </c>
      <c r="AB184" s="141">
        <v>-50.277764180000005</v>
      </c>
      <c r="AC184" s="142">
        <v>160.33959249</v>
      </c>
      <c r="AD184" s="141">
        <v>519.65521920000003</v>
      </c>
      <c r="AE184" s="141">
        <v>1666.8963625599999</v>
      </c>
      <c r="AF184" s="141">
        <v>991.97610304</v>
      </c>
      <c r="AG184" s="141">
        <v>640.90810367999995</v>
      </c>
      <c r="AH184" s="141">
        <v>0</v>
      </c>
      <c r="AI184" s="141">
        <v>489.13148960000007</v>
      </c>
      <c r="AJ184" s="141">
        <v>126.81632288</v>
      </c>
      <c r="AK184" s="141">
        <v>4.2877334400000002</v>
      </c>
      <c r="AL184" s="141">
        <v>149.32316864000003</v>
      </c>
      <c r="AM184" s="380">
        <v>8.3728480000000012</v>
      </c>
      <c r="AN184" s="141">
        <v>19.933799360000002</v>
      </c>
      <c r="AO184" s="141">
        <v>24.59548736</v>
      </c>
      <c r="AP184" s="141">
        <v>45.715074239999993</v>
      </c>
      <c r="AQ184" s="141">
        <v>11.619512</v>
      </c>
      <c r="AR184" s="141">
        <v>9.4467999999999996</v>
      </c>
      <c r="AS184" s="141">
        <v>5.0006582399999999</v>
      </c>
      <c r="AT184" s="142">
        <v>81.403765759999999</v>
      </c>
      <c r="AU184" s="466">
        <v>206.08794496000002</v>
      </c>
      <c r="AV184" s="402">
        <v>4795.0824479999992</v>
      </c>
      <c r="AW184" s="141">
        <v>331.69975250000005</v>
      </c>
      <c r="AX184" s="402">
        <v>3199.6919964000008</v>
      </c>
      <c r="AY184" s="141">
        <v>0</v>
      </c>
      <c r="AZ184" s="141">
        <v>0</v>
      </c>
      <c r="BA184" s="142">
        <v>746.45713724999996</v>
      </c>
      <c r="BB184" s="403">
        <v>2453.2348591500004</v>
      </c>
    </row>
    <row r="185" spans="6:54" ht="16.149999999999999" customHeight="1">
      <c r="F185" s="137" t="s">
        <v>156</v>
      </c>
      <c r="G185" s="395" t="s">
        <v>157</v>
      </c>
      <c r="H185" s="467">
        <v>42347</v>
      </c>
      <c r="I185" s="397" t="s">
        <v>55</v>
      </c>
      <c r="J185" s="397" t="s">
        <v>126</v>
      </c>
      <c r="K185" s="398" t="s">
        <v>63</v>
      </c>
      <c r="L185" s="395" t="s">
        <v>114</v>
      </c>
      <c r="M185" s="399">
        <v>0.10429276333318609</v>
      </c>
      <c r="N185" s="400" t="s">
        <v>52</v>
      </c>
      <c r="O185" s="504">
        <v>2017</v>
      </c>
      <c r="P185" s="401">
        <v>3</v>
      </c>
      <c r="Q185" s="141">
        <v>8556.4324559999986</v>
      </c>
      <c r="R185" s="141">
        <v>130.89635899999999</v>
      </c>
      <c r="S185" s="402">
        <v>8425.5360970000002</v>
      </c>
      <c r="T185" s="141">
        <v>3413.3826012</v>
      </c>
      <c r="U185" s="141">
        <v>0</v>
      </c>
      <c r="V185" s="141">
        <v>0</v>
      </c>
      <c r="W185" s="403">
        <v>5012.1534958000002</v>
      </c>
      <c r="X185" s="142">
        <v>151.79220931</v>
      </c>
      <c r="Y185" s="141">
        <v>1003.9797535199999</v>
      </c>
      <c r="Z185" s="142">
        <v>34.313216010000005</v>
      </c>
      <c r="AA185" s="141">
        <v>0</v>
      </c>
      <c r="AB185" s="141">
        <v>-23.086728450000003</v>
      </c>
      <c r="AC185" s="142">
        <v>87.156172240000004</v>
      </c>
      <c r="AD185" s="141">
        <v>412.41618495999995</v>
      </c>
      <c r="AE185" s="141">
        <v>691.85115584000005</v>
      </c>
      <c r="AF185" s="141">
        <v>329.83671552000004</v>
      </c>
      <c r="AG185" s="141">
        <v>475.08756671999993</v>
      </c>
      <c r="AH185" s="141">
        <v>0</v>
      </c>
      <c r="AI185" s="141">
        <v>413.61909055999996</v>
      </c>
      <c r="AJ185" s="141">
        <v>116.83220640000002</v>
      </c>
      <c r="AK185" s="141">
        <v>3.5137008000000001</v>
      </c>
      <c r="AL185" s="141">
        <v>100.77339136000001</v>
      </c>
      <c r="AM185" s="380">
        <v>6.8613600000000003</v>
      </c>
      <c r="AN185" s="141">
        <v>31.476850879999997</v>
      </c>
      <c r="AO185" s="141">
        <v>56.343431360000004</v>
      </c>
      <c r="AP185" s="141">
        <v>109.36411200000001</v>
      </c>
      <c r="AQ185" s="141">
        <v>13.60667904</v>
      </c>
      <c r="AR185" s="141">
        <v>26.570367999999998</v>
      </c>
      <c r="AS185" s="141">
        <v>4.2673641600000005</v>
      </c>
      <c r="AT185" s="142">
        <v>51.729823039999999</v>
      </c>
      <c r="AU185" s="466">
        <v>300.21998847999998</v>
      </c>
      <c r="AV185" s="402">
        <v>2844.1500006400001</v>
      </c>
      <c r="AW185" s="141">
        <v>149.613775</v>
      </c>
      <c r="AX185" s="402">
        <v>892.37398511000004</v>
      </c>
      <c r="AY185" s="141">
        <v>0</v>
      </c>
      <c r="AZ185" s="141">
        <v>0</v>
      </c>
      <c r="BA185" s="142">
        <v>224.10192199999995</v>
      </c>
      <c r="BB185" s="403">
        <v>668.27206311000009</v>
      </c>
    </row>
    <row r="186" spans="6:54" ht="16.149999999999999" customHeight="1">
      <c r="F186" s="137" t="s">
        <v>158</v>
      </c>
      <c r="G186" s="395" t="s">
        <v>159</v>
      </c>
      <c r="H186" s="467">
        <v>42361</v>
      </c>
      <c r="I186" s="397" t="s">
        <v>61</v>
      </c>
      <c r="J186" s="397" t="s">
        <v>62</v>
      </c>
      <c r="K186" s="398" t="s">
        <v>117</v>
      </c>
      <c r="L186" s="395" t="s">
        <v>114</v>
      </c>
      <c r="M186" s="399">
        <v>4.6785212579969079E-2</v>
      </c>
      <c r="N186" s="400" t="s">
        <v>51</v>
      </c>
      <c r="O186" s="504">
        <v>2017</v>
      </c>
      <c r="P186" s="401">
        <v>3</v>
      </c>
      <c r="Q186" s="141">
        <v>6599.3814172000002</v>
      </c>
      <c r="R186" s="141">
        <v>147.70310799999999</v>
      </c>
      <c r="S186" s="402">
        <v>6451.6783092000005</v>
      </c>
      <c r="T186" s="141">
        <v>3425.3551046000002</v>
      </c>
      <c r="U186" s="141">
        <v>0</v>
      </c>
      <c r="V186" s="141">
        <v>0</v>
      </c>
      <c r="W186" s="403">
        <v>3026.3232045999998</v>
      </c>
      <c r="X186" s="142">
        <v>100.00180225</v>
      </c>
      <c r="Y186" s="141">
        <v>448.39709347999997</v>
      </c>
      <c r="Z186" s="142">
        <v>32.593028400000001</v>
      </c>
      <c r="AA186" s="141">
        <v>0</v>
      </c>
      <c r="AB186" s="141">
        <v>-0.21125111000000002</v>
      </c>
      <c r="AC186" s="142">
        <v>71.402875179999995</v>
      </c>
      <c r="AD186" s="141">
        <v>172.13579135999998</v>
      </c>
      <c r="AE186" s="141">
        <v>829.07261216000006</v>
      </c>
      <c r="AF186" s="141">
        <v>307.37245343999996</v>
      </c>
      <c r="AG186" s="141">
        <v>171.68470176</v>
      </c>
      <c r="AH186" s="141">
        <v>0</v>
      </c>
      <c r="AI186" s="141">
        <v>217.42518719999998</v>
      </c>
      <c r="AJ186" s="141">
        <v>216.10199103999997</v>
      </c>
      <c r="AK186" s="141">
        <v>1.8434198400000001</v>
      </c>
      <c r="AL186" s="141">
        <v>74.305462399999996</v>
      </c>
      <c r="AM186" s="380">
        <v>3.5997279999999998</v>
      </c>
      <c r="AN186" s="141">
        <v>15.114879999999999</v>
      </c>
      <c r="AO186" s="141">
        <v>11.549381759999999</v>
      </c>
      <c r="AP186" s="141">
        <v>22.552992</v>
      </c>
      <c r="AQ186" s="141">
        <v>4.1145945600000005</v>
      </c>
      <c r="AR186" s="141">
        <v>8.034752000000001</v>
      </c>
      <c r="AS186" s="141">
        <v>1.2323414400000001</v>
      </c>
      <c r="AT186" s="142">
        <v>36.494438080000002</v>
      </c>
      <c r="AU186" s="466">
        <v>102.69310784</v>
      </c>
      <c r="AV186" s="402">
        <v>2092.6347270400001</v>
      </c>
      <c r="AW186" s="141">
        <v>115.134715</v>
      </c>
      <c r="AX186" s="402">
        <v>308.75346249999961</v>
      </c>
      <c r="AY186" s="141">
        <v>0</v>
      </c>
      <c r="AZ186" s="141">
        <v>0</v>
      </c>
      <c r="BA186" s="142">
        <v>114.3741005</v>
      </c>
      <c r="BB186" s="403">
        <v>194.37936199999962</v>
      </c>
    </row>
    <row r="187" spans="6:54" ht="16.149999999999999" customHeight="1">
      <c r="F187" s="137" t="s">
        <v>160</v>
      </c>
      <c r="G187" s="395" t="s">
        <v>161</v>
      </c>
      <c r="H187" s="467">
        <v>42407</v>
      </c>
      <c r="I187" s="397" t="s">
        <v>61</v>
      </c>
      <c r="J187" s="397" t="s">
        <v>67</v>
      </c>
      <c r="K187" s="398" t="s">
        <v>135</v>
      </c>
      <c r="L187" s="395" t="s">
        <v>77</v>
      </c>
      <c r="M187" s="399">
        <v>0.14537038026071275</v>
      </c>
      <c r="N187" s="400" t="s">
        <v>52</v>
      </c>
      <c r="O187" s="504">
        <v>2017</v>
      </c>
      <c r="P187" s="401">
        <v>3</v>
      </c>
      <c r="Q187" s="141">
        <v>7080.5322587999999</v>
      </c>
      <c r="R187" s="141">
        <v>99.153685249999995</v>
      </c>
      <c r="S187" s="402">
        <v>6981.3785735500005</v>
      </c>
      <c r="T187" s="141">
        <v>2748.0177582000001</v>
      </c>
      <c r="U187" s="141">
        <v>0</v>
      </c>
      <c r="V187" s="141">
        <v>0</v>
      </c>
      <c r="W187" s="403">
        <v>4233.3608153499999</v>
      </c>
      <c r="X187" s="142">
        <v>153.05538997000002</v>
      </c>
      <c r="Y187" s="141">
        <v>589.27221383999995</v>
      </c>
      <c r="Z187" s="142">
        <v>120.29241777999999</v>
      </c>
      <c r="AA187" s="141">
        <v>0</v>
      </c>
      <c r="AB187" s="141">
        <v>174.76502542999998</v>
      </c>
      <c r="AC187" s="142">
        <v>44.181660720000004</v>
      </c>
      <c r="AD187" s="141">
        <v>264.18814239999995</v>
      </c>
      <c r="AE187" s="141">
        <v>727.93832383999995</v>
      </c>
      <c r="AF187" s="141">
        <v>398.64291583999994</v>
      </c>
      <c r="AG187" s="141">
        <v>513.94141760000002</v>
      </c>
      <c r="AH187" s="141">
        <v>0</v>
      </c>
      <c r="AI187" s="141">
        <v>223.01869823999999</v>
      </c>
      <c r="AJ187" s="141">
        <v>89.015014400000013</v>
      </c>
      <c r="AK187" s="141">
        <v>3.7534601599999999</v>
      </c>
      <c r="AL187" s="141">
        <v>105.34145663999999</v>
      </c>
      <c r="AM187" s="380">
        <v>2.2009225600000004</v>
      </c>
      <c r="AN187" s="141">
        <v>4.6576422400000004</v>
      </c>
      <c r="AO187" s="141">
        <v>5.9401292800000007</v>
      </c>
      <c r="AP187" s="141">
        <v>10.978175999999999</v>
      </c>
      <c r="AQ187" s="141">
        <v>4.46087232</v>
      </c>
      <c r="AR187" s="141">
        <v>8.7109439999999996</v>
      </c>
      <c r="AS187" s="141">
        <v>1.2832646400000001</v>
      </c>
      <c r="AT187" s="142">
        <v>55.272507840000003</v>
      </c>
      <c r="AU187" s="466">
        <v>93.504458880000016</v>
      </c>
      <c r="AV187" s="402">
        <v>2419.3438880000003</v>
      </c>
      <c r="AW187" s="141">
        <v>141.043925</v>
      </c>
      <c r="AX187" s="402">
        <v>1029.2996669099994</v>
      </c>
      <c r="AY187" s="141">
        <v>0</v>
      </c>
      <c r="AZ187" s="141">
        <v>0</v>
      </c>
      <c r="BA187" s="142">
        <v>527.27162675</v>
      </c>
      <c r="BB187" s="403">
        <v>502.02804015999953</v>
      </c>
    </row>
    <row r="188" spans="6:54" ht="16.149999999999999" customHeight="1">
      <c r="F188" s="137" t="s">
        <v>162</v>
      </c>
      <c r="G188" s="395" t="s">
        <v>163</v>
      </c>
      <c r="H188" s="467">
        <v>42408</v>
      </c>
      <c r="I188" s="397" t="s">
        <v>55</v>
      </c>
      <c r="J188" s="397" t="s">
        <v>116</v>
      </c>
      <c r="K188" s="398" t="s">
        <v>63</v>
      </c>
      <c r="L188" s="395" t="s">
        <v>114</v>
      </c>
      <c r="M188" s="399">
        <v>0.14778865203438737</v>
      </c>
      <c r="N188" s="400" t="s">
        <v>52</v>
      </c>
      <c r="O188" s="504">
        <v>2017</v>
      </c>
      <c r="P188" s="401">
        <v>3</v>
      </c>
      <c r="Q188" s="141">
        <v>8756.7765141999989</v>
      </c>
      <c r="R188" s="141">
        <v>134.17796874999999</v>
      </c>
      <c r="S188" s="402">
        <v>8622.5985454499987</v>
      </c>
      <c r="T188" s="141">
        <v>3506.5368051999994</v>
      </c>
      <c r="U188" s="141">
        <v>0</v>
      </c>
      <c r="V188" s="141">
        <v>0</v>
      </c>
      <c r="W188" s="403">
        <v>5116.0617402499993</v>
      </c>
      <c r="X188" s="142">
        <v>99.941650789999997</v>
      </c>
      <c r="Y188" s="141">
        <v>1027.4537651999999</v>
      </c>
      <c r="Z188" s="142">
        <v>52.903313690000004</v>
      </c>
      <c r="AA188" s="141">
        <v>0</v>
      </c>
      <c r="AB188" s="141">
        <v>-20.310285290000003</v>
      </c>
      <c r="AC188" s="142">
        <v>46.958103880000003</v>
      </c>
      <c r="AD188" s="141">
        <v>322.37870080000005</v>
      </c>
      <c r="AE188" s="141">
        <v>824.35120768000002</v>
      </c>
      <c r="AF188" s="141">
        <v>439.36127039999997</v>
      </c>
      <c r="AG188" s="141">
        <v>394.22223775999998</v>
      </c>
      <c r="AH188" s="141">
        <v>0</v>
      </c>
      <c r="AI188" s="141">
        <v>205.09540480000004</v>
      </c>
      <c r="AJ188" s="141">
        <v>97.826297920000002</v>
      </c>
      <c r="AK188" s="141">
        <v>8.2653334399999991</v>
      </c>
      <c r="AL188" s="141">
        <v>77.496983040000003</v>
      </c>
      <c r="AM188" s="380">
        <v>10.409776000000001</v>
      </c>
      <c r="AN188" s="141">
        <v>10.691421439999999</v>
      </c>
      <c r="AO188" s="141">
        <v>16.326104000000001</v>
      </c>
      <c r="AP188" s="141">
        <v>20.385200000000001</v>
      </c>
      <c r="AQ188" s="141">
        <v>12.394706879999999</v>
      </c>
      <c r="AR188" s="141">
        <v>24.203696000000001</v>
      </c>
      <c r="AS188" s="141">
        <v>4.7969654400000001</v>
      </c>
      <c r="AT188" s="142">
        <v>47.040231360000007</v>
      </c>
      <c r="AU188" s="466">
        <v>146.24810112</v>
      </c>
      <c r="AV188" s="402">
        <v>2515.2455369600002</v>
      </c>
      <c r="AW188" s="141">
        <v>153.01309500000002</v>
      </c>
      <c r="AX188" s="402">
        <v>1294.1521971999991</v>
      </c>
      <c r="AY188" s="141">
        <v>0</v>
      </c>
      <c r="AZ188" s="141">
        <v>0</v>
      </c>
      <c r="BA188" s="142">
        <v>1042.387291</v>
      </c>
      <c r="BB188" s="403">
        <v>251.76490619999913</v>
      </c>
    </row>
    <row r="189" spans="6:54" ht="16.149999999999999" customHeight="1">
      <c r="F189" s="137" t="s">
        <v>164</v>
      </c>
      <c r="G189" s="395" t="s">
        <v>165</v>
      </c>
      <c r="H189" s="467">
        <v>42416</v>
      </c>
      <c r="I189" s="397" t="s">
        <v>61</v>
      </c>
      <c r="J189" s="397" t="s">
        <v>67</v>
      </c>
      <c r="K189" s="398" t="s">
        <v>106</v>
      </c>
      <c r="L189" s="395" t="s">
        <v>77</v>
      </c>
      <c r="M189" s="399">
        <v>8.5940062015351162E-2</v>
      </c>
      <c r="N189" s="400" t="s">
        <v>52</v>
      </c>
      <c r="O189" s="504">
        <v>2017</v>
      </c>
      <c r="P189" s="401">
        <v>3</v>
      </c>
      <c r="Q189" s="141">
        <v>10149.900761000001</v>
      </c>
      <c r="R189" s="141">
        <v>311.56891075000004</v>
      </c>
      <c r="S189" s="402">
        <v>9838.3318502500006</v>
      </c>
      <c r="T189" s="141">
        <v>3928.6378845999998</v>
      </c>
      <c r="U189" s="141">
        <v>0</v>
      </c>
      <c r="V189" s="141">
        <v>0</v>
      </c>
      <c r="W189" s="403">
        <v>5909.6939656499999</v>
      </c>
      <c r="X189" s="142">
        <v>168.21355789</v>
      </c>
      <c r="Y189" s="141">
        <v>927.81341668000005</v>
      </c>
      <c r="Z189" s="142">
        <v>24.7465586</v>
      </c>
      <c r="AA189" s="141">
        <v>0</v>
      </c>
      <c r="AB189" s="141">
        <v>-23.116907179999998</v>
      </c>
      <c r="AC189" s="142">
        <v>57.430123190000003</v>
      </c>
      <c r="AD189" s="141">
        <v>247.61811776000002</v>
      </c>
      <c r="AE189" s="141">
        <v>1296.7021641599999</v>
      </c>
      <c r="AF189" s="141">
        <v>541.24737471999993</v>
      </c>
      <c r="AG189" s="141">
        <v>677.80723295999996</v>
      </c>
      <c r="AH189" s="141">
        <v>0</v>
      </c>
      <c r="AI189" s="141">
        <v>534.93212031999997</v>
      </c>
      <c r="AJ189" s="141">
        <v>160.19695328</v>
      </c>
      <c r="AK189" s="141">
        <v>11.955993920000001</v>
      </c>
      <c r="AL189" s="141">
        <v>127.94494943999999</v>
      </c>
      <c r="AM189" s="380">
        <v>10.56841344</v>
      </c>
      <c r="AN189" s="141">
        <v>24.70081824</v>
      </c>
      <c r="AO189" s="141">
        <v>9.0140431999999997</v>
      </c>
      <c r="AP189" s="141">
        <v>16.009840000000001</v>
      </c>
      <c r="AQ189" s="141">
        <v>5.4487823999999998</v>
      </c>
      <c r="AR189" s="141">
        <v>10.640079999999999</v>
      </c>
      <c r="AS189" s="141">
        <v>4.7053036800000001</v>
      </c>
      <c r="AT189" s="142">
        <v>68.340645119999991</v>
      </c>
      <c r="AU189" s="466">
        <v>149.42792607999999</v>
      </c>
      <c r="AV189" s="402">
        <v>3747.8328326399997</v>
      </c>
      <c r="AW189" s="141">
        <v>203.11771500000003</v>
      </c>
      <c r="AX189" s="402">
        <v>872.28310084999998</v>
      </c>
      <c r="AY189" s="141">
        <v>0</v>
      </c>
      <c r="AZ189" s="141">
        <v>0</v>
      </c>
      <c r="BA189" s="142">
        <v>764.63705449999998</v>
      </c>
      <c r="BB189" s="403">
        <v>107.64604635000003</v>
      </c>
    </row>
    <row r="190" spans="6:54" ht="16.149999999999999" customHeight="1">
      <c r="F190" s="137" t="s">
        <v>166</v>
      </c>
      <c r="G190" s="395" t="s">
        <v>167</v>
      </c>
      <c r="H190" s="467">
        <v>42417</v>
      </c>
      <c r="I190" s="397" t="s">
        <v>55</v>
      </c>
      <c r="J190" s="397" t="s">
        <v>168</v>
      </c>
      <c r="K190" s="398" t="s">
        <v>63</v>
      </c>
      <c r="L190" s="395" t="s">
        <v>114</v>
      </c>
      <c r="M190" s="399">
        <v>0.1468385530694902</v>
      </c>
      <c r="N190" s="400" t="s">
        <v>52</v>
      </c>
      <c r="O190" s="504">
        <v>2017</v>
      </c>
      <c r="P190" s="401">
        <v>3</v>
      </c>
      <c r="Q190" s="141">
        <v>17809.552074600004</v>
      </c>
      <c r="R190" s="141">
        <v>167.086074</v>
      </c>
      <c r="S190" s="402">
        <v>17642.466000600005</v>
      </c>
      <c r="T190" s="141">
        <v>7671.4362582000012</v>
      </c>
      <c r="U190" s="141">
        <v>0</v>
      </c>
      <c r="V190" s="141">
        <v>0</v>
      </c>
      <c r="W190" s="403">
        <v>9971.0297424000019</v>
      </c>
      <c r="X190" s="142">
        <v>173.8377194</v>
      </c>
      <c r="Y190" s="141">
        <v>2102.5076096400003</v>
      </c>
      <c r="Z190" s="142">
        <v>70.075011059999994</v>
      </c>
      <c r="AA190" s="141">
        <v>0</v>
      </c>
      <c r="AB190" s="141">
        <v>-16.477586580000001</v>
      </c>
      <c r="AC190" s="142">
        <v>39.141812810000005</v>
      </c>
      <c r="AD190" s="141">
        <v>329.7464976</v>
      </c>
      <c r="AE190" s="141">
        <v>1330.8646831999999</v>
      </c>
      <c r="AF190" s="141">
        <v>1107.7557670400001</v>
      </c>
      <c r="AG190" s="141">
        <v>404.35671744000007</v>
      </c>
      <c r="AH190" s="141">
        <v>0</v>
      </c>
      <c r="AI190" s="141">
        <v>817.04355615999998</v>
      </c>
      <c r="AJ190" s="141">
        <v>148.58891423999998</v>
      </c>
      <c r="AK190" s="141">
        <v>4.3488412799999994</v>
      </c>
      <c r="AL190" s="141">
        <v>115.36475647999998</v>
      </c>
      <c r="AM190" s="380">
        <v>8.4921759999999988</v>
      </c>
      <c r="AN190" s="141">
        <v>28.513864640000001</v>
      </c>
      <c r="AO190" s="141">
        <v>47.432182400000002</v>
      </c>
      <c r="AP190" s="141">
        <v>88.700479999999999</v>
      </c>
      <c r="AQ190" s="141">
        <v>5.1025046400000003</v>
      </c>
      <c r="AR190" s="141">
        <v>9.9638880000000007</v>
      </c>
      <c r="AS190" s="141">
        <v>75.325597439999996</v>
      </c>
      <c r="AT190" s="142">
        <v>198.96201951999998</v>
      </c>
      <c r="AU190" s="466">
        <v>462.49271264000004</v>
      </c>
      <c r="AV190" s="402">
        <v>4720.5624460800009</v>
      </c>
      <c r="AW190" s="141">
        <v>311.58232500000003</v>
      </c>
      <c r="AX190" s="402">
        <v>2615.1288574500022</v>
      </c>
      <c r="AY190" s="141">
        <v>0</v>
      </c>
      <c r="AZ190" s="141">
        <v>0</v>
      </c>
      <c r="BA190" s="142">
        <v>774.52390400000002</v>
      </c>
      <c r="BB190" s="403">
        <v>1840.6049534500025</v>
      </c>
    </row>
    <row r="191" spans="6:54" ht="16.149999999999999" customHeight="1">
      <c r="F191" s="137" t="s">
        <v>169</v>
      </c>
      <c r="G191" s="395" t="s">
        <v>170</v>
      </c>
      <c r="H191" s="467">
        <v>42419</v>
      </c>
      <c r="I191" s="397" t="s">
        <v>55</v>
      </c>
      <c r="J191" s="397" t="s">
        <v>168</v>
      </c>
      <c r="K191" s="398" t="s">
        <v>63</v>
      </c>
      <c r="L191" s="395" t="s">
        <v>114</v>
      </c>
      <c r="M191" s="399">
        <v>0.12281413750500404</v>
      </c>
      <c r="N191" s="400" t="s">
        <v>52</v>
      </c>
      <c r="O191" s="504">
        <v>2017</v>
      </c>
      <c r="P191" s="401">
        <v>3</v>
      </c>
      <c r="Q191" s="141">
        <v>11750.965197400001</v>
      </c>
      <c r="R191" s="141">
        <v>131.11104375000002</v>
      </c>
      <c r="S191" s="402">
        <v>11619.85415365</v>
      </c>
      <c r="T191" s="141">
        <v>4669.901522000001</v>
      </c>
      <c r="U191" s="141">
        <v>0</v>
      </c>
      <c r="V191" s="141">
        <v>0</v>
      </c>
      <c r="W191" s="403">
        <v>6949.9526316499996</v>
      </c>
      <c r="X191" s="142">
        <v>259.19264114000003</v>
      </c>
      <c r="Y191" s="141">
        <v>1384.7182868800001</v>
      </c>
      <c r="Z191" s="142">
        <v>70.105189789999997</v>
      </c>
      <c r="AA191" s="141">
        <v>0</v>
      </c>
      <c r="AB191" s="141">
        <v>-16.598301499999998</v>
      </c>
      <c r="AC191" s="142">
        <v>45.600061029999999</v>
      </c>
      <c r="AD191" s="141">
        <v>247.82862624000001</v>
      </c>
      <c r="AE191" s="141">
        <v>1145.5570755199999</v>
      </c>
      <c r="AF191" s="141">
        <v>921.96699712000009</v>
      </c>
      <c r="AG191" s="141">
        <v>362.76625631999997</v>
      </c>
      <c r="AH191" s="141">
        <v>0</v>
      </c>
      <c r="AI191" s="141">
        <v>291.04300992000003</v>
      </c>
      <c r="AJ191" s="141">
        <v>131.32721888</v>
      </c>
      <c r="AK191" s="141">
        <v>5.4182284799999998</v>
      </c>
      <c r="AL191" s="141">
        <v>152.59338592</v>
      </c>
      <c r="AM191" s="380">
        <v>10.580416</v>
      </c>
      <c r="AN191" s="141">
        <v>20.48744992</v>
      </c>
      <c r="AO191" s="141">
        <v>30.39601184</v>
      </c>
      <c r="AP191" s="141">
        <v>57.297327999999993</v>
      </c>
      <c r="AQ191" s="141">
        <v>3.1979769600000005</v>
      </c>
      <c r="AR191" s="141">
        <v>6.2448320000000006</v>
      </c>
      <c r="AS191" s="141">
        <v>53.245297920000006</v>
      </c>
      <c r="AT191" s="142">
        <v>176.88630176000001</v>
      </c>
      <c r="AU191" s="466">
        <v>358.3356144</v>
      </c>
      <c r="AV191" s="402">
        <v>3616.8364127999998</v>
      </c>
      <c r="AW191" s="141">
        <v>204.91720499999997</v>
      </c>
      <c r="AX191" s="402">
        <v>1443.1846555700006</v>
      </c>
      <c r="AY191" s="141">
        <v>0</v>
      </c>
      <c r="AZ191" s="141">
        <v>0</v>
      </c>
      <c r="BA191" s="142">
        <v>858.96732350000013</v>
      </c>
      <c r="BB191" s="403">
        <v>584.21733207000057</v>
      </c>
    </row>
    <row r="192" spans="6:54" ht="16.149999999999999" customHeight="1">
      <c r="F192" s="137" t="s">
        <v>171</v>
      </c>
      <c r="G192" s="395" t="s">
        <v>216</v>
      </c>
      <c r="H192" s="467">
        <v>42435</v>
      </c>
      <c r="I192" s="397" t="s">
        <v>61</v>
      </c>
      <c r="J192" s="397" t="s">
        <v>151</v>
      </c>
      <c r="K192" s="398" t="s">
        <v>106</v>
      </c>
      <c r="L192" s="395" t="s">
        <v>114</v>
      </c>
      <c r="M192" s="399">
        <v>2.2000011897014463E-2</v>
      </c>
      <c r="N192" s="400" t="s">
        <v>51</v>
      </c>
      <c r="O192" s="504">
        <v>2017</v>
      </c>
      <c r="P192" s="401">
        <v>3</v>
      </c>
      <c r="Q192" s="141">
        <v>4918.9483485999999</v>
      </c>
      <c r="R192" s="141">
        <v>187.32777899999996</v>
      </c>
      <c r="S192" s="402">
        <v>4731.6205695999997</v>
      </c>
      <c r="T192" s="141">
        <v>2002.0026312000005</v>
      </c>
      <c r="U192" s="141">
        <v>0</v>
      </c>
      <c r="V192" s="141">
        <v>0</v>
      </c>
      <c r="W192" s="403">
        <v>2729.6179383999997</v>
      </c>
      <c r="X192" s="142">
        <v>70.437359659999998</v>
      </c>
      <c r="Y192" s="141">
        <v>446.16147332000003</v>
      </c>
      <c r="Z192" s="142">
        <v>13.791679610000003</v>
      </c>
      <c r="AA192" s="141">
        <v>0</v>
      </c>
      <c r="AB192" s="141">
        <v>-1.7503663399999998</v>
      </c>
      <c r="AC192" s="142">
        <v>75.929684679999994</v>
      </c>
      <c r="AD192" s="141">
        <v>228.94300831999999</v>
      </c>
      <c r="AE192" s="141">
        <v>695.55009055999994</v>
      </c>
      <c r="AF192" s="141">
        <v>425.13691168000003</v>
      </c>
      <c r="AG192" s="141">
        <v>280.39729535999999</v>
      </c>
      <c r="AH192" s="141">
        <v>0</v>
      </c>
      <c r="AI192" s="141">
        <v>282.44223488</v>
      </c>
      <c r="AJ192" s="141">
        <v>57.528960319999996</v>
      </c>
      <c r="AK192" s="141">
        <v>3.6461011200000004</v>
      </c>
      <c r="AL192" s="141">
        <v>45.079683840000001</v>
      </c>
      <c r="AM192" s="380">
        <v>7.119904</v>
      </c>
      <c r="AN192" s="141">
        <v>1.1137280000000001</v>
      </c>
      <c r="AO192" s="141">
        <v>2.3424671999999997</v>
      </c>
      <c r="AP192" s="141">
        <v>4.5742399999999996</v>
      </c>
      <c r="AQ192" s="141">
        <v>3.0553919999999999</v>
      </c>
      <c r="AR192" s="141">
        <v>5.9664000000000001</v>
      </c>
      <c r="AS192" s="141">
        <v>4.5729033600000006</v>
      </c>
      <c r="AT192" s="142">
        <v>31.722936320000002</v>
      </c>
      <c r="AU192" s="466">
        <v>60.46797088000001</v>
      </c>
      <c r="AV192" s="402">
        <v>2079.1922569600001</v>
      </c>
      <c r="AW192" s="141">
        <v>85.997564999999994</v>
      </c>
      <c r="AX192" s="402">
        <v>108.21692218999965</v>
      </c>
      <c r="AY192" s="141">
        <v>0</v>
      </c>
      <c r="AZ192" s="141">
        <v>0</v>
      </c>
      <c r="BA192" s="142">
        <v>512.5764187499999</v>
      </c>
      <c r="BB192" s="403">
        <v>-404.35949656000037</v>
      </c>
    </row>
    <row r="193" spans="6:54" ht="16.149999999999999" customHeight="1">
      <c r="F193" s="137" t="s">
        <v>172</v>
      </c>
      <c r="G193" s="395" t="s">
        <v>173</v>
      </c>
      <c r="H193" s="467">
        <v>42530</v>
      </c>
      <c r="I193" s="397" t="s">
        <v>61</v>
      </c>
      <c r="J193" s="397" t="s">
        <v>62</v>
      </c>
      <c r="K193" s="398" t="s">
        <v>95</v>
      </c>
      <c r="L193" s="395" t="s">
        <v>114</v>
      </c>
      <c r="M193" s="399">
        <v>8.4035615372010458E-2</v>
      </c>
      <c r="N193" s="400" t="s">
        <v>52</v>
      </c>
      <c r="O193" s="504">
        <v>2017</v>
      </c>
      <c r="P193" s="401">
        <v>3</v>
      </c>
      <c r="Q193" s="141">
        <v>2855.8640682</v>
      </c>
      <c r="R193" s="141">
        <v>72.90080725</v>
      </c>
      <c r="S193" s="402">
        <v>2782.9632609499999</v>
      </c>
      <c r="T193" s="141">
        <v>1604.5967937999997</v>
      </c>
      <c r="U193" s="141">
        <v>0</v>
      </c>
      <c r="V193" s="141">
        <v>0</v>
      </c>
      <c r="W193" s="403">
        <v>1178.3664671500003</v>
      </c>
      <c r="X193" s="142">
        <v>66.978650709999997</v>
      </c>
      <c r="Y193" s="141">
        <v>276.28539144000001</v>
      </c>
      <c r="Z193" s="142">
        <v>27.643716680000001</v>
      </c>
      <c r="AA193" s="141">
        <v>0</v>
      </c>
      <c r="AB193" s="141">
        <v>-0.54321713999999999</v>
      </c>
      <c r="AC193" s="142">
        <v>11.799883430000001</v>
      </c>
      <c r="AD193" s="141">
        <v>117.28329600000001</v>
      </c>
      <c r="AE193" s="141">
        <v>120.44092319999999</v>
      </c>
      <c r="AF193" s="141">
        <v>131.11671039999999</v>
      </c>
      <c r="AG193" s="141">
        <v>29.501259840000003</v>
      </c>
      <c r="AH193" s="141">
        <v>0</v>
      </c>
      <c r="AI193" s="141">
        <v>8.3902665600000006</v>
      </c>
      <c r="AJ193" s="141">
        <v>14.46493984</v>
      </c>
      <c r="AK193" s="141">
        <v>3.3507465599999997</v>
      </c>
      <c r="AL193" s="141">
        <v>33.910887359999997</v>
      </c>
      <c r="AM193" s="380">
        <v>6.5431520000000001</v>
      </c>
      <c r="AN193" s="141">
        <v>0.97451200000000004</v>
      </c>
      <c r="AO193" s="141">
        <v>14.564035199999999</v>
      </c>
      <c r="AP193" s="141">
        <v>28.439840000000004</v>
      </c>
      <c r="AQ193" s="141">
        <v>1.2221568</v>
      </c>
      <c r="AR193" s="141">
        <v>2.3865599999999998</v>
      </c>
      <c r="AS193" s="141">
        <v>-0.41757023999999998</v>
      </c>
      <c r="AT193" s="142">
        <v>16.294787200000002</v>
      </c>
      <c r="AU193" s="466">
        <v>70.007472960000001</v>
      </c>
      <c r="AV193" s="402">
        <v>528.46650272000011</v>
      </c>
      <c r="AW193" s="141">
        <v>50.254577499999996</v>
      </c>
      <c r="AX193" s="402">
        <v>239.99429439000025</v>
      </c>
      <c r="AY193" s="141">
        <v>0</v>
      </c>
      <c r="AZ193" s="141">
        <v>0</v>
      </c>
      <c r="BA193" s="142">
        <v>67.776244249999991</v>
      </c>
      <c r="BB193" s="403">
        <v>172.21805014000026</v>
      </c>
    </row>
    <row r="194" spans="6:54" ht="16.149999999999999" customHeight="1">
      <c r="F194" s="137" t="s">
        <v>174</v>
      </c>
      <c r="G194" s="395" t="s">
        <v>217</v>
      </c>
      <c r="H194" s="467">
        <v>42530</v>
      </c>
      <c r="I194" s="397" t="s">
        <v>61</v>
      </c>
      <c r="J194" s="397" t="s">
        <v>151</v>
      </c>
      <c r="K194" s="398" t="s">
        <v>95</v>
      </c>
      <c r="L194" s="395" t="s">
        <v>114</v>
      </c>
      <c r="M194" s="399">
        <v>-0.18975960587247304</v>
      </c>
      <c r="N194" s="400" t="s">
        <v>56</v>
      </c>
      <c r="O194" s="504">
        <v>2017</v>
      </c>
      <c r="P194" s="401">
        <v>3</v>
      </c>
      <c r="Q194" s="141">
        <v>2241.3589198</v>
      </c>
      <c r="R194" s="141">
        <v>91.8237345</v>
      </c>
      <c r="S194" s="402">
        <v>2149.5351853000002</v>
      </c>
      <c r="T194" s="141">
        <v>1254.2682152</v>
      </c>
      <c r="U194" s="141">
        <v>0</v>
      </c>
      <c r="V194" s="141">
        <v>0</v>
      </c>
      <c r="W194" s="403">
        <v>895.26697010000009</v>
      </c>
      <c r="X194" s="142">
        <v>54.346844110000006</v>
      </c>
      <c r="Y194" s="141">
        <v>213.34647387999996</v>
      </c>
      <c r="Z194" s="142">
        <v>44.211839449999999</v>
      </c>
      <c r="AA194" s="141">
        <v>0</v>
      </c>
      <c r="AB194" s="141">
        <v>-0.48285968000000001</v>
      </c>
      <c r="AC194" s="142">
        <v>13.76150088</v>
      </c>
      <c r="AD194" s="141">
        <v>193.45729312</v>
      </c>
      <c r="AE194" s="141">
        <v>98.21724223999999</v>
      </c>
      <c r="AF194" s="141">
        <v>192.16416960000001</v>
      </c>
      <c r="AG194" s="141">
        <v>32.658887040000003</v>
      </c>
      <c r="AH194" s="141">
        <v>0</v>
      </c>
      <c r="AI194" s="141">
        <v>3.3982083200000002</v>
      </c>
      <c r="AJ194" s="141">
        <v>15.246828480000001</v>
      </c>
      <c r="AK194" s="141">
        <v>1.0184639999999998</v>
      </c>
      <c r="AL194" s="141">
        <v>271.56802976</v>
      </c>
      <c r="AM194" s="380">
        <v>1.9887999999999999</v>
      </c>
      <c r="AN194" s="141">
        <v>12.111792000000001</v>
      </c>
      <c r="AO194" s="141">
        <v>6.4570617599999993</v>
      </c>
      <c r="AP194" s="141">
        <v>12.608992000000001</v>
      </c>
      <c r="AQ194" s="141">
        <v>1.0795718400000001</v>
      </c>
      <c r="AR194" s="141">
        <v>2.1081280000000002</v>
      </c>
      <c r="AS194" s="141">
        <v>1.04901792</v>
      </c>
      <c r="AT194" s="142">
        <v>137.94211552000002</v>
      </c>
      <c r="AU194" s="466">
        <v>175.34547904000001</v>
      </c>
      <c r="AV194" s="402">
        <v>983.07460160000005</v>
      </c>
      <c r="AW194" s="141">
        <v>38.885237500000002</v>
      </c>
      <c r="AX194" s="402">
        <v>-425.31938523999992</v>
      </c>
      <c r="AY194" s="141">
        <v>0</v>
      </c>
      <c r="AZ194" s="141">
        <v>0</v>
      </c>
      <c r="BA194" s="142">
        <v>67.911310500000013</v>
      </c>
      <c r="BB194" s="403">
        <v>-493.23069573999987</v>
      </c>
    </row>
    <row r="195" spans="6:54" ht="16.149999999999999" customHeight="1">
      <c r="F195" s="137" t="s">
        <v>175</v>
      </c>
      <c r="G195" s="395" t="s">
        <v>176</v>
      </c>
      <c r="H195" s="467">
        <v>42557</v>
      </c>
      <c r="I195" s="397" t="s">
        <v>55</v>
      </c>
      <c r="J195" s="397" t="s">
        <v>126</v>
      </c>
      <c r="K195" s="398" t="s">
        <v>63</v>
      </c>
      <c r="L195" s="395" t="s">
        <v>114</v>
      </c>
      <c r="M195" s="399">
        <v>3.432005263724229E-2</v>
      </c>
      <c r="N195" s="400" t="s">
        <v>51</v>
      </c>
      <c r="O195" s="504">
        <v>2017</v>
      </c>
      <c r="P195" s="401">
        <v>3</v>
      </c>
      <c r="Q195" s="141">
        <v>7787.0349986000001</v>
      </c>
      <c r="R195" s="141">
        <v>51.616347750000003</v>
      </c>
      <c r="S195" s="402">
        <v>7735.4186508500006</v>
      </c>
      <c r="T195" s="141">
        <v>3118.8215058000005</v>
      </c>
      <c r="U195" s="141">
        <v>0</v>
      </c>
      <c r="V195" s="141">
        <v>0</v>
      </c>
      <c r="W195" s="403">
        <v>4616.5971450500001</v>
      </c>
      <c r="X195" s="142">
        <v>172.51438727999999</v>
      </c>
      <c r="Y195" s="141">
        <v>921.91386348000003</v>
      </c>
      <c r="Z195" s="142">
        <v>52.450632739999989</v>
      </c>
      <c r="AA195" s="141">
        <v>0</v>
      </c>
      <c r="AB195" s="141">
        <v>-18.469382759999998</v>
      </c>
      <c r="AC195" s="142">
        <v>27.00996335</v>
      </c>
      <c r="AD195" s="141">
        <v>312.24422111999996</v>
      </c>
      <c r="AE195" s="141">
        <v>724.66040608000003</v>
      </c>
      <c r="AF195" s="141">
        <v>462.66756639999994</v>
      </c>
      <c r="AG195" s="141">
        <v>773.52844608000009</v>
      </c>
      <c r="AH195" s="141">
        <v>0</v>
      </c>
      <c r="AI195" s="141">
        <v>253.81308159999998</v>
      </c>
      <c r="AJ195" s="141">
        <v>129.0116256</v>
      </c>
      <c r="AK195" s="141">
        <v>3.9007171200000004</v>
      </c>
      <c r="AL195" s="141">
        <v>135.49090176000001</v>
      </c>
      <c r="AM195" s="380">
        <v>7.6171039999999994</v>
      </c>
      <c r="AN195" s="141">
        <v>19.251272960000001</v>
      </c>
      <c r="AO195" s="141">
        <v>35.984880320000002</v>
      </c>
      <c r="AP195" s="141">
        <v>63.900144000000004</v>
      </c>
      <c r="AQ195" s="141">
        <v>6.0394915199999994</v>
      </c>
      <c r="AR195" s="141">
        <v>11.793583999999999</v>
      </c>
      <c r="AS195" s="141">
        <v>23.689472640000002</v>
      </c>
      <c r="AT195" s="142">
        <v>111.03379840000002</v>
      </c>
      <c r="AU195" s="466">
        <v>279.30974784</v>
      </c>
      <c r="AV195" s="402">
        <v>3074.6267136000001</v>
      </c>
      <c r="AW195" s="141">
        <v>136.38067750000002</v>
      </c>
      <c r="AX195" s="402">
        <v>267.25145103999995</v>
      </c>
      <c r="AY195" s="141">
        <v>0</v>
      </c>
      <c r="AZ195" s="141">
        <v>0</v>
      </c>
      <c r="BA195" s="142">
        <v>808.88475799999992</v>
      </c>
      <c r="BB195" s="403">
        <v>-541.63330696000003</v>
      </c>
    </row>
    <row r="196" spans="6:54" ht="16.149999999999999" customHeight="1">
      <c r="F196" s="137" t="s">
        <v>177</v>
      </c>
      <c r="G196" s="395" t="s">
        <v>178</v>
      </c>
      <c r="H196" s="467">
        <v>42615</v>
      </c>
      <c r="I196" s="397" t="s">
        <v>61</v>
      </c>
      <c r="J196" s="397" t="s">
        <v>151</v>
      </c>
      <c r="K196" s="398" t="s">
        <v>95</v>
      </c>
      <c r="L196" s="395" t="s">
        <v>114</v>
      </c>
      <c r="M196" s="399">
        <v>0.15487722882535671</v>
      </c>
      <c r="N196" s="400" t="s">
        <v>52</v>
      </c>
      <c r="O196" s="504">
        <v>2017</v>
      </c>
      <c r="P196" s="401">
        <v>3</v>
      </c>
      <c r="Q196" s="141">
        <v>5286.8136750000003</v>
      </c>
      <c r="R196" s="141">
        <v>75.385016500000006</v>
      </c>
      <c r="S196" s="402">
        <v>5211.4286585000009</v>
      </c>
      <c r="T196" s="141">
        <v>2980.1217732000005</v>
      </c>
      <c r="U196" s="141">
        <v>0</v>
      </c>
      <c r="V196" s="141">
        <v>0</v>
      </c>
      <c r="W196" s="403">
        <v>2231.3068853000004</v>
      </c>
      <c r="X196" s="142">
        <v>126.37821746</v>
      </c>
      <c r="Y196" s="141">
        <v>517.51501675999998</v>
      </c>
      <c r="Z196" s="142">
        <v>38.719310589999999</v>
      </c>
      <c r="AA196" s="141">
        <v>0</v>
      </c>
      <c r="AB196" s="141">
        <v>-4.0741285500000002</v>
      </c>
      <c r="AC196" s="142">
        <v>13.520071040000001</v>
      </c>
      <c r="AD196" s="141">
        <v>151.26537919999998</v>
      </c>
      <c r="AE196" s="141">
        <v>119.50867136000001</v>
      </c>
      <c r="AF196" s="141">
        <v>179.2329344</v>
      </c>
      <c r="AG196" s="141">
        <v>39.816175360000003</v>
      </c>
      <c r="AH196" s="141">
        <v>0</v>
      </c>
      <c r="AI196" s="141">
        <v>15.487409600000003</v>
      </c>
      <c r="AJ196" s="141">
        <v>9.7736079999999994</v>
      </c>
      <c r="AK196" s="141">
        <v>2.8822531200000001</v>
      </c>
      <c r="AL196" s="141">
        <v>50.625747840000002</v>
      </c>
      <c r="AM196" s="380">
        <v>5.628304</v>
      </c>
      <c r="AN196" s="141">
        <v>14.040927999999999</v>
      </c>
      <c r="AO196" s="141">
        <v>8.3514047999999992</v>
      </c>
      <c r="AP196" s="141">
        <v>18.13121056</v>
      </c>
      <c r="AQ196" s="141">
        <v>5.4441104000000005</v>
      </c>
      <c r="AR196" s="141">
        <v>3.6792800000000003</v>
      </c>
      <c r="AS196" s="141">
        <v>0.27498528</v>
      </c>
      <c r="AT196" s="142">
        <v>22.780229760000001</v>
      </c>
      <c r="AU196" s="466">
        <v>78.330452799999989</v>
      </c>
      <c r="AV196" s="402">
        <v>646.92263167999999</v>
      </c>
      <c r="AW196" s="141">
        <v>92.410600000000002</v>
      </c>
      <c r="AX196" s="402">
        <v>818.80705130000013</v>
      </c>
      <c r="AY196" s="141">
        <v>0</v>
      </c>
      <c r="AZ196" s="141">
        <v>0</v>
      </c>
      <c r="BA196" s="142">
        <v>196.73749974999998</v>
      </c>
      <c r="BB196" s="403">
        <v>622.06955155000014</v>
      </c>
    </row>
    <row r="197" spans="6:54" ht="16.149999999999999" customHeight="1">
      <c r="F197" s="137" t="s">
        <v>179</v>
      </c>
      <c r="G197" s="395" t="s">
        <v>180</v>
      </c>
      <c r="H197" s="467">
        <v>42690</v>
      </c>
      <c r="I197" s="397" t="s">
        <v>55</v>
      </c>
      <c r="J197" s="397" t="s">
        <v>168</v>
      </c>
      <c r="K197" s="398" t="s">
        <v>106</v>
      </c>
      <c r="L197" s="395" t="s">
        <v>114</v>
      </c>
      <c r="M197" s="399">
        <v>0.1170204979764931</v>
      </c>
      <c r="N197" s="400" t="s">
        <v>52</v>
      </c>
      <c r="O197" s="504">
        <v>2017</v>
      </c>
      <c r="P197" s="401">
        <v>3</v>
      </c>
      <c r="Q197" s="141">
        <v>9195.5703267999997</v>
      </c>
      <c r="R197" s="141">
        <v>211.00443999999999</v>
      </c>
      <c r="S197" s="402">
        <v>8984.5658867999991</v>
      </c>
      <c r="T197" s="141">
        <v>3779.1222612000001</v>
      </c>
      <c r="U197" s="141">
        <v>0</v>
      </c>
      <c r="V197" s="141">
        <v>0</v>
      </c>
      <c r="W197" s="403">
        <v>5205.443625599999</v>
      </c>
      <c r="X197" s="142">
        <v>91.430219199999996</v>
      </c>
      <c r="Y197" s="141">
        <v>847.42424176000009</v>
      </c>
      <c r="Z197" s="142">
        <v>10.83416407</v>
      </c>
      <c r="AA197" s="141">
        <v>0</v>
      </c>
      <c r="AB197" s="141">
        <v>-2.1125110999999999</v>
      </c>
      <c r="AC197" s="142">
        <v>73.847352310000005</v>
      </c>
      <c r="AD197" s="141">
        <v>329.11497215999998</v>
      </c>
      <c r="AE197" s="141">
        <v>989.14927487999989</v>
      </c>
      <c r="AF197" s="141">
        <v>619.28587551999999</v>
      </c>
      <c r="AG197" s="141">
        <v>469.19332928000006</v>
      </c>
      <c r="AH197" s="141">
        <v>0</v>
      </c>
      <c r="AI197" s="141">
        <v>413.07778304000004</v>
      </c>
      <c r="AJ197" s="141">
        <v>74.580147199999999</v>
      </c>
      <c r="AK197" s="141">
        <v>3.2896387200000001</v>
      </c>
      <c r="AL197" s="141">
        <v>76.187199679999992</v>
      </c>
      <c r="AM197" s="380">
        <v>6.4238239999999998</v>
      </c>
      <c r="AN197" s="141">
        <v>13.663056000000001</v>
      </c>
      <c r="AO197" s="141">
        <v>10.337409600000001</v>
      </c>
      <c r="AP197" s="141">
        <v>20.186320000000002</v>
      </c>
      <c r="AQ197" s="141">
        <v>4.3182873600000002</v>
      </c>
      <c r="AR197" s="141">
        <v>8.4325120000000009</v>
      </c>
      <c r="AS197" s="141">
        <v>6.2533689600000004</v>
      </c>
      <c r="AT197" s="142">
        <v>47.643594559999997</v>
      </c>
      <c r="AU197" s="466">
        <v>117.25837248000002</v>
      </c>
      <c r="AV197" s="402">
        <v>3091.1365929599997</v>
      </c>
      <c r="AW197" s="141">
        <v>160.28303</v>
      </c>
      <c r="AX197" s="402">
        <v>1076.0702188199994</v>
      </c>
      <c r="AY197" s="141">
        <v>0</v>
      </c>
      <c r="AZ197" s="141">
        <v>0</v>
      </c>
      <c r="BA197" s="142">
        <v>726.00810699999988</v>
      </c>
      <c r="BB197" s="403">
        <v>350.06211181999947</v>
      </c>
    </row>
    <row r="198" spans="6:54" ht="16.149999999999999" customHeight="1">
      <c r="F198" s="137" t="s">
        <v>181</v>
      </c>
      <c r="G198" s="395" t="s">
        <v>182</v>
      </c>
      <c r="H198" s="467">
        <v>42690</v>
      </c>
      <c r="I198" s="397" t="s">
        <v>55</v>
      </c>
      <c r="J198" s="397" t="s">
        <v>168</v>
      </c>
      <c r="K198" s="398" t="s">
        <v>63</v>
      </c>
      <c r="L198" s="395" t="s">
        <v>114</v>
      </c>
      <c r="M198" s="399">
        <v>0.15193927899943396</v>
      </c>
      <c r="N198" s="400" t="s">
        <v>52</v>
      </c>
      <c r="O198" s="504">
        <v>2017</v>
      </c>
      <c r="P198" s="401">
        <v>3</v>
      </c>
      <c r="Q198" s="141">
        <v>13568.8476066</v>
      </c>
      <c r="R198" s="141">
        <v>184.62888500000003</v>
      </c>
      <c r="S198" s="402">
        <v>13384.218721599998</v>
      </c>
      <c r="T198" s="141">
        <v>5558.6488958</v>
      </c>
      <c r="U198" s="141">
        <v>0</v>
      </c>
      <c r="V198" s="141">
        <v>0</v>
      </c>
      <c r="W198" s="403">
        <v>7825.5698257999993</v>
      </c>
      <c r="X198" s="142">
        <v>287.46382733999997</v>
      </c>
      <c r="Y198" s="141">
        <v>1594.9286824799997</v>
      </c>
      <c r="Z198" s="142">
        <v>67.026959330000011</v>
      </c>
      <c r="AA198" s="141">
        <v>0</v>
      </c>
      <c r="AB198" s="141">
        <v>-15.904190709999998</v>
      </c>
      <c r="AC198" s="142">
        <v>63.797835220000003</v>
      </c>
      <c r="AD198" s="141">
        <v>415.78432063999992</v>
      </c>
      <c r="AE198" s="141">
        <v>1191.7787232000001</v>
      </c>
      <c r="AF198" s="141">
        <v>859.29561536000006</v>
      </c>
      <c r="AG198" s="141">
        <v>426.94127008000004</v>
      </c>
      <c r="AH198" s="141">
        <v>0</v>
      </c>
      <c r="AI198" s="141">
        <v>221.51506623999998</v>
      </c>
      <c r="AJ198" s="141">
        <v>87.751963520000004</v>
      </c>
      <c r="AK198" s="141">
        <v>2.98409952</v>
      </c>
      <c r="AL198" s="141">
        <v>120.52317152000001</v>
      </c>
      <c r="AM198" s="380">
        <v>5.8271839999999999</v>
      </c>
      <c r="AN198" s="141">
        <v>25.324376319999999</v>
      </c>
      <c r="AO198" s="141">
        <v>68.34580256000001</v>
      </c>
      <c r="AP198" s="141">
        <v>97.033552</v>
      </c>
      <c r="AQ198" s="141">
        <v>5.5608134400000004</v>
      </c>
      <c r="AR198" s="141">
        <v>10.858848</v>
      </c>
      <c r="AS198" s="141">
        <v>9.6754079999999991</v>
      </c>
      <c r="AT198" s="142">
        <v>76.477554560000002</v>
      </c>
      <c r="AU198" s="466">
        <v>299.10353887999997</v>
      </c>
      <c r="AV198" s="402">
        <v>3625.6777689600003</v>
      </c>
      <c r="AW198" s="141">
        <v>236.72530999999998</v>
      </c>
      <c r="AX198" s="402">
        <v>2061.6409221999993</v>
      </c>
      <c r="AY198" s="141">
        <v>0</v>
      </c>
      <c r="AZ198" s="141">
        <v>0</v>
      </c>
      <c r="BA198" s="142">
        <v>819.74408449999987</v>
      </c>
      <c r="BB198" s="403">
        <v>1241.8968376999997</v>
      </c>
    </row>
    <row r="199" spans="6:54" ht="16.149999999999999" customHeight="1">
      <c r="F199" s="137" t="s">
        <v>183</v>
      </c>
      <c r="G199" s="395" t="s">
        <v>184</v>
      </c>
      <c r="H199" s="467">
        <v>42718</v>
      </c>
      <c r="I199" s="397" t="s">
        <v>61</v>
      </c>
      <c r="J199" s="397" t="s">
        <v>151</v>
      </c>
      <c r="K199" s="398" t="s">
        <v>135</v>
      </c>
      <c r="L199" s="395" t="s">
        <v>114</v>
      </c>
      <c r="M199" s="399">
        <v>0.16719101813571255</v>
      </c>
      <c r="N199" s="400" t="s">
        <v>52</v>
      </c>
      <c r="O199" s="504">
        <v>2017</v>
      </c>
      <c r="P199" s="401">
        <v>3</v>
      </c>
      <c r="Q199" s="141">
        <v>7257.1188690000017</v>
      </c>
      <c r="R199" s="141">
        <v>77.869225749999998</v>
      </c>
      <c r="S199" s="402">
        <v>7179.2496432500011</v>
      </c>
      <c r="T199" s="141">
        <v>2881.9034816000003</v>
      </c>
      <c r="U199" s="141">
        <v>0</v>
      </c>
      <c r="V199" s="141">
        <v>0</v>
      </c>
      <c r="W199" s="403">
        <v>4297.3461616500008</v>
      </c>
      <c r="X199" s="142">
        <v>166.43908982000002</v>
      </c>
      <c r="Y199" s="141">
        <v>606.00831475999996</v>
      </c>
      <c r="Z199" s="142">
        <v>132.36390978</v>
      </c>
      <c r="AA199" s="141">
        <v>0</v>
      </c>
      <c r="AB199" s="141">
        <v>139.51626879</v>
      </c>
      <c r="AC199" s="142">
        <v>27.824789060000001</v>
      </c>
      <c r="AD199" s="141">
        <v>277.84112096000001</v>
      </c>
      <c r="AE199" s="141">
        <v>614.23367200000007</v>
      </c>
      <c r="AF199" s="141">
        <v>527.41396032</v>
      </c>
      <c r="AG199" s="141">
        <v>212.25269312</v>
      </c>
      <c r="AH199" s="141">
        <v>0</v>
      </c>
      <c r="AI199" s="141">
        <v>218.38751168000002</v>
      </c>
      <c r="AJ199" s="141">
        <v>177.87966560000001</v>
      </c>
      <c r="AK199" s="141">
        <v>4.5932726399999995</v>
      </c>
      <c r="AL199" s="141">
        <v>71.685851520000014</v>
      </c>
      <c r="AM199" s="380">
        <v>8.9694879999999984</v>
      </c>
      <c r="AN199" s="141">
        <v>13.787926079999998</v>
      </c>
      <c r="AO199" s="141">
        <v>10.32776928</v>
      </c>
      <c r="AP199" s="141">
        <v>14.458575999999999</v>
      </c>
      <c r="AQ199" s="141">
        <v>4.3081027200000008</v>
      </c>
      <c r="AR199" s="141">
        <v>8.412624000000001</v>
      </c>
      <c r="AS199" s="141">
        <v>7.2718329599999993</v>
      </c>
      <c r="AT199" s="142">
        <v>47.687128320000006</v>
      </c>
      <c r="AU199" s="466">
        <v>115.22344736000001</v>
      </c>
      <c r="AV199" s="402">
        <v>2219.5111951999997</v>
      </c>
      <c r="AW199" s="141">
        <v>127.03961749999999</v>
      </c>
      <c r="AX199" s="402">
        <v>1213.3250924400011</v>
      </c>
      <c r="AY199" s="141">
        <v>0</v>
      </c>
      <c r="AZ199" s="141">
        <v>0</v>
      </c>
      <c r="BA199" s="142">
        <v>756.12788075000014</v>
      </c>
      <c r="BB199" s="403">
        <v>457.19721169000104</v>
      </c>
    </row>
    <row r="200" spans="6:54" ht="16.149999999999999" customHeight="1">
      <c r="F200" s="137" t="s">
        <v>185</v>
      </c>
      <c r="G200" s="395" t="s">
        <v>186</v>
      </c>
      <c r="H200" s="467">
        <v>42754</v>
      </c>
      <c r="I200" s="397" t="s">
        <v>61</v>
      </c>
      <c r="J200" s="397" t="s">
        <v>151</v>
      </c>
      <c r="K200" s="398" t="s">
        <v>106</v>
      </c>
      <c r="L200" s="395" t="s">
        <v>114</v>
      </c>
      <c r="M200" s="399">
        <v>0.12640385258722134</v>
      </c>
      <c r="N200" s="400" t="s">
        <v>52</v>
      </c>
      <c r="O200" s="504">
        <v>2017</v>
      </c>
      <c r="P200" s="401">
        <v>3</v>
      </c>
      <c r="Q200" s="141">
        <v>9520.5159478000023</v>
      </c>
      <c r="R200" s="141">
        <v>194.53505275000001</v>
      </c>
      <c r="S200" s="402">
        <v>9325.980895050001</v>
      </c>
      <c r="T200" s="141">
        <v>3825.6681034000003</v>
      </c>
      <c r="U200" s="141">
        <v>0</v>
      </c>
      <c r="V200" s="141">
        <v>0</v>
      </c>
      <c r="W200" s="403">
        <v>5500.3127916500007</v>
      </c>
      <c r="X200" s="142">
        <v>153.56667737999999</v>
      </c>
      <c r="Y200" s="141">
        <v>879.68548267999995</v>
      </c>
      <c r="Z200" s="142">
        <v>30.60123222</v>
      </c>
      <c r="AA200" s="141">
        <v>0</v>
      </c>
      <c r="AB200" s="141">
        <v>-17.775271969999999</v>
      </c>
      <c r="AC200" s="142">
        <v>74.903607859999994</v>
      </c>
      <c r="AD200" s="141">
        <v>308.12426943999998</v>
      </c>
      <c r="AE200" s="141">
        <v>1082.4646767999998</v>
      </c>
      <c r="AF200" s="141">
        <v>646.50161471999991</v>
      </c>
      <c r="AG200" s="141">
        <v>320.69463296000004</v>
      </c>
      <c r="AH200" s="141">
        <v>0</v>
      </c>
      <c r="AI200" s="141">
        <v>385.41095424000002</v>
      </c>
      <c r="AJ200" s="141">
        <v>97.044409280000011</v>
      </c>
      <c r="AK200" s="141">
        <v>4.8071500799999995</v>
      </c>
      <c r="AL200" s="141">
        <v>86.209789119999996</v>
      </c>
      <c r="AM200" s="380">
        <v>9.3871359999999999</v>
      </c>
      <c r="AN200" s="141">
        <v>13.583504000000001</v>
      </c>
      <c r="AO200" s="141">
        <v>9.1152527999999986</v>
      </c>
      <c r="AP200" s="141">
        <v>17.799759999999999</v>
      </c>
      <c r="AQ200" s="141">
        <v>3.39148512</v>
      </c>
      <c r="AR200" s="141">
        <v>6.6227039999999997</v>
      </c>
      <c r="AS200" s="141">
        <v>31.236290880000002</v>
      </c>
      <c r="AT200" s="142">
        <v>101.58228640000002</v>
      </c>
      <c r="AU200" s="466">
        <v>192.71841920000003</v>
      </c>
      <c r="AV200" s="402">
        <v>3123.9759158399997</v>
      </c>
      <c r="AW200" s="141">
        <v>166.18192500000001</v>
      </c>
      <c r="AX200" s="402">
        <v>1203.4298944200013</v>
      </c>
      <c r="AY200" s="141">
        <v>0</v>
      </c>
      <c r="AZ200" s="141">
        <v>0</v>
      </c>
      <c r="BA200" s="142">
        <v>658.79914099999996</v>
      </c>
      <c r="BB200" s="403">
        <v>544.63075342000138</v>
      </c>
    </row>
    <row r="201" spans="6:54" ht="16.149999999999999" customHeight="1">
      <c r="F201" s="137" t="s">
        <v>187</v>
      </c>
      <c r="G201" s="395" t="s">
        <v>188</v>
      </c>
      <c r="H201" s="467">
        <v>42781</v>
      </c>
      <c r="I201" s="397" t="s">
        <v>61</v>
      </c>
      <c r="J201" s="397" t="s">
        <v>151</v>
      </c>
      <c r="K201" s="398" t="s">
        <v>117</v>
      </c>
      <c r="L201" s="395" t="s">
        <v>114</v>
      </c>
      <c r="M201" s="399">
        <v>0.16369947932981119</v>
      </c>
      <c r="N201" s="400" t="s">
        <v>52</v>
      </c>
      <c r="O201" s="504">
        <v>2017</v>
      </c>
      <c r="P201" s="401">
        <v>3</v>
      </c>
      <c r="Q201" s="141">
        <v>12049.246209000001</v>
      </c>
      <c r="R201" s="141">
        <v>122.89168475000001</v>
      </c>
      <c r="S201" s="402">
        <v>11926.354524250002</v>
      </c>
      <c r="T201" s="141">
        <v>5733.2036189999999</v>
      </c>
      <c r="U201" s="141">
        <v>0</v>
      </c>
      <c r="V201" s="141">
        <v>0</v>
      </c>
      <c r="W201" s="403">
        <v>6193.1509052500014</v>
      </c>
      <c r="X201" s="142">
        <v>168.33386080999998</v>
      </c>
      <c r="Y201" s="141">
        <v>829.07352628000001</v>
      </c>
      <c r="Z201" s="142">
        <v>0.54321713999999999</v>
      </c>
      <c r="AA201" s="141">
        <v>0</v>
      </c>
      <c r="AB201" s="141">
        <v>-4.6777031500000001</v>
      </c>
      <c r="AC201" s="142">
        <v>40.56021312</v>
      </c>
      <c r="AD201" s="141">
        <v>274.83385696000005</v>
      </c>
      <c r="AE201" s="141">
        <v>941.36384991999989</v>
      </c>
      <c r="AF201" s="141">
        <v>731.84776704000001</v>
      </c>
      <c r="AG201" s="141">
        <v>267.4961328</v>
      </c>
      <c r="AH201" s="141">
        <v>0</v>
      </c>
      <c r="AI201" s="141">
        <v>315.85293792000004</v>
      </c>
      <c r="AJ201" s="141">
        <v>262.65443776000001</v>
      </c>
      <c r="AK201" s="141">
        <v>2.3832057600000001</v>
      </c>
      <c r="AL201" s="141">
        <v>102.09815743999999</v>
      </c>
      <c r="AM201" s="380">
        <v>4.6537919999999993</v>
      </c>
      <c r="AN201" s="141">
        <v>20.802848000000004</v>
      </c>
      <c r="AO201" s="141">
        <v>10.306855679999998</v>
      </c>
      <c r="AP201" s="141">
        <v>20.126655999999997</v>
      </c>
      <c r="AQ201" s="141">
        <v>3.4729622400000002</v>
      </c>
      <c r="AR201" s="141">
        <v>6.7818079999999998</v>
      </c>
      <c r="AS201" s="141">
        <v>12.404891520000001</v>
      </c>
      <c r="AT201" s="142">
        <v>71.052558720000007</v>
      </c>
      <c r="AU201" s="466">
        <v>149.60237216000002</v>
      </c>
      <c r="AV201" s="402">
        <v>3048.1327177600001</v>
      </c>
      <c r="AW201" s="141">
        <v>210.49476250000004</v>
      </c>
      <c r="AX201" s="402">
        <v>1972.4553307300016</v>
      </c>
      <c r="AY201" s="141">
        <v>0</v>
      </c>
      <c r="AZ201" s="141">
        <v>0</v>
      </c>
      <c r="BA201" s="142">
        <v>515.4668365</v>
      </c>
      <c r="BB201" s="403">
        <v>1456.9884942300018</v>
      </c>
    </row>
    <row r="202" spans="6:54" ht="16.149999999999999" customHeight="1">
      <c r="F202" s="137" t="s">
        <v>189</v>
      </c>
      <c r="G202" s="395" t="s">
        <v>190</v>
      </c>
      <c r="H202" s="467">
        <v>42896</v>
      </c>
      <c r="I202" s="397" t="s">
        <v>55</v>
      </c>
      <c r="J202" s="397" t="s">
        <v>168</v>
      </c>
      <c r="K202" s="398" t="s">
        <v>63</v>
      </c>
      <c r="L202" s="395" t="s">
        <v>191</v>
      </c>
      <c r="M202" s="399">
        <v>0.24415572297152605</v>
      </c>
      <c r="N202" s="400" t="s">
        <v>52</v>
      </c>
      <c r="O202" s="504">
        <v>2017</v>
      </c>
      <c r="P202" s="401">
        <v>3</v>
      </c>
      <c r="Q202" s="141">
        <v>27305.560339200005</v>
      </c>
      <c r="R202" s="141">
        <v>74.066238749999997</v>
      </c>
      <c r="S202" s="402">
        <v>27231.494100450007</v>
      </c>
      <c r="T202" s="141">
        <v>8764.0913074</v>
      </c>
      <c r="U202" s="141">
        <v>0</v>
      </c>
      <c r="V202" s="141">
        <v>0</v>
      </c>
      <c r="W202" s="403">
        <v>18467.402793050001</v>
      </c>
      <c r="X202" s="142">
        <v>745.99840691999998</v>
      </c>
      <c r="Y202" s="141">
        <v>3245.71681868</v>
      </c>
      <c r="Z202" s="142">
        <v>172.89394417</v>
      </c>
      <c r="AA202" s="141">
        <v>0</v>
      </c>
      <c r="AB202" s="141">
        <v>-78.977736410000006</v>
      </c>
      <c r="AC202" s="142">
        <v>20.189570370000002</v>
      </c>
      <c r="AD202" s="141">
        <v>696.30190655999991</v>
      </c>
      <c r="AE202" s="141">
        <v>1643.6201391999998</v>
      </c>
      <c r="AF202" s="141">
        <v>1309.7837625600002</v>
      </c>
      <c r="AG202" s="141">
        <v>1029.6270483200001</v>
      </c>
      <c r="AH202" s="141">
        <v>0</v>
      </c>
      <c r="AI202" s="141">
        <v>884.55663295999989</v>
      </c>
      <c r="AJ202" s="141">
        <v>97.886443200000002</v>
      </c>
      <c r="AK202" s="141">
        <v>104.67294208</v>
      </c>
      <c r="AL202" s="141">
        <v>299.38562528</v>
      </c>
      <c r="AM202" s="380">
        <v>91.340525439999993</v>
      </c>
      <c r="AN202" s="141">
        <v>65.756905279999998</v>
      </c>
      <c r="AO202" s="141">
        <v>183.00187136</v>
      </c>
      <c r="AP202" s="141">
        <v>226.20611199999999</v>
      </c>
      <c r="AQ202" s="141">
        <v>20.063740800000001</v>
      </c>
      <c r="AR202" s="141">
        <v>39.179360000000003</v>
      </c>
      <c r="AS202" s="141">
        <v>66.200159999999997</v>
      </c>
      <c r="AT202" s="142">
        <v>274.36238144000004</v>
      </c>
      <c r="AU202" s="466">
        <v>966.11105631999999</v>
      </c>
      <c r="AV202" s="402">
        <v>7031.9455564799991</v>
      </c>
      <c r="AW202" s="141">
        <v>545.25107500000001</v>
      </c>
      <c r="AX202" s="402">
        <v>6666.8088257600048</v>
      </c>
      <c r="AY202" s="141">
        <v>0</v>
      </c>
      <c r="AZ202" s="141">
        <v>0</v>
      </c>
      <c r="BA202" s="142">
        <v>1785.3056924999996</v>
      </c>
      <c r="BB202" s="403">
        <v>4881.5031332600047</v>
      </c>
    </row>
    <row r="203" spans="6:54" ht="16.149999999999999" customHeight="1">
      <c r="F203" s="137" t="s">
        <v>192</v>
      </c>
      <c r="G203" s="395" t="s">
        <v>218</v>
      </c>
      <c r="H203" s="467">
        <v>42925</v>
      </c>
      <c r="I203" s="397" t="s">
        <v>55</v>
      </c>
      <c r="J203" s="397" t="s">
        <v>116</v>
      </c>
      <c r="K203" s="398" t="s">
        <v>95</v>
      </c>
      <c r="L203" s="395" t="s">
        <v>114</v>
      </c>
      <c r="M203" s="399">
        <v>-6.1888007139344343E-2</v>
      </c>
      <c r="N203" s="400" t="s">
        <v>56</v>
      </c>
      <c r="O203" s="504">
        <v>2017</v>
      </c>
      <c r="P203" s="401">
        <v>3</v>
      </c>
      <c r="Q203" s="141">
        <v>3068.9621247999999</v>
      </c>
      <c r="R203" s="141">
        <v>53.42583350000001</v>
      </c>
      <c r="S203" s="402">
        <v>3015.5362912999999</v>
      </c>
      <c r="T203" s="141">
        <v>1842.4838717999999</v>
      </c>
      <c r="U203" s="141">
        <v>0</v>
      </c>
      <c r="V203" s="141">
        <v>0</v>
      </c>
      <c r="W203" s="403">
        <v>1173.0524195000003</v>
      </c>
      <c r="X203" s="142">
        <v>10.676884149999999</v>
      </c>
      <c r="Y203" s="141">
        <v>299.41785004000002</v>
      </c>
      <c r="Z203" s="142">
        <v>44.845592779999997</v>
      </c>
      <c r="AA203" s="141">
        <v>0</v>
      </c>
      <c r="AB203" s="141">
        <v>-0.8751831699999999</v>
      </c>
      <c r="AC203" s="142">
        <v>7.9370059899999994</v>
      </c>
      <c r="AD203" s="141">
        <v>158.30237696</v>
      </c>
      <c r="AE203" s="141">
        <v>258.89535776000002</v>
      </c>
      <c r="AF203" s="141">
        <v>247.37753664000002</v>
      </c>
      <c r="AG203" s="141">
        <v>59.393464000000009</v>
      </c>
      <c r="AH203" s="141">
        <v>0</v>
      </c>
      <c r="AI203" s="141">
        <v>16.0888624</v>
      </c>
      <c r="AJ203" s="141">
        <v>17.231622720000001</v>
      </c>
      <c r="AK203" s="141">
        <v>4.6136419200000001</v>
      </c>
      <c r="AL203" s="141">
        <v>25.874458239999999</v>
      </c>
      <c r="AM203" s="380">
        <v>9.0092640000000017</v>
      </c>
      <c r="AN203" s="141">
        <v>3.3014079999999999</v>
      </c>
      <c r="AO203" s="141">
        <v>42.856965119999998</v>
      </c>
      <c r="AP203" s="141">
        <v>83.688704000000001</v>
      </c>
      <c r="AQ203" s="141">
        <v>7.2005404799999999</v>
      </c>
      <c r="AR203" s="141">
        <v>14.060816000000001</v>
      </c>
      <c r="AS203" s="141">
        <v>0.34627775999999999</v>
      </c>
      <c r="AT203" s="142">
        <v>13.060714240000001</v>
      </c>
      <c r="AU203" s="466">
        <v>173.52468959999999</v>
      </c>
      <c r="AV203" s="402">
        <v>961.30201024000007</v>
      </c>
      <c r="AW203" s="141">
        <v>53.803854999999999</v>
      </c>
      <c r="AX203" s="402">
        <v>-189.93194988999977</v>
      </c>
      <c r="AY203" s="141">
        <v>0</v>
      </c>
      <c r="AZ203" s="141">
        <v>0</v>
      </c>
      <c r="BA203" s="142">
        <v>252.65492725000004</v>
      </c>
      <c r="BB203" s="403">
        <v>-442.58687713999984</v>
      </c>
    </row>
    <row r="204" spans="6:54" ht="16.149999999999999" customHeight="1">
      <c r="F204" s="137" t="s">
        <v>193</v>
      </c>
      <c r="G204" s="395" t="s">
        <v>219</v>
      </c>
      <c r="H204" s="467">
        <v>43011</v>
      </c>
      <c r="I204" s="397" t="s">
        <v>55</v>
      </c>
      <c r="J204" s="397" t="s">
        <v>126</v>
      </c>
      <c r="K204" s="398" t="s">
        <v>106</v>
      </c>
      <c r="L204" s="395" t="s">
        <v>114</v>
      </c>
      <c r="M204" s="399">
        <v>6.662160086804278E-2</v>
      </c>
      <c r="N204" s="400" t="s">
        <v>52</v>
      </c>
      <c r="O204" s="504">
        <v>2017</v>
      </c>
      <c r="P204" s="401">
        <v>3</v>
      </c>
      <c r="Q204" s="141">
        <v>7378.9695694000002</v>
      </c>
      <c r="R204" s="141">
        <v>138.34898674999999</v>
      </c>
      <c r="S204" s="402">
        <v>7240.62058265</v>
      </c>
      <c r="T204" s="141">
        <v>2833.0131543999996</v>
      </c>
      <c r="U204" s="141">
        <v>0</v>
      </c>
      <c r="V204" s="141">
        <v>0</v>
      </c>
      <c r="W204" s="403">
        <v>4407.6074282500003</v>
      </c>
      <c r="X204" s="142">
        <v>141.38600672999999</v>
      </c>
      <c r="Y204" s="141">
        <v>683.01300916000002</v>
      </c>
      <c r="Z204" s="142">
        <v>87.548495729999999</v>
      </c>
      <c r="AA204" s="141">
        <v>0</v>
      </c>
      <c r="AB204" s="141">
        <v>-2.3237622099999999</v>
      </c>
      <c r="AC204" s="142">
        <v>48.255789269999994</v>
      </c>
      <c r="AD204" s="141">
        <v>399.27444128000008</v>
      </c>
      <c r="AE204" s="141">
        <v>906.59987808000017</v>
      </c>
      <c r="AF204" s="141">
        <v>541.27744736</v>
      </c>
      <c r="AG204" s="141">
        <v>373.95327839999999</v>
      </c>
      <c r="AH204" s="141">
        <v>0</v>
      </c>
      <c r="AI204" s="141">
        <v>433.40688767999995</v>
      </c>
      <c r="AJ204" s="141">
        <v>87.721890879999989</v>
      </c>
      <c r="AK204" s="141">
        <v>4.4506876799999997</v>
      </c>
      <c r="AL204" s="141">
        <v>48.704978560000001</v>
      </c>
      <c r="AM204" s="380">
        <v>8.6910559999999997</v>
      </c>
      <c r="AN204" s="141">
        <v>22.950751999999998</v>
      </c>
      <c r="AO204" s="141">
        <v>20.135033279999998</v>
      </c>
      <c r="AP204" s="141">
        <v>39.318575999999993</v>
      </c>
      <c r="AQ204" s="141">
        <v>2.7091142399999999</v>
      </c>
      <c r="AR204" s="141">
        <v>5.2902079999999998</v>
      </c>
      <c r="AS204" s="141">
        <v>2.7396681600000004</v>
      </c>
      <c r="AT204" s="142">
        <v>24.272933119999998</v>
      </c>
      <c r="AU204" s="466">
        <v>126.1073408</v>
      </c>
      <c r="AV204" s="402">
        <v>2921.4968307200002</v>
      </c>
      <c r="AW204" s="141">
        <v>128.49634750000001</v>
      </c>
      <c r="AX204" s="402">
        <v>491.59876547000027</v>
      </c>
      <c r="AY204" s="141">
        <v>0</v>
      </c>
      <c r="AZ204" s="141">
        <v>0</v>
      </c>
      <c r="BA204" s="142">
        <v>778.14367949999996</v>
      </c>
      <c r="BB204" s="403">
        <v>-286.54491402999969</v>
      </c>
    </row>
    <row r="205" spans="6:54" ht="16.149999999999999" customHeight="1">
      <c r="F205" s="137" t="s">
        <v>194</v>
      </c>
      <c r="G205" s="395" t="s">
        <v>195</v>
      </c>
      <c r="H205" s="467">
        <v>43011</v>
      </c>
      <c r="I205" s="397" t="s">
        <v>55</v>
      </c>
      <c r="J205" s="397" t="s">
        <v>126</v>
      </c>
      <c r="K205" s="398" t="s">
        <v>135</v>
      </c>
      <c r="L205" s="395" t="s">
        <v>114</v>
      </c>
      <c r="M205" s="399">
        <v>0.10175978924706444</v>
      </c>
      <c r="N205" s="400" t="s">
        <v>52</v>
      </c>
      <c r="O205" s="504">
        <v>2017</v>
      </c>
      <c r="P205" s="401">
        <v>3</v>
      </c>
      <c r="Q205" s="141">
        <v>6435.7051044</v>
      </c>
      <c r="R205" s="141">
        <v>68.48443524999999</v>
      </c>
      <c r="S205" s="402">
        <v>6367.2206691500014</v>
      </c>
      <c r="T205" s="141">
        <v>2537.4830051999998</v>
      </c>
      <c r="U205" s="141">
        <v>0</v>
      </c>
      <c r="V205" s="141">
        <v>0</v>
      </c>
      <c r="W205" s="403">
        <v>3829.7376639500008</v>
      </c>
      <c r="X205" s="142">
        <v>181.98824223</v>
      </c>
      <c r="Y205" s="141">
        <v>537.48034680000001</v>
      </c>
      <c r="Z205" s="142">
        <v>9.9288021700000009</v>
      </c>
      <c r="AA205" s="141">
        <v>0</v>
      </c>
      <c r="AB205" s="141">
        <v>-3.8025199800000005</v>
      </c>
      <c r="AC205" s="142">
        <v>25.742456689999997</v>
      </c>
      <c r="AD205" s="141">
        <v>341.11395551999999</v>
      </c>
      <c r="AE205" s="141">
        <v>691.70079264000003</v>
      </c>
      <c r="AF205" s="141">
        <v>499.56669567999995</v>
      </c>
      <c r="AG205" s="141">
        <v>300.63618207999997</v>
      </c>
      <c r="AH205" s="141">
        <v>0</v>
      </c>
      <c r="AI205" s="141">
        <v>254.23409856000004</v>
      </c>
      <c r="AJ205" s="141">
        <v>86.609203199999996</v>
      </c>
      <c r="AK205" s="141">
        <v>1.99618944</v>
      </c>
      <c r="AL205" s="141">
        <v>47.398768000000004</v>
      </c>
      <c r="AM205" s="380">
        <v>3.8980480000000002</v>
      </c>
      <c r="AN205" s="141">
        <v>16.904800000000002</v>
      </c>
      <c r="AO205" s="141">
        <v>21.805314240000001</v>
      </c>
      <c r="AP205" s="141">
        <v>42.580207999999999</v>
      </c>
      <c r="AQ205" s="141">
        <v>4.0534867200000004</v>
      </c>
      <c r="AR205" s="141">
        <v>7.9154239999999998</v>
      </c>
      <c r="AS205" s="141">
        <v>5.0617660799999991</v>
      </c>
      <c r="AT205" s="142">
        <v>29.72401472</v>
      </c>
      <c r="AU205" s="466">
        <v>131.94306176000001</v>
      </c>
      <c r="AV205" s="402">
        <v>2355.1989468799998</v>
      </c>
      <c r="AW205" s="141">
        <v>112.18526750000001</v>
      </c>
      <c r="AX205" s="402">
        <v>654.89599508000083</v>
      </c>
      <c r="AY205" s="141">
        <v>0</v>
      </c>
      <c r="AZ205" s="141">
        <v>0</v>
      </c>
      <c r="BA205" s="142">
        <v>753.9668207499999</v>
      </c>
      <c r="BB205" s="403">
        <v>-99.070825669999209</v>
      </c>
    </row>
    <row r="206" spans="6:54" ht="16.149999999999999" customHeight="1">
      <c r="F206" s="137" t="s">
        <v>196</v>
      </c>
      <c r="G206" s="395" t="s">
        <v>197</v>
      </c>
      <c r="H206" s="467">
        <v>43011</v>
      </c>
      <c r="I206" s="397" t="s">
        <v>55</v>
      </c>
      <c r="J206" s="397" t="s">
        <v>126</v>
      </c>
      <c r="K206" s="398" t="s">
        <v>63</v>
      </c>
      <c r="L206" s="395" t="s">
        <v>114</v>
      </c>
      <c r="M206" s="399">
        <v>0.1792409291551387</v>
      </c>
      <c r="N206" s="400" t="s">
        <v>52</v>
      </c>
      <c r="O206" s="504">
        <v>2017</v>
      </c>
      <c r="P206" s="401">
        <v>3</v>
      </c>
      <c r="Q206" s="141">
        <v>16192.232542200001</v>
      </c>
      <c r="R206" s="141">
        <v>164.01914899999997</v>
      </c>
      <c r="S206" s="402">
        <v>16028.213393200003</v>
      </c>
      <c r="T206" s="141">
        <v>6130.0467800000006</v>
      </c>
      <c r="U206" s="141">
        <v>0</v>
      </c>
      <c r="V206" s="141">
        <v>0</v>
      </c>
      <c r="W206" s="403">
        <v>9898.1666132000009</v>
      </c>
      <c r="X206" s="142">
        <v>346.14157656999998</v>
      </c>
      <c r="Y206" s="141">
        <v>1910.1200747599996</v>
      </c>
      <c r="Z206" s="142">
        <v>83.685618289999994</v>
      </c>
      <c r="AA206" s="141">
        <v>0</v>
      </c>
      <c r="AB206" s="141">
        <v>-12.675066600000001</v>
      </c>
      <c r="AC206" s="142">
        <v>63.616762839999993</v>
      </c>
      <c r="AD206" s="141">
        <v>597.06219455999997</v>
      </c>
      <c r="AE206" s="141">
        <v>1584.8882732800002</v>
      </c>
      <c r="AF206" s="141">
        <v>873.48990143999993</v>
      </c>
      <c r="AG206" s="141">
        <v>516.49759200000005</v>
      </c>
      <c r="AH206" s="141">
        <v>0</v>
      </c>
      <c r="AI206" s="141">
        <v>404.98824287999992</v>
      </c>
      <c r="AJ206" s="141">
        <v>101.25457888</v>
      </c>
      <c r="AK206" s="141">
        <v>7.7831308799999999</v>
      </c>
      <c r="AL206" s="141">
        <v>74.980473279999998</v>
      </c>
      <c r="AM206" s="380">
        <v>10.470961600000001</v>
      </c>
      <c r="AN206" s="141">
        <v>22.8720848</v>
      </c>
      <c r="AO206" s="141">
        <v>49.821970559999997</v>
      </c>
      <c r="AP206" s="141">
        <v>95.541952000000009</v>
      </c>
      <c r="AQ206" s="141">
        <v>9.6754079999999991</v>
      </c>
      <c r="AR206" s="141">
        <v>18.893599999999999</v>
      </c>
      <c r="AS206" s="141">
        <v>7.7606956800000004</v>
      </c>
      <c r="AT206" s="142">
        <v>47.67421152</v>
      </c>
      <c r="AU206" s="466">
        <v>262.71088415999998</v>
      </c>
      <c r="AV206" s="402">
        <v>4423.6552713599995</v>
      </c>
      <c r="AW206" s="141">
        <v>283.19496250000009</v>
      </c>
      <c r="AX206" s="402">
        <v>2902.3108059600017</v>
      </c>
      <c r="AY206" s="141">
        <v>0</v>
      </c>
      <c r="AZ206" s="141">
        <v>0</v>
      </c>
      <c r="BA206" s="142">
        <v>1085.0412127499999</v>
      </c>
      <c r="BB206" s="403">
        <v>1817.2695932100019</v>
      </c>
    </row>
    <row r="207" spans="6:54" ht="16.149999999999999" customHeight="1">
      <c r="F207" s="137" t="s">
        <v>198</v>
      </c>
      <c r="G207" s="395" t="s">
        <v>220</v>
      </c>
      <c r="H207" s="467">
        <v>43013</v>
      </c>
      <c r="I207" s="397" t="s">
        <v>61</v>
      </c>
      <c r="J207" s="397" t="s">
        <v>67</v>
      </c>
      <c r="K207" s="398" t="s">
        <v>117</v>
      </c>
      <c r="L207" s="395" t="s">
        <v>77</v>
      </c>
      <c r="M207" s="399">
        <v>-4.3742528555851749E-2</v>
      </c>
      <c r="N207" s="400" t="s">
        <v>56</v>
      </c>
      <c r="O207" s="504">
        <v>2017</v>
      </c>
      <c r="P207" s="401">
        <v>3</v>
      </c>
      <c r="Q207" s="141">
        <v>6368.6840932000005</v>
      </c>
      <c r="R207" s="141">
        <v>93.173181499999998</v>
      </c>
      <c r="S207" s="402">
        <v>6275.5109116999993</v>
      </c>
      <c r="T207" s="141">
        <v>3249.6125089999996</v>
      </c>
      <c r="U207" s="141">
        <v>0</v>
      </c>
      <c r="V207" s="141">
        <v>0</v>
      </c>
      <c r="W207" s="403">
        <v>3025.8984027000001</v>
      </c>
      <c r="X207" s="142">
        <v>105.71619095</v>
      </c>
      <c r="Y207" s="141">
        <v>436.22538372000002</v>
      </c>
      <c r="Z207" s="142">
        <v>45.600061029999999</v>
      </c>
      <c r="AA207" s="141">
        <v>0</v>
      </c>
      <c r="AB207" s="141">
        <v>-1.7805450700000001</v>
      </c>
      <c r="AC207" s="142">
        <v>28.247291279999999</v>
      </c>
      <c r="AD207" s="141">
        <v>264.27836031999999</v>
      </c>
      <c r="AE207" s="141">
        <v>829.37333856000009</v>
      </c>
      <c r="AF207" s="141">
        <v>507.38558208000001</v>
      </c>
      <c r="AG207" s="141">
        <v>443.99245695999991</v>
      </c>
      <c r="AH207" s="141">
        <v>0</v>
      </c>
      <c r="AI207" s="141">
        <v>311.79313151999997</v>
      </c>
      <c r="AJ207" s="141">
        <v>49.469492799999998</v>
      </c>
      <c r="AK207" s="141">
        <v>1.8128659200000001</v>
      </c>
      <c r="AL207" s="141">
        <v>44.028833280000001</v>
      </c>
      <c r="AM207" s="380">
        <v>3.5400640000000001</v>
      </c>
      <c r="AN207" s="141">
        <v>3.0229759999999999</v>
      </c>
      <c r="AO207" s="141">
        <v>7.1496172800000002</v>
      </c>
      <c r="AP207" s="141">
        <v>15.95756544</v>
      </c>
      <c r="AQ207" s="141">
        <v>5.1100201600000004</v>
      </c>
      <c r="AR207" s="141">
        <v>2.3666719999999999</v>
      </c>
      <c r="AS207" s="141">
        <v>35.585132160000001</v>
      </c>
      <c r="AT207" s="142">
        <v>91.243063039999996</v>
      </c>
      <c r="AU207" s="466">
        <v>163.97511007999998</v>
      </c>
      <c r="AV207" s="402">
        <v>2616.10917152</v>
      </c>
      <c r="AW207" s="141">
        <v>127.29668750000002</v>
      </c>
      <c r="AX207" s="402">
        <v>-278.58234580999982</v>
      </c>
      <c r="AY207" s="141">
        <v>0</v>
      </c>
      <c r="AZ207" s="141">
        <v>0</v>
      </c>
      <c r="BA207" s="142">
        <v>485.9683675</v>
      </c>
      <c r="BB207" s="403">
        <v>-764.55071330999976</v>
      </c>
    </row>
    <row r="208" spans="6:54" ht="16.149999999999999" customHeight="1">
      <c r="F208" s="137" t="s">
        <v>199</v>
      </c>
      <c r="G208" s="395" t="s">
        <v>200</v>
      </c>
      <c r="H208" s="467">
        <v>43031</v>
      </c>
      <c r="I208" s="397" t="s">
        <v>61</v>
      </c>
      <c r="J208" s="397" t="s">
        <v>91</v>
      </c>
      <c r="K208" s="398" t="s">
        <v>63</v>
      </c>
      <c r="L208" s="395" t="s">
        <v>114</v>
      </c>
      <c r="M208" s="399">
        <v>0.12017089804422153</v>
      </c>
      <c r="N208" s="400" t="s">
        <v>52</v>
      </c>
      <c r="O208" s="504">
        <v>2017</v>
      </c>
      <c r="P208" s="401">
        <v>3</v>
      </c>
      <c r="Q208" s="141">
        <v>11026.456812800001</v>
      </c>
      <c r="R208" s="141">
        <v>150.00330174999999</v>
      </c>
      <c r="S208" s="402">
        <v>10876.45351105</v>
      </c>
      <c r="T208" s="141">
        <v>4208.5381338000007</v>
      </c>
      <c r="U208" s="141">
        <v>0</v>
      </c>
      <c r="V208" s="141">
        <v>0</v>
      </c>
      <c r="W208" s="403">
        <v>6667.9153772500013</v>
      </c>
      <c r="X208" s="142">
        <v>255.76400792000004</v>
      </c>
      <c r="Y208" s="141">
        <v>1296.0697374800002</v>
      </c>
      <c r="Z208" s="142">
        <v>58.094055250000004</v>
      </c>
      <c r="AA208" s="141">
        <v>0</v>
      </c>
      <c r="AB208" s="141">
        <v>-9.8382659799999992</v>
      </c>
      <c r="AC208" s="142">
        <v>62.651043480000013</v>
      </c>
      <c r="AD208" s="141">
        <v>712.4208415999999</v>
      </c>
      <c r="AE208" s="141">
        <v>941.45406784000011</v>
      </c>
      <c r="AF208" s="141">
        <v>742.01231935999999</v>
      </c>
      <c r="AG208" s="141">
        <v>553.54708447999997</v>
      </c>
      <c r="AH208" s="141">
        <v>0</v>
      </c>
      <c r="AI208" s="141">
        <v>266.47366304000002</v>
      </c>
      <c r="AJ208" s="141">
        <v>34.102373759999999</v>
      </c>
      <c r="AK208" s="141">
        <v>4.6034572799999998</v>
      </c>
      <c r="AL208" s="141">
        <v>141.65545247999998</v>
      </c>
      <c r="AM208" s="380">
        <v>8.989376</v>
      </c>
      <c r="AN208" s="141">
        <v>21.359508160000001</v>
      </c>
      <c r="AO208" s="141">
        <v>33.616938880000006</v>
      </c>
      <c r="AP208" s="141">
        <v>41.962158400000007</v>
      </c>
      <c r="AQ208" s="141">
        <v>4.2708886399999999</v>
      </c>
      <c r="AR208" s="141">
        <v>6.9806879999999998</v>
      </c>
      <c r="AS208" s="141">
        <v>3.8803478400000002</v>
      </c>
      <c r="AT208" s="142">
        <v>76.170878399999978</v>
      </c>
      <c r="AU208" s="466">
        <v>197.23078432</v>
      </c>
      <c r="AV208" s="402">
        <v>3593.5000441599996</v>
      </c>
      <c r="AW208" s="141">
        <v>192.24109250000001</v>
      </c>
      <c r="AX208" s="402">
        <v>1325.0592174400008</v>
      </c>
      <c r="AY208" s="141">
        <v>0</v>
      </c>
      <c r="AZ208" s="141">
        <v>0</v>
      </c>
      <c r="BA208" s="142">
        <v>973.85467575000007</v>
      </c>
      <c r="BB208" s="403">
        <v>351.20454169000078</v>
      </c>
    </row>
    <row r="209" spans="6:54" ht="16.149999999999999" customHeight="1">
      <c r="F209" s="137" t="s">
        <v>201</v>
      </c>
      <c r="G209" s="395" t="s">
        <v>202</v>
      </c>
      <c r="H209" s="467">
        <v>43031</v>
      </c>
      <c r="I209" s="397" t="s">
        <v>61</v>
      </c>
      <c r="J209" s="397" t="s">
        <v>91</v>
      </c>
      <c r="K209" s="398" t="s">
        <v>117</v>
      </c>
      <c r="L209" s="395" t="s">
        <v>114</v>
      </c>
      <c r="M209" s="399">
        <v>9.4418172900013211E-2</v>
      </c>
      <c r="N209" s="400" t="s">
        <v>52</v>
      </c>
      <c r="O209" s="504">
        <v>2017</v>
      </c>
      <c r="P209" s="401">
        <v>3</v>
      </c>
      <c r="Q209" s="141">
        <v>8999.9777582000006</v>
      </c>
      <c r="R209" s="141">
        <v>86.763308249999994</v>
      </c>
      <c r="S209" s="402">
        <v>8913.2144499500009</v>
      </c>
      <c r="T209" s="141">
        <v>4432.0144440000004</v>
      </c>
      <c r="U209" s="141">
        <v>0</v>
      </c>
      <c r="V209" s="141">
        <v>0</v>
      </c>
      <c r="W209" s="403">
        <v>4481.2000059500006</v>
      </c>
      <c r="X209" s="142">
        <v>157.98780969000001</v>
      </c>
      <c r="Y209" s="141">
        <v>619.63938767999991</v>
      </c>
      <c r="Z209" s="142">
        <v>0.45268094999999997</v>
      </c>
      <c r="AA209" s="141">
        <v>0</v>
      </c>
      <c r="AB209" s="141">
        <v>-1.08643428</v>
      </c>
      <c r="AC209" s="142">
        <v>35.610901400000003</v>
      </c>
      <c r="AD209" s="141">
        <v>356.57129247999995</v>
      </c>
      <c r="AE209" s="141">
        <v>891.77406656000016</v>
      </c>
      <c r="AF209" s="141">
        <v>591.04766655999993</v>
      </c>
      <c r="AG209" s="141">
        <v>297.23797375999999</v>
      </c>
      <c r="AH209" s="141">
        <v>0</v>
      </c>
      <c r="AI209" s="141">
        <v>281.99114528000001</v>
      </c>
      <c r="AJ209" s="141">
        <v>101.28465152000001</v>
      </c>
      <c r="AK209" s="141">
        <v>4.2775488000000008</v>
      </c>
      <c r="AL209" s="141">
        <v>97.032152319999994</v>
      </c>
      <c r="AM209" s="380">
        <v>8.3529599999999995</v>
      </c>
      <c r="AN209" s="141">
        <v>14.677344</v>
      </c>
      <c r="AO209" s="141">
        <v>7.2718329599999993</v>
      </c>
      <c r="AP209" s="141">
        <v>14.200032</v>
      </c>
      <c r="AQ209" s="141">
        <v>3.5646240000000002</v>
      </c>
      <c r="AR209" s="141">
        <v>6.9607999999999999</v>
      </c>
      <c r="AS209" s="141">
        <v>3.0044688000000006</v>
      </c>
      <c r="AT209" s="142">
        <v>51.708024640000005</v>
      </c>
      <c r="AU209" s="466">
        <v>109.7400864</v>
      </c>
      <c r="AV209" s="402">
        <v>2730.9565836799998</v>
      </c>
      <c r="AW209" s="141">
        <v>156.92655500000001</v>
      </c>
      <c r="AX209" s="402">
        <v>849.76145607000092</v>
      </c>
      <c r="AY209" s="141">
        <v>0</v>
      </c>
      <c r="AZ209" s="141">
        <v>0</v>
      </c>
      <c r="BA209" s="142">
        <v>555.93268499999999</v>
      </c>
      <c r="BB209" s="403">
        <v>293.82877107000093</v>
      </c>
    </row>
    <row r="210" spans="6:54" ht="16.149999999999999" customHeight="1">
      <c r="F210" s="137" t="s">
        <v>203</v>
      </c>
      <c r="G210" s="395" t="s">
        <v>221</v>
      </c>
      <c r="H210" s="467">
        <v>43078</v>
      </c>
      <c r="I210" s="397" t="s">
        <v>61</v>
      </c>
      <c r="J210" s="397" t="s">
        <v>91</v>
      </c>
      <c r="K210" s="398" t="s">
        <v>117</v>
      </c>
      <c r="L210" s="395" t="s">
        <v>77</v>
      </c>
      <c r="M210" s="399">
        <v>2.8237349832699678E-2</v>
      </c>
      <c r="N210" s="400" t="s">
        <v>51</v>
      </c>
      <c r="O210" s="504">
        <v>2017</v>
      </c>
      <c r="P210" s="401">
        <v>3</v>
      </c>
      <c r="Q210" s="141">
        <v>11235.1472376</v>
      </c>
      <c r="R210" s="141">
        <v>80.046742499999993</v>
      </c>
      <c r="S210" s="402">
        <v>11155.1004951</v>
      </c>
      <c r="T210" s="141">
        <v>5765.1511345999998</v>
      </c>
      <c r="U210" s="141">
        <v>0</v>
      </c>
      <c r="V210" s="141">
        <v>0</v>
      </c>
      <c r="W210" s="403">
        <v>5389.9493605000007</v>
      </c>
      <c r="X210" s="142">
        <v>191.28164280000004</v>
      </c>
      <c r="Y210" s="141">
        <v>886.29919231999997</v>
      </c>
      <c r="Z210" s="142">
        <v>45.932027060000003</v>
      </c>
      <c r="AA210" s="141">
        <v>0</v>
      </c>
      <c r="AB210" s="141">
        <v>-3.13858792</v>
      </c>
      <c r="AC210" s="142">
        <v>59.421919370000012</v>
      </c>
      <c r="AD210" s="141">
        <v>358.55608672000005</v>
      </c>
      <c r="AE210" s="141">
        <v>1282.50787808</v>
      </c>
      <c r="AF210" s="141">
        <v>863.44563968000011</v>
      </c>
      <c r="AG210" s="141">
        <v>491.26664704000007</v>
      </c>
      <c r="AH210" s="141">
        <v>0</v>
      </c>
      <c r="AI210" s="141">
        <v>457.25449120000002</v>
      </c>
      <c r="AJ210" s="141">
        <v>225.09371039999996</v>
      </c>
      <c r="AK210" s="141">
        <v>3.0859459199999999</v>
      </c>
      <c r="AL210" s="141">
        <v>20.317616960000002</v>
      </c>
      <c r="AM210" s="380">
        <v>6.0260639999999999</v>
      </c>
      <c r="AN210" s="141">
        <v>6.742032</v>
      </c>
      <c r="AO210" s="141">
        <v>4.2266256000000002</v>
      </c>
      <c r="AP210" s="141">
        <v>19.751978560000005</v>
      </c>
      <c r="AQ210" s="141">
        <v>24.06272512</v>
      </c>
      <c r="AR210" s="141">
        <v>3.1423040000000002</v>
      </c>
      <c r="AS210" s="141">
        <v>2.4952368000000003</v>
      </c>
      <c r="AT210" s="142">
        <v>13.50913472</v>
      </c>
      <c r="AU210" s="466">
        <v>79.956100800000002</v>
      </c>
      <c r="AV210" s="402">
        <v>3781.4841168000003</v>
      </c>
      <c r="AW210" s="141">
        <v>223.98492999999999</v>
      </c>
      <c r="AX210" s="402">
        <v>317.25078297000061</v>
      </c>
      <c r="AY210" s="141">
        <v>0</v>
      </c>
      <c r="AZ210" s="141">
        <v>0</v>
      </c>
      <c r="BA210" s="142">
        <v>776.36080499999991</v>
      </c>
      <c r="BB210" s="403">
        <v>-459.1100220299993</v>
      </c>
    </row>
    <row r="211" spans="6:54" ht="16.149999999999999" customHeight="1">
      <c r="F211" s="137" t="s">
        <v>204</v>
      </c>
      <c r="G211" s="395" t="s">
        <v>205</v>
      </c>
      <c r="H211" s="467">
        <v>43078</v>
      </c>
      <c r="I211" s="397" t="s">
        <v>61</v>
      </c>
      <c r="J211" s="397" t="s">
        <v>91</v>
      </c>
      <c r="K211" s="398" t="s">
        <v>117</v>
      </c>
      <c r="L211" s="395" t="s">
        <v>77</v>
      </c>
      <c r="M211" s="399">
        <v>8.1241721627506785E-2</v>
      </c>
      <c r="N211" s="400" t="s">
        <v>52</v>
      </c>
      <c r="O211" s="504">
        <v>2017</v>
      </c>
      <c r="P211" s="401">
        <v>3</v>
      </c>
      <c r="Q211" s="141">
        <v>14169.348364600002</v>
      </c>
      <c r="R211" s="141">
        <v>156.781206</v>
      </c>
      <c r="S211" s="402">
        <v>14012.567158600003</v>
      </c>
      <c r="T211" s="141">
        <v>7055.8682766000002</v>
      </c>
      <c r="U211" s="141">
        <v>0</v>
      </c>
      <c r="V211" s="141">
        <v>0</v>
      </c>
      <c r="W211" s="403">
        <v>6956.6988820000024</v>
      </c>
      <c r="X211" s="142">
        <v>242.13970223000001</v>
      </c>
      <c r="Y211" s="141">
        <v>974.10938415999999</v>
      </c>
      <c r="Z211" s="142">
        <v>1.5391152300000002</v>
      </c>
      <c r="AA211" s="141">
        <v>0</v>
      </c>
      <c r="AB211" s="141">
        <v>-3.95341363</v>
      </c>
      <c r="AC211" s="142">
        <v>85.375627170000001</v>
      </c>
      <c r="AD211" s="141">
        <v>279.88606047999997</v>
      </c>
      <c r="AE211" s="141">
        <v>1443.6370832</v>
      </c>
      <c r="AF211" s="141">
        <v>1627.1403324800003</v>
      </c>
      <c r="AG211" s="141">
        <v>349.53429472000005</v>
      </c>
      <c r="AH211" s="141">
        <v>0</v>
      </c>
      <c r="AI211" s="141">
        <v>391.00446527999998</v>
      </c>
      <c r="AJ211" s="141">
        <v>87.751963520000004</v>
      </c>
      <c r="AK211" s="141">
        <v>3.5340700800000007</v>
      </c>
      <c r="AL211" s="141">
        <v>50.720637759999995</v>
      </c>
      <c r="AM211" s="380">
        <v>6.901136000000001</v>
      </c>
      <c r="AN211" s="141">
        <v>21.061391999999998</v>
      </c>
      <c r="AO211" s="141">
        <v>11.773443840000001</v>
      </c>
      <c r="AP211" s="141">
        <v>28.26617152</v>
      </c>
      <c r="AQ211" s="141">
        <v>11.972264959999999</v>
      </c>
      <c r="AR211" s="141">
        <v>3.2616319999999996</v>
      </c>
      <c r="AS211" s="141">
        <v>16.62133248</v>
      </c>
      <c r="AT211" s="142">
        <v>52.907973119999994</v>
      </c>
      <c r="AU211" s="466">
        <v>152.76534591999999</v>
      </c>
      <c r="AV211" s="402">
        <v>4385.9742534400002</v>
      </c>
      <c r="AW211" s="141">
        <v>283.216385</v>
      </c>
      <c r="AX211" s="402">
        <v>1151.1422554800019</v>
      </c>
      <c r="AY211" s="141">
        <v>0</v>
      </c>
      <c r="AZ211" s="141">
        <v>0</v>
      </c>
      <c r="BA211" s="142">
        <v>739.13654649999989</v>
      </c>
      <c r="BB211" s="403">
        <v>412.00570898000205</v>
      </c>
    </row>
    <row r="212" spans="6:54" ht="16.149999999999999" customHeight="1">
      <c r="F212" s="137" t="s">
        <v>206</v>
      </c>
      <c r="G212" s="395" t="s">
        <v>207</v>
      </c>
      <c r="H212" s="467">
        <v>43097</v>
      </c>
      <c r="I212" s="397" t="s">
        <v>55</v>
      </c>
      <c r="J212" s="397" t="s">
        <v>116</v>
      </c>
      <c r="K212" s="398" t="s">
        <v>63</v>
      </c>
      <c r="L212" s="395" t="s">
        <v>114</v>
      </c>
      <c r="M212" s="399">
        <v>0.14165538263540967</v>
      </c>
      <c r="N212" s="400" t="s">
        <v>52</v>
      </c>
      <c r="O212" s="504">
        <v>2017</v>
      </c>
      <c r="P212" s="401">
        <v>3</v>
      </c>
      <c r="Q212" s="141">
        <v>14968.505151600002</v>
      </c>
      <c r="R212" s="141">
        <v>192.11218200000002</v>
      </c>
      <c r="S212" s="402">
        <v>14776.392969600001</v>
      </c>
      <c r="T212" s="141">
        <v>6035.0169880000003</v>
      </c>
      <c r="U212" s="141">
        <v>0</v>
      </c>
      <c r="V212" s="141">
        <v>0</v>
      </c>
      <c r="W212" s="403">
        <v>8741.3759816000002</v>
      </c>
      <c r="X212" s="142">
        <v>324.51712670000006</v>
      </c>
      <c r="Y212" s="141">
        <v>1760.83032852</v>
      </c>
      <c r="Z212" s="142">
        <v>62.500149830000005</v>
      </c>
      <c r="AA212" s="141">
        <v>0</v>
      </c>
      <c r="AB212" s="141">
        <v>19.10313609</v>
      </c>
      <c r="AC212" s="142">
        <v>76.322008170000004</v>
      </c>
      <c r="AD212" s="141">
        <v>723.78829952000001</v>
      </c>
      <c r="AE212" s="141">
        <v>942.5066102400001</v>
      </c>
      <c r="AF212" s="141">
        <v>1127.7239999999999</v>
      </c>
      <c r="AG212" s="141">
        <v>729.65246431999992</v>
      </c>
      <c r="AH212" s="141">
        <v>0</v>
      </c>
      <c r="AI212" s="141">
        <v>437.97792895999999</v>
      </c>
      <c r="AJ212" s="141">
        <v>76.8355952</v>
      </c>
      <c r="AK212" s="141">
        <v>8.9115599999999997</v>
      </c>
      <c r="AL212" s="141">
        <v>63.289357759999994</v>
      </c>
      <c r="AM212" s="380">
        <v>17.402000000000001</v>
      </c>
      <c r="AN212" s="141">
        <v>17.739303679999999</v>
      </c>
      <c r="AO212" s="141">
        <v>24.629969280000001</v>
      </c>
      <c r="AP212" s="141">
        <v>41.804575999999997</v>
      </c>
      <c r="AQ212" s="141">
        <v>12.791907840000002</v>
      </c>
      <c r="AR212" s="141">
        <v>24.979328000000002</v>
      </c>
      <c r="AS212" s="141">
        <v>9.76706976</v>
      </c>
      <c r="AT212" s="142">
        <v>47.26367552</v>
      </c>
      <c r="AU212" s="466">
        <v>196.37783008000002</v>
      </c>
      <c r="AV212" s="402">
        <v>4307.0636460800006</v>
      </c>
      <c r="AW212" s="141">
        <v>261.52055000000007</v>
      </c>
      <c r="AX212" s="402">
        <v>2120.3693247299989</v>
      </c>
      <c r="AY212" s="141">
        <v>0</v>
      </c>
      <c r="AZ212" s="141">
        <v>0</v>
      </c>
      <c r="BA212" s="142">
        <v>818.6905677499999</v>
      </c>
      <c r="BB212" s="403">
        <v>1301.6787569799985</v>
      </c>
    </row>
    <row r="213" spans="6:54" ht="16.149999999999999" customHeight="1">
      <c r="G213" s="395" t="s">
        <v>246</v>
      </c>
    </row>
    <row r="214" spans="6:54" ht="16.149999999999999" customHeight="1">
      <c r="G214" s="395" t="s">
        <v>246</v>
      </c>
    </row>
    <row r="215" spans="6:54" ht="16.149999999999999" customHeight="1">
      <c r="G215" s="395" t="s">
        <v>246</v>
      </c>
    </row>
    <row r="216" spans="6:54" ht="16.149999999999999" customHeight="1">
      <c r="G216" s="395" t="s">
        <v>246</v>
      </c>
    </row>
    <row r="217" spans="6:54" ht="16.149999999999999" customHeight="1">
      <c r="G217" s="395" t="s">
        <v>246</v>
      </c>
    </row>
    <row r="218" spans="6:54" ht="16.149999999999999" customHeight="1">
      <c r="G218" s="395" t="s">
        <v>246</v>
      </c>
    </row>
    <row r="219" spans="6:54" ht="16.149999999999999" customHeight="1">
      <c r="G219" s="395" t="s">
        <v>246</v>
      </c>
    </row>
    <row r="220" spans="6:54" ht="16.149999999999999" customHeight="1">
      <c r="G220" s="395" t="s">
        <v>246</v>
      </c>
    </row>
    <row r="221" spans="6:54" ht="16.149999999999999" customHeight="1">
      <c r="G221" s="395" t="s">
        <v>246</v>
      </c>
    </row>
    <row r="222" spans="6:54" ht="16.149999999999999" customHeight="1">
      <c r="G222" s="395" t="s">
        <v>246</v>
      </c>
    </row>
    <row r="223" spans="6:54" ht="16.149999999999999" customHeight="1">
      <c r="G223" s="395" t="s">
        <v>246</v>
      </c>
    </row>
    <row r="224" spans="6:54" ht="16.149999999999999" customHeight="1">
      <c r="G224" s="395" t="s">
        <v>246</v>
      </c>
    </row>
    <row r="225" spans="7:7" ht="16.149999999999999" customHeight="1">
      <c r="G225" s="395" t="s">
        <v>246</v>
      </c>
    </row>
    <row r="226" spans="7:7" ht="16.149999999999999" customHeight="1">
      <c r="G226" s="395" t="s">
        <v>246</v>
      </c>
    </row>
    <row r="227" spans="7:7" ht="16.149999999999999" customHeight="1">
      <c r="G227" s="395" t="s">
        <v>246</v>
      </c>
    </row>
    <row r="228" spans="7:7" ht="16.149999999999999" customHeight="1">
      <c r="G228" s="395" t="s">
        <v>246</v>
      </c>
    </row>
    <row r="229" spans="7:7" ht="16.149999999999999" customHeight="1">
      <c r="G229" s="395" t="s">
        <v>246</v>
      </c>
    </row>
    <row r="230" spans="7:7" ht="16.149999999999999" customHeight="1">
      <c r="G230" s="395" t="s">
        <v>246</v>
      </c>
    </row>
    <row r="231" spans="7:7" ht="16.149999999999999" customHeight="1">
      <c r="G231" s="395" t="s">
        <v>246</v>
      </c>
    </row>
    <row r="232" spans="7:7" ht="16.149999999999999" customHeight="1">
      <c r="G232" s="395" t="s">
        <v>246</v>
      </c>
    </row>
    <row r="233" spans="7:7" ht="16.149999999999999" customHeight="1">
      <c r="G233" s="395" t="s">
        <v>246</v>
      </c>
    </row>
    <row r="234" spans="7:7" ht="16.149999999999999" customHeight="1">
      <c r="G234" s="395" t="s">
        <v>246</v>
      </c>
    </row>
    <row r="235" spans="7:7" ht="16.149999999999999" customHeight="1">
      <c r="G235" s="395" t="s">
        <v>246</v>
      </c>
    </row>
    <row r="236" spans="7:7" ht="16.149999999999999" customHeight="1">
      <c r="G236" s="395" t="s">
        <v>246</v>
      </c>
    </row>
    <row r="237" spans="7:7" ht="16.149999999999999" customHeight="1">
      <c r="G237" s="395" t="s">
        <v>246</v>
      </c>
    </row>
    <row r="238" spans="7:7" ht="16.149999999999999" customHeight="1">
      <c r="G238" s="395" t="s">
        <v>246</v>
      </c>
    </row>
    <row r="239" spans="7:7" ht="16.149999999999999" customHeight="1">
      <c r="G239" s="395" t="s">
        <v>246</v>
      </c>
    </row>
    <row r="240" spans="7:7" ht="16.149999999999999" customHeight="1">
      <c r="G240" s="395" t="s">
        <v>246</v>
      </c>
    </row>
    <row r="241" spans="7:7" ht="16.149999999999999" customHeight="1">
      <c r="G241" s="395" t="s">
        <v>246</v>
      </c>
    </row>
    <row r="242" spans="7:7" ht="16.149999999999999" customHeight="1">
      <c r="G242" s="395" t="s">
        <v>246</v>
      </c>
    </row>
    <row r="243" spans="7:7" ht="16.149999999999999" customHeight="1">
      <c r="G243" s="395" t="s">
        <v>246</v>
      </c>
    </row>
    <row r="244" spans="7:7" ht="16.149999999999999" customHeight="1">
      <c r="G244" s="395" t="s">
        <v>246</v>
      </c>
    </row>
    <row r="245" spans="7:7" ht="16.149999999999999" customHeight="1">
      <c r="G245" s="395" t="s">
        <v>246</v>
      </c>
    </row>
    <row r="246" spans="7:7" ht="16.149999999999999" customHeight="1">
      <c r="G246" s="395" t="s">
        <v>246</v>
      </c>
    </row>
    <row r="247" spans="7:7" ht="16.149999999999999" customHeight="1">
      <c r="G247" s="395" t="s">
        <v>246</v>
      </c>
    </row>
    <row r="248" spans="7:7" ht="16.149999999999999" customHeight="1">
      <c r="G248" s="395" t="s">
        <v>246</v>
      </c>
    </row>
    <row r="249" spans="7:7" ht="16.149999999999999" customHeight="1">
      <c r="G249" s="395" t="s">
        <v>246</v>
      </c>
    </row>
    <row r="250" spans="7:7" ht="16.149999999999999" customHeight="1">
      <c r="G250" s="395" t="s">
        <v>246</v>
      </c>
    </row>
    <row r="251" spans="7:7" ht="16.149999999999999" customHeight="1">
      <c r="G251" s="395" t="s">
        <v>246</v>
      </c>
    </row>
    <row r="252" spans="7:7" ht="16.149999999999999" customHeight="1">
      <c r="G252" s="395" t="s">
        <v>246</v>
      </c>
    </row>
    <row r="253" spans="7:7" ht="16.149999999999999" customHeight="1">
      <c r="G253" s="395" t="s">
        <v>246</v>
      </c>
    </row>
    <row r="254" spans="7:7" ht="16.149999999999999" customHeight="1">
      <c r="G254" s="395" t="s">
        <v>246</v>
      </c>
    </row>
    <row r="255" spans="7:7" ht="16.149999999999999" customHeight="1">
      <c r="G255" s="395" t="s">
        <v>246</v>
      </c>
    </row>
    <row r="256" spans="7:7" ht="16.149999999999999" customHeight="1">
      <c r="G256" s="395" t="s">
        <v>246</v>
      </c>
    </row>
    <row r="257" spans="7:7" ht="16.149999999999999" customHeight="1">
      <c r="G257" s="395" t="s">
        <v>246</v>
      </c>
    </row>
    <row r="258" spans="7:7" ht="16.149999999999999" customHeight="1">
      <c r="G258" s="395" t="s">
        <v>246</v>
      </c>
    </row>
    <row r="259" spans="7:7" ht="16.149999999999999" customHeight="1">
      <c r="G259" s="395" t="s">
        <v>246</v>
      </c>
    </row>
    <row r="260" spans="7:7" ht="16.149999999999999" customHeight="1">
      <c r="G260" s="395" t="s">
        <v>246</v>
      </c>
    </row>
    <row r="261" spans="7:7" ht="16.149999999999999" customHeight="1">
      <c r="G261" s="395" t="s">
        <v>246</v>
      </c>
    </row>
    <row r="262" spans="7:7" ht="16.149999999999999" customHeight="1">
      <c r="G262" s="395" t="s">
        <v>246</v>
      </c>
    </row>
    <row r="263" spans="7:7" ht="16.149999999999999" customHeight="1">
      <c r="G263" s="395" t="s">
        <v>246</v>
      </c>
    </row>
    <row r="264" spans="7:7" ht="16.149999999999999" customHeight="1">
      <c r="G264" s="395" t="s">
        <v>246</v>
      </c>
    </row>
    <row r="265" spans="7:7" ht="16.149999999999999" customHeight="1">
      <c r="G265" s="395" t="s">
        <v>246</v>
      </c>
    </row>
    <row r="266" spans="7:7" ht="16.149999999999999" customHeight="1">
      <c r="G266" s="395" t="s">
        <v>246</v>
      </c>
    </row>
    <row r="267" spans="7:7" ht="16.149999999999999" customHeight="1">
      <c r="G267" s="395" t="s">
        <v>246</v>
      </c>
    </row>
    <row r="268" spans="7:7" ht="16.149999999999999" customHeight="1">
      <c r="G268" s="395" t="s">
        <v>246</v>
      </c>
    </row>
    <row r="269" spans="7:7" ht="16.149999999999999" customHeight="1">
      <c r="G269" s="395" t="s">
        <v>246</v>
      </c>
    </row>
    <row r="270" spans="7:7" ht="16.149999999999999" customHeight="1">
      <c r="G270" s="395" t="s">
        <v>246</v>
      </c>
    </row>
    <row r="271" spans="7:7" ht="16.149999999999999" customHeight="1">
      <c r="G271" s="395" t="s">
        <v>246</v>
      </c>
    </row>
    <row r="272" spans="7:7" ht="16.149999999999999" customHeight="1">
      <c r="G272" s="395" t="s">
        <v>246</v>
      </c>
    </row>
    <row r="273" spans="7:7" ht="16.149999999999999" customHeight="1">
      <c r="G273" s="395" t="s">
        <v>246</v>
      </c>
    </row>
    <row r="274" spans="7:7" ht="16.149999999999999" customHeight="1">
      <c r="G274" s="395" t="s">
        <v>246</v>
      </c>
    </row>
    <row r="275" spans="7:7" ht="16.149999999999999" customHeight="1">
      <c r="G275" s="395" t="s">
        <v>246</v>
      </c>
    </row>
    <row r="276" spans="7:7" ht="16.149999999999999" customHeight="1">
      <c r="G276" s="395" t="s">
        <v>246</v>
      </c>
    </row>
    <row r="277" spans="7:7" ht="16.149999999999999" customHeight="1">
      <c r="G277" s="395" t="s">
        <v>246</v>
      </c>
    </row>
    <row r="278" spans="7:7" ht="16.149999999999999" customHeight="1">
      <c r="G278" s="395" t="s">
        <v>246</v>
      </c>
    </row>
    <row r="279" spans="7:7" ht="16.149999999999999" customHeight="1">
      <c r="G279" s="395" t="s">
        <v>246</v>
      </c>
    </row>
    <row r="280" spans="7:7" ht="16.149999999999999" customHeight="1">
      <c r="G280" s="395" t="s">
        <v>246</v>
      </c>
    </row>
    <row r="281" spans="7:7" ht="16.149999999999999" customHeight="1">
      <c r="G281" s="395" t="s">
        <v>246</v>
      </c>
    </row>
    <row r="282" spans="7:7" ht="16.149999999999999" customHeight="1">
      <c r="G282" s="395" t="s">
        <v>246</v>
      </c>
    </row>
    <row r="283" spans="7:7" ht="16.149999999999999" customHeight="1">
      <c r="G283" s="395" t="s">
        <v>246</v>
      </c>
    </row>
    <row r="284" spans="7:7" ht="16.149999999999999" customHeight="1">
      <c r="G284" s="395" t="s">
        <v>246</v>
      </c>
    </row>
    <row r="285" spans="7:7" ht="16.149999999999999" customHeight="1">
      <c r="G285" s="395" t="s">
        <v>246</v>
      </c>
    </row>
    <row r="286" spans="7:7" ht="16.149999999999999" customHeight="1">
      <c r="G286" s="395" t="s">
        <v>246</v>
      </c>
    </row>
    <row r="287" spans="7:7" ht="16.149999999999999" customHeight="1">
      <c r="G287" s="395" t="s">
        <v>246</v>
      </c>
    </row>
    <row r="288" spans="7:7" ht="16.149999999999999" customHeight="1">
      <c r="G288" s="395" t="s">
        <v>246</v>
      </c>
    </row>
    <row r="289" spans="7:7" ht="16.149999999999999" customHeight="1">
      <c r="G289" s="395" t="s">
        <v>246</v>
      </c>
    </row>
    <row r="290" spans="7:7" ht="16.149999999999999" customHeight="1">
      <c r="G290" s="395" t="s">
        <v>246</v>
      </c>
    </row>
    <row r="291" spans="7:7" ht="16.149999999999999" customHeight="1">
      <c r="G291" s="395" t="s">
        <v>246</v>
      </c>
    </row>
    <row r="292" spans="7:7" ht="16.149999999999999" customHeight="1">
      <c r="G292" s="395" t="s">
        <v>246</v>
      </c>
    </row>
    <row r="293" spans="7:7" ht="16.149999999999999" customHeight="1">
      <c r="G293" s="395" t="s">
        <v>246</v>
      </c>
    </row>
    <row r="294" spans="7:7" ht="16.149999999999999" customHeight="1">
      <c r="G294" s="395" t="s">
        <v>246</v>
      </c>
    </row>
    <row r="295" spans="7:7" ht="16.149999999999999" customHeight="1">
      <c r="G295" s="395" t="s">
        <v>246</v>
      </c>
    </row>
    <row r="296" spans="7:7" ht="16.149999999999999" customHeight="1">
      <c r="G296" s="395" t="s">
        <v>246</v>
      </c>
    </row>
    <row r="297" spans="7:7" ht="16.149999999999999" customHeight="1">
      <c r="G297" s="395" t="s">
        <v>246</v>
      </c>
    </row>
    <row r="298" spans="7:7" ht="16.149999999999999" customHeight="1">
      <c r="G298" s="395" t="s">
        <v>246</v>
      </c>
    </row>
    <row r="299" spans="7:7" ht="16.149999999999999" customHeight="1">
      <c r="G299" s="395" t="s">
        <v>246</v>
      </c>
    </row>
    <row r="300" spans="7:7" ht="16.149999999999999" customHeight="1">
      <c r="G300" s="395" t="s">
        <v>246</v>
      </c>
    </row>
    <row r="301" spans="7:7" ht="16.149999999999999" customHeight="1">
      <c r="G301" s="395" t="s">
        <v>246</v>
      </c>
    </row>
    <row r="302" spans="7:7" ht="16.149999999999999" customHeight="1">
      <c r="G302" s="395" t="s">
        <v>246</v>
      </c>
    </row>
    <row r="303" spans="7:7" ht="16.149999999999999" customHeight="1">
      <c r="G303" s="395" t="s">
        <v>246</v>
      </c>
    </row>
    <row r="304" spans="7:7" ht="16.149999999999999" customHeight="1">
      <c r="G304" s="395" t="s">
        <v>246</v>
      </c>
    </row>
    <row r="305" spans="7:7" ht="16.149999999999999" customHeight="1">
      <c r="G305" s="395" t="s">
        <v>246</v>
      </c>
    </row>
    <row r="306" spans="7:7" ht="16.149999999999999" customHeight="1">
      <c r="G306" s="395" t="s">
        <v>246</v>
      </c>
    </row>
    <row r="307" spans="7:7" ht="16.149999999999999" customHeight="1">
      <c r="G307" s="395" t="s">
        <v>246</v>
      </c>
    </row>
    <row r="308" spans="7:7" ht="16.149999999999999" customHeight="1">
      <c r="G308" s="395" t="s">
        <v>246</v>
      </c>
    </row>
    <row r="309" spans="7:7" ht="16.149999999999999" customHeight="1">
      <c r="G309" s="395" t="s">
        <v>246</v>
      </c>
    </row>
    <row r="310" spans="7:7" ht="16.149999999999999" customHeight="1">
      <c r="G310" s="395" t="s">
        <v>246</v>
      </c>
    </row>
    <row r="311" spans="7:7" ht="16.149999999999999" customHeight="1">
      <c r="G311" s="395" t="s">
        <v>246</v>
      </c>
    </row>
    <row r="312" spans="7:7" ht="16.149999999999999" customHeight="1">
      <c r="G312" s="395" t="s">
        <v>246</v>
      </c>
    </row>
    <row r="313" spans="7:7" ht="16.149999999999999" customHeight="1">
      <c r="G313" s="395" t="s">
        <v>246</v>
      </c>
    </row>
    <row r="314" spans="7:7" ht="16.149999999999999" customHeight="1">
      <c r="G314" s="395" t="s">
        <v>246</v>
      </c>
    </row>
    <row r="315" spans="7:7" ht="16.149999999999999" customHeight="1">
      <c r="G315" s="395" t="s">
        <v>246</v>
      </c>
    </row>
    <row r="316" spans="7:7" ht="16.149999999999999" customHeight="1">
      <c r="G316" s="395" t="s">
        <v>246</v>
      </c>
    </row>
    <row r="317" spans="7:7" ht="16.149999999999999" customHeight="1">
      <c r="G317" s="395" t="s">
        <v>246</v>
      </c>
    </row>
    <row r="318" spans="7:7" ht="16.149999999999999" customHeight="1">
      <c r="G318" s="395" t="s">
        <v>246</v>
      </c>
    </row>
    <row r="319" spans="7:7" ht="16.149999999999999" customHeight="1">
      <c r="G319" s="395" t="s">
        <v>246</v>
      </c>
    </row>
    <row r="320" spans="7:7" ht="16.149999999999999" customHeight="1">
      <c r="G320" s="395" t="s">
        <v>246</v>
      </c>
    </row>
    <row r="321" spans="7:7" ht="16.149999999999999" customHeight="1">
      <c r="G321" s="395" t="s">
        <v>246</v>
      </c>
    </row>
    <row r="322" spans="7:7" ht="16.149999999999999" customHeight="1">
      <c r="G322" s="395" t="s">
        <v>246</v>
      </c>
    </row>
    <row r="323" spans="7:7" ht="16.149999999999999" customHeight="1">
      <c r="G323" s="395" t="s">
        <v>246</v>
      </c>
    </row>
    <row r="324" spans="7:7" ht="16.149999999999999" customHeight="1">
      <c r="G324" s="395" t="s">
        <v>246</v>
      </c>
    </row>
    <row r="325" spans="7:7" ht="16.149999999999999" customHeight="1">
      <c r="G325" s="395" t="s">
        <v>246</v>
      </c>
    </row>
    <row r="326" spans="7:7" ht="16.149999999999999" customHeight="1">
      <c r="G326" s="395" t="s">
        <v>246</v>
      </c>
    </row>
    <row r="327" spans="7:7" ht="16.149999999999999" customHeight="1">
      <c r="G327" s="395" t="s">
        <v>246</v>
      </c>
    </row>
    <row r="328" spans="7:7" ht="16.149999999999999" customHeight="1">
      <c r="G328" s="395" t="s">
        <v>246</v>
      </c>
    </row>
    <row r="329" spans="7:7" ht="16.149999999999999" customHeight="1">
      <c r="G329" s="395" t="s">
        <v>246</v>
      </c>
    </row>
    <row r="330" spans="7:7" ht="16.149999999999999" customHeight="1">
      <c r="G330" s="395" t="s">
        <v>246</v>
      </c>
    </row>
    <row r="331" spans="7:7" ht="16.149999999999999" customHeight="1">
      <c r="G331" s="395" t="s">
        <v>246</v>
      </c>
    </row>
    <row r="332" spans="7:7" ht="16.149999999999999" customHeight="1">
      <c r="G332" s="395" t="s">
        <v>246</v>
      </c>
    </row>
    <row r="333" spans="7:7" ht="16.149999999999999" customHeight="1">
      <c r="G333" s="395" t="s">
        <v>246</v>
      </c>
    </row>
    <row r="334" spans="7:7" ht="16.149999999999999" customHeight="1">
      <c r="G334" s="395" t="s">
        <v>246</v>
      </c>
    </row>
    <row r="335" spans="7:7" ht="16.149999999999999" customHeight="1">
      <c r="G335" s="395" t="s">
        <v>246</v>
      </c>
    </row>
    <row r="336" spans="7:7" ht="16.149999999999999" customHeight="1">
      <c r="G336" s="395" t="s">
        <v>246</v>
      </c>
    </row>
    <row r="337" spans="7:7" ht="16.149999999999999" customHeight="1">
      <c r="G337" s="395" t="s">
        <v>246</v>
      </c>
    </row>
    <row r="338" spans="7:7" ht="16.149999999999999" customHeight="1">
      <c r="G338" s="395" t="s">
        <v>246</v>
      </c>
    </row>
    <row r="339" spans="7:7" ht="16.149999999999999" customHeight="1">
      <c r="G339" s="395" t="s">
        <v>246</v>
      </c>
    </row>
    <row r="340" spans="7:7" ht="16.149999999999999" customHeight="1">
      <c r="G340" s="395" t="s">
        <v>246</v>
      </c>
    </row>
    <row r="341" spans="7:7" ht="16.149999999999999" customHeight="1">
      <c r="G341" s="395" t="s">
        <v>246</v>
      </c>
    </row>
    <row r="342" spans="7:7" ht="16.149999999999999" customHeight="1">
      <c r="G342" s="395" t="s">
        <v>246</v>
      </c>
    </row>
    <row r="343" spans="7:7" ht="16.149999999999999" customHeight="1">
      <c r="G343" s="395" t="s">
        <v>246</v>
      </c>
    </row>
    <row r="344" spans="7:7" ht="16.149999999999999" customHeight="1">
      <c r="G344" s="395" t="s">
        <v>246</v>
      </c>
    </row>
    <row r="345" spans="7:7" ht="16.149999999999999" customHeight="1">
      <c r="G345" s="395" t="s">
        <v>246</v>
      </c>
    </row>
    <row r="346" spans="7:7" ht="16.149999999999999" customHeight="1">
      <c r="G346" s="395" t="s">
        <v>246</v>
      </c>
    </row>
    <row r="347" spans="7:7" ht="16.149999999999999" customHeight="1">
      <c r="G347" s="395" t="s">
        <v>246</v>
      </c>
    </row>
    <row r="348" spans="7:7" ht="16.149999999999999" customHeight="1">
      <c r="G348" s="395" t="s">
        <v>246</v>
      </c>
    </row>
    <row r="349" spans="7:7" ht="16.149999999999999" customHeight="1">
      <c r="G349" s="395" t="s">
        <v>246</v>
      </c>
    </row>
    <row r="350" spans="7:7" ht="16.149999999999999" customHeight="1">
      <c r="G350" s="395" t="s">
        <v>246</v>
      </c>
    </row>
    <row r="351" spans="7:7" ht="16.149999999999999" customHeight="1">
      <c r="G351" s="395" t="s">
        <v>246</v>
      </c>
    </row>
    <row r="352" spans="7:7" ht="16.149999999999999" customHeight="1">
      <c r="G352" s="395" t="s">
        <v>246</v>
      </c>
    </row>
    <row r="353" spans="7:7" ht="16.149999999999999" customHeight="1">
      <c r="G353" s="395" t="s">
        <v>246</v>
      </c>
    </row>
    <row r="354" spans="7:7" ht="16.149999999999999" customHeight="1">
      <c r="G354" s="395" t="s">
        <v>246</v>
      </c>
    </row>
    <row r="355" spans="7:7" ht="16.149999999999999" customHeight="1">
      <c r="G355" s="395" t="s">
        <v>246</v>
      </c>
    </row>
    <row r="356" spans="7:7" ht="16.149999999999999" customHeight="1">
      <c r="G356" s="395" t="s">
        <v>246</v>
      </c>
    </row>
    <row r="357" spans="7:7" ht="16.149999999999999" customHeight="1">
      <c r="G357" s="395" t="s">
        <v>246</v>
      </c>
    </row>
    <row r="358" spans="7:7" ht="16.149999999999999" customHeight="1">
      <c r="G358" s="395" t="s">
        <v>246</v>
      </c>
    </row>
    <row r="359" spans="7:7" ht="16.149999999999999" customHeight="1">
      <c r="G359" s="395" t="s">
        <v>246</v>
      </c>
    </row>
    <row r="360" spans="7:7" ht="16.149999999999999" customHeight="1">
      <c r="G360" s="395" t="s">
        <v>246</v>
      </c>
    </row>
    <row r="361" spans="7:7" ht="16.149999999999999" customHeight="1">
      <c r="G361" s="395" t="s">
        <v>246</v>
      </c>
    </row>
    <row r="362" spans="7:7" ht="16.149999999999999" customHeight="1">
      <c r="G362" s="395" t="s">
        <v>246</v>
      </c>
    </row>
    <row r="363" spans="7:7" ht="16.149999999999999" customHeight="1">
      <c r="G363" s="395" t="s">
        <v>246</v>
      </c>
    </row>
    <row r="364" spans="7:7" ht="16.149999999999999" customHeight="1">
      <c r="G364" s="395" t="s">
        <v>246</v>
      </c>
    </row>
    <row r="365" spans="7:7" ht="16.149999999999999" customHeight="1">
      <c r="G365" s="395" t="s">
        <v>246</v>
      </c>
    </row>
    <row r="366" spans="7:7" ht="16.149999999999999" customHeight="1">
      <c r="G366" s="395" t="s">
        <v>246</v>
      </c>
    </row>
    <row r="367" spans="7:7" ht="16.149999999999999" customHeight="1">
      <c r="G367" s="395" t="s">
        <v>246</v>
      </c>
    </row>
    <row r="368" spans="7:7" ht="16.149999999999999" customHeight="1">
      <c r="G368" s="395" t="s">
        <v>246</v>
      </c>
    </row>
    <row r="369" spans="7:7" ht="16.149999999999999" customHeight="1">
      <c r="G369" s="395" t="s">
        <v>246</v>
      </c>
    </row>
    <row r="370" spans="7:7" ht="16.149999999999999" customHeight="1">
      <c r="G370" s="395" t="s">
        <v>246</v>
      </c>
    </row>
    <row r="371" spans="7:7" ht="16.149999999999999" customHeight="1">
      <c r="G371" s="395" t="s">
        <v>246</v>
      </c>
    </row>
    <row r="372" spans="7:7" ht="16.149999999999999" customHeight="1">
      <c r="G372" s="395" t="s">
        <v>246</v>
      </c>
    </row>
    <row r="373" spans="7:7" ht="16.149999999999999" customHeight="1">
      <c r="G373" s="395" t="s">
        <v>246</v>
      </c>
    </row>
    <row r="374" spans="7:7" ht="16.149999999999999" customHeight="1">
      <c r="G374" s="395" t="s">
        <v>246</v>
      </c>
    </row>
    <row r="375" spans="7:7" ht="16.149999999999999" customHeight="1">
      <c r="G375" s="395" t="s">
        <v>246</v>
      </c>
    </row>
    <row r="376" spans="7:7" ht="16.149999999999999" customHeight="1">
      <c r="G376" s="395" t="s">
        <v>246</v>
      </c>
    </row>
    <row r="377" spans="7:7" ht="16.149999999999999" customHeight="1">
      <c r="G377" s="395" t="s">
        <v>246</v>
      </c>
    </row>
    <row r="378" spans="7:7" ht="16.149999999999999" customHeight="1">
      <c r="G378" s="395" t="s">
        <v>246</v>
      </c>
    </row>
    <row r="379" spans="7:7" ht="16.149999999999999" customHeight="1">
      <c r="G379" s="395" t="s">
        <v>246</v>
      </c>
    </row>
    <row r="380" spans="7:7" ht="16.149999999999999" customHeight="1">
      <c r="G380" s="395" t="s">
        <v>246</v>
      </c>
    </row>
    <row r="381" spans="7:7" ht="16.149999999999999" customHeight="1">
      <c r="G381" s="395" t="s">
        <v>246</v>
      </c>
    </row>
    <row r="382" spans="7:7" ht="16.149999999999999" customHeight="1">
      <c r="G382" s="395" t="s">
        <v>246</v>
      </c>
    </row>
    <row r="383" spans="7:7" ht="16.149999999999999" customHeight="1">
      <c r="G383" s="395" t="s">
        <v>246</v>
      </c>
    </row>
    <row r="384" spans="7:7" ht="16.149999999999999" customHeight="1">
      <c r="G384" s="395" t="s">
        <v>246</v>
      </c>
    </row>
    <row r="385" spans="7:7" ht="16.149999999999999" customHeight="1">
      <c r="G385" s="395" t="s">
        <v>246</v>
      </c>
    </row>
    <row r="386" spans="7:7" ht="16.149999999999999" customHeight="1">
      <c r="G386" s="395" t="s">
        <v>246</v>
      </c>
    </row>
    <row r="387" spans="7:7" ht="16.149999999999999" customHeight="1">
      <c r="G387" s="395" t="s">
        <v>246</v>
      </c>
    </row>
    <row r="388" spans="7:7" ht="16.149999999999999" customHeight="1">
      <c r="G388" s="395" t="s">
        <v>246</v>
      </c>
    </row>
    <row r="389" spans="7:7" ht="16.149999999999999" customHeight="1">
      <c r="G389" s="395" t="s">
        <v>246</v>
      </c>
    </row>
    <row r="390" spans="7:7" ht="16.149999999999999" customHeight="1">
      <c r="G390" s="395" t="s">
        <v>246</v>
      </c>
    </row>
    <row r="391" spans="7:7" ht="16.149999999999999" customHeight="1">
      <c r="G391" s="395" t="s">
        <v>246</v>
      </c>
    </row>
    <row r="392" spans="7:7" ht="16.149999999999999" customHeight="1">
      <c r="G392" s="395" t="s">
        <v>246</v>
      </c>
    </row>
    <row r="393" spans="7:7" ht="16.149999999999999" customHeight="1">
      <c r="G393" s="395" t="s">
        <v>246</v>
      </c>
    </row>
    <row r="394" spans="7:7" ht="16.149999999999999" customHeight="1">
      <c r="G394" s="395" t="s">
        <v>246</v>
      </c>
    </row>
    <row r="395" spans="7:7" ht="16.149999999999999" customHeight="1">
      <c r="G395" s="395" t="s">
        <v>246</v>
      </c>
    </row>
  </sheetData>
  <sheetProtection sheet="1" objects="1" scenarios="1" selectLockedCells="1"/>
  <pageMargins left="0.7" right="0.7" top="0.75" bottom="0.75" header="0.3" footer="0.3"/>
  <pageSetup orientation="portrait" horizontalDpi="0" verticalDpi="0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FEB1E-986D-4741-A9A4-28D382B0DD2D}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5">
    <tabColor theme="0" tint="-0.34998626667073579"/>
  </sheetPr>
  <dimension ref="A1:EF149"/>
  <sheetViews>
    <sheetView workbookViewId="0">
      <pane xSplit="7" ySplit="17" topLeftCell="H36" activePane="bottomRight" state="frozen"/>
      <selection activeCell="I34" sqref="I34"/>
      <selection pane="topRight" activeCell="I34" sqref="I34"/>
      <selection pane="bottomLeft" activeCell="I34" sqref="I34"/>
      <selection pane="bottomRight" activeCell="I32" sqref="I32"/>
    </sheetView>
  </sheetViews>
  <sheetFormatPr defaultColWidth="9.140625" defaultRowHeight="15.75"/>
  <cols>
    <col min="1" max="1" width="4.7109375" style="143" customWidth="1"/>
    <col min="2" max="2" width="4.7109375" style="91" hidden="1" customWidth="1"/>
    <col min="3" max="5" width="4.7109375" style="92" hidden="1" customWidth="1"/>
    <col min="6" max="6" width="11.28515625" style="144" customWidth="1"/>
    <col min="7" max="7" width="20.7109375" style="91" customWidth="1"/>
    <col min="8" max="8" width="11.7109375" style="149" customWidth="1"/>
    <col min="9" max="10" width="11.7109375" style="92" customWidth="1"/>
    <col min="11" max="11" width="6.7109375" style="92" customWidth="1"/>
    <col min="12" max="12" width="12.7109375" style="91" customWidth="1"/>
    <col min="13" max="13" width="8.7109375" style="150" customWidth="1"/>
    <col min="14" max="14" width="8.7109375" style="140" customWidth="1"/>
    <col min="15" max="15" width="8.7109375" style="100" customWidth="1"/>
    <col min="16" max="16" width="8.7109375" style="151" customWidth="1"/>
    <col min="17" max="17" width="14.7109375" style="96" customWidth="1"/>
    <col min="18" max="18" width="10.7109375" style="96" customWidth="1"/>
    <col min="19" max="19" width="14.7109375" style="152" customWidth="1"/>
    <col min="20" max="20" width="14.7109375" style="96" customWidth="1"/>
    <col min="21" max="22" width="10.7109375" style="96" hidden="1" customWidth="1"/>
    <col min="23" max="23" width="14.7109375" style="96" customWidth="1"/>
    <col min="24" max="24" width="10.7109375" style="152" customWidth="1"/>
    <col min="25" max="25" width="10.7109375" style="96" customWidth="1"/>
    <col min="26" max="26" width="10.7109375" style="152" customWidth="1"/>
    <col min="27" max="28" width="10.7109375" style="96" customWidth="1"/>
    <col min="29" max="29" width="10.7109375" style="152" customWidth="1"/>
    <col min="30" max="46" width="10.7109375" style="96" customWidth="1"/>
    <col min="47" max="47" width="10.7109375" style="152" customWidth="1"/>
    <col min="48" max="48" width="10.7109375" style="97" customWidth="1"/>
    <col min="49" max="49" width="10.7109375" style="152" customWidth="1"/>
    <col min="50" max="51" width="10.7109375" style="96" customWidth="1"/>
    <col min="52" max="52" width="10.7109375" style="152" customWidth="1"/>
    <col min="53" max="53" width="11.7109375" style="153" customWidth="1"/>
    <col min="54" max="54" width="9.140625" style="98"/>
    <col min="55" max="136" width="9.140625" style="99"/>
    <col min="137" max="16384" width="9.140625" style="91"/>
  </cols>
  <sheetData>
    <row r="1" spans="1:54" s="99" customFormat="1">
      <c r="A1" s="90"/>
      <c r="B1" s="161"/>
      <c r="C1" s="90"/>
      <c r="D1" s="161"/>
      <c r="E1" s="90"/>
      <c r="F1" s="180"/>
      <c r="H1" s="193"/>
      <c r="I1" s="93"/>
      <c r="J1" s="93"/>
      <c r="K1" s="93"/>
      <c r="L1" s="93"/>
      <c r="M1" s="181">
        <f>IF(Q1=0,0,AW1/Q1)</f>
        <v>0</v>
      </c>
      <c r="N1" s="182" t="str">
        <f>IF(Q1&gt;0,IF(M:M&lt;0,"L",IF(M:M&lt;M$15,"M","P")),"na")</f>
        <v>na</v>
      </c>
      <c r="O1" s="94"/>
      <c r="P1" s="105"/>
      <c r="Q1" s="101"/>
      <c r="R1" s="102"/>
      <c r="S1" s="103"/>
      <c r="T1" s="102"/>
      <c r="U1" s="102"/>
      <c r="V1" s="102"/>
      <c r="W1" s="102"/>
      <c r="X1" s="103"/>
      <c r="Y1" s="102"/>
      <c r="Z1" s="103"/>
      <c r="AA1" s="102"/>
      <c r="AB1" s="102"/>
      <c r="AC1" s="103"/>
      <c r="AD1" s="102"/>
      <c r="AE1" s="102"/>
      <c r="AF1" s="102"/>
      <c r="AG1" s="102"/>
      <c r="AH1" s="102"/>
      <c r="AI1" s="102"/>
      <c r="AJ1" s="102"/>
      <c r="AK1" s="102"/>
      <c r="AL1" s="102"/>
      <c r="AM1" s="102"/>
      <c r="AN1" s="102"/>
      <c r="AO1" s="102"/>
      <c r="AP1" s="102"/>
      <c r="AQ1" s="102"/>
      <c r="AR1" s="102"/>
      <c r="AS1" s="102"/>
      <c r="AT1" s="102"/>
      <c r="AU1" s="103"/>
      <c r="AV1" s="103"/>
      <c r="AW1" s="103"/>
      <c r="AX1" s="102"/>
      <c r="AY1" s="102"/>
      <c r="AZ1" s="103"/>
      <c r="BA1" s="103"/>
      <c r="BB1" s="98"/>
    </row>
    <row r="2" spans="1:54" s="161" customFormat="1">
      <c r="A2" s="90"/>
      <c r="B2" s="90"/>
      <c r="C2" s="90"/>
      <c r="D2" s="90"/>
      <c r="E2" s="90"/>
      <c r="F2" s="180"/>
      <c r="G2" s="90"/>
      <c r="H2" s="194"/>
      <c r="I2" s="90"/>
      <c r="J2" s="90"/>
      <c r="K2" s="90"/>
      <c r="L2" s="90"/>
      <c r="M2" s="195"/>
      <c r="N2" s="90"/>
      <c r="O2" s="180"/>
      <c r="P2" s="196"/>
      <c r="Q2" s="196"/>
      <c r="R2" s="197"/>
      <c r="S2" s="103"/>
      <c r="T2" s="103"/>
      <c r="U2" s="103"/>
      <c r="V2" s="103"/>
      <c r="W2" s="103"/>
      <c r="X2" s="103"/>
      <c r="Y2" s="103"/>
      <c r="Z2" s="103"/>
      <c r="AA2" s="103"/>
      <c r="AB2" s="103"/>
      <c r="AC2" s="103"/>
      <c r="AD2" s="103"/>
      <c r="AE2" s="103"/>
      <c r="AF2" s="103"/>
      <c r="AG2" s="103"/>
      <c r="AH2" s="103"/>
      <c r="AI2" s="103"/>
      <c r="AJ2" s="103"/>
      <c r="AK2" s="103"/>
      <c r="AL2" s="103"/>
      <c r="AM2" s="103"/>
      <c r="AN2" s="103"/>
      <c r="AO2" s="103"/>
      <c r="AP2" s="103"/>
      <c r="AQ2" s="103"/>
      <c r="AR2" s="103"/>
      <c r="AS2" s="103"/>
      <c r="AT2" s="103"/>
      <c r="AU2" s="103"/>
      <c r="AV2" s="103"/>
      <c r="AW2" s="103"/>
      <c r="AX2" s="103"/>
      <c r="AY2" s="103"/>
      <c r="AZ2" s="103"/>
      <c r="BA2" s="103"/>
      <c r="BB2" s="198"/>
    </row>
    <row r="3" spans="1:54" s="161" customFormat="1">
      <c r="A3" s="90"/>
      <c r="B3" s="90"/>
      <c r="C3" s="90"/>
      <c r="D3" s="90"/>
      <c r="E3" s="90"/>
      <c r="F3" s="180"/>
      <c r="G3" s="90"/>
      <c r="H3" s="194"/>
      <c r="I3" s="90"/>
      <c r="J3" s="90"/>
      <c r="K3" s="90"/>
      <c r="L3" s="90"/>
      <c r="M3" s="195"/>
      <c r="N3" s="90"/>
      <c r="O3" s="180"/>
      <c r="P3" s="196"/>
      <c r="Q3" s="196"/>
      <c r="R3" s="197"/>
      <c r="S3" s="103"/>
      <c r="T3" s="103"/>
      <c r="U3" s="103"/>
      <c r="V3" s="103"/>
      <c r="W3" s="103"/>
      <c r="X3" s="103"/>
      <c r="Y3" s="103"/>
      <c r="Z3" s="103"/>
      <c r="AA3" s="103"/>
      <c r="AB3" s="103"/>
      <c r="AC3" s="103"/>
      <c r="AD3" s="103"/>
      <c r="AE3" s="103"/>
      <c r="AF3" s="103"/>
      <c r="AG3" s="103"/>
      <c r="AH3" s="103"/>
      <c r="AI3" s="103"/>
      <c r="AJ3" s="103"/>
      <c r="AK3" s="103"/>
      <c r="AL3" s="103"/>
      <c r="AM3" s="103"/>
      <c r="AN3" s="103"/>
      <c r="AO3" s="103"/>
      <c r="AP3" s="103"/>
      <c r="AQ3" s="103"/>
      <c r="AR3" s="103"/>
      <c r="AS3" s="103"/>
      <c r="AT3" s="103"/>
      <c r="AU3" s="103"/>
      <c r="AV3" s="103"/>
      <c r="AW3" s="103"/>
      <c r="AX3" s="103"/>
      <c r="AY3" s="103"/>
      <c r="AZ3" s="103"/>
      <c r="BA3" s="103"/>
      <c r="BB3" s="198"/>
    </row>
    <row r="4" spans="1:54" s="161" customFormat="1" hidden="1">
      <c r="A4" s="90"/>
      <c r="B4" s="90"/>
      <c r="C4" s="90"/>
      <c r="D4" s="90"/>
      <c r="E4" s="90"/>
      <c r="F4" s="180"/>
      <c r="G4" s="90"/>
      <c r="H4" s="194"/>
      <c r="I4" s="90"/>
      <c r="J4" s="90"/>
      <c r="K4" s="90"/>
      <c r="L4" s="90"/>
      <c r="M4" s="195"/>
      <c r="N4" s="90"/>
      <c r="O4" s="180"/>
      <c r="P4" s="196"/>
      <c r="Q4" s="196"/>
      <c r="R4" s="197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H4" s="103"/>
      <c r="AI4" s="103"/>
      <c r="AJ4" s="103"/>
      <c r="AK4" s="103"/>
      <c r="AL4" s="103"/>
      <c r="AM4" s="103"/>
      <c r="AN4" s="103"/>
      <c r="AO4" s="103"/>
      <c r="AP4" s="103"/>
      <c r="AQ4" s="103"/>
      <c r="AR4" s="103"/>
      <c r="AS4" s="103"/>
      <c r="AT4" s="103"/>
      <c r="AU4" s="103"/>
      <c r="AV4" s="103"/>
      <c r="AW4" s="103"/>
      <c r="AX4" s="103"/>
      <c r="AY4" s="103"/>
      <c r="AZ4" s="103"/>
      <c r="BA4" s="103"/>
      <c r="BB4" s="198"/>
    </row>
    <row r="5" spans="1:54" s="161" customFormat="1" hidden="1">
      <c r="A5" s="90"/>
      <c r="B5" s="90"/>
      <c r="C5" s="90"/>
      <c r="D5" s="90"/>
      <c r="E5" s="90"/>
      <c r="F5" s="180"/>
      <c r="G5" s="90"/>
      <c r="H5" s="194"/>
      <c r="I5" s="90"/>
      <c r="J5" s="90"/>
      <c r="K5" s="90"/>
      <c r="L5" s="90"/>
      <c r="M5" s="195"/>
      <c r="N5" s="90"/>
      <c r="O5" s="180"/>
      <c r="P5" s="196"/>
      <c r="Q5" s="196"/>
      <c r="R5" s="197"/>
      <c r="S5" s="103"/>
      <c r="T5" s="103"/>
      <c r="U5" s="103"/>
      <c r="V5" s="103"/>
      <c r="W5" s="103"/>
      <c r="X5" s="103"/>
      <c r="Y5" s="103"/>
      <c r="Z5" s="103"/>
      <c r="AA5" s="103"/>
      <c r="AB5" s="103"/>
      <c r="AC5" s="103"/>
      <c r="AD5" s="103"/>
      <c r="AE5" s="103"/>
      <c r="AF5" s="103"/>
      <c r="AG5" s="103"/>
      <c r="AH5" s="103"/>
      <c r="AI5" s="103"/>
      <c r="AJ5" s="103"/>
      <c r="AK5" s="103"/>
      <c r="AL5" s="103"/>
      <c r="AM5" s="103"/>
      <c r="AN5" s="103"/>
      <c r="AO5" s="103"/>
      <c r="AP5" s="103"/>
      <c r="AQ5" s="103"/>
      <c r="AR5" s="103"/>
      <c r="AS5" s="103"/>
      <c r="AT5" s="103"/>
      <c r="AU5" s="103"/>
      <c r="AV5" s="103"/>
      <c r="AW5" s="103"/>
      <c r="AX5" s="103"/>
      <c r="AY5" s="103"/>
      <c r="AZ5" s="103"/>
      <c r="BA5" s="103"/>
      <c r="BB5" s="198"/>
    </row>
    <row r="6" spans="1:54" s="161" customFormat="1" hidden="1">
      <c r="A6" s="90"/>
      <c r="B6" s="90"/>
      <c r="C6" s="90"/>
      <c r="D6" s="90"/>
      <c r="E6" s="90"/>
      <c r="F6" s="180"/>
      <c r="G6" s="90"/>
      <c r="H6" s="194"/>
      <c r="I6" s="90"/>
      <c r="J6" s="90"/>
      <c r="K6" s="90"/>
      <c r="L6" s="90"/>
      <c r="M6" s="195"/>
      <c r="N6" s="90"/>
      <c r="O6" s="180"/>
      <c r="P6" s="196"/>
      <c r="Q6" s="196"/>
      <c r="R6" s="197"/>
      <c r="S6" s="103"/>
      <c r="T6" s="103"/>
      <c r="U6" s="103"/>
      <c r="V6" s="103"/>
      <c r="W6" s="103"/>
      <c r="X6" s="103"/>
      <c r="Y6" s="103"/>
      <c r="Z6" s="103"/>
      <c r="AA6" s="103"/>
      <c r="AB6" s="103"/>
      <c r="AC6" s="103"/>
      <c r="AD6" s="103"/>
      <c r="AE6" s="103"/>
      <c r="AF6" s="103"/>
      <c r="AG6" s="103"/>
      <c r="AH6" s="103"/>
      <c r="AI6" s="103"/>
      <c r="AJ6" s="103"/>
      <c r="AK6" s="103"/>
      <c r="AL6" s="103"/>
      <c r="AM6" s="103"/>
      <c r="AN6" s="103"/>
      <c r="AO6" s="103"/>
      <c r="AP6" s="103"/>
      <c r="AQ6" s="103"/>
      <c r="AR6" s="103"/>
      <c r="AS6" s="103"/>
      <c r="AT6" s="103"/>
      <c r="AU6" s="103"/>
      <c r="AV6" s="103"/>
      <c r="AW6" s="103"/>
      <c r="AX6" s="103"/>
      <c r="AY6" s="103"/>
      <c r="AZ6" s="103"/>
      <c r="BA6" s="103"/>
      <c r="BB6" s="198"/>
    </row>
    <row r="7" spans="1:54" s="161" customFormat="1" hidden="1">
      <c r="A7" s="90"/>
      <c r="B7" s="90"/>
      <c r="C7" s="90"/>
      <c r="D7" s="90"/>
      <c r="E7" s="90"/>
      <c r="F7" s="180"/>
      <c r="G7" s="90"/>
      <c r="H7" s="194"/>
      <c r="I7" s="90"/>
      <c r="J7" s="90"/>
      <c r="K7" s="90"/>
      <c r="L7" s="90"/>
      <c r="M7" s="195"/>
      <c r="N7" s="90"/>
      <c r="O7" s="180"/>
      <c r="P7" s="196"/>
      <c r="Q7" s="196"/>
      <c r="R7" s="197"/>
      <c r="S7" s="103"/>
      <c r="T7" s="103"/>
      <c r="U7" s="103"/>
      <c r="V7" s="103"/>
      <c r="W7" s="103"/>
      <c r="X7" s="103"/>
      <c r="Y7" s="103"/>
      <c r="Z7" s="103"/>
      <c r="AA7" s="103"/>
      <c r="AB7" s="103"/>
      <c r="AC7" s="103"/>
      <c r="AD7" s="103"/>
      <c r="AE7" s="103"/>
      <c r="AF7" s="103"/>
      <c r="AG7" s="103"/>
      <c r="AH7" s="103"/>
      <c r="AI7" s="103"/>
      <c r="AJ7" s="103"/>
      <c r="AK7" s="103"/>
      <c r="AL7" s="103"/>
      <c r="AM7" s="103"/>
      <c r="AN7" s="103"/>
      <c r="AO7" s="103"/>
      <c r="AP7" s="103"/>
      <c r="AQ7" s="103"/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98"/>
    </row>
    <row r="8" spans="1:54" s="161" customFormat="1" hidden="1">
      <c r="A8" s="90"/>
      <c r="B8" s="90"/>
      <c r="C8" s="90"/>
      <c r="D8" s="90"/>
      <c r="E8" s="90"/>
      <c r="F8" s="180"/>
      <c r="G8" s="90"/>
      <c r="H8" s="194"/>
      <c r="I8" s="90"/>
      <c r="J8" s="90"/>
      <c r="K8" s="90"/>
      <c r="L8" s="90"/>
      <c r="M8" s="195"/>
      <c r="N8" s="90"/>
      <c r="O8" s="180"/>
      <c r="P8" s="196"/>
      <c r="Q8" s="196"/>
      <c r="R8" s="197"/>
      <c r="S8" s="103"/>
      <c r="T8" s="103"/>
      <c r="U8" s="103"/>
      <c r="V8" s="103"/>
      <c r="W8" s="103"/>
      <c r="X8" s="103"/>
      <c r="Y8" s="103"/>
      <c r="Z8" s="103"/>
      <c r="AA8" s="103"/>
      <c r="AB8" s="103"/>
      <c r="AC8" s="103"/>
      <c r="AD8" s="103"/>
      <c r="AE8" s="103"/>
      <c r="AF8" s="103"/>
      <c r="AG8" s="103"/>
      <c r="AH8" s="103"/>
      <c r="AI8" s="103"/>
      <c r="AJ8" s="103"/>
      <c r="AK8" s="103"/>
      <c r="AL8" s="103"/>
      <c r="AM8" s="103"/>
      <c r="AN8" s="103"/>
      <c r="AO8" s="103"/>
      <c r="AP8" s="103"/>
      <c r="AQ8" s="103"/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98"/>
    </row>
    <row r="9" spans="1:54" s="161" customFormat="1" hidden="1">
      <c r="A9" s="90"/>
      <c r="B9" s="90"/>
      <c r="C9" s="90"/>
      <c r="D9" s="90"/>
      <c r="E9" s="90"/>
      <c r="F9" s="180"/>
      <c r="G9" s="90"/>
      <c r="H9" s="194"/>
      <c r="I9" s="90"/>
      <c r="J9" s="90"/>
      <c r="K9" s="90"/>
      <c r="L9" s="90"/>
      <c r="M9" s="195"/>
      <c r="N9" s="90"/>
      <c r="O9" s="180"/>
      <c r="P9" s="196"/>
      <c r="Q9" s="196"/>
      <c r="R9" s="197"/>
      <c r="S9" s="103"/>
      <c r="T9" s="103"/>
      <c r="U9" s="103"/>
      <c r="V9" s="103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3"/>
      <c r="AI9" s="103"/>
      <c r="AJ9" s="103"/>
      <c r="AK9" s="103"/>
      <c r="AL9" s="103"/>
      <c r="AM9" s="103"/>
      <c r="AN9" s="103"/>
      <c r="AO9" s="103"/>
      <c r="AP9" s="103"/>
      <c r="AQ9" s="103"/>
      <c r="AR9" s="103"/>
      <c r="AS9" s="103"/>
      <c r="AT9" s="103"/>
      <c r="AU9" s="103"/>
      <c r="AV9" s="103"/>
      <c r="AW9" s="103"/>
      <c r="AX9" s="103"/>
      <c r="AY9" s="103"/>
      <c r="AZ9" s="103"/>
      <c r="BA9" s="103"/>
      <c r="BB9" s="198"/>
    </row>
    <row r="10" spans="1:54" s="99" customFormat="1" hidden="1">
      <c r="A10" s="90"/>
      <c r="B10" s="93"/>
      <c r="C10" s="93"/>
      <c r="D10" s="93"/>
      <c r="E10" s="93"/>
      <c r="F10" s="106"/>
      <c r="G10" s="106"/>
      <c r="H10" s="106"/>
      <c r="I10" s="106"/>
      <c r="J10" s="106"/>
      <c r="K10" s="106"/>
      <c r="L10" s="90"/>
      <c r="M10" s="195"/>
      <c r="N10" s="90"/>
      <c r="O10" s="180"/>
      <c r="P10" s="95"/>
      <c r="Q10" s="95"/>
      <c r="R10" s="98"/>
      <c r="S10" s="109"/>
      <c r="T10" s="109"/>
      <c r="U10" s="109"/>
      <c r="V10" s="109"/>
      <c r="W10" s="109"/>
      <c r="X10" s="109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09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10"/>
      <c r="AW10" s="109"/>
      <c r="AX10" s="109"/>
      <c r="AY10" s="109"/>
      <c r="AZ10" s="109"/>
      <c r="BA10" s="109"/>
      <c r="BB10" s="98"/>
    </row>
    <row r="11" spans="1:54" s="99" customFormat="1" hidden="1">
      <c r="A11" s="90"/>
      <c r="B11" s="93"/>
      <c r="C11" s="93"/>
      <c r="D11" s="93"/>
      <c r="E11" s="93"/>
      <c r="F11" s="183"/>
      <c r="G11" s="111"/>
      <c r="H11" s="112"/>
      <c r="I11" s="111"/>
      <c r="J11" s="111"/>
      <c r="K11" s="111"/>
      <c r="L11" s="90"/>
      <c r="M11" s="195"/>
      <c r="N11" s="90"/>
      <c r="O11" s="180"/>
      <c r="P11" s="199"/>
      <c r="Q11" s="109"/>
      <c r="R11" s="109"/>
      <c r="S11" s="109"/>
      <c r="T11" s="109"/>
      <c r="U11" s="109"/>
      <c r="V11" s="109"/>
      <c r="W11" s="109"/>
      <c r="X11" s="109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09"/>
      <c r="AL11" s="109"/>
      <c r="AM11" s="109"/>
      <c r="AN11" s="109"/>
      <c r="AO11" s="109"/>
      <c r="AP11" s="109"/>
      <c r="AQ11" s="109"/>
      <c r="AR11" s="109"/>
      <c r="AS11" s="109"/>
      <c r="AT11" s="109"/>
      <c r="AU11" s="109"/>
      <c r="AV11" s="110"/>
      <c r="AW11" s="109"/>
      <c r="AX11" s="109"/>
      <c r="AY11" s="109"/>
      <c r="AZ11" s="109"/>
      <c r="BA11" s="109"/>
      <c r="BB11" s="98"/>
    </row>
    <row r="12" spans="1:54" s="99" customFormat="1" hidden="1">
      <c r="A12" s="90"/>
      <c r="B12" s="93"/>
      <c r="C12" s="93"/>
      <c r="D12" s="93"/>
      <c r="E12" s="93"/>
      <c r="F12" s="106"/>
      <c r="G12" s="93"/>
      <c r="H12" s="104"/>
      <c r="I12" s="93"/>
      <c r="J12" s="93"/>
      <c r="K12" s="93"/>
      <c r="L12" s="93"/>
      <c r="M12" s="156"/>
      <c r="N12" s="93"/>
      <c r="O12" s="106"/>
      <c r="P12" s="200"/>
      <c r="Q12" s="95"/>
      <c r="R12" s="98"/>
      <c r="S12" s="109"/>
      <c r="T12" s="109"/>
      <c r="U12" s="109"/>
      <c r="V12" s="109"/>
      <c r="W12" s="109"/>
      <c r="X12" s="109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09"/>
      <c r="AL12" s="109"/>
      <c r="AM12" s="109"/>
      <c r="AN12" s="109"/>
      <c r="AO12" s="109"/>
      <c r="AP12" s="109"/>
      <c r="AQ12" s="109"/>
      <c r="AR12" s="109"/>
      <c r="AS12" s="109"/>
      <c r="AT12" s="109"/>
      <c r="AU12" s="109"/>
      <c r="AV12" s="110"/>
      <c r="AW12" s="109"/>
      <c r="AX12" s="109"/>
      <c r="AY12" s="109"/>
      <c r="AZ12" s="109"/>
      <c r="BA12" s="109"/>
      <c r="BB12" s="98"/>
    </row>
    <row r="13" spans="1:54" s="99" customFormat="1" ht="15" customHeight="1">
      <c r="A13" s="90"/>
      <c r="B13" s="93"/>
      <c r="C13" s="93"/>
      <c r="D13" s="93"/>
      <c r="E13" s="93"/>
      <c r="F13" s="106"/>
      <c r="G13" s="93"/>
      <c r="H13" s="104"/>
      <c r="I13" s="93"/>
      <c r="J13" s="93"/>
      <c r="K13" s="93"/>
      <c r="L13" s="93"/>
      <c r="M13" s="156"/>
      <c r="N13" s="93"/>
      <c r="O13" s="107"/>
      <c r="P13" s="200"/>
      <c r="Q13" s="95"/>
      <c r="R13" s="98"/>
      <c r="S13" s="109"/>
      <c r="T13" s="109"/>
      <c r="U13" s="109"/>
      <c r="V13" s="109"/>
      <c r="W13" s="109"/>
      <c r="X13" s="109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09"/>
      <c r="AL13" s="109"/>
      <c r="AM13" s="109"/>
      <c r="AN13" s="109"/>
      <c r="AO13" s="109"/>
      <c r="AP13" s="109"/>
      <c r="AQ13" s="109"/>
      <c r="AR13" s="109"/>
      <c r="AS13" s="109"/>
      <c r="AT13" s="109"/>
      <c r="AU13" s="109"/>
      <c r="AV13" s="110"/>
      <c r="AW13" s="109"/>
      <c r="AX13" s="109"/>
      <c r="AY13" s="109"/>
      <c r="AZ13" s="109"/>
      <c r="BA13" s="109"/>
      <c r="BB13" s="98"/>
    </row>
    <row r="14" spans="1:54" s="99" customFormat="1" ht="15" customHeight="1">
      <c r="A14" s="90"/>
      <c r="C14" s="93"/>
      <c r="E14" s="93"/>
      <c r="F14" s="183"/>
      <c r="G14" s="111"/>
      <c r="H14" s="112"/>
      <c r="I14" s="111"/>
      <c r="J14" s="111"/>
      <c r="K14" s="111"/>
      <c r="L14" s="93"/>
      <c r="M14" s="156"/>
      <c r="N14" s="93"/>
      <c r="O14" s="106"/>
      <c r="P14" s="200" t="s">
        <v>40</v>
      </c>
      <c r="Q14" s="95"/>
      <c r="R14" s="98"/>
      <c r="S14" s="109"/>
      <c r="T14" s="109"/>
      <c r="U14" s="109"/>
      <c r="V14" s="109"/>
      <c r="W14" s="109"/>
      <c r="X14" s="109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09"/>
      <c r="AL14" s="109"/>
      <c r="AM14" s="109"/>
      <c r="AN14" s="109"/>
      <c r="AO14" s="109"/>
      <c r="AP14" s="109"/>
      <c r="AQ14" s="109"/>
      <c r="AR14" s="109"/>
      <c r="AS14" s="109"/>
      <c r="AT14" s="109"/>
      <c r="AU14" s="109"/>
      <c r="AV14" s="110"/>
      <c r="AW14" s="109"/>
      <c r="AX14" s="109"/>
      <c r="AY14" s="109"/>
      <c r="AZ14" s="109"/>
      <c r="BA14" s="109"/>
      <c r="BB14" s="98"/>
    </row>
    <row r="15" spans="1:54" s="99" customFormat="1" ht="15" customHeight="1">
      <c r="A15" s="90"/>
      <c r="C15" s="93"/>
      <c r="D15" s="93"/>
      <c r="E15" s="93"/>
      <c r="F15" s="113" t="s">
        <v>50</v>
      </c>
      <c r="H15" s="104"/>
      <c r="I15" s="93"/>
      <c r="J15" s="93"/>
      <c r="K15" s="93"/>
      <c r="L15" s="93"/>
      <c r="M15" s="156"/>
      <c r="N15" s="93"/>
      <c r="O15" s="107"/>
      <c r="P15" s="201">
        <f>'Dashboard-Mon'!G7</f>
        <v>2</v>
      </c>
      <c r="Q15" s="95"/>
      <c r="R15" s="109"/>
      <c r="S15" s="109"/>
      <c r="T15" s="109"/>
      <c r="U15" s="109"/>
      <c r="V15" s="109"/>
      <c r="W15" s="109"/>
      <c r="X15" s="109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09"/>
      <c r="AL15" s="109"/>
      <c r="AM15" s="109"/>
      <c r="AN15" s="109"/>
      <c r="AO15" s="109"/>
      <c r="AP15" s="109"/>
      <c r="AQ15" s="109"/>
      <c r="AR15" s="109"/>
      <c r="AS15" s="109"/>
      <c r="AT15" s="109"/>
      <c r="AU15" s="109"/>
      <c r="AV15" s="110"/>
      <c r="AW15" s="109"/>
      <c r="AX15" s="109"/>
      <c r="AY15" s="98"/>
      <c r="AZ15" s="98"/>
      <c r="BA15" s="98"/>
      <c r="BB15" s="98"/>
    </row>
    <row r="16" spans="1:54" s="99" customFormat="1" ht="16.5" thickBot="1">
      <c r="A16" s="90"/>
      <c r="B16" s="114"/>
      <c r="C16" s="114"/>
      <c r="D16" s="114"/>
      <c r="E16" s="114"/>
      <c r="F16" s="115"/>
      <c r="G16" s="116"/>
      <c r="H16" s="117"/>
      <c r="I16" s="114"/>
      <c r="J16" s="114"/>
      <c r="K16" s="114"/>
      <c r="L16" s="116"/>
      <c r="M16" s="159"/>
      <c r="N16" s="116"/>
      <c r="O16" s="118"/>
      <c r="P16" s="119"/>
      <c r="Q16" s="120"/>
      <c r="R16" s="120"/>
      <c r="S16" s="120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98"/>
    </row>
    <row r="17" spans="1:136" s="122" customFormat="1" ht="16.5" thickTop="1">
      <c r="A17" s="136"/>
      <c r="B17" s="123" t="s">
        <v>39</v>
      </c>
      <c r="C17" s="123" t="s">
        <v>41</v>
      </c>
      <c r="D17" s="123" t="s">
        <v>42</v>
      </c>
      <c r="E17" s="123" t="s">
        <v>43</v>
      </c>
      <c r="F17" s="175" t="s">
        <v>223</v>
      </c>
      <c r="G17" s="125" t="s">
        <v>226</v>
      </c>
      <c r="H17" s="126" t="s">
        <v>45</v>
      </c>
      <c r="I17" s="127" t="s">
        <v>53</v>
      </c>
      <c r="J17" s="127" t="s">
        <v>54</v>
      </c>
      <c r="K17" s="127" t="s">
        <v>31</v>
      </c>
      <c r="L17" s="127" t="s">
        <v>36</v>
      </c>
      <c r="M17" s="128" t="s">
        <v>47</v>
      </c>
      <c r="N17" s="129" t="s">
        <v>38</v>
      </c>
      <c r="O17" s="124" t="s">
        <v>224</v>
      </c>
      <c r="P17" s="130" t="s">
        <v>40</v>
      </c>
      <c r="Q17" s="130" t="s">
        <v>0</v>
      </c>
      <c r="R17" s="132" t="s">
        <v>1</v>
      </c>
      <c r="S17" s="202" t="s">
        <v>2</v>
      </c>
      <c r="T17" s="130" t="s">
        <v>3</v>
      </c>
      <c r="U17" s="130" t="s">
        <v>4</v>
      </c>
      <c r="V17" s="130" t="s">
        <v>5</v>
      </c>
      <c r="W17" s="130" t="s">
        <v>28</v>
      </c>
      <c r="X17" s="131" t="s">
        <v>7</v>
      </c>
      <c r="Y17" s="130" t="s">
        <v>29</v>
      </c>
      <c r="Z17" s="131" t="s">
        <v>8</v>
      </c>
      <c r="AA17" s="130" t="s">
        <v>6</v>
      </c>
      <c r="AB17" s="130" t="s">
        <v>30</v>
      </c>
      <c r="AC17" s="131" t="s">
        <v>37</v>
      </c>
      <c r="AD17" s="130" t="s">
        <v>9</v>
      </c>
      <c r="AE17" s="130" t="s">
        <v>10</v>
      </c>
      <c r="AF17" s="130" t="s">
        <v>11</v>
      </c>
      <c r="AG17" s="130" t="s">
        <v>32</v>
      </c>
      <c r="AH17" s="130" t="s">
        <v>33</v>
      </c>
      <c r="AI17" s="130" t="s">
        <v>13</v>
      </c>
      <c r="AJ17" s="130" t="s">
        <v>15</v>
      </c>
      <c r="AK17" s="130" t="s">
        <v>12</v>
      </c>
      <c r="AL17" s="130" t="s">
        <v>14</v>
      </c>
      <c r="AM17" s="130" t="s">
        <v>16</v>
      </c>
      <c r="AN17" s="130" t="s">
        <v>17</v>
      </c>
      <c r="AO17" s="130" t="s">
        <v>18</v>
      </c>
      <c r="AP17" s="130" t="s">
        <v>34</v>
      </c>
      <c r="AQ17" s="130" t="s">
        <v>19</v>
      </c>
      <c r="AR17" s="130" t="s">
        <v>20</v>
      </c>
      <c r="AS17" s="130" t="s">
        <v>21</v>
      </c>
      <c r="AT17" s="130" t="s">
        <v>22</v>
      </c>
      <c r="AU17" s="131" t="s">
        <v>35</v>
      </c>
      <c r="AV17" s="132" t="s">
        <v>23</v>
      </c>
      <c r="AW17" s="131" t="s">
        <v>24</v>
      </c>
      <c r="AX17" s="130" t="s">
        <v>25</v>
      </c>
      <c r="AY17" s="130" t="s">
        <v>26</v>
      </c>
      <c r="AZ17" s="131" t="s">
        <v>27</v>
      </c>
      <c r="BA17" s="133" t="s">
        <v>48</v>
      </c>
      <c r="BB17" s="134"/>
      <c r="BC17" s="135"/>
      <c r="BD17" s="135"/>
      <c r="BE17" s="135"/>
      <c r="BF17" s="135"/>
      <c r="BG17" s="135"/>
      <c r="BH17" s="135"/>
      <c r="BI17" s="135"/>
      <c r="BJ17" s="135"/>
      <c r="BK17" s="135"/>
      <c r="BL17" s="135"/>
      <c r="BM17" s="135"/>
      <c r="BN17" s="135"/>
      <c r="BO17" s="135"/>
      <c r="BP17" s="135"/>
      <c r="BQ17" s="135"/>
      <c r="BR17" s="135"/>
      <c r="BS17" s="135"/>
      <c r="BT17" s="135"/>
      <c r="BU17" s="135"/>
      <c r="BV17" s="135"/>
      <c r="BW17" s="135"/>
      <c r="BX17" s="135"/>
      <c r="BY17" s="135"/>
      <c r="BZ17" s="135"/>
      <c r="CA17" s="135"/>
      <c r="CB17" s="135"/>
      <c r="CC17" s="135"/>
      <c r="CD17" s="135"/>
      <c r="CE17" s="135"/>
      <c r="CF17" s="135"/>
      <c r="CG17" s="135"/>
      <c r="CH17" s="135"/>
      <c r="CI17" s="135"/>
      <c r="CJ17" s="135"/>
      <c r="CK17" s="135"/>
      <c r="CL17" s="135"/>
      <c r="CM17" s="135"/>
      <c r="CN17" s="135"/>
      <c r="CO17" s="135"/>
      <c r="CP17" s="135"/>
      <c r="CQ17" s="135"/>
      <c r="CR17" s="135"/>
      <c r="CS17" s="135"/>
      <c r="CT17" s="135"/>
      <c r="CU17" s="135"/>
      <c r="CV17" s="135"/>
      <c r="CW17" s="135"/>
      <c r="CX17" s="135"/>
      <c r="CY17" s="135"/>
      <c r="CZ17" s="135"/>
      <c r="DA17" s="135"/>
      <c r="DB17" s="135"/>
      <c r="DC17" s="135"/>
      <c r="DD17" s="135"/>
      <c r="DE17" s="135"/>
      <c r="DF17" s="135"/>
      <c r="DG17" s="135"/>
      <c r="DH17" s="135"/>
      <c r="DI17" s="135"/>
      <c r="DJ17" s="135"/>
      <c r="DK17" s="135"/>
      <c r="DL17" s="135"/>
      <c r="DM17" s="135"/>
      <c r="DN17" s="135"/>
      <c r="DO17" s="135"/>
      <c r="DP17" s="135"/>
      <c r="DQ17" s="135"/>
      <c r="DR17" s="135"/>
      <c r="DS17" s="135"/>
      <c r="DT17" s="135"/>
      <c r="DU17" s="135"/>
      <c r="DV17" s="135"/>
      <c r="DW17" s="135"/>
      <c r="DX17" s="135"/>
      <c r="DY17" s="135"/>
      <c r="DZ17" s="135"/>
      <c r="EA17" s="135"/>
      <c r="EB17" s="135"/>
      <c r="EC17" s="135"/>
      <c r="ED17" s="135"/>
      <c r="EE17" s="135"/>
      <c r="EF17" s="135"/>
    </row>
    <row r="18" spans="1:136">
      <c r="B18" s="92"/>
      <c r="E18" s="91"/>
      <c r="F18" s="144" t="s">
        <v>59</v>
      </c>
      <c r="G18" s="91" t="s">
        <v>60</v>
      </c>
      <c r="H18" s="138">
        <v>32213</v>
      </c>
      <c r="I18" s="92" t="s">
        <v>61</v>
      </c>
      <c r="J18" s="92" t="s">
        <v>62</v>
      </c>
      <c r="K18" s="92" t="s">
        <v>63</v>
      </c>
      <c r="L18" s="91" t="s">
        <v>64</v>
      </c>
      <c r="M18" s="139">
        <v>9.72823364979849E-2</v>
      </c>
      <c r="N18" s="140" t="s">
        <v>52</v>
      </c>
      <c r="O18" s="100">
        <v>2018</v>
      </c>
      <c r="P18" s="100">
        <v>2</v>
      </c>
      <c r="Q18" s="96">
        <v>14495.54</v>
      </c>
      <c r="R18" s="97">
        <v>167.98000000000002</v>
      </c>
      <c r="S18" s="152">
        <v>14347.58</v>
      </c>
      <c r="T18" s="96">
        <v>5507.46</v>
      </c>
      <c r="U18" s="96">
        <v>0</v>
      </c>
      <c r="V18" s="96">
        <v>0</v>
      </c>
      <c r="W18" s="96">
        <v>7840.12</v>
      </c>
      <c r="X18" s="152">
        <v>153.47999999999999</v>
      </c>
      <c r="Y18" s="96">
        <v>1601.7</v>
      </c>
      <c r="Z18" s="152">
        <v>109.76</v>
      </c>
      <c r="AA18" s="96">
        <v>0</v>
      </c>
      <c r="AB18" s="96">
        <v>417.7</v>
      </c>
      <c r="AC18" s="152">
        <v>46.18</v>
      </c>
      <c r="AD18" s="96">
        <v>622.24</v>
      </c>
      <c r="AE18" s="96">
        <v>1435.74</v>
      </c>
      <c r="AF18" s="96">
        <v>423.12</v>
      </c>
      <c r="AG18" s="96">
        <v>605.16</v>
      </c>
      <c r="AH18" s="96">
        <v>0</v>
      </c>
      <c r="AI18" s="96">
        <v>268.18</v>
      </c>
      <c r="AJ18" s="96">
        <v>98.44</v>
      </c>
      <c r="AK18" s="96">
        <v>16.079999999999998</v>
      </c>
      <c r="AL18" s="96">
        <v>8.6</v>
      </c>
      <c r="AM18" s="96">
        <v>98.54</v>
      </c>
      <c r="AN18" s="96">
        <v>16.3</v>
      </c>
      <c r="AO18" s="96">
        <v>36.28</v>
      </c>
      <c r="AP18" s="96">
        <v>6.82</v>
      </c>
      <c r="AQ18" s="96">
        <v>18.260000000000002</v>
      </c>
      <c r="AR18" s="96">
        <v>0</v>
      </c>
      <c r="AS18" s="96">
        <v>7.1</v>
      </c>
      <c r="AT18" s="96">
        <v>170.3</v>
      </c>
      <c r="AU18" s="152">
        <v>3831.1800000000003</v>
      </c>
      <c r="AV18" s="97">
        <v>269.92</v>
      </c>
      <c r="AW18" s="152">
        <v>1410.16</v>
      </c>
      <c r="AX18" s="96">
        <v>0</v>
      </c>
      <c r="AY18" s="96">
        <v>0</v>
      </c>
      <c r="AZ18" s="152">
        <v>494.12</v>
      </c>
      <c r="BA18" s="153">
        <v>916.04</v>
      </c>
      <c r="BB18" s="148"/>
    </row>
    <row r="19" spans="1:136">
      <c r="B19" s="92"/>
      <c r="E19" s="91"/>
      <c r="F19" s="144" t="s">
        <v>65</v>
      </c>
      <c r="G19" s="91" t="s">
        <v>66</v>
      </c>
      <c r="H19" s="138">
        <v>32982</v>
      </c>
      <c r="I19" s="92" t="s">
        <v>61</v>
      </c>
      <c r="J19" s="92" t="s">
        <v>67</v>
      </c>
      <c r="K19" s="92" t="s">
        <v>63</v>
      </c>
      <c r="L19" s="91" t="s">
        <v>68</v>
      </c>
      <c r="M19" s="139">
        <v>7.9581758480144815E-2</v>
      </c>
      <c r="N19" s="140" t="s">
        <v>52</v>
      </c>
      <c r="O19" s="100">
        <v>2018</v>
      </c>
      <c r="P19" s="100">
        <v>2</v>
      </c>
      <c r="Q19" s="96">
        <v>10805.24</v>
      </c>
      <c r="R19" s="97">
        <v>201.7</v>
      </c>
      <c r="S19" s="152">
        <v>10603.54</v>
      </c>
      <c r="T19" s="96">
        <v>4401.82</v>
      </c>
      <c r="U19" s="96">
        <v>0</v>
      </c>
      <c r="V19" s="96">
        <v>0</v>
      </c>
      <c r="W19" s="96">
        <v>6201.72</v>
      </c>
      <c r="X19" s="152">
        <v>136.47999999999999</v>
      </c>
      <c r="Y19" s="96">
        <v>1272.42</v>
      </c>
      <c r="Z19" s="152">
        <v>55.58</v>
      </c>
      <c r="AA19" s="96">
        <v>0</v>
      </c>
      <c r="AB19" s="96">
        <v>164.24</v>
      </c>
      <c r="AC19" s="152">
        <v>80.66</v>
      </c>
      <c r="AD19" s="96">
        <v>370.64</v>
      </c>
      <c r="AE19" s="96">
        <v>1117.98</v>
      </c>
      <c r="AF19" s="96">
        <v>613.02</v>
      </c>
      <c r="AG19" s="96">
        <v>489.92</v>
      </c>
      <c r="AH19" s="96">
        <v>0</v>
      </c>
      <c r="AI19" s="96">
        <v>239.46</v>
      </c>
      <c r="AJ19" s="96">
        <v>156.72</v>
      </c>
      <c r="AK19" s="96">
        <v>5.26</v>
      </c>
      <c r="AL19" s="96">
        <v>7.56</v>
      </c>
      <c r="AM19" s="96">
        <v>110.04</v>
      </c>
      <c r="AN19" s="96">
        <v>1.68</v>
      </c>
      <c r="AO19" s="96">
        <v>40.82</v>
      </c>
      <c r="AP19" s="96">
        <v>1.56</v>
      </c>
      <c r="AQ19" s="96">
        <v>16.7</v>
      </c>
      <c r="AR19" s="96">
        <v>0</v>
      </c>
      <c r="AS19" s="96">
        <v>54.86</v>
      </c>
      <c r="AT19" s="96">
        <v>190.1</v>
      </c>
      <c r="AU19" s="152">
        <v>3416.36</v>
      </c>
      <c r="AV19" s="97">
        <v>216.1</v>
      </c>
      <c r="AW19" s="152">
        <v>859.9</v>
      </c>
      <c r="AX19" s="96">
        <v>0</v>
      </c>
      <c r="AY19" s="96">
        <v>0</v>
      </c>
      <c r="AZ19" s="152">
        <v>681.04</v>
      </c>
      <c r="BA19" s="153">
        <v>178.84</v>
      </c>
      <c r="BB19" s="148"/>
    </row>
    <row r="20" spans="1:136">
      <c r="B20" s="92"/>
      <c r="E20" s="91"/>
      <c r="F20" s="144" t="s">
        <v>69</v>
      </c>
      <c r="G20" s="91" t="s">
        <v>70</v>
      </c>
      <c r="H20" s="138">
        <v>32989</v>
      </c>
      <c r="I20" s="92" t="s">
        <v>55</v>
      </c>
      <c r="J20" s="92" t="s">
        <v>71</v>
      </c>
      <c r="K20" s="92" t="s">
        <v>63</v>
      </c>
      <c r="L20" s="91" t="s">
        <v>72</v>
      </c>
      <c r="M20" s="139">
        <v>0.13139099040372068</v>
      </c>
      <c r="N20" s="140" t="s">
        <v>52</v>
      </c>
      <c r="O20" s="100">
        <v>2018</v>
      </c>
      <c r="P20" s="100">
        <v>2</v>
      </c>
      <c r="Q20" s="96">
        <v>12763.28</v>
      </c>
      <c r="R20" s="97">
        <v>139.78</v>
      </c>
      <c r="S20" s="152">
        <v>12623.5</v>
      </c>
      <c r="T20" s="96">
        <v>5071.84</v>
      </c>
      <c r="U20" s="96">
        <v>0</v>
      </c>
      <c r="V20" s="96">
        <v>0</v>
      </c>
      <c r="W20" s="96">
        <v>7551.68</v>
      </c>
      <c r="X20" s="152">
        <v>141.47999999999999</v>
      </c>
      <c r="Y20" s="96">
        <v>1514.82</v>
      </c>
      <c r="Z20" s="152">
        <v>117.34</v>
      </c>
      <c r="AA20" s="96">
        <v>0</v>
      </c>
      <c r="AB20" s="96">
        <v>159.54</v>
      </c>
      <c r="AC20" s="152">
        <v>44.06</v>
      </c>
      <c r="AD20" s="96">
        <v>467.02</v>
      </c>
      <c r="AE20" s="96">
        <v>1546.22</v>
      </c>
      <c r="AF20" s="96">
        <v>370.52</v>
      </c>
      <c r="AG20" s="96">
        <v>420.32</v>
      </c>
      <c r="AH20" s="96">
        <v>0</v>
      </c>
      <c r="AI20" s="96">
        <v>303.45999999999998</v>
      </c>
      <c r="AJ20" s="96">
        <v>138.63999999999999</v>
      </c>
      <c r="AK20" s="96">
        <v>13.88</v>
      </c>
      <c r="AL20" s="96">
        <v>15.72</v>
      </c>
      <c r="AM20" s="96">
        <v>98.54</v>
      </c>
      <c r="AN20" s="96">
        <v>29.42</v>
      </c>
      <c r="AO20" s="96">
        <v>32.72</v>
      </c>
      <c r="AP20" s="96">
        <v>18.84</v>
      </c>
      <c r="AQ20" s="96">
        <v>12.4</v>
      </c>
      <c r="AR20" s="96">
        <v>0</v>
      </c>
      <c r="AS20" s="96">
        <v>4.3</v>
      </c>
      <c r="AT20" s="96">
        <v>170.2</v>
      </c>
      <c r="AU20" s="152">
        <v>3642.2</v>
      </c>
      <c r="AV20" s="97">
        <v>255.26</v>
      </c>
      <c r="AW20" s="152">
        <v>1676.98</v>
      </c>
      <c r="AX20" s="96">
        <v>0</v>
      </c>
      <c r="AY20" s="96">
        <v>0</v>
      </c>
      <c r="AZ20" s="152">
        <v>146.19999999999999</v>
      </c>
      <c r="BA20" s="153">
        <v>1530.78</v>
      </c>
      <c r="BB20" s="148"/>
    </row>
    <row r="21" spans="1:136">
      <c r="B21" s="92"/>
      <c r="E21" s="91"/>
      <c r="F21" s="144" t="s">
        <v>73</v>
      </c>
      <c r="G21" s="91" t="s">
        <v>74</v>
      </c>
      <c r="H21" s="138">
        <v>36981</v>
      </c>
      <c r="I21" s="92" t="s">
        <v>61</v>
      </c>
      <c r="J21" s="92" t="s">
        <v>67</v>
      </c>
      <c r="K21" s="92" t="s">
        <v>63</v>
      </c>
      <c r="L21" s="91" t="s">
        <v>68</v>
      </c>
      <c r="M21" s="139">
        <v>4.3436982983090129E-2</v>
      </c>
      <c r="N21" s="140" t="s">
        <v>52</v>
      </c>
      <c r="O21" s="100">
        <v>2018</v>
      </c>
      <c r="P21" s="100">
        <v>2</v>
      </c>
      <c r="Q21" s="96">
        <v>8594.98</v>
      </c>
      <c r="R21" s="96">
        <v>154.18</v>
      </c>
      <c r="S21" s="152">
        <v>8440.7999999999993</v>
      </c>
      <c r="T21" s="96">
        <v>3512.46</v>
      </c>
      <c r="U21" s="96">
        <v>0</v>
      </c>
      <c r="V21" s="96">
        <v>0</v>
      </c>
      <c r="W21" s="96">
        <v>4928.32</v>
      </c>
      <c r="X21" s="152">
        <v>88.74</v>
      </c>
      <c r="Y21" s="96">
        <v>1012.92</v>
      </c>
      <c r="Z21" s="152">
        <v>63.18</v>
      </c>
      <c r="AA21" s="96">
        <v>0</v>
      </c>
      <c r="AB21" s="96">
        <v>-26.94</v>
      </c>
      <c r="AC21" s="152">
        <v>86.1</v>
      </c>
      <c r="AD21" s="96">
        <v>360.32</v>
      </c>
      <c r="AE21" s="96">
        <v>839.92</v>
      </c>
      <c r="AF21" s="96">
        <v>986.82</v>
      </c>
      <c r="AG21" s="96">
        <v>322.18</v>
      </c>
      <c r="AH21" s="96">
        <v>0</v>
      </c>
      <c r="AI21" s="96">
        <v>221.88</v>
      </c>
      <c r="AJ21" s="96">
        <v>136.30000000000001</v>
      </c>
      <c r="AK21" s="96">
        <v>5.96</v>
      </c>
      <c r="AL21" s="96">
        <v>5.92</v>
      </c>
      <c r="AM21" s="96">
        <v>55.02</v>
      </c>
      <c r="AN21" s="96">
        <v>0.66</v>
      </c>
      <c r="AO21" s="96">
        <v>37.020000000000003</v>
      </c>
      <c r="AP21" s="96">
        <v>9.9</v>
      </c>
      <c r="AQ21" s="96">
        <v>16.579999999999998</v>
      </c>
      <c r="AR21" s="96">
        <v>0</v>
      </c>
      <c r="AS21" s="96">
        <v>7.36</v>
      </c>
      <c r="AT21" s="96">
        <v>153.26</v>
      </c>
      <c r="AU21" s="152">
        <v>3159.08</v>
      </c>
      <c r="AV21" s="97">
        <v>171.9</v>
      </c>
      <c r="AW21" s="152">
        <v>373.34</v>
      </c>
      <c r="AX21" s="96">
        <v>0</v>
      </c>
      <c r="AY21" s="96">
        <v>0</v>
      </c>
      <c r="AZ21" s="152">
        <v>602.66</v>
      </c>
      <c r="BA21" s="153">
        <v>-229.32</v>
      </c>
      <c r="BB21" s="148"/>
    </row>
    <row r="22" spans="1:136">
      <c r="B22" s="92"/>
      <c r="E22" s="91"/>
      <c r="F22" s="144" t="s">
        <v>75</v>
      </c>
      <c r="G22" s="91" t="s">
        <v>76</v>
      </c>
      <c r="H22" s="138">
        <v>38015</v>
      </c>
      <c r="I22" s="92" t="s">
        <v>61</v>
      </c>
      <c r="J22" s="92" t="s">
        <v>62</v>
      </c>
      <c r="K22" s="92" t="s">
        <v>63</v>
      </c>
      <c r="L22" s="91" t="s">
        <v>77</v>
      </c>
      <c r="M22" s="139">
        <v>0.11500953725153287</v>
      </c>
      <c r="N22" s="140" t="s">
        <v>52</v>
      </c>
      <c r="O22" s="100">
        <v>2018</v>
      </c>
      <c r="P22" s="100">
        <v>2</v>
      </c>
      <c r="Q22" s="96">
        <v>7821.96</v>
      </c>
      <c r="R22" s="96">
        <v>214.94</v>
      </c>
      <c r="S22" s="152">
        <v>7607.02</v>
      </c>
      <c r="T22" s="96">
        <v>3041.72</v>
      </c>
      <c r="U22" s="96">
        <v>0</v>
      </c>
      <c r="V22" s="96">
        <v>0</v>
      </c>
      <c r="W22" s="96">
        <v>4565.3</v>
      </c>
      <c r="X22" s="152">
        <v>117.74</v>
      </c>
      <c r="Y22" s="96">
        <v>912.84</v>
      </c>
      <c r="Z22" s="152">
        <v>59.7</v>
      </c>
      <c r="AA22" s="96">
        <v>0</v>
      </c>
      <c r="AB22" s="96">
        <v>-29</v>
      </c>
      <c r="AC22" s="152">
        <v>45.62</v>
      </c>
      <c r="AD22" s="96">
        <v>302.54000000000002</v>
      </c>
      <c r="AE22" s="96">
        <v>809.24</v>
      </c>
      <c r="AF22" s="96">
        <v>594.72</v>
      </c>
      <c r="AG22" s="96">
        <v>287.86</v>
      </c>
      <c r="AH22" s="96">
        <v>0</v>
      </c>
      <c r="AI22" s="96">
        <v>160.54</v>
      </c>
      <c r="AJ22" s="96">
        <v>59.62</v>
      </c>
      <c r="AK22" s="96">
        <v>11.06</v>
      </c>
      <c r="AL22" s="96">
        <v>9.42</v>
      </c>
      <c r="AM22" s="96">
        <v>2.42</v>
      </c>
      <c r="AN22" s="96">
        <v>7.08</v>
      </c>
      <c r="AO22" s="96">
        <v>21.66</v>
      </c>
      <c r="AP22" s="96">
        <v>0</v>
      </c>
      <c r="AQ22" s="96">
        <v>17.96</v>
      </c>
      <c r="AR22" s="96">
        <v>0</v>
      </c>
      <c r="AS22" s="96">
        <v>8.64</v>
      </c>
      <c r="AT22" s="96">
        <v>109.6</v>
      </c>
      <c r="AU22" s="152">
        <v>2402.38</v>
      </c>
      <c r="AV22" s="97">
        <v>156.44</v>
      </c>
      <c r="AW22" s="152">
        <v>899.6</v>
      </c>
      <c r="AX22" s="96">
        <v>0</v>
      </c>
      <c r="AY22" s="96">
        <v>0</v>
      </c>
      <c r="AZ22" s="152">
        <v>210.84</v>
      </c>
      <c r="BA22" s="153">
        <v>688.76</v>
      </c>
      <c r="BB22" s="148"/>
    </row>
    <row r="23" spans="1:136">
      <c r="B23" s="92"/>
      <c r="E23" s="91"/>
      <c r="F23" s="144" t="s">
        <v>78</v>
      </c>
      <c r="G23" s="91" t="s">
        <v>79</v>
      </c>
      <c r="H23" s="138">
        <v>38453</v>
      </c>
      <c r="I23" s="92" t="s">
        <v>61</v>
      </c>
      <c r="J23" s="92" t="s">
        <v>62</v>
      </c>
      <c r="K23" s="92" t="s">
        <v>63</v>
      </c>
      <c r="L23" s="91" t="s">
        <v>80</v>
      </c>
      <c r="M23" s="139">
        <v>0.13806157763451463</v>
      </c>
      <c r="N23" s="140" t="s">
        <v>52</v>
      </c>
      <c r="O23" s="100">
        <v>2018</v>
      </c>
      <c r="P23" s="100">
        <v>2</v>
      </c>
      <c r="Q23" s="96">
        <v>14279.86</v>
      </c>
      <c r="R23" s="96">
        <v>406.4</v>
      </c>
      <c r="S23" s="152">
        <v>13873.46</v>
      </c>
      <c r="T23" s="96">
        <v>5721.08</v>
      </c>
      <c r="U23" s="96">
        <v>0</v>
      </c>
      <c r="V23" s="96">
        <v>0</v>
      </c>
      <c r="W23" s="96">
        <v>8152.38</v>
      </c>
      <c r="X23" s="152">
        <v>203.08</v>
      </c>
      <c r="Y23" s="96">
        <v>1664.82</v>
      </c>
      <c r="Z23" s="152">
        <v>88.42</v>
      </c>
      <c r="AA23" s="96">
        <v>0</v>
      </c>
      <c r="AB23" s="96">
        <v>266.54000000000002</v>
      </c>
      <c r="AC23" s="152">
        <v>47.3</v>
      </c>
      <c r="AD23" s="96">
        <v>494.76</v>
      </c>
      <c r="AE23" s="96">
        <v>1428.28</v>
      </c>
      <c r="AF23" s="96">
        <v>458.18</v>
      </c>
      <c r="AG23" s="96">
        <v>493.46</v>
      </c>
      <c r="AH23" s="96">
        <v>0</v>
      </c>
      <c r="AI23" s="96">
        <v>305.88</v>
      </c>
      <c r="AJ23" s="96">
        <v>158.74</v>
      </c>
      <c r="AK23" s="96">
        <v>18.52</v>
      </c>
      <c r="AL23" s="96">
        <v>20.64</v>
      </c>
      <c r="AM23" s="96">
        <v>107.32</v>
      </c>
      <c r="AN23" s="96">
        <v>17.48</v>
      </c>
      <c r="AO23" s="96">
        <v>50.92</v>
      </c>
      <c r="AP23" s="96">
        <v>0</v>
      </c>
      <c r="AQ23" s="96">
        <v>5.16</v>
      </c>
      <c r="AR23" s="96">
        <v>0</v>
      </c>
      <c r="AS23" s="96">
        <v>14.92</v>
      </c>
      <c r="AT23" s="96">
        <v>50.88</v>
      </c>
      <c r="AU23" s="152">
        <v>3625.12</v>
      </c>
      <c r="AV23" s="97">
        <v>285.60000000000002</v>
      </c>
      <c r="AW23" s="152">
        <v>1971.5</v>
      </c>
      <c r="AX23" s="96">
        <v>0</v>
      </c>
      <c r="AY23" s="96">
        <v>0</v>
      </c>
      <c r="AZ23" s="152">
        <v>242.02</v>
      </c>
      <c r="BA23" s="153">
        <v>1729.48</v>
      </c>
      <c r="BB23" s="148"/>
    </row>
    <row r="24" spans="1:136">
      <c r="F24" s="144" t="s">
        <v>81</v>
      </c>
      <c r="G24" s="91" t="s">
        <v>82</v>
      </c>
      <c r="H24" s="138">
        <v>38453</v>
      </c>
      <c r="I24" s="92" t="s">
        <v>61</v>
      </c>
      <c r="J24" s="92" t="s">
        <v>62</v>
      </c>
      <c r="K24" s="92" t="s">
        <v>63</v>
      </c>
      <c r="L24" s="91" t="s">
        <v>83</v>
      </c>
      <c r="M24" s="139">
        <v>0.13914134919749163</v>
      </c>
      <c r="N24" s="140" t="s">
        <v>52</v>
      </c>
      <c r="O24" s="100">
        <v>2018</v>
      </c>
      <c r="P24" s="100">
        <v>2</v>
      </c>
      <c r="Q24" s="96">
        <v>12364.98</v>
      </c>
      <c r="R24" s="96">
        <v>224.62</v>
      </c>
      <c r="S24" s="152">
        <v>12140.38</v>
      </c>
      <c r="T24" s="96">
        <v>5054.08</v>
      </c>
      <c r="U24" s="96">
        <v>0</v>
      </c>
      <c r="V24" s="96">
        <v>0</v>
      </c>
      <c r="W24" s="96">
        <v>7086.3</v>
      </c>
      <c r="X24" s="152">
        <v>151.06</v>
      </c>
      <c r="Y24" s="96">
        <v>1456.84</v>
      </c>
      <c r="Z24" s="152">
        <v>84.4</v>
      </c>
      <c r="AA24" s="96">
        <v>0</v>
      </c>
      <c r="AB24" s="96">
        <v>21.74</v>
      </c>
      <c r="AC24" s="152">
        <v>107.12</v>
      </c>
      <c r="AD24" s="96">
        <v>415.12</v>
      </c>
      <c r="AE24" s="96">
        <v>1263.76</v>
      </c>
      <c r="AF24" s="96">
        <v>250</v>
      </c>
      <c r="AG24" s="96">
        <v>452.34</v>
      </c>
      <c r="AH24" s="96">
        <v>0</v>
      </c>
      <c r="AI24" s="96">
        <v>245.9</v>
      </c>
      <c r="AJ24" s="96">
        <v>200.82</v>
      </c>
      <c r="AK24" s="96">
        <v>19.34</v>
      </c>
      <c r="AL24" s="96">
        <v>16.22</v>
      </c>
      <c r="AM24" s="96">
        <v>105.44</v>
      </c>
      <c r="AN24" s="96">
        <v>9.34</v>
      </c>
      <c r="AO24" s="96">
        <v>38.78</v>
      </c>
      <c r="AP24" s="96">
        <v>0</v>
      </c>
      <c r="AQ24" s="96">
        <v>16.52</v>
      </c>
      <c r="AR24" s="96">
        <v>0</v>
      </c>
      <c r="AS24" s="96">
        <v>50</v>
      </c>
      <c r="AT24" s="96">
        <v>188.8</v>
      </c>
      <c r="AU24" s="152">
        <v>3272.36</v>
      </c>
      <c r="AV24" s="97">
        <v>272.27999999999997</v>
      </c>
      <c r="AW24" s="152">
        <v>1720.48</v>
      </c>
      <c r="AX24" s="96">
        <v>0</v>
      </c>
      <c r="AY24" s="96">
        <v>0</v>
      </c>
      <c r="AZ24" s="152">
        <v>229.98</v>
      </c>
      <c r="BA24" s="153">
        <v>1490.5</v>
      </c>
      <c r="BB24" s="148"/>
    </row>
    <row r="25" spans="1:136">
      <c r="B25" s="92"/>
      <c r="E25" s="91"/>
      <c r="F25" s="144" t="s">
        <v>84</v>
      </c>
      <c r="G25" s="91" t="s">
        <v>85</v>
      </c>
      <c r="H25" s="138">
        <v>38453</v>
      </c>
      <c r="I25" s="92" t="s">
        <v>61</v>
      </c>
      <c r="J25" s="92" t="s">
        <v>62</v>
      </c>
      <c r="K25" s="92" t="s">
        <v>63</v>
      </c>
      <c r="L25" s="91" t="s">
        <v>83</v>
      </c>
      <c r="M25" s="139">
        <v>0.12449142161330544</v>
      </c>
      <c r="N25" s="140" t="s">
        <v>52</v>
      </c>
      <c r="O25" s="100">
        <v>2018</v>
      </c>
      <c r="P25" s="100">
        <v>2</v>
      </c>
      <c r="Q25" s="96">
        <v>21943.52</v>
      </c>
      <c r="R25" s="96">
        <v>355.8</v>
      </c>
      <c r="S25" s="152">
        <v>21587.74</v>
      </c>
      <c r="T25" s="96">
        <v>8730.92</v>
      </c>
      <c r="U25" s="96">
        <v>0</v>
      </c>
      <c r="V25" s="96">
        <v>0</v>
      </c>
      <c r="W25" s="96">
        <v>12856.8</v>
      </c>
      <c r="X25" s="152">
        <v>269.56</v>
      </c>
      <c r="Y25" s="96">
        <v>2590.52</v>
      </c>
      <c r="Z25" s="152">
        <v>151.04</v>
      </c>
      <c r="AA25" s="96">
        <v>0</v>
      </c>
      <c r="AB25" s="96">
        <v>-208.56</v>
      </c>
      <c r="AC25" s="152">
        <v>187.78</v>
      </c>
      <c r="AD25" s="96">
        <v>672.86</v>
      </c>
      <c r="AE25" s="96">
        <v>2079.3200000000002</v>
      </c>
      <c r="AF25" s="96">
        <v>1649.4</v>
      </c>
      <c r="AG25" s="96">
        <v>810.66</v>
      </c>
      <c r="AH25" s="96">
        <v>0</v>
      </c>
      <c r="AI25" s="96">
        <v>466.64</v>
      </c>
      <c r="AJ25" s="96">
        <v>228.84</v>
      </c>
      <c r="AK25" s="96">
        <v>32.64</v>
      </c>
      <c r="AL25" s="96">
        <v>8.24</v>
      </c>
      <c r="AM25" s="96">
        <v>105.44</v>
      </c>
      <c r="AN25" s="96">
        <v>5.68</v>
      </c>
      <c r="AO25" s="96">
        <v>67.14</v>
      </c>
      <c r="AP25" s="96">
        <v>9.9</v>
      </c>
      <c r="AQ25" s="96">
        <v>20.079999999999998</v>
      </c>
      <c r="AR25" s="96">
        <v>0</v>
      </c>
      <c r="AS25" s="96">
        <v>260.42</v>
      </c>
      <c r="AT25" s="96">
        <v>278.54000000000002</v>
      </c>
      <c r="AU25" s="152">
        <v>6695.82</v>
      </c>
      <c r="AV25" s="97">
        <v>438.88</v>
      </c>
      <c r="AW25" s="152">
        <v>2731.78</v>
      </c>
      <c r="AX25" s="96">
        <v>0</v>
      </c>
      <c r="AY25" s="96">
        <v>0</v>
      </c>
      <c r="AZ25" s="152">
        <v>524.17999999999995</v>
      </c>
      <c r="BA25" s="153">
        <v>2207.62</v>
      </c>
      <c r="BB25" s="148"/>
    </row>
    <row r="26" spans="1:136">
      <c r="B26" s="92"/>
      <c r="E26" s="91"/>
      <c r="F26" s="144" t="s">
        <v>86</v>
      </c>
      <c r="G26" s="91" t="s">
        <v>87</v>
      </c>
      <c r="H26" s="138">
        <v>38861</v>
      </c>
      <c r="I26" s="92" t="s">
        <v>55</v>
      </c>
      <c r="J26" s="92" t="s">
        <v>71</v>
      </c>
      <c r="K26" s="92" t="s">
        <v>63</v>
      </c>
      <c r="L26" s="91" t="s">
        <v>88</v>
      </c>
      <c r="M26" s="139">
        <v>0.10921888894089014</v>
      </c>
      <c r="N26" s="140" t="s">
        <v>52</v>
      </c>
      <c r="O26" s="100">
        <v>2018</v>
      </c>
      <c r="P26" s="100">
        <v>2</v>
      </c>
      <c r="Q26" s="96">
        <v>21367</v>
      </c>
      <c r="R26" s="96">
        <v>344.24</v>
      </c>
      <c r="S26" s="152">
        <v>21022.76</v>
      </c>
      <c r="T26" s="96">
        <v>8538.94</v>
      </c>
      <c r="U26" s="96">
        <v>0</v>
      </c>
      <c r="V26" s="96">
        <v>0</v>
      </c>
      <c r="W26" s="96">
        <v>12483.82</v>
      </c>
      <c r="X26" s="152">
        <v>224.42</v>
      </c>
      <c r="Y26" s="96">
        <v>2522.7399999999998</v>
      </c>
      <c r="Z26" s="152">
        <v>116.46</v>
      </c>
      <c r="AA26" s="96">
        <v>0</v>
      </c>
      <c r="AB26" s="96">
        <v>544.66</v>
      </c>
      <c r="AC26" s="152">
        <v>-51.4</v>
      </c>
      <c r="AD26" s="96">
        <v>637.67999999999995</v>
      </c>
      <c r="AE26" s="96">
        <v>2229.64</v>
      </c>
      <c r="AF26" s="96">
        <v>1289.82</v>
      </c>
      <c r="AG26" s="96">
        <v>741.6</v>
      </c>
      <c r="AH26" s="96">
        <v>0</v>
      </c>
      <c r="AI26" s="96">
        <v>490.94</v>
      </c>
      <c r="AJ26" s="96">
        <v>256.06</v>
      </c>
      <c r="AK26" s="96">
        <v>11.76</v>
      </c>
      <c r="AL26" s="96">
        <v>24.26</v>
      </c>
      <c r="AM26" s="96">
        <v>98.54</v>
      </c>
      <c r="AN26" s="96">
        <v>6.52</v>
      </c>
      <c r="AO26" s="96">
        <v>49.92</v>
      </c>
      <c r="AP26" s="96">
        <v>3.12</v>
      </c>
      <c r="AQ26" s="96">
        <v>25.42</v>
      </c>
      <c r="AR26" s="96">
        <v>0</v>
      </c>
      <c r="AS26" s="96">
        <v>225.34</v>
      </c>
      <c r="AT26" s="96">
        <v>275.33999999999997</v>
      </c>
      <c r="AU26" s="152">
        <v>6365.9400000000005</v>
      </c>
      <c r="AV26" s="97">
        <v>427.34</v>
      </c>
      <c r="AW26" s="152">
        <v>2333.6799999999998</v>
      </c>
      <c r="AX26" s="96">
        <v>0</v>
      </c>
      <c r="AY26" s="96">
        <v>0</v>
      </c>
      <c r="AZ26" s="152">
        <v>296.94</v>
      </c>
      <c r="BA26" s="153">
        <v>2036.74</v>
      </c>
      <c r="BB26" s="148"/>
    </row>
    <row r="27" spans="1:136">
      <c r="B27" s="92"/>
      <c r="E27" s="91"/>
      <c r="F27" s="144" t="s">
        <v>89</v>
      </c>
      <c r="G27" s="91" t="s">
        <v>90</v>
      </c>
      <c r="H27" s="138">
        <v>39056</v>
      </c>
      <c r="I27" s="92" t="s">
        <v>61</v>
      </c>
      <c r="J27" s="92" t="s">
        <v>91</v>
      </c>
      <c r="K27" s="92" t="s">
        <v>63</v>
      </c>
      <c r="L27" s="91" t="s">
        <v>92</v>
      </c>
      <c r="M27" s="139">
        <v>0.13051525697675934</v>
      </c>
      <c r="N27" s="140" t="s">
        <v>52</v>
      </c>
      <c r="O27" s="100">
        <v>2018</v>
      </c>
      <c r="P27" s="100">
        <v>2</v>
      </c>
      <c r="Q27" s="96">
        <v>10740.66</v>
      </c>
      <c r="R27" s="96">
        <v>183.42</v>
      </c>
      <c r="S27" s="152">
        <v>10557.24</v>
      </c>
      <c r="T27" s="96">
        <v>4304.18</v>
      </c>
      <c r="U27" s="96">
        <v>0</v>
      </c>
      <c r="V27" s="96">
        <v>0</v>
      </c>
      <c r="W27" s="96">
        <v>6253.08</v>
      </c>
      <c r="X27" s="152">
        <v>124.64</v>
      </c>
      <c r="Y27" s="96">
        <v>1266.8599999999999</v>
      </c>
      <c r="Z27" s="152">
        <v>89.02</v>
      </c>
      <c r="AA27" s="96">
        <v>0</v>
      </c>
      <c r="AB27" s="96">
        <v>174.26</v>
      </c>
      <c r="AC27" s="152">
        <v>62.78</v>
      </c>
      <c r="AD27" s="96">
        <v>289.62</v>
      </c>
      <c r="AE27" s="96">
        <v>1022.78</v>
      </c>
      <c r="AF27" s="96">
        <v>405.04</v>
      </c>
      <c r="AG27" s="96">
        <v>416.62</v>
      </c>
      <c r="AH27" s="96">
        <v>0</v>
      </c>
      <c r="AI27" s="96">
        <v>208.66</v>
      </c>
      <c r="AJ27" s="96">
        <v>237.86</v>
      </c>
      <c r="AK27" s="96">
        <v>11.12</v>
      </c>
      <c r="AL27" s="96">
        <v>7.24</v>
      </c>
      <c r="AM27" s="96">
        <v>54.14</v>
      </c>
      <c r="AN27" s="96">
        <v>8.76</v>
      </c>
      <c r="AO27" s="96">
        <v>19.54</v>
      </c>
      <c r="AP27" s="96">
        <v>0</v>
      </c>
      <c r="AQ27" s="96">
        <v>13.32</v>
      </c>
      <c r="AR27" s="96">
        <v>0</v>
      </c>
      <c r="AS27" s="96">
        <v>10.1</v>
      </c>
      <c r="AT27" s="96">
        <v>214.08</v>
      </c>
      <c r="AU27" s="152">
        <v>2918.88</v>
      </c>
      <c r="AV27" s="97">
        <v>214.82</v>
      </c>
      <c r="AW27" s="152">
        <v>1401.82</v>
      </c>
      <c r="AX27" s="96">
        <v>0</v>
      </c>
      <c r="AY27" s="96">
        <v>0</v>
      </c>
      <c r="AZ27" s="152">
        <v>455.04</v>
      </c>
      <c r="BA27" s="153">
        <v>946.78</v>
      </c>
      <c r="BB27" s="148"/>
    </row>
    <row r="28" spans="1:136">
      <c r="B28" s="92"/>
      <c r="E28" s="91"/>
      <c r="F28" s="144" t="s">
        <v>93</v>
      </c>
      <c r="G28" s="91" t="s">
        <v>94</v>
      </c>
      <c r="H28" s="138">
        <v>39781</v>
      </c>
      <c r="I28" s="92" t="s">
        <v>55</v>
      </c>
      <c r="J28" s="92" t="s">
        <v>71</v>
      </c>
      <c r="K28" s="92" t="s">
        <v>95</v>
      </c>
      <c r="L28" s="91" t="s">
        <v>96</v>
      </c>
      <c r="M28" s="139">
        <v>5.843964033508859E-2</v>
      </c>
      <c r="N28" s="140" t="s">
        <v>52</v>
      </c>
      <c r="O28" s="100">
        <v>2018</v>
      </c>
      <c r="P28" s="100">
        <v>2</v>
      </c>
      <c r="Q28" s="96">
        <v>5078.0600000000004</v>
      </c>
      <c r="R28" s="96">
        <v>142.30000000000001</v>
      </c>
      <c r="S28" s="152">
        <v>4935.74</v>
      </c>
      <c r="T28" s="96">
        <v>2937.24</v>
      </c>
      <c r="U28" s="96">
        <v>0</v>
      </c>
      <c r="V28" s="96">
        <v>0</v>
      </c>
      <c r="W28" s="96">
        <v>1998.52</v>
      </c>
      <c r="X28" s="152">
        <v>167.12</v>
      </c>
      <c r="Y28" s="96">
        <v>394.86</v>
      </c>
      <c r="Z28" s="152">
        <v>74.819999999999993</v>
      </c>
      <c r="AA28" s="96">
        <v>0</v>
      </c>
      <c r="AB28" s="96">
        <v>56.22</v>
      </c>
      <c r="AC28" s="152">
        <v>16.579999999999998</v>
      </c>
      <c r="AD28" s="96">
        <v>169.6</v>
      </c>
      <c r="AE28" s="96">
        <v>194.84</v>
      </c>
      <c r="AF28" s="96">
        <v>238.2</v>
      </c>
      <c r="AG28" s="96">
        <v>70.14</v>
      </c>
      <c r="AH28" s="96">
        <v>0</v>
      </c>
      <c r="AI28" s="96">
        <v>24.2</v>
      </c>
      <c r="AJ28" s="96">
        <v>15.6</v>
      </c>
      <c r="AK28" s="96">
        <v>6.76</v>
      </c>
      <c r="AL28" s="96">
        <v>3.28</v>
      </c>
      <c r="AM28" s="96">
        <v>58.8</v>
      </c>
      <c r="AN28" s="96">
        <v>0</v>
      </c>
      <c r="AO28" s="96">
        <v>9.3000000000000007</v>
      </c>
      <c r="AP28" s="96">
        <v>0</v>
      </c>
      <c r="AQ28" s="96">
        <v>5.72</v>
      </c>
      <c r="AR28" s="96">
        <v>0</v>
      </c>
      <c r="AS28" s="96">
        <v>12.96</v>
      </c>
      <c r="AT28" s="96">
        <v>81.2</v>
      </c>
      <c r="AU28" s="152">
        <v>890.62</v>
      </c>
      <c r="AV28" s="97">
        <v>101.56</v>
      </c>
      <c r="AW28" s="152">
        <v>296.76</v>
      </c>
      <c r="AX28" s="96">
        <v>0</v>
      </c>
      <c r="AY28" s="96">
        <v>0</v>
      </c>
      <c r="AZ28" s="152">
        <v>105.48</v>
      </c>
      <c r="BA28" s="153">
        <v>191.28</v>
      </c>
      <c r="BB28" s="148"/>
    </row>
    <row r="29" spans="1:136">
      <c r="B29" s="92"/>
      <c r="E29" s="91"/>
      <c r="F29" s="144" t="s">
        <v>97</v>
      </c>
      <c r="G29" s="91" t="s">
        <v>98</v>
      </c>
      <c r="H29" s="138">
        <v>40002</v>
      </c>
      <c r="I29" s="92" t="s">
        <v>61</v>
      </c>
      <c r="J29" s="92" t="s">
        <v>67</v>
      </c>
      <c r="K29" s="92" t="s">
        <v>63</v>
      </c>
      <c r="L29" s="91" t="s">
        <v>68</v>
      </c>
      <c r="M29" s="139">
        <v>9.3582807827767595E-2</v>
      </c>
      <c r="N29" s="140" t="s">
        <v>52</v>
      </c>
      <c r="O29" s="100">
        <v>2018</v>
      </c>
      <c r="P29" s="100">
        <v>2</v>
      </c>
      <c r="Q29" s="96">
        <v>13390.28</v>
      </c>
      <c r="R29" s="96">
        <v>230.6</v>
      </c>
      <c r="S29" s="152">
        <v>13159.68</v>
      </c>
      <c r="T29" s="96">
        <v>5554.94</v>
      </c>
      <c r="U29" s="96">
        <v>0</v>
      </c>
      <c r="V29" s="96">
        <v>0</v>
      </c>
      <c r="W29" s="96">
        <v>7604.74</v>
      </c>
      <c r="X29" s="152">
        <v>194.32</v>
      </c>
      <c r="Y29" s="96">
        <v>1579.16</v>
      </c>
      <c r="Z29" s="152">
        <v>94.28</v>
      </c>
      <c r="AA29" s="96">
        <v>0</v>
      </c>
      <c r="AB29" s="96">
        <v>-42.26</v>
      </c>
      <c r="AC29" s="152">
        <v>83.16</v>
      </c>
      <c r="AD29" s="96">
        <v>464.6</v>
      </c>
      <c r="AE29" s="96">
        <v>1269.1400000000001</v>
      </c>
      <c r="AF29" s="96">
        <v>596.26</v>
      </c>
      <c r="AG29" s="96">
        <v>720.5</v>
      </c>
      <c r="AH29" s="96">
        <v>0</v>
      </c>
      <c r="AI29" s="96">
        <v>363.84</v>
      </c>
      <c r="AJ29" s="96">
        <v>277.8</v>
      </c>
      <c r="AK29" s="96">
        <v>9.08</v>
      </c>
      <c r="AL29" s="96">
        <v>29.56</v>
      </c>
      <c r="AM29" s="96">
        <v>110.04</v>
      </c>
      <c r="AN29" s="96">
        <v>8.64</v>
      </c>
      <c r="AO29" s="96">
        <v>57.66</v>
      </c>
      <c r="AP29" s="96">
        <v>0</v>
      </c>
      <c r="AQ29" s="96">
        <v>24.12</v>
      </c>
      <c r="AR29" s="96">
        <v>0</v>
      </c>
      <c r="AS29" s="96">
        <v>9.64</v>
      </c>
      <c r="AT29" s="96">
        <v>234.34</v>
      </c>
      <c r="AU29" s="152">
        <v>4175.2</v>
      </c>
      <c r="AV29" s="97">
        <v>267.8</v>
      </c>
      <c r="AW29" s="152">
        <v>1253.0999999999999</v>
      </c>
      <c r="AX29" s="96">
        <v>0</v>
      </c>
      <c r="AY29" s="96">
        <v>0</v>
      </c>
      <c r="AZ29" s="152">
        <v>315.83999999999997</v>
      </c>
      <c r="BA29" s="153">
        <v>937.26</v>
      </c>
      <c r="BB29" s="148"/>
    </row>
    <row r="30" spans="1:136">
      <c r="B30" s="92"/>
      <c r="E30" s="91"/>
      <c r="F30" s="144" t="s">
        <v>99</v>
      </c>
      <c r="G30" s="91" t="s">
        <v>100</v>
      </c>
      <c r="H30" s="138">
        <v>40308</v>
      </c>
      <c r="I30" s="92" t="s">
        <v>55</v>
      </c>
      <c r="J30" s="92" t="s">
        <v>71</v>
      </c>
      <c r="K30" s="92" t="s">
        <v>63</v>
      </c>
      <c r="L30" s="91" t="s">
        <v>77</v>
      </c>
      <c r="M30" s="139">
        <v>4.951045942938366E-2</v>
      </c>
      <c r="N30" s="140" t="s">
        <v>52</v>
      </c>
      <c r="O30" s="100">
        <v>2018</v>
      </c>
      <c r="P30" s="100">
        <v>2</v>
      </c>
      <c r="Q30" s="96">
        <v>8554.9599999999991</v>
      </c>
      <c r="R30" s="96">
        <v>67.38</v>
      </c>
      <c r="S30" s="152">
        <v>8487.58</v>
      </c>
      <c r="T30" s="96">
        <v>3465.68</v>
      </c>
      <c r="U30" s="96">
        <v>0</v>
      </c>
      <c r="V30" s="96">
        <v>0</v>
      </c>
      <c r="W30" s="96">
        <v>5021.92</v>
      </c>
      <c r="X30" s="152">
        <v>97.38</v>
      </c>
      <c r="Y30" s="96">
        <v>1018.52</v>
      </c>
      <c r="Z30" s="152">
        <v>48.6</v>
      </c>
      <c r="AA30" s="96">
        <v>0</v>
      </c>
      <c r="AB30" s="96">
        <v>-24.58</v>
      </c>
      <c r="AC30" s="152">
        <v>46.14</v>
      </c>
      <c r="AD30" s="96">
        <v>383.42</v>
      </c>
      <c r="AE30" s="96">
        <v>1035.58</v>
      </c>
      <c r="AF30" s="96">
        <v>546.98</v>
      </c>
      <c r="AG30" s="96">
        <v>592.52</v>
      </c>
      <c r="AH30" s="96">
        <v>0</v>
      </c>
      <c r="AI30" s="96">
        <v>237.78</v>
      </c>
      <c r="AJ30" s="96">
        <v>102.7</v>
      </c>
      <c r="AK30" s="96">
        <v>10.52</v>
      </c>
      <c r="AL30" s="96">
        <v>1.98</v>
      </c>
      <c r="AM30" s="96">
        <v>0</v>
      </c>
      <c r="AN30" s="96">
        <v>8.14</v>
      </c>
      <c r="AO30" s="96">
        <v>25.22</v>
      </c>
      <c r="AP30" s="96">
        <v>0</v>
      </c>
      <c r="AQ30" s="96">
        <v>18.8</v>
      </c>
      <c r="AR30" s="96">
        <v>0</v>
      </c>
      <c r="AS30" s="96">
        <v>71.12</v>
      </c>
      <c r="AT30" s="96">
        <v>206.44</v>
      </c>
      <c r="AU30" s="152">
        <v>3241.2000000000003</v>
      </c>
      <c r="AV30" s="97">
        <v>171.1</v>
      </c>
      <c r="AW30" s="152">
        <v>423.56</v>
      </c>
      <c r="AX30" s="96">
        <v>0</v>
      </c>
      <c r="AY30" s="96">
        <v>0</v>
      </c>
      <c r="AZ30" s="152">
        <v>135.96</v>
      </c>
      <c r="BA30" s="153">
        <v>287.60000000000002</v>
      </c>
      <c r="BB30" s="148"/>
    </row>
    <row r="31" spans="1:136">
      <c r="F31" s="144" t="s">
        <v>101</v>
      </c>
      <c r="G31" s="91" t="s">
        <v>102</v>
      </c>
      <c r="H31" s="138">
        <v>40328</v>
      </c>
      <c r="I31" s="92" t="s">
        <v>55</v>
      </c>
      <c r="J31" s="92" t="s">
        <v>103</v>
      </c>
      <c r="K31" s="92" t="s">
        <v>63</v>
      </c>
      <c r="L31" s="91" t="s">
        <v>77</v>
      </c>
      <c r="M31" s="139">
        <v>2.0806465850397551E-2</v>
      </c>
      <c r="N31" s="140" t="s">
        <v>52</v>
      </c>
      <c r="O31" s="100">
        <v>2018</v>
      </c>
      <c r="P31" s="100">
        <v>2</v>
      </c>
      <c r="Q31" s="96">
        <v>9289.42</v>
      </c>
      <c r="R31" s="96">
        <v>70.319999999999993</v>
      </c>
      <c r="S31" s="152">
        <v>9219.1</v>
      </c>
      <c r="T31" s="96">
        <v>3804.66</v>
      </c>
      <c r="U31" s="96">
        <v>0</v>
      </c>
      <c r="V31" s="96">
        <v>0</v>
      </c>
      <c r="W31" s="96">
        <v>5414.44</v>
      </c>
      <c r="X31" s="152">
        <v>110.52</v>
      </c>
      <c r="Y31" s="96">
        <v>1106.3</v>
      </c>
      <c r="Z31" s="152">
        <v>47.56</v>
      </c>
      <c r="AA31" s="96">
        <v>0</v>
      </c>
      <c r="AB31" s="96">
        <v>-135.76</v>
      </c>
      <c r="AC31" s="152">
        <v>52.28</v>
      </c>
      <c r="AD31" s="96">
        <v>522.55999999999995</v>
      </c>
      <c r="AE31" s="96">
        <v>1088.68</v>
      </c>
      <c r="AF31" s="96">
        <v>804.26</v>
      </c>
      <c r="AG31" s="96">
        <v>588.26</v>
      </c>
      <c r="AH31" s="96">
        <v>0</v>
      </c>
      <c r="AI31" s="96">
        <v>240.82</v>
      </c>
      <c r="AJ31" s="96">
        <v>124.18</v>
      </c>
      <c r="AK31" s="96">
        <v>13.58</v>
      </c>
      <c r="AL31" s="96">
        <v>6.08</v>
      </c>
      <c r="AM31" s="96">
        <v>49.26</v>
      </c>
      <c r="AN31" s="96">
        <v>7.32</v>
      </c>
      <c r="AO31" s="96">
        <v>26.88</v>
      </c>
      <c r="AP31" s="96">
        <v>0</v>
      </c>
      <c r="AQ31" s="96">
        <v>11.96</v>
      </c>
      <c r="AR31" s="96">
        <v>0</v>
      </c>
      <c r="AS31" s="96">
        <v>134.91999999999999</v>
      </c>
      <c r="AT31" s="96">
        <v>235.72</v>
      </c>
      <c r="AU31" s="152">
        <v>3854.4599999999996</v>
      </c>
      <c r="AV31" s="97">
        <v>185.78</v>
      </c>
      <c r="AW31" s="152">
        <v>193.28</v>
      </c>
      <c r="AX31" s="96">
        <v>0</v>
      </c>
      <c r="AY31" s="96">
        <v>0</v>
      </c>
      <c r="AZ31" s="152">
        <v>130.63999999999999</v>
      </c>
      <c r="BA31" s="153">
        <v>62.62</v>
      </c>
      <c r="BB31" s="148"/>
    </row>
    <row r="32" spans="1:136">
      <c r="B32" s="92"/>
      <c r="E32" s="91"/>
      <c r="F32" s="144" t="s">
        <v>104</v>
      </c>
      <c r="G32" s="91" t="s">
        <v>105</v>
      </c>
      <c r="H32" s="138">
        <v>40338</v>
      </c>
      <c r="I32" s="92" t="s">
        <v>55</v>
      </c>
      <c r="J32" s="92" t="s">
        <v>103</v>
      </c>
      <c r="K32" s="92" t="s">
        <v>106</v>
      </c>
      <c r="L32" s="91" t="s">
        <v>77</v>
      </c>
      <c r="M32" s="139">
        <v>6.4988774666194032E-4</v>
      </c>
      <c r="N32" s="140" t="s">
        <v>52</v>
      </c>
      <c r="O32" s="100">
        <v>2018</v>
      </c>
      <c r="P32" s="100">
        <v>2</v>
      </c>
      <c r="Q32" s="96">
        <v>4062.24</v>
      </c>
      <c r="R32" s="96">
        <v>51.86</v>
      </c>
      <c r="S32" s="152">
        <v>4010.4</v>
      </c>
      <c r="T32" s="96">
        <v>1556.78</v>
      </c>
      <c r="U32" s="96">
        <v>0</v>
      </c>
      <c r="V32" s="96">
        <v>0</v>
      </c>
      <c r="W32" s="96">
        <v>2453.62</v>
      </c>
      <c r="X32" s="152">
        <v>65.08</v>
      </c>
      <c r="Y32" s="96">
        <v>340.88</v>
      </c>
      <c r="Z32" s="152">
        <v>53.76</v>
      </c>
      <c r="AA32" s="96">
        <v>0</v>
      </c>
      <c r="AB32" s="96">
        <v>-13.8</v>
      </c>
      <c r="AC32" s="152">
        <v>21.82</v>
      </c>
      <c r="AD32" s="96">
        <v>177.02</v>
      </c>
      <c r="AE32" s="96">
        <v>646.67999999999995</v>
      </c>
      <c r="AF32" s="96">
        <v>481.46</v>
      </c>
      <c r="AG32" s="96">
        <v>155.94</v>
      </c>
      <c r="AH32" s="96">
        <v>0</v>
      </c>
      <c r="AI32" s="96">
        <v>222.04</v>
      </c>
      <c r="AJ32" s="96">
        <v>45.66</v>
      </c>
      <c r="AK32" s="96">
        <v>5.2</v>
      </c>
      <c r="AL32" s="96">
        <v>1.88</v>
      </c>
      <c r="AM32" s="96">
        <v>23.22</v>
      </c>
      <c r="AN32" s="96">
        <v>0</v>
      </c>
      <c r="AO32" s="96">
        <v>16.7</v>
      </c>
      <c r="AP32" s="96">
        <v>0</v>
      </c>
      <c r="AQ32" s="96">
        <v>8.76</v>
      </c>
      <c r="AR32" s="96">
        <v>0</v>
      </c>
      <c r="AS32" s="96">
        <v>2.16</v>
      </c>
      <c r="AT32" s="96">
        <v>115.3</v>
      </c>
      <c r="AU32" s="152">
        <v>1902</v>
      </c>
      <c r="AV32" s="97">
        <v>81.239999999999995</v>
      </c>
      <c r="AW32" s="152">
        <v>2.64</v>
      </c>
      <c r="AX32" s="96">
        <v>0</v>
      </c>
      <c r="AY32" s="96">
        <v>0</v>
      </c>
      <c r="AZ32" s="152">
        <v>115.18</v>
      </c>
      <c r="BA32" s="153">
        <v>-112.54</v>
      </c>
      <c r="BB32" s="148"/>
    </row>
    <row r="33" spans="2:54">
      <c r="B33" s="92"/>
      <c r="E33" s="91"/>
      <c r="F33" s="144" t="s">
        <v>107</v>
      </c>
      <c r="G33" s="91" t="s">
        <v>213</v>
      </c>
      <c r="H33" s="138">
        <v>40978</v>
      </c>
      <c r="I33" s="92" t="s">
        <v>61</v>
      </c>
      <c r="J33" s="92" t="s">
        <v>108</v>
      </c>
      <c r="K33" s="92" t="s">
        <v>63</v>
      </c>
      <c r="L33" s="91" t="s">
        <v>77</v>
      </c>
      <c r="M33" s="139">
        <v>-5.1555410044045652E-2</v>
      </c>
      <c r="N33" s="140" t="s">
        <v>56</v>
      </c>
      <c r="O33" s="100">
        <v>2018</v>
      </c>
      <c r="P33" s="100">
        <v>2</v>
      </c>
      <c r="Q33" s="96">
        <v>7819.16</v>
      </c>
      <c r="R33" s="96">
        <v>188.52</v>
      </c>
      <c r="S33" s="152">
        <v>7630.64</v>
      </c>
      <c r="T33" s="96">
        <v>3130.12</v>
      </c>
      <c r="U33" s="96">
        <v>0</v>
      </c>
      <c r="V33" s="96">
        <v>0</v>
      </c>
      <c r="W33" s="96">
        <v>4500.5200000000004</v>
      </c>
      <c r="X33" s="152">
        <v>87.52</v>
      </c>
      <c r="Y33" s="96">
        <v>915.68</v>
      </c>
      <c r="Z33" s="152">
        <v>52.34</v>
      </c>
      <c r="AA33" s="96">
        <v>0</v>
      </c>
      <c r="AB33" s="96">
        <v>-11.3</v>
      </c>
      <c r="AC33" s="152">
        <v>50.9</v>
      </c>
      <c r="AD33" s="96">
        <v>345.46</v>
      </c>
      <c r="AE33" s="96">
        <v>1004.48</v>
      </c>
      <c r="AF33" s="96">
        <v>1303.8</v>
      </c>
      <c r="AG33" s="96">
        <v>284.72000000000003</v>
      </c>
      <c r="AH33" s="96">
        <v>0</v>
      </c>
      <c r="AI33" s="96">
        <v>288.62</v>
      </c>
      <c r="AJ33" s="96">
        <v>60.1</v>
      </c>
      <c r="AK33" s="96">
        <v>11.06</v>
      </c>
      <c r="AL33" s="96">
        <v>2.2200000000000002</v>
      </c>
      <c r="AM33" s="96">
        <v>18.22</v>
      </c>
      <c r="AN33" s="96">
        <v>12.48</v>
      </c>
      <c r="AO33" s="96">
        <v>34.72</v>
      </c>
      <c r="AP33" s="96">
        <v>0</v>
      </c>
      <c r="AQ33" s="96">
        <v>21.64</v>
      </c>
      <c r="AR33" s="96">
        <v>0</v>
      </c>
      <c r="AS33" s="96">
        <v>5.9</v>
      </c>
      <c r="AT33" s="96">
        <v>258.72000000000003</v>
      </c>
      <c r="AU33" s="152">
        <v>3652.12</v>
      </c>
      <c r="AV33" s="97">
        <v>156.38</v>
      </c>
      <c r="AW33" s="152">
        <v>-403.12</v>
      </c>
      <c r="AX33" s="96">
        <v>0</v>
      </c>
      <c r="AY33" s="96">
        <v>0</v>
      </c>
      <c r="AZ33" s="152">
        <v>311.56</v>
      </c>
      <c r="BA33" s="153">
        <v>-714.66</v>
      </c>
      <c r="BB33" s="148"/>
    </row>
    <row r="34" spans="2:54">
      <c r="B34" s="92"/>
      <c r="E34" s="91"/>
      <c r="F34" s="144" t="s">
        <v>109</v>
      </c>
      <c r="G34" s="91" t="s">
        <v>110</v>
      </c>
      <c r="H34" s="138">
        <v>41018</v>
      </c>
      <c r="I34" s="92" t="s">
        <v>61</v>
      </c>
      <c r="J34" s="92" t="s">
        <v>67</v>
      </c>
      <c r="K34" s="92" t="s">
        <v>63</v>
      </c>
      <c r="L34" s="91" t="s">
        <v>111</v>
      </c>
      <c r="M34" s="139">
        <v>0.19679163568798685</v>
      </c>
      <c r="N34" s="140" t="s">
        <v>52</v>
      </c>
      <c r="O34" s="100">
        <v>2018</v>
      </c>
      <c r="P34" s="100">
        <v>2</v>
      </c>
      <c r="Q34" s="96">
        <v>14606.82</v>
      </c>
      <c r="R34" s="96">
        <v>202.96</v>
      </c>
      <c r="S34" s="152">
        <v>14403.86</v>
      </c>
      <c r="T34" s="96">
        <v>5830.22</v>
      </c>
      <c r="U34" s="96">
        <v>0</v>
      </c>
      <c r="V34" s="96">
        <v>0</v>
      </c>
      <c r="W34" s="96">
        <v>8573.64</v>
      </c>
      <c r="X34" s="152">
        <v>160.41999999999999</v>
      </c>
      <c r="Y34" s="96">
        <v>1728.46</v>
      </c>
      <c r="Z34" s="152">
        <v>81.02</v>
      </c>
      <c r="AA34" s="96">
        <v>0</v>
      </c>
      <c r="AB34" s="96">
        <v>-58.18</v>
      </c>
      <c r="AC34" s="152">
        <v>71.260000000000005</v>
      </c>
      <c r="AD34" s="96">
        <v>440.96</v>
      </c>
      <c r="AE34" s="96">
        <v>1202.98</v>
      </c>
      <c r="AF34" s="96">
        <v>244.82</v>
      </c>
      <c r="AG34" s="96">
        <v>651.64</v>
      </c>
      <c r="AH34" s="96">
        <v>0</v>
      </c>
      <c r="AI34" s="96">
        <v>334.88</v>
      </c>
      <c r="AJ34" s="96">
        <v>140.54</v>
      </c>
      <c r="AK34" s="96">
        <v>6.36</v>
      </c>
      <c r="AL34" s="96">
        <v>3.54</v>
      </c>
      <c r="AM34" s="96">
        <v>58.6</v>
      </c>
      <c r="AN34" s="96">
        <v>2.44</v>
      </c>
      <c r="AO34" s="96">
        <v>53</v>
      </c>
      <c r="AP34" s="96">
        <v>9.9</v>
      </c>
      <c r="AQ34" s="96">
        <v>16</v>
      </c>
      <c r="AR34" s="96">
        <v>0</v>
      </c>
      <c r="AS34" s="96">
        <v>14.24</v>
      </c>
      <c r="AT34" s="96">
        <v>244.1</v>
      </c>
      <c r="AU34" s="152">
        <v>3424.02</v>
      </c>
      <c r="AV34" s="97">
        <v>292.14</v>
      </c>
      <c r="AW34" s="152">
        <v>2874.5</v>
      </c>
      <c r="AX34" s="96">
        <v>0</v>
      </c>
      <c r="AY34" s="96">
        <v>0</v>
      </c>
      <c r="AZ34" s="152">
        <v>275.42</v>
      </c>
      <c r="BA34" s="153">
        <v>2599.06</v>
      </c>
      <c r="BB34" s="148"/>
    </row>
    <row r="35" spans="2:54">
      <c r="B35" s="92"/>
      <c r="E35" s="91"/>
      <c r="F35" s="144" t="s">
        <v>112</v>
      </c>
      <c r="G35" s="91" t="s">
        <v>113</v>
      </c>
      <c r="H35" s="138">
        <v>41324</v>
      </c>
      <c r="I35" s="92" t="s">
        <v>55</v>
      </c>
      <c r="J35" s="92" t="s">
        <v>103</v>
      </c>
      <c r="K35" s="92" t="s">
        <v>63</v>
      </c>
      <c r="L35" s="91" t="s">
        <v>114</v>
      </c>
      <c r="M35" s="139">
        <v>7.8068481414037341E-2</v>
      </c>
      <c r="N35" s="140" t="s">
        <v>52</v>
      </c>
      <c r="O35" s="100">
        <v>2018</v>
      </c>
      <c r="P35" s="100">
        <v>2</v>
      </c>
      <c r="Q35" s="96">
        <v>7259.78</v>
      </c>
      <c r="R35" s="96">
        <v>157.38</v>
      </c>
      <c r="S35" s="152">
        <v>7102.38</v>
      </c>
      <c r="T35" s="96">
        <v>2847.12</v>
      </c>
      <c r="U35" s="96">
        <v>0</v>
      </c>
      <c r="V35" s="96">
        <v>0</v>
      </c>
      <c r="W35" s="96">
        <v>4255.26</v>
      </c>
      <c r="X35" s="152">
        <v>84.58</v>
      </c>
      <c r="Y35" s="96">
        <v>852.28</v>
      </c>
      <c r="Z35" s="152">
        <v>45.74</v>
      </c>
      <c r="AA35" s="96">
        <v>0</v>
      </c>
      <c r="AB35" s="96">
        <v>-25.62</v>
      </c>
      <c r="AC35" s="152">
        <v>60.58</v>
      </c>
      <c r="AD35" s="96">
        <v>314.5</v>
      </c>
      <c r="AE35" s="96">
        <v>882.94</v>
      </c>
      <c r="AF35" s="96">
        <v>634.05999999999995</v>
      </c>
      <c r="AG35" s="96">
        <v>206.64</v>
      </c>
      <c r="AH35" s="96">
        <v>0</v>
      </c>
      <c r="AI35" s="96">
        <v>137.9</v>
      </c>
      <c r="AJ35" s="96">
        <v>115.72</v>
      </c>
      <c r="AK35" s="96">
        <v>5.7</v>
      </c>
      <c r="AL35" s="96">
        <v>3.12</v>
      </c>
      <c r="AM35" s="96">
        <v>0</v>
      </c>
      <c r="AN35" s="96">
        <v>4</v>
      </c>
      <c r="AO35" s="96">
        <v>18.7</v>
      </c>
      <c r="AP35" s="96">
        <v>12.1</v>
      </c>
      <c r="AQ35" s="96">
        <v>10.02</v>
      </c>
      <c r="AR35" s="96">
        <v>0</v>
      </c>
      <c r="AS35" s="96">
        <v>7.64</v>
      </c>
      <c r="AT35" s="96">
        <v>190.86</v>
      </c>
      <c r="AU35" s="152">
        <v>2543.9</v>
      </c>
      <c r="AV35" s="97">
        <v>127.04</v>
      </c>
      <c r="AW35" s="152">
        <v>566.76</v>
      </c>
      <c r="AX35" s="96">
        <v>0</v>
      </c>
      <c r="AY35" s="96">
        <v>0</v>
      </c>
      <c r="AZ35" s="152">
        <v>158.5</v>
      </c>
      <c r="BA35" s="153">
        <v>408.26</v>
      </c>
      <c r="BB35" s="148"/>
    </row>
    <row r="36" spans="2:54">
      <c r="B36" s="92"/>
      <c r="E36" s="91"/>
      <c r="F36" s="144" t="s">
        <v>115</v>
      </c>
      <c r="G36" s="91" t="s">
        <v>214</v>
      </c>
      <c r="H36" s="138">
        <v>41408</v>
      </c>
      <c r="I36" s="92" t="s">
        <v>55</v>
      </c>
      <c r="J36" s="92" t="s">
        <v>116</v>
      </c>
      <c r="K36" s="92" t="s">
        <v>117</v>
      </c>
      <c r="L36" s="91" t="s">
        <v>114</v>
      </c>
      <c r="M36" s="139">
        <v>-1.4320993574374219E-2</v>
      </c>
      <c r="N36" s="140" t="s">
        <v>56</v>
      </c>
      <c r="O36" s="100">
        <v>2018</v>
      </c>
      <c r="P36" s="100">
        <v>2</v>
      </c>
      <c r="Q36" s="96">
        <v>8341.6</v>
      </c>
      <c r="R36" s="96">
        <v>47.18</v>
      </c>
      <c r="S36" s="152">
        <v>8294.42</v>
      </c>
      <c r="T36" s="96">
        <v>4422.42</v>
      </c>
      <c r="U36" s="96">
        <v>0</v>
      </c>
      <c r="V36" s="96">
        <v>0</v>
      </c>
      <c r="W36" s="96">
        <v>3872</v>
      </c>
      <c r="X36" s="152">
        <v>99.9</v>
      </c>
      <c r="Y36" s="96">
        <v>580.6</v>
      </c>
      <c r="Z36" s="152">
        <v>71.64</v>
      </c>
      <c r="AA36" s="96">
        <v>0</v>
      </c>
      <c r="AB36" s="96">
        <v>384.36</v>
      </c>
      <c r="AC36" s="152">
        <v>8.9600000000000009</v>
      </c>
      <c r="AD36" s="96">
        <v>175</v>
      </c>
      <c r="AE36" s="96">
        <v>874.12</v>
      </c>
      <c r="AF36" s="96">
        <v>855.32</v>
      </c>
      <c r="AG36" s="96">
        <v>208.06</v>
      </c>
      <c r="AH36" s="96">
        <v>0</v>
      </c>
      <c r="AI36" s="96">
        <v>229.88</v>
      </c>
      <c r="AJ36" s="96">
        <v>108.96</v>
      </c>
      <c r="AK36" s="96">
        <v>5.04</v>
      </c>
      <c r="AL36" s="96">
        <v>10.78</v>
      </c>
      <c r="AM36" s="96">
        <v>0</v>
      </c>
      <c r="AN36" s="96">
        <v>0</v>
      </c>
      <c r="AO36" s="96">
        <v>24.82</v>
      </c>
      <c r="AP36" s="96">
        <v>0</v>
      </c>
      <c r="AQ36" s="96">
        <v>13.1</v>
      </c>
      <c r="AR36" s="96">
        <v>0</v>
      </c>
      <c r="AS36" s="96">
        <v>9.9</v>
      </c>
      <c r="AT36" s="96">
        <v>164.16</v>
      </c>
      <c r="AU36" s="152">
        <v>2679.14</v>
      </c>
      <c r="AV36" s="97">
        <v>166.84</v>
      </c>
      <c r="AW36" s="152">
        <v>-119.46</v>
      </c>
      <c r="AX36" s="96">
        <v>0</v>
      </c>
      <c r="AY36" s="96">
        <v>0</v>
      </c>
      <c r="AZ36" s="152">
        <v>93.38</v>
      </c>
      <c r="BA36" s="153">
        <v>-212.84</v>
      </c>
      <c r="BB36" s="148"/>
    </row>
    <row r="37" spans="2:54">
      <c r="B37" s="92"/>
      <c r="E37" s="91"/>
      <c r="F37" s="144" t="s">
        <v>118</v>
      </c>
      <c r="G37" s="91" t="s">
        <v>119</v>
      </c>
      <c r="H37" s="138">
        <v>41426</v>
      </c>
      <c r="I37" s="92" t="s">
        <v>61</v>
      </c>
      <c r="J37" s="92" t="s">
        <v>67</v>
      </c>
      <c r="K37" s="92" t="s">
        <v>63</v>
      </c>
      <c r="L37" s="91" t="s">
        <v>111</v>
      </c>
      <c r="M37" s="139">
        <v>0.1106210841322854</v>
      </c>
      <c r="N37" s="140" t="s">
        <v>52</v>
      </c>
      <c r="O37" s="100">
        <v>2018</v>
      </c>
      <c r="P37" s="100">
        <v>2</v>
      </c>
      <c r="Q37" s="96">
        <v>14629.58</v>
      </c>
      <c r="R37" s="96">
        <v>231.9</v>
      </c>
      <c r="S37" s="152">
        <v>14397.7</v>
      </c>
      <c r="T37" s="96">
        <v>5857.18</v>
      </c>
      <c r="U37" s="96">
        <v>0</v>
      </c>
      <c r="V37" s="96">
        <v>0</v>
      </c>
      <c r="W37" s="96">
        <v>8540.52</v>
      </c>
      <c r="X37" s="152">
        <v>168.52</v>
      </c>
      <c r="Y37" s="96">
        <v>1727.72</v>
      </c>
      <c r="Z37" s="152">
        <v>109.64</v>
      </c>
      <c r="AA37" s="96">
        <v>0</v>
      </c>
      <c r="AB37" s="96">
        <v>-372.64</v>
      </c>
      <c r="AC37" s="152">
        <v>74.319999999999993</v>
      </c>
      <c r="AD37" s="96">
        <v>682.28</v>
      </c>
      <c r="AE37" s="96">
        <v>1425.18</v>
      </c>
      <c r="AF37" s="96">
        <v>1264.8399999999999</v>
      </c>
      <c r="AG37" s="96">
        <v>507.54</v>
      </c>
      <c r="AH37" s="96">
        <v>0</v>
      </c>
      <c r="AI37" s="96">
        <v>283.22000000000003</v>
      </c>
      <c r="AJ37" s="96">
        <v>208.7</v>
      </c>
      <c r="AK37" s="96">
        <v>7.24</v>
      </c>
      <c r="AL37" s="96">
        <v>16.54</v>
      </c>
      <c r="AM37" s="96">
        <v>0</v>
      </c>
      <c r="AN37" s="96">
        <v>1.02</v>
      </c>
      <c r="AO37" s="96">
        <v>61.76</v>
      </c>
      <c r="AP37" s="96">
        <v>9.9</v>
      </c>
      <c r="AQ37" s="96">
        <v>21.76</v>
      </c>
      <c r="AR37" s="96">
        <v>0</v>
      </c>
      <c r="AS37" s="96">
        <v>198.4</v>
      </c>
      <c r="AT37" s="96">
        <v>233.66</v>
      </c>
      <c r="AU37" s="152">
        <v>4922.04</v>
      </c>
      <c r="AV37" s="97">
        <v>292.60000000000002</v>
      </c>
      <c r="AW37" s="152">
        <v>1618.34</v>
      </c>
      <c r="AX37" s="96">
        <v>0</v>
      </c>
      <c r="AY37" s="96">
        <v>0</v>
      </c>
      <c r="AZ37" s="152">
        <v>543.12</v>
      </c>
      <c r="BA37" s="153">
        <v>1075.22</v>
      </c>
      <c r="BB37" s="148"/>
    </row>
    <row r="38" spans="2:54">
      <c r="F38" s="144" t="s">
        <v>120</v>
      </c>
      <c r="G38" s="91" t="s">
        <v>121</v>
      </c>
      <c r="H38" s="138">
        <v>41470</v>
      </c>
      <c r="I38" s="92" t="s">
        <v>55</v>
      </c>
      <c r="J38" s="92" t="s">
        <v>103</v>
      </c>
      <c r="K38" s="92" t="s">
        <v>95</v>
      </c>
      <c r="L38" s="91" t="s">
        <v>114</v>
      </c>
      <c r="M38" s="139">
        <v>1.5280017519759501E-2</v>
      </c>
      <c r="N38" s="140" t="s">
        <v>52</v>
      </c>
      <c r="O38" s="100">
        <v>2018</v>
      </c>
      <c r="P38" s="100">
        <v>2</v>
      </c>
      <c r="Q38" s="96">
        <v>2009.16</v>
      </c>
      <c r="R38" s="96">
        <v>56.7</v>
      </c>
      <c r="S38" s="152">
        <v>1952.48</v>
      </c>
      <c r="T38" s="96">
        <v>1163.56</v>
      </c>
      <c r="U38" s="96">
        <v>0</v>
      </c>
      <c r="V38" s="96">
        <v>0</v>
      </c>
      <c r="W38" s="96">
        <v>788.9</v>
      </c>
      <c r="X38" s="152">
        <v>49.82</v>
      </c>
      <c r="Y38" s="96">
        <v>156.19999999999999</v>
      </c>
      <c r="Z38" s="152">
        <v>11.82</v>
      </c>
      <c r="AA38" s="96">
        <v>0</v>
      </c>
      <c r="AB38" s="96">
        <v>-0.24</v>
      </c>
      <c r="AC38" s="152">
        <v>12.42</v>
      </c>
      <c r="AD38" s="96">
        <v>110.3</v>
      </c>
      <c r="AE38" s="96">
        <v>67.319999999999993</v>
      </c>
      <c r="AF38" s="96">
        <v>187.5</v>
      </c>
      <c r="AG38" s="96">
        <v>18.86</v>
      </c>
      <c r="AH38" s="96">
        <v>0</v>
      </c>
      <c r="AI38" s="96">
        <v>4.74</v>
      </c>
      <c r="AJ38" s="96">
        <v>18.12</v>
      </c>
      <c r="AK38" s="96">
        <v>3.96</v>
      </c>
      <c r="AL38" s="96">
        <v>2.96</v>
      </c>
      <c r="AM38" s="96">
        <v>0</v>
      </c>
      <c r="AN38" s="96">
        <v>0</v>
      </c>
      <c r="AO38" s="96">
        <v>6.84</v>
      </c>
      <c r="AP38" s="96">
        <v>0</v>
      </c>
      <c r="AQ38" s="96">
        <v>3.74</v>
      </c>
      <c r="AR38" s="96">
        <v>0</v>
      </c>
      <c r="AS38" s="96">
        <v>28.14</v>
      </c>
      <c r="AT38" s="96">
        <v>40.54</v>
      </c>
      <c r="AU38" s="152">
        <v>493.04</v>
      </c>
      <c r="AV38" s="97">
        <v>35.159999999999997</v>
      </c>
      <c r="AW38" s="152">
        <v>30.7</v>
      </c>
      <c r="AX38" s="96">
        <v>0</v>
      </c>
      <c r="AY38" s="96">
        <v>0</v>
      </c>
      <c r="AZ38" s="152">
        <v>50.26</v>
      </c>
      <c r="BA38" s="153">
        <v>-19.559999999999999</v>
      </c>
      <c r="BB38" s="148"/>
    </row>
    <row r="39" spans="2:54">
      <c r="F39" s="144" t="s">
        <v>122</v>
      </c>
      <c r="G39" s="91" t="s">
        <v>123</v>
      </c>
      <c r="H39" s="138">
        <v>41655</v>
      </c>
      <c r="I39" s="92" t="s">
        <v>61</v>
      </c>
      <c r="J39" s="92" t="s">
        <v>62</v>
      </c>
      <c r="K39" s="92" t="s">
        <v>95</v>
      </c>
      <c r="L39" s="91" t="s">
        <v>80</v>
      </c>
      <c r="M39" s="139">
        <v>0.10691579789009555</v>
      </c>
      <c r="N39" s="140" t="s">
        <v>52</v>
      </c>
      <c r="O39" s="100">
        <v>2018</v>
      </c>
      <c r="P39" s="100">
        <v>2</v>
      </c>
      <c r="Q39" s="96">
        <v>2576.42</v>
      </c>
      <c r="R39" s="96">
        <v>34.08</v>
      </c>
      <c r="S39" s="152">
        <v>2542.34</v>
      </c>
      <c r="T39" s="96">
        <v>1455.56</v>
      </c>
      <c r="U39" s="96">
        <v>0</v>
      </c>
      <c r="V39" s="96">
        <v>0</v>
      </c>
      <c r="W39" s="96">
        <v>1086.8</v>
      </c>
      <c r="X39" s="152">
        <v>56.94</v>
      </c>
      <c r="Y39" s="96">
        <v>254.24</v>
      </c>
      <c r="Z39" s="152">
        <v>3.64</v>
      </c>
      <c r="AA39" s="96">
        <v>0</v>
      </c>
      <c r="AB39" s="96">
        <v>-0.16</v>
      </c>
      <c r="AC39" s="152">
        <v>0</v>
      </c>
      <c r="AD39" s="96">
        <v>171.32</v>
      </c>
      <c r="AE39" s="96">
        <v>84.4</v>
      </c>
      <c r="AF39" s="96">
        <v>60.78</v>
      </c>
      <c r="AG39" s="96">
        <v>35.22</v>
      </c>
      <c r="AH39" s="96">
        <v>0</v>
      </c>
      <c r="AI39" s="96">
        <v>5.8</v>
      </c>
      <c r="AJ39" s="96">
        <v>11.84</v>
      </c>
      <c r="AK39" s="96">
        <v>5.38</v>
      </c>
      <c r="AL39" s="96">
        <v>1.34</v>
      </c>
      <c r="AM39" s="96">
        <v>0</v>
      </c>
      <c r="AN39" s="96">
        <v>0</v>
      </c>
      <c r="AO39" s="96">
        <v>10.36</v>
      </c>
      <c r="AP39" s="96">
        <v>0</v>
      </c>
      <c r="AQ39" s="96">
        <v>1.9</v>
      </c>
      <c r="AR39" s="96">
        <v>0</v>
      </c>
      <c r="AS39" s="96">
        <v>1.02</v>
      </c>
      <c r="AT39" s="96">
        <v>55.8</v>
      </c>
      <c r="AU39" s="152">
        <v>445.16</v>
      </c>
      <c r="AV39" s="97">
        <v>51.52</v>
      </c>
      <c r="AW39" s="152">
        <v>275.45999999999998</v>
      </c>
      <c r="AX39" s="96">
        <v>0</v>
      </c>
      <c r="AY39" s="96">
        <v>0</v>
      </c>
      <c r="AZ39" s="152">
        <v>59.04</v>
      </c>
      <c r="BA39" s="153">
        <v>216.4</v>
      </c>
      <c r="BB39" s="148"/>
    </row>
    <row r="40" spans="2:54">
      <c r="F40" s="144" t="s">
        <v>124</v>
      </c>
      <c r="G40" s="91" t="s">
        <v>125</v>
      </c>
      <c r="H40" s="138">
        <v>41699</v>
      </c>
      <c r="I40" s="92" t="s">
        <v>55</v>
      </c>
      <c r="J40" s="92" t="s">
        <v>126</v>
      </c>
      <c r="K40" s="92" t="s">
        <v>63</v>
      </c>
      <c r="L40" s="91" t="s">
        <v>114</v>
      </c>
      <c r="M40" s="139">
        <v>0.15689621750739427</v>
      </c>
      <c r="N40" s="140" t="s">
        <v>52</v>
      </c>
      <c r="O40" s="100">
        <v>2018</v>
      </c>
      <c r="P40" s="100">
        <v>2</v>
      </c>
      <c r="Q40" s="96">
        <v>12793.68</v>
      </c>
      <c r="R40" s="96">
        <v>140.34</v>
      </c>
      <c r="S40" s="152">
        <v>12653.34</v>
      </c>
      <c r="T40" s="96">
        <v>5074.96</v>
      </c>
      <c r="U40" s="96">
        <v>0</v>
      </c>
      <c r="V40" s="96">
        <v>0</v>
      </c>
      <c r="W40" s="96">
        <v>7578.38</v>
      </c>
      <c r="X40" s="152">
        <v>194.62</v>
      </c>
      <c r="Y40" s="96">
        <v>1518.4</v>
      </c>
      <c r="Z40" s="152">
        <v>52.84</v>
      </c>
      <c r="AA40" s="96">
        <v>0</v>
      </c>
      <c r="AB40" s="96">
        <v>-18.66</v>
      </c>
      <c r="AC40" s="152">
        <v>48.98</v>
      </c>
      <c r="AD40" s="96">
        <v>330.62</v>
      </c>
      <c r="AE40" s="96">
        <v>942.2</v>
      </c>
      <c r="AF40" s="96">
        <v>983.86</v>
      </c>
      <c r="AG40" s="96">
        <v>392.2</v>
      </c>
      <c r="AH40" s="96">
        <v>0</v>
      </c>
      <c r="AI40" s="96">
        <v>494.58</v>
      </c>
      <c r="AJ40" s="96">
        <v>80.92</v>
      </c>
      <c r="AK40" s="96">
        <v>11.86</v>
      </c>
      <c r="AL40" s="96">
        <v>19.760000000000002</v>
      </c>
      <c r="AM40" s="96">
        <v>33.72</v>
      </c>
      <c r="AN40" s="96">
        <v>0.54</v>
      </c>
      <c r="AO40" s="96">
        <v>125.18</v>
      </c>
      <c r="AP40" s="96">
        <v>0</v>
      </c>
      <c r="AQ40" s="96">
        <v>13.84</v>
      </c>
      <c r="AR40" s="96">
        <v>0</v>
      </c>
      <c r="AS40" s="96">
        <v>17.32</v>
      </c>
      <c r="AT40" s="96">
        <v>104.44</v>
      </c>
      <c r="AU40" s="152">
        <v>3551.04</v>
      </c>
      <c r="AV40" s="97">
        <v>223.88</v>
      </c>
      <c r="AW40" s="152">
        <v>2007.28</v>
      </c>
      <c r="AX40" s="96">
        <v>0</v>
      </c>
      <c r="AY40" s="96">
        <v>0</v>
      </c>
      <c r="AZ40" s="152">
        <v>383.74</v>
      </c>
      <c r="BA40" s="153">
        <v>1623.52</v>
      </c>
      <c r="BB40" s="148"/>
    </row>
    <row r="41" spans="2:54">
      <c r="F41" s="144" t="s">
        <v>127</v>
      </c>
      <c r="G41" s="91" t="s">
        <v>128</v>
      </c>
      <c r="H41" s="138">
        <v>41699</v>
      </c>
      <c r="I41" s="92" t="s">
        <v>55</v>
      </c>
      <c r="J41" s="92" t="s">
        <v>103</v>
      </c>
      <c r="K41" s="92" t="s">
        <v>95</v>
      </c>
      <c r="L41" s="91" t="s">
        <v>114</v>
      </c>
      <c r="M41" s="139">
        <v>8.4181941615750169E-2</v>
      </c>
      <c r="N41" s="140" t="s">
        <v>52</v>
      </c>
      <c r="O41" s="100">
        <v>2018</v>
      </c>
      <c r="P41" s="100">
        <v>2</v>
      </c>
      <c r="Q41" s="96">
        <v>3800.34</v>
      </c>
      <c r="R41" s="96">
        <v>73.88</v>
      </c>
      <c r="S41" s="152">
        <v>3726.46</v>
      </c>
      <c r="T41" s="96">
        <v>2130.1</v>
      </c>
      <c r="U41" s="96">
        <v>0</v>
      </c>
      <c r="V41" s="96">
        <v>0</v>
      </c>
      <c r="W41" s="96">
        <v>1596.36</v>
      </c>
      <c r="X41" s="152">
        <v>120.86</v>
      </c>
      <c r="Y41" s="96">
        <v>298.12</v>
      </c>
      <c r="Z41" s="152">
        <v>20.059999999999999</v>
      </c>
      <c r="AA41" s="96">
        <v>0</v>
      </c>
      <c r="AB41" s="96">
        <v>-0.64</v>
      </c>
      <c r="AC41" s="152">
        <v>15.02</v>
      </c>
      <c r="AD41" s="96">
        <v>138.84</v>
      </c>
      <c r="AE41" s="96">
        <v>118.54</v>
      </c>
      <c r="AF41" s="96">
        <v>265.72000000000003</v>
      </c>
      <c r="AG41" s="96">
        <v>26.12</v>
      </c>
      <c r="AH41" s="96">
        <v>0</v>
      </c>
      <c r="AI41" s="96">
        <v>17.64</v>
      </c>
      <c r="AJ41" s="96">
        <v>9.6199999999999992</v>
      </c>
      <c r="AK41" s="96">
        <v>4.3600000000000003</v>
      </c>
      <c r="AL41" s="96">
        <v>15.34</v>
      </c>
      <c r="AM41" s="96">
        <v>0</v>
      </c>
      <c r="AN41" s="96">
        <v>0</v>
      </c>
      <c r="AO41" s="96">
        <v>75.5</v>
      </c>
      <c r="AP41" s="96">
        <v>0</v>
      </c>
      <c r="AQ41" s="96">
        <v>6.34</v>
      </c>
      <c r="AR41" s="96">
        <v>0</v>
      </c>
      <c r="AS41" s="96">
        <v>8.1199999999999992</v>
      </c>
      <c r="AT41" s="96">
        <v>70.34</v>
      </c>
      <c r="AU41" s="152">
        <v>756.48</v>
      </c>
      <c r="AV41" s="97">
        <v>66.5</v>
      </c>
      <c r="AW41" s="152">
        <v>319.92</v>
      </c>
      <c r="AX41" s="96">
        <v>0</v>
      </c>
      <c r="AY41" s="96">
        <v>0</v>
      </c>
      <c r="AZ41" s="152">
        <v>64.680000000000007</v>
      </c>
      <c r="BA41" s="153">
        <v>255.24</v>
      </c>
      <c r="BB41" s="148"/>
    </row>
    <row r="42" spans="2:54">
      <c r="F42" s="144" t="s">
        <v>129</v>
      </c>
      <c r="G42" s="91" t="s">
        <v>130</v>
      </c>
      <c r="H42" s="138">
        <v>41725</v>
      </c>
      <c r="I42" s="92" t="s">
        <v>55</v>
      </c>
      <c r="J42" s="92" t="s">
        <v>116</v>
      </c>
      <c r="K42" s="92" t="s">
        <v>117</v>
      </c>
      <c r="L42" s="91" t="s">
        <v>114</v>
      </c>
      <c r="M42" s="139">
        <v>0.10401462797055054</v>
      </c>
      <c r="N42" s="140" t="s">
        <v>52</v>
      </c>
      <c r="O42" s="100">
        <v>2018</v>
      </c>
      <c r="P42" s="100">
        <v>2</v>
      </c>
      <c r="Q42" s="96">
        <v>9920.7199999999993</v>
      </c>
      <c r="R42" s="96">
        <v>153.1</v>
      </c>
      <c r="S42" s="152">
        <v>9767.6200000000008</v>
      </c>
      <c r="T42" s="96">
        <v>4878.8</v>
      </c>
      <c r="U42" s="96">
        <v>0</v>
      </c>
      <c r="V42" s="96">
        <v>0</v>
      </c>
      <c r="W42" s="96">
        <v>4888.82</v>
      </c>
      <c r="X42" s="152">
        <v>127.38</v>
      </c>
      <c r="Y42" s="96">
        <v>683.74</v>
      </c>
      <c r="Z42" s="152">
        <v>12.52</v>
      </c>
      <c r="AA42" s="96">
        <v>0</v>
      </c>
      <c r="AB42" s="96">
        <v>-0.9</v>
      </c>
      <c r="AC42" s="152">
        <v>49.78</v>
      </c>
      <c r="AD42" s="96">
        <v>233</v>
      </c>
      <c r="AE42" s="96">
        <v>1042.08</v>
      </c>
      <c r="AF42" s="96">
        <v>751.58</v>
      </c>
      <c r="AG42" s="96">
        <v>156.32</v>
      </c>
      <c r="AH42" s="96">
        <v>0</v>
      </c>
      <c r="AI42" s="96">
        <v>225.84</v>
      </c>
      <c r="AJ42" s="96">
        <v>102.84</v>
      </c>
      <c r="AK42" s="96">
        <v>6.2</v>
      </c>
      <c r="AL42" s="96">
        <v>18.760000000000002</v>
      </c>
      <c r="AM42" s="96">
        <v>1.68</v>
      </c>
      <c r="AN42" s="96">
        <v>0</v>
      </c>
      <c r="AO42" s="96">
        <v>27.66</v>
      </c>
      <c r="AP42" s="96">
        <v>19.8</v>
      </c>
      <c r="AQ42" s="96">
        <v>10.88</v>
      </c>
      <c r="AR42" s="96">
        <v>0</v>
      </c>
      <c r="AS42" s="96">
        <v>2.72</v>
      </c>
      <c r="AT42" s="96">
        <v>211.44</v>
      </c>
      <c r="AU42" s="152">
        <v>2810.82</v>
      </c>
      <c r="AV42" s="97">
        <v>173.62</v>
      </c>
      <c r="AW42" s="152">
        <v>1031.9000000000001</v>
      </c>
      <c r="AX42" s="96">
        <v>0</v>
      </c>
      <c r="AY42" s="96">
        <v>0</v>
      </c>
      <c r="AZ42" s="152">
        <v>377.44</v>
      </c>
      <c r="BA42" s="153">
        <v>654.44000000000005</v>
      </c>
      <c r="BB42" s="148"/>
    </row>
    <row r="43" spans="2:54">
      <c r="F43" s="144" t="s">
        <v>131</v>
      </c>
      <c r="G43" s="91" t="s">
        <v>132</v>
      </c>
      <c r="H43" s="138">
        <v>41726</v>
      </c>
      <c r="I43" s="92" t="s">
        <v>55</v>
      </c>
      <c r="J43" s="92" t="s">
        <v>103</v>
      </c>
      <c r="K43" s="92" t="s">
        <v>106</v>
      </c>
      <c r="L43" s="91" t="s">
        <v>114</v>
      </c>
      <c r="M43" s="139">
        <v>6.2575507962657886E-2</v>
      </c>
      <c r="N43" s="140" t="s">
        <v>52</v>
      </c>
      <c r="O43" s="100">
        <v>2018</v>
      </c>
      <c r="P43" s="100">
        <v>2</v>
      </c>
      <c r="Q43" s="96">
        <v>6555.6</v>
      </c>
      <c r="R43" s="96">
        <v>242.56</v>
      </c>
      <c r="S43" s="152">
        <v>6313.04</v>
      </c>
      <c r="T43" s="96">
        <v>2723.44</v>
      </c>
      <c r="U43" s="96">
        <v>0</v>
      </c>
      <c r="V43" s="96">
        <v>0</v>
      </c>
      <c r="W43" s="96">
        <v>3589.6</v>
      </c>
      <c r="X43" s="152">
        <v>106.54</v>
      </c>
      <c r="Y43" s="96">
        <v>599.74</v>
      </c>
      <c r="Z43" s="152">
        <v>16.260000000000002</v>
      </c>
      <c r="AA43" s="96">
        <v>0</v>
      </c>
      <c r="AB43" s="96">
        <v>-14.34</v>
      </c>
      <c r="AC43" s="152">
        <v>97.88</v>
      </c>
      <c r="AD43" s="96">
        <v>244.2</v>
      </c>
      <c r="AE43" s="96">
        <v>724.22</v>
      </c>
      <c r="AF43" s="96">
        <v>605.94000000000005</v>
      </c>
      <c r="AG43" s="96">
        <v>214.66</v>
      </c>
      <c r="AH43" s="96">
        <v>0</v>
      </c>
      <c r="AI43" s="96">
        <v>281.18</v>
      </c>
      <c r="AJ43" s="96">
        <v>86.4</v>
      </c>
      <c r="AK43" s="96">
        <v>4.88</v>
      </c>
      <c r="AL43" s="96">
        <v>3.02</v>
      </c>
      <c r="AM43" s="96">
        <v>0</v>
      </c>
      <c r="AN43" s="96">
        <v>0</v>
      </c>
      <c r="AO43" s="96">
        <v>10.96</v>
      </c>
      <c r="AP43" s="96">
        <v>0</v>
      </c>
      <c r="AQ43" s="96">
        <v>15.26</v>
      </c>
      <c r="AR43" s="96">
        <v>0</v>
      </c>
      <c r="AS43" s="96">
        <v>6.28</v>
      </c>
      <c r="AT43" s="96">
        <v>61.56</v>
      </c>
      <c r="AU43" s="152">
        <v>2258.58</v>
      </c>
      <c r="AV43" s="97">
        <v>114.72</v>
      </c>
      <c r="AW43" s="152">
        <v>410.22</v>
      </c>
      <c r="AX43" s="96">
        <v>0</v>
      </c>
      <c r="AY43" s="96">
        <v>0</v>
      </c>
      <c r="AZ43" s="152">
        <v>302.62</v>
      </c>
      <c r="BA43" s="153">
        <v>107.6</v>
      </c>
      <c r="BB43" s="148"/>
    </row>
    <row r="44" spans="2:54">
      <c r="F44" s="144" t="s">
        <v>133</v>
      </c>
      <c r="G44" s="91" t="s">
        <v>134</v>
      </c>
      <c r="H44" s="138">
        <v>41726</v>
      </c>
      <c r="I44" s="92" t="s">
        <v>55</v>
      </c>
      <c r="J44" s="92" t="s">
        <v>103</v>
      </c>
      <c r="K44" s="92" t="s">
        <v>135</v>
      </c>
      <c r="L44" s="91" t="s">
        <v>114</v>
      </c>
      <c r="M44" s="139">
        <v>9.7681239116487961E-2</v>
      </c>
      <c r="N44" s="140" t="s">
        <v>52</v>
      </c>
      <c r="O44" s="100">
        <v>2018</v>
      </c>
      <c r="P44" s="100">
        <v>2</v>
      </c>
      <c r="Q44" s="96">
        <v>4364.3999999999996</v>
      </c>
      <c r="R44" s="96">
        <v>102.86</v>
      </c>
      <c r="S44" s="152">
        <v>4261.54</v>
      </c>
      <c r="T44" s="96">
        <v>1550.32</v>
      </c>
      <c r="U44" s="96">
        <v>0</v>
      </c>
      <c r="V44" s="96">
        <v>0</v>
      </c>
      <c r="W44" s="96">
        <v>2711.22</v>
      </c>
      <c r="X44" s="152">
        <v>66.400000000000006</v>
      </c>
      <c r="Y44" s="96">
        <v>362.24</v>
      </c>
      <c r="Z44" s="152">
        <v>82.38</v>
      </c>
      <c r="AA44" s="96">
        <v>0</v>
      </c>
      <c r="AB44" s="96">
        <v>-4.3600000000000003</v>
      </c>
      <c r="AC44" s="152">
        <v>35.840000000000003</v>
      </c>
      <c r="AD44" s="96">
        <v>214.86</v>
      </c>
      <c r="AE44" s="96">
        <v>475.46</v>
      </c>
      <c r="AF44" s="96">
        <v>432.32</v>
      </c>
      <c r="AG44" s="96">
        <v>164.7</v>
      </c>
      <c r="AH44" s="96">
        <v>0</v>
      </c>
      <c r="AI44" s="96">
        <v>189.32</v>
      </c>
      <c r="AJ44" s="96">
        <v>89.74</v>
      </c>
      <c r="AK44" s="96">
        <v>5.12</v>
      </c>
      <c r="AL44" s="96">
        <v>14.82</v>
      </c>
      <c r="AM44" s="96">
        <v>0</v>
      </c>
      <c r="AN44" s="96">
        <v>3.08</v>
      </c>
      <c r="AO44" s="96">
        <v>13.56</v>
      </c>
      <c r="AP44" s="96">
        <v>0</v>
      </c>
      <c r="AQ44" s="96">
        <v>10.44</v>
      </c>
      <c r="AR44" s="96">
        <v>0</v>
      </c>
      <c r="AS44" s="96">
        <v>5.56</v>
      </c>
      <c r="AT44" s="96">
        <v>47.06</v>
      </c>
      <c r="AU44" s="152">
        <v>1666.06</v>
      </c>
      <c r="AV44" s="97">
        <v>76.38</v>
      </c>
      <c r="AW44" s="152">
        <v>426.32</v>
      </c>
      <c r="AX44" s="96">
        <v>0</v>
      </c>
      <c r="AY44" s="96">
        <v>0</v>
      </c>
      <c r="AZ44" s="152">
        <v>252.48</v>
      </c>
      <c r="BA44" s="153">
        <v>173.84</v>
      </c>
      <c r="BB44" s="148"/>
    </row>
    <row r="45" spans="2:54">
      <c r="F45" s="144" t="s">
        <v>136</v>
      </c>
      <c r="G45" s="91" t="s">
        <v>137</v>
      </c>
      <c r="H45" s="138">
        <v>41738</v>
      </c>
      <c r="I45" s="92" t="s">
        <v>55</v>
      </c>
      <c r="J45" s="92" t="s">
        <v>116</v>
      </c>
      <c r="K45" s="92" t="s">
        <v>135</v>
      </c>
      <c r="L45" s="91" t="s">
        <v>114</v>
      </c>
      <c r="M45" s="139">
        <v>0.17409621914505971</v>
      </c>
      <c r="N45" s="140" t="s">
        <v>52</v>
      </c>
      <c r="O45" s="100">
        <v>2018</v>
      </c>
      <c r="P45" s="100">
        <v>2</v>
      </c>
      <c r="Q45" s="96">
        <v>7168.22</v>
      </c>
      <c r="R45" s="96">
        <v>100.08</v>
      </c>
      <c r="S45" s="152">
        <v>7068.14</v>
      </c>
      <c r="T45" s="96">
        <v>2609.5</v>
      </c>
      <c r="U45" s="96">
        <v>0</v>
      </c>
      <c r="V45" s="96">
        <v>0</v>
      </c>
      <c r="W45" s="96">
        <v>4458.6400000000003</v>
      </c>
      <c r="X45" s="152">
        <v>180.94</v>
      </c>
      <c r="Y45" s="96">
        <v>600.79999999999995</v>
      </c>
      <c r="Z45" s="152">
        <v>39.94</v>
      </c>
      <c r="AA45" s="96">
        <v>0</v>
      </c>
      <c r="AB45" s="96">
        <v>-3</v>
      </c>
      <c r="AC45" s="152">
        <v>32.22</v>
      </c>
      <c r="AD45" s="96">
        <v>224.98</v>
      </c>
      <c r="AE45" s="96">
        <v>671.06</v>
      </c>
      <c r="AF45" s="96">
        <v>586.58000000000004</v>
      </c>
      <c r="AG45" s="96">
        <v>181.64</v>
      </c>
      <c r="AH45" s="96">
        <v>0</v>
      </c>
      <c r="AI45" s="96">
        <v>210.96</v>
      </c>
      <c r="AJ45" s="96">
        <v>81.62</v>
      </c>
      <c r="AK45" s="96">
        <v>6.1</v>
      </c>
      <c r="AL45" s="96">
        <v>11.28</v>
      </c>
      <c r="AM45" s="96">
        <v>2.2400000000000002</v>
      </c>
      <c r="AN45" s="96">
        <v>0.66</v>
      </c>
      <c r="AO45" s="96">
        <v>15.96</v>
      </c>
      <c r="AP45" s="96">
        <v>0</v>
      </c>
      <c r="AQ45" s="96">
        <v>10.3</v>
      </c>
      <c r="AR45" s="96">
        <v>0</v>
      </c>
      <c r="AS45" s="96">
        <v>63</v>
      </c>
      <c r="AT45" s="96">
        <v>167.96</v>
      </c>
      <c r="AU45" s="152">
        <v>2234.34</v>
      </c>
      <c r="AV45" s="97">
        <v>125.44</v>
      </c>
      <c r="AW45" s="152">
        <v>1247.96</v>
      </c>
      <c r="AX45" s="96">
        <v>0</v>
      </c>
      <c r="AY45" s="96">
        <v>0</v>
      </c>
      <c r="AZ45" s="152">
        <v>246.12</v>
      </c>
      <c r="BA45" s="153">
        <v>1001.84</v>
      </c>
      <c r="BB45" s="148"/>
    </row>
    <row r="46" spans="2:54">
      <c r="F46" s="144" t="s">
        <v>138</v>
      </c>
      <c r="G46" s="91" t="s">
        <v>139</v>
      </c>
      <c r="H46" s="138">
        <v>41739</v>
      </c>
      <c r="I46" s="92" t="s">
        <v>55</v>
      </c>
      <c r="J46" s="92" t="s">
        <v>116</v>
      </c>
      <c r="K46" s="92" t="s">
        <v>63</v>
      </c>
      <c r="L46" s="91" t="s">
        <v>114</v>
      </c>
      <c r="M46" s="139">
        <v>0.17193760033957581</v>
      </c>
      <c r="N46" s="140" t="s">
        <v>52</v>
      </c>
      <c r="O46" s="100">
        <v>2018</v>
      </c>
      <c r="P46" s="100">
        <v>2</v>
      </c>
      <c r="Q46" s="96">
        <v>15360.34</v>
      </c>
      <c r="R46" s="96">
        <v>212.94</v>
      </c>
      <c r="S46" s="152">
        <v>15147.4</v>
      </c>
      <c r="T46" s="96">
        <v>6142.7</v>
      </c>
      <c r="U46" s="96">
        <v>0</v>
      </c>
      <c r="V46" s="96">
        <v>0</v>
      </c>
      <c r="W46" s="96">
        <v>9004.68</v>
      </c>
      <c r="X46" s="152">
        <v>187.26</v>
      </c>
      <c r="Y46" s="96">
        <v>1817.68</v>
      </c>
      <c r="Z46" s="152">
        <v>76.739999999999995</v>
      </c>
      <c r="AA46" s="96">
        <v>0</v>
      </c>
      <c r="AB46" s="96">
        <v>-36.340000000000003</v>
      </c>
      <c r="AC46" s="152">
        <v>84.04</v>
      </c>
      <c r="AD46" s="96">
        <v>401.62</v>
      </c>
      <c r="AE46" s="96">
        <v>1287.8599999999999</v>
      </c>
      <c r="AF46" s="96">
        <v>1074.6400000000001</v>
      </c>
      <c r="AG46" s="96">
        <v>249.14</v>
      </c>
      <c r="AH46" s="96">
        <v>0</v>
      </c>
      <c r="AI46" s="96">
        <v>276.45999999999998</v>
      </c>
      <c r="AJ46" s="96">
        <v>213.62</v>
      </c>
      <c r="AK46" s="96">
        <v>5.6</v>
      </c>
      <c r="AL46" s="96">
        <v>16.16</v>
      </c>
      <c r="AM46" s="96">
        <v>34.86</v>
      </c>
      <c r="AN46" s="96">
        <v>3.76</v>
      </c>
      <c r="AO46" s="96">
        <v>38.96</v>
      </c>
      <c r="AP46" s="96">
        <v>0</v>
      </c>
      <c r="AQ46" s="96">
        <v>18.38</v>
      </c>
      <c r="AR46" s="96">
        <v>0</v>
      </c>
      <c r="AS46" s="96">
        <v>14.86</v>
      </c>
      <c r="AT46" s="96">
        <v>329.6</v>
      </c>
      <c r="AU46" s="152">
        <v>3965.52</v>
      </c>
      <c r="AV46" s="97">
        <v>268.8</v>
      </c>
      <c r="AW46" s="152">
        <v>2641.02</v>
      </c>
      <c r="AX46" s="96">
        <v>0</v>
      </c>
      <c r="AY46" s="96">
        <v>0</v>
      </c>
      <c r="AZ46" s="152">
        <v>532.29999999999995</v>
      </c>
      <c r="BA46" s="153">
        <v>2108.6999999999998</v>
      </c>
      <c r="BB46" s="148"/>
    </row>
    <row r="47" spans="2:54">
      <c r="F47" s="144" t="s">
        <v>140</v>
      </c>
      <c r="G47" s="91" t="s">
        <v>141</v>
      </c>
      <c r="H47" s="138">
        <v>41752</v>
      </c>
      <c r="I47" s="92" t="s">
        <v>61</v>
      </c>
      <c r="J47" s="92" t="s">
        <v>108</v>
      </c>
      <c r="K47" s="92" t="s">
        <v>106</v>
      </c>
      <c r="L47" s="91" t="s">
        <v>77</v>
      </c>
      <c r="M47" s="139">
        <v>1.517594895212109E-2</v>
      </c>
      <c r="N47" s="140" t="s">
        <v>52</v>
      </c>
      <c r="O47" s="100">
        <v>2018</v>
      </c>
      <c r="P47" s="100">
        <v>2</v>
      </c>
      <c r="Q47" s="96">
        <v>6039.82</v>
      </c>
      <c r="R47" s="96">
        <v>223.4</v>
      </c>
      <c r="S47" s="152">
        <v>5816.42</v>
      </c>
      <c r="T47" s="96">
        <v>2292.8000000000002</v>
      </c>
      <c r="U47" s="96">
        <v>0</v>
      </c>
      <c r="V47" s="96">
        <v>0</v>
      </c>
      <c r="W47" s="96">
        <v>3523.62</v>
      </c>
      <c r="X47" s="152">
        <v>81.94</v>
      </c>
      <c r="Y47" s="96">
        <v>552.55999999999995</v>
      </c>
      <c r="Z47" s="152">
        <v>17.260000000000002</v>
      </c>
      <c r="AA47" s="96">
        <v>0</v>
      </c>
      <c r="AB47" s="96">
        <v>-4.4800000000000004</v>
      </c>
      <c r="AC47" s="152">
        <v>35.32</v>
      </c>
      <c r="AD47" s="96">
        <v>229.9</v>
      </c>
      <c r="AE47" s="96">
        <v>822.2</v>
      </c>
      <c r="AF47" s="96">
        <v>823.98</v>
      </c>
      <c r="AG47" s="96">
        <v>201.5</v>
      </c>
      <c r="AH47" s="96">
        <v>0</v>
      </c>
      <c r="AI47" s="96">
        <v>263.7</v>
      </c>
      <c r="AJ47" s="96">
        <v>60.8</v>
      </c>
      <c r="AK47" s="96">
        <v>5.6</v>
      </c>
      <c r="AL47" s="96">
        <v>4.22</v>
      </c>
      <c r="AM47" s="96">
        <v>0</v>
      </c>
      <c r="AN47" s="96">
        <v>1.1000000000000001</v>
      </c>
      <c r="AO47" s="96">
        <v>13.72</v>
      </c>
      <c r="AP47" s="96">
        <v>0</v>
      </c>
      <c r="AQ47" s="96">
        <v>10.28</v>
      </c>
      <c r="AR47" s="96">
        <v>0</v>
      </c>
      <c r="AS47" s="96">
        <v>8.94</v>
      </c>
      <c r="AT47" s="96">
        <v>182.58</v>
      </c>
      <c r="AU47" s="152">
        <v>2628.56</v>
      </c>
      <c r="AV47" s="97">
        <v>120.8</v>
      </c>
      <c r="AW47" s="152">
        <v>91.66</v>
      </c>
      <c r="AX47" s="96">
        <v>0</v>
      </c>
      <c r="AY47" s="96">
        <v>0</v>
      </c>
      <c r="AZ47" s="152">
        <v>419.66</v>
      </c>
      <c r="BA47" s="153">
        <v>-328</v>
      </c>
      <c r="BB47" s="148"/>
    </row>
    <row r="48" spans="2:54">
      <c r="F48" s="144" t="s">
        <v>142</v>
      </c>
      <c r="G48" s="91" t="s">
        <v>143</v>
      </c>
      <c r="H48" s="138">
        <v>42013</v>
      </c>
      <c r="I48" s="92" t="s">
        <v>55</v>
      </c>
      <c r="J48" s="92" t="s">
        <v>71</v>
      </c>
      <c r="K48" s="92" t="s">
        <v>63</v>
      </c>
      <c r="L48" s="91" t="s">
        <v>114</v>
      </c>
      <c r="M48" s="139">
        <v>2.1361114497441235E-2</v>
      </c>
      <c r="N48" s="140" t="s">
        <v>52</v>
      </c>
      <c r="O48" s="100">
        <v>2018</v>
      </c>
      <c r="P48" s="100">
        <v>2</v>
      </c>
      <c r="Q48" s="96">
        <v>15421.48</v>
      </c>
      <c r="R48" s="96">
        <v>200.8</v>
      </c>
      <c r="S48" s="152">
        <v>15220.68</v>
      </c>
      <c r="T48" s="96">
        <v>6226.48</v>
      </c>
      <c r="U48" s="96">
        <v>0</v>
      </c>
      <c r="V48" s="96">
        <v>0</v>
      </c>
      <c r="W48" s="96">
        <v>8994.2000000000007</v>
      </c>
      <c r="X48" s="152">
        <v>183.38</v>
      </c>
      <c r="Y48" s="96">
        <v>1826.48</v>
      </c>
      <c r="Z48" s="152">
        <v>98.8</v>
      </c>
      <c r="AA48" s="96">
        <v>0</v>
      </c>
      <c r="AB48" s="96">
        <v>-24.5</v>
      </c>
      <c r="AC48" s="152">
        <v>71.42</v>
      </c>
      <c r="AD48" s="96">
        <v>599.1</v>
      </c>
      <c r="AE48" s="96">
        <v>1607.4</v>
      </c>
      <c r="AF48" s="96">
        <v>2867.28</v>
      </c>
      <c r="AG48" s="96">
        <v>339.22</v>
      </c>
      <c r="AH48" s="96">
        <v>0</v>
      </c>
      <c r="AI48" s="96">
        <v>400.76</v>
      </c>
      <c r="AJ48" s="96">
        <v>114.8</v>
      </c>
      <c r="AK48" s="96">
        <v>6.04</v>
      </c>
      <c r="AL48" s="96">
        <v>3.96</v>
      </c>
      <c r="AM48" s="96">
        <v>0</v>
      </c>
      <c r="AN48" s="96">
        <v>5.46</v>
      </c>
      <c r="AO48" s="96">
        <v>20.74</v>
      </c>
      <c r="AP48" s="96">
        <v>0</v>
      </c>
      <c r="AQ48" s="96">
        <v>23</v>
      </c>
      <c r="AR48" s="96">
        <v>0</v>
      </c>
      <c r="AS48" s="96">
        <v>20.420000000000002</v>
      </c>
      <c r="AT48" s="96">
        <v>231.14</v>
      </c>
      <c r="AU48" s="152">
        <v>6239.3</v>
      </c>
      <c r="AV48" s="97">
        <v>269.88</v>
      </c>
      <c r="AW48" s="152">
        <v>329.42</v>
      </c>
      <c r="AX48" s="96">
        <v>0</v>
      </c>
      <c r="AY48" s="96">
        <v>0</v>
      </c>
      <c r="AZ48" s="152">
        <v>939.74</v>
      </c>
      <c r="BA48" s="153">
        <v>-610.32000000000005</v>
      </c>
      <c r="BB48" s="148"/>
    </row>
    <row r="49" spans="6:54">
      <c r="F49" s="144" t="s">
        <v>144</v>
      </c>
      <c r="G49" s="91" t="s">
        <v>215</v>
      </c>
      <c r="H49" s="138">
        <v>42013</v>
      </c>
      <c r="I49" s="92" t="s">
        <v>55</v>
      </c>
      <c r="J49" s="92" t="s">
        <v>71</v>
      </c>
      <c r="K49" s="92" t="s">
        <v>63</v>
      </c>
      <c r="L49" s="91" t="s">
        <v>114</v>
      </c>
      <c r="M49" s="139">
        <v>-0.11797755079768635</v>
      </c>
      <c r="N49" s="140" t="s">
        <v>56</v>
      </c>
      <c r="O49" s="100">
        <v>2018</v>
      </c>
      <c r="P49" s="100">
        <v>2</v>
      </c>
      <c r="Q49" s="96">
        <v>4948.0600000000004</v>
      </c>
      <c r="R49" s="96">
        <v>80.56</v>
      </c>
      <c r="S49" s="152">
        <v>4867.4799999999996</v>
      </c>
      <c r="T49" s="96">
        <v>2111.2399999999998</v>
      </c>
      <c r="U49" s="96">
        <v>0</v>
      </c>
      <c r="V49" s="96">
        <v>0</v>
      </c>
      <c r="W49" s="96">
        <v>2756.24</v>
      </c>
      <c r="X49" s="152">
        <v>61.96</v>
      </c>
      <c r="Y49" s="96">
        <v>584.1</v>
      </c>
      <c r="Z49" s="152">
        <v>26.7</v>
      </c>
      <c r="AA49" s="96">
        <v>0</v>
      </c>
      <c r="AB49" s="96">
        <v>-10.68</v>
      </c>
      <c r="AC49" s="152">
        <v>26.14</v>
      </c>
      <c r="AD49" s="96">
        <v>209.32</v>
      </c>
      <c r="AE49" s="96">
        <v>675.6</v>
      </c>
      <c r="AF49" s="96">
        <v>1125.08</v>
      </c>
      <c r="AG49" s="96">
        <v>178.36</v>
      </c>
      <c r="AH49" s="96">
        <v>0</v>
      </c>
      <c r="AI49" s="96">
        <v>177.12</v>
      </c>
      <c r="AJ49" s="96">
        <v>51.44</v>
      </c>
      <c r="AK49" s="96">
        <v>12.24</v>
      </c>
      <c r="AL49" s="96">
        <v>20.7</v>
      </c>
      <c r="AM49" s="96">
        <v>0</v>
      </c>
      <c r="AN49" s="96">
        <v>0.98</v>
      </c>
      <c r="AO49" s="96">
        <v>12.02</v>
      </c>
      <c r="AP49" s="96">
        <v>0</v>
      </c>
      <c r="AQ49" s="96">
        <v>8.5399999999999991</v>
      </c>
      <c r="AR49" s="96">
        <v>0</v>
      </c>
      <c r="AS49" s="96">
        <v>8.34</v>
      </c>
      <c r="AT49" s="96">
        <v>85.48</v>
      </c>
      <c r="AU49" s="152">
        <v>2565.1999999999998</v>
      </c>
      <c r="AV49" s="97">
        <v>86.6</v>
      </c>
      <c r="AW49" s="152">
        <v>-583.76</v>
      </c>
      <c r="AX49" s="96">
        <v>0</v>
      </c>
      <c r="AY49" s="96">
        <v>0</v>
      </c>
      <c r="AZ49" s="152">
        <v>197.66</v>
      </c>
      <c r="BA49" s="153">
        <v>-781.44</v>
      </c>
      <c r="BB49" s="148"/>
    </row>
    <row r="50" spans="6:54">
      <c r="F50" s="144" t="s">
        <v>145</v>
      </c>
      <c r="G50" s="91" t="s">
        <v>146</v>
      </c>
      <c r="H50" s="138">
        <v>42013</v>
      </c>
      <c r="I50" s="92" t="s">
        <v>55</v>
      </c>
      <c r="J50" s="92" t="s">
        <v>71</v>
      </c>
      <c r="K50" s="92" t="s">
        <v>63</v>
      </c>
      <c r="L50" s="91" t="s">
        <v>114</v>
      </c>
      <c r="M50" s="139">
        <v>5.6794793538347786E-2</v>
      </c>
      <c r="N50" s="140" t="s">
        <v>52</v>
      </c>
      <c r="O50" s="100">
        <v>2018</v>
      </c>
      <c r="P50" s="100">
        <v>2</v>
      </c>
      <c r="Q50" s="96">
        <v>11631.7</v>
      </c>
      <c r="R50" s="96">
        <v>132.78</v>
      </c>
      <c r="S50" s="152">
        <v>11498.92</v>
      </c>
      <c r="T50" s="96">
        <v>4585.9799999999996</v>
      </c>
      <c r="U50" s="96">
        <v>0</v>
      </c>
      <c r="V50" s="96">
        <v>0</v>
      </c>
      <c r="W50" s="96">
        <v>6912.94</v>
      </c>
      <c r="X50" s="152">
        <v>122.26</v>
      </c>
      <c r="Y50" s="96">
        <v>1379.86</v>
      </c>
      <c r="Z50" s="152">
        <v>80.680000000000007</v>
      </c>
      <c r="AA50" s="96">
        <v>0</v>
      </c>
      <c r="AB50" s="96">
        <v>-28.42</v>
      </c>
      <c r="AC50" s="152">
        <v>45.08</v>
      </c>
      <c r="AD50" s="96">
        <v>407.64</v>
      </c>
      <c r="AE50" s="96">
        <v>1211.98</v>
      </c>
      <c r="AF50" s="96">
        <v>1798.68</v>
      </c>
      <c r="AG50" s="96">
        <v>342.8</v>
      </c>
      <c r="AH50" s="96">
        <v>0</v>
      </c>
      <c r="AI50" s="96">
        <v>264.16000000000003</v>
      </c>
      <c r="AJ50" s="96">
        <v>58.42</v>
      </c>
      <c r="AK50" s="96">
        <v>6.74</v>
      </c>
      <c r="AL50" s="96">
        <v>17.22</v>
      </c>
      <c r="AM50" s="96">
        <v>21.72</v>
      </c>
      <c r="AN50" s="96">
        <v>3.16</v>
      </c>
      <c r="AO50" s="96">
        <v>26.46</v>
      </c>
      <c r="AP50" s="96">
        <v>5.26</v>
      </c>
      <c r="AQ50" s="96">
        <v>19.16</v>
      </c>
      <c r="AR50" s="96">
        <v>0</v>
      </c>
      <c r="AS50" s="96">
        <v>16.600000000000001</v>
      </c>
      <c r="AT50" s="96">
        <v>249.36</v>
      </c>
      <c r="AU50" s="152">
        <v>4449.32</v>
      </c>
      <c r="AV50" s="97">
        <v>203.56</v>
      </c>
      <c r="AW50" s="152">
        <v>660.62</v>
      </c>
      <c r="AX50" s="96">
        <v>0</v>
      </c>
      <c r="AY50" s="96">
        <v>0</v>
      </c>
      <c r="AZ50" s="152">
        <v>533.17999999999995</v>
      </c>
      <c r="BA50" s="153">
        <v>127.44</v>
      </c>
      <c r="BB50" s="148"/>
    </row>
    <row r="51" spans="6:54">
      <c r="F51" s="144" t="s">
        <v>147</v>
      </c>
      <c r="G51" s="91" t="s">
        <v>148</v>
      </c>
      <c r="H51" s="138">
        <v>42061</v>
      </c>
      <c r="I51" s="92" t="s">
        <v>61</v>
      </c>
      <c r="J51" s="92" t="s">
        <v>91</v>
      </c>
      <c r="K51" s="92" t="s">
        <v>63</v>
      </c>
      <c r="L51" s="91" t="s">
        <v>114</v>
      </c>
      <c r="M51" s="139">
        <v>5.4910441141717621E-2</v>
      </c>
      <c r="N51" s="140" t="s">
        <v>52</v>
      </c>
      <c r="O51" s="100">
        <v>2018</v>
      </c>
      <c r="P51" s="100">
        <v>2</v>
      </c>
      <c r="Q51" s="96">
        <v>6178.06</v>
      </c>
      <c r="R51" s="96">
        <v>113.12</v>
      </c>
      <c r="S51" s="152">
        <v>6064.94</v>
      </c>
      <c r="T51" s="96">
        <v>2456.62</v>
      </c>
      <c r="U51" s="96">
        <v>0</v>
      </c>
      <c r="V51" s="96">
        <v>0</v>
      </c>
      <c r="W51" s="96">
        <v>3608.32</v>
      </c>
      <c r="X51" s="152">
        <v>79.52</v>
      </c>
      <c r="Y51" s="96">
        <v>727.8</v>
      </c>
      <c r="Z51" s="152">
        <v>43.36</v>
      </c>
      <c r="AA51" s="96">
        <v>0</v>
      </c>
      <c r="AB51" s="96">
        <v>-10.94</v>
      </c>
      <c r="AC51" s="152">
        <v>37.56</v>
      </c>
      <c r="AD51" s="96">
        <v>243.22</v>
      </c>
      <c r="AE51" s="96">
        <v>577.62</v>
      </c>
      <c r="AF51" s="96">
        <v>858.76</v>
      </c>
      <c r="AG51" s="96">
        <v>198.4</v>
      </c>
      <c r="AH51" s="96">
        <v>0</v>
      </c>
      <c r="AI51" s="96">
        <v>219.32</v>
      </c>
      <c r="AJ51" s="96">
        <v>74.66</v>
      </c>
      <c r="AK51" s="96">
        <v>1.6</v>
      </c>
      <c r="AL51" s="96">
        <v>14.88</v>
      </c>
      <c r="AM51" s="96">
        <v>0</v>
      </c>
      <c r="AN51" s="96">
        <v>0.5</v>
      </c>
      <c r="AO51" s="96">
        <v>21.98</v>
      </c>
      <c r="AP51" s="96">
        <v>0</v>
      </c>
      <c r="AQ51" s="96">
        <v>10.14</v>
      </c>
      <c r="AR51" s="96">
        <v>0</v>
      </c>
      <c r="AS51" s="96">
        <v>4.4000000000000004</v>
      </c>
      <c r="AT51" s="96">
        <v>58.22</v>
      </c>
      <c r="AU51" s="152">
        <v>2283.6799999999998</v>
      </c>
      <c r="AV51" s="97">
        <v>108.12</v>
      </c>
      <c r="AW51" s="152">
        <v>339.24</v>
      </c>
      <c r="AX51" s="96">
        <v>0</v>
      </c>
      <c r="AY51" s="96">
        <v>0</v>
      </c>
      <c r="AZ51" s="152">
        <v>544.34</v>
      </c>
      <c r="BA51" s="153">
        <v>-205.1</v>
      </c>
      <c r="BB51" s="148"/>
    </row>
    <row r="52" spans="6:54">
      <c r="F52" s="144" t="s">
        <v>149</v>
      </c>
      <c r="G52" s="91" t="s">
        <v>150</v>
      </c>
      <c r="H52" s="138">
        <v>42064</v>
      </c>
      <c r="I52" s="92" t="s">
        <v>61</v>
      </c>
      <c r="J52" s="92" t="s">
        <v>151</v>
      </c>
      <c r="K52" s="92" t="s">
        <v>63</v>
      </c>
      <c r="L52" s="91" t="s">
        <v>114</v>
      </c>
      <c r="M52" s="139">
        <v>0.10745297603710384</v>
      </c>
      <c r="N52" s="140" t="s">
        <v>52</v>
      </c>
      <c r="O52" s="100">
        <v>2018</v>
      </c>
      <c r="P52" s="100">
        <v>2</v>
      </c>
      <c r="Q52" s="96">
        <v>6209.6</v>
      </c>
      <c r="R52" s="96">
        <v>143.96</v>
      </c>
      <c r="S52" s="152">
        <v>6065.64</v>
      </c>
      <c r="T52" s="96">
        <v>2493.52</v>
      </c>
      <c r="U52" s="96">
        <v>0</v>
      </c>
      <c r="V52" s="96">
        <v>0</v>
      </c>
      <c r="W52" s="96">
        <v>3572.12</v>
      </c>
      <c r="X52" s="152">
        <v>73.62</v>
      </c>
      <c r="Y52" s="96">
        <v>727.88</v>
      </c>
      <c r="Z52" s="152">
        <v>36.5</v>
      </c>
      <c r="AA52" s="96">
        <v>0</v>
      </c>
      <c r="AB52" s="96">
        <v>-13.04</v>
      </c>
      <c r="AC52" s="152">
        <v>61.12</v>
      </c>
      <c r="AD52" s="96">
        <v>256.62</v>
      </c>
      <c r="AE52" s="96">
        <v>709.96</v>
      </c>
      <c r="AF52" s="96">
        <v>308.32</v>
      </c>
      <c r="AG52" s="96">
        <v>279.32</v>
      </c>
      <c r="AH52" s="96">
        <v>0</v>
      </c>
      <c r="AI52" s="96">
        <v>184.52</v>
      </c>
      <c r="AJ52" s="96">
        <v>42</v>
      </c>
      <c r="AK52" s="96">
        <v>5.76</v>
      </c>
      <c r="AL52" s="96">
        <v>17.52</v>
      </c>
      <c r="AM52" s="96">
        <v>0</v>
      </c>
      <c r="AN52" s="96">
        <v>1.52</v>
      </c>
      <c r="AO52" s="96">
        <v>13.02</v>
      </c>
      <c r="AP52" s="96">
        <v>0</v>
      </c>
      <c r="AQ52" s="96">
        <v>5.34</v>
      </c>
      <c r="AR52" s="96">
        <v>0</v>
      </c>
      <c r="AS52" s="96">
        <v>4.26</v>
      </c>
      <c r="AT52" s="96">
        <v>81.96</v>
      </c>
      <c r="AU52" s="152">
        <v>1910.1200000000001</v>
      </c>
      <c r="AV52" s="97">
        <v>108.66</v>
      </c>
      <c r="AW52" s="152">
        <v>667.24</v>
      </c>
      <c r="AX52" s="96">
        <v>0</v>
      </c>
      <c r="AY52" s="96">
        <v>0</v>
      </c>
      <c r="AZ52" s="152">
        <v>558.24</v>
      </c>
      <c r="BA52" s="153">
        <v>108.98</v>
      </c>
      <c r="BB52" s="148"/>
    </row>
    <row r="53" spans="6:54">
      <c r="F53" s="144" t="s">
        <v>152</v>
      </c>
      <c r="G53" s="91" t="s">
        <v>153</v>
      </c>
      <c r="H53" s="138">
        <v>42122</v>
      </c>
      <c r="I53" s="92" t="s">
        <v>61</v>
      </c>
      <c r="J53" s="92" t="s">
        <v>151</v>
      </c>
      <c r="K53" s="92" t="s">
        <v>135</v>
      </c>
      <c r="L53" s="91" t="s">
        <v>114</v>
      </c>
      <c r="M53" s="139">
        <v>6.3884499798618219E-3</v>
      </c>
      <c r="N53" s="140" t="s">
        <v>52</v>
      </c>
      <c r="O53" s="100">
        <v>2018</v>
      </c>
      <c r="P53" s="100">
        <v>2</v>
      </c>
      <c r="Q53" s="96">
        <v>3227.7</v>
      </c>
      <c r="R53" s="96">
        <v>106.26</v>
      </c>
      <c r="S53" s="152">
        <v>3121.44</v>
      </c>
      <c r="T53" s="96">
        <v>1255.54</v>
      </c>
      <c r="U53" s="96">
        <v>0</v>
      </c>
      <c r="V53" s="96">
        <v>0</v>
      </c>
      <c r="W53" s="96">
        <v>1865.92</v>
      </c>
      <c r="X53" s="152">
        <v>49.04</v>
      </c>
      <c r="Y53" s="96">
        <v>265.32</v>
      </c>
      <c r="Z53" s="152">
        <v>43.9</v>
      </c>
      <c r="AA53" s="96">
        <v>0</v>
      </c>
      <c r="AB53" s="96">
        <v>-1.02</v>
      </c>
      <c r="AC53" s="152">
        <v>49.64</v>
      </c>
      <c r="AD53" s="96">
        <v>185.68</v>
      </c>
      <c r="AE53" s="96">
        <v>457.92</v>
      </c>
      <c r="AF53" s="96">
        <v>261.16000000000003</v>
      </c>
      <c r="AG53" s="96">
        <v>185.48</v>
      </c>
      <c r="AH53" s="96">
        <v>0</v>
      </c>
      <c r="AI53" s="96">
        <v>152.18</v>
      </c>
      <c r="AJ53" s="96">
        <v>47.02</v>
      </c>
      <c r="AK53" s="96">
        <v>1.7</v>
      </c>
      <c r="AL53" s="96">
        <v>5.42</v>
      </c>
      <c r="AM53" s="96">
        <v>0</v>
      </c>
      <c r="AN53" s="96">
        <v>3.64</v>
      </c>
      <c r="AO53" s="96">
        <v>24.26</v>
      </c>
      <c r="AP53" s="96">
        <v>0</v>
      </c>
      <c r="AQ53" s="96">
        <v>8.9600000000000009</v>
      </c>
      <c r="AR53" s="96">
        <v>0</v>
      </c>
      <c r="AS53" s="96">
        <v>1</v>
      </c>
      <c r="AT53" s="96">
        <v>47.48</v>
      </c>
      <c r="AU53" s="152">
        <v>1381.92</v>
      </c>
      <c r="AV53" s="97">
        <v>56.48</v>
      </c>
      <c r="AW53" s="152">
        <v>20.62</v>
      </c>
      <c r="AX53" s="96">
        <v>0</v>
      </c>
      <c r="AY53" s="96">
        <v>0</v>
      </c>
      <c r="AZ53" s="152">
        <v>413.44</v>
      </c>
      <c r="BA53" s="153">
        <v>-392.82</v>
      </c>
      <c r="BB53" s="148"/>
    </row>
    <row r="54" spans="6:54">
      <c r="F54" s="144" t="s">
        <v>154</v>
      </c>
      <c r="G54" s="91" t="s">
        <v>155</v>
      </c>
      <c r="H54" s="138">
        <v>42127</v>
      </c>
      <c r="I54" s="92" t="s">
        <v>61</v>
      </c>
      <c r="J54" s="92" t="s">
        <v>108</v>
      </c>
      <c r="K54" s="92" t="s">
        <v>63</v>
      </c>
      <c r="L54" s="91" t="s">
        <v>114</v>
      </c>
      <c r="M54" s="139">
        <v>0.14484972711332822</v>
      </c>
      <c r="N54" s="140" t="s">
        <v>52</v>
      </c>
      <c r="O54" s="100">
        <v>2018</v>
      </c>
      <c r="P54" s="100">
        <v>2</v>
      </c>
      <c r="Q54" s="96">
        <v>12147.9</v>
      </c>
      <c r="R54" s="96">
        <v>267.16000000000003</v>
      </c>
      <c r="S54" s="152">
        <v>11880.76</v>
      </c>
      <c r="T54" s="96">
        <v>5001.92</v>
      </c>
      <c r="U54" s="96">
        <v>0</v>
      </c>
      <c r="V54" s="96">
        <v>0</v>
      </c>
      <c r="W54" s="96">
        <v>6878.82</v>
      </c>
      <c r="X54" s="152">
        <v>151.97999999999999</v>
      </c>
      <c r="Y54" s="96">
        <v>1425.7</v>
      </c>
      <c r="Z54" s="152">
        <v>66.959999999999994</v>
      </c>
      <c r="AA54" s="96">
        <v>0</v>
      </c>
      <c r="AB54" s="96">
        <v>-33.32</v>
      </c>
      <c r="AC54" s="152">
        <v>106.26</v>
      </c>
      <c r="AD54" s="96">
        <v>345.6</v>
      </c>
      <c r="AE54" s="96">
        <v>1108.58</v>
      </c>
      <c r="AF54" s="96">
        <v>659.72</v>
      </c>
      <c r="AG54" s="96">
        <v>426.24</v>
      </c>
      <c r="AH54" s="96">
        <v>0</v>
      </c>
      <c r="AI54" s="96">
        <v>325.3</v>
      </c>
      <c r="AJ54" s="96">
        <v>84.34</v>
      </c>
      <c r="AK54" s="96">
        <v>8.42</v>
      </c>
      <c r="AL54" s="96">
        <v>18.52</v>
      </c>
      <c r="AM54" s="96">
        <v>0</v>
      </c>
      <c r="AN54" s="96">
        <v>2.98</v>
      </c>
      <c r="AO54" s="96">
        <v>42.48</v>
      </c>
      <c r="AP54" s="96">
        <v>6.82</v>
      </c>
      <c r="AQ54" s="96">
        <v>9.5</v>
      </c>
      <c r="AR54" s="96">
        <v>0</v>
      </c>
      <c r="AS54" s="96">
        <v>9.82</v>
      </c>
      <c r="AT54" s="96">
        <v>140.68</v>
      </c>
      <c r="AU54" s="152">
        <v>3189.02</v>
      </c>
      <c r="AV54" s="97">
        <v>212.58</v>
      </c>
      <c r="AW54" s="152">
        <v>1759.62</v>
      </c>
      <c r="AX54" s="96">
        <v>0</v>
      </c>
      <c r="AY54" s="96">
        <v>0</v>
      </c>
      <c r="AZ54" s="152">
        <v>552.66</v>
      </c>
      <c r="BA54" s="153">
        <v>1206.96</v>
      </c>
      <c r="BB54" s="148"/>
    </row>
    <row r="55" spans="6:54">
      <c r="F55" s="144" t="s">
        <v>156</v>
      </c>
      <c r="G55" s="91" t="s">
        <v>157</v>
      </c>
      <c r="H55" s="138">
        <v>42347</v>
      </c>
      <c r="I55" s="92" t="s">
        <v>55</v>
      </c>
      <c r="J55" s="92" t="s">
        <v>126</v>
      </c>
      <c r="K55" s="92" t="s">
        <v>63</v>
      </c>
      <c r="L55" s="91" t="s">
        <v>114</v>
      </c>
      <c r="M55" s="139">
        <v>7.3980710214818071E-2</v>
      </c>
      <c r="N55" s="140" t="s">
        <v>52</v>
      </c>
      <c r="O55" s="100">
        <v>2018</v>
      </c>
      <c r="P55" s="100">
        <v>2</v>
      </c>
      <c r="Q55" s="96">
        <v>5474.4</v>
      </c>
      <c r="R55" s="96">
        <v>85.36</v>
      </c>
      <c r="S55" s="152">
        <v>5389.04</v>
      </c>
      <c r="T55" s="96">
        <v>2183.88</v>
      </c>
      <c r="U55" s="96">
        <v>0</v>
      </c>
      <c r="V55" s="96">
        <v>0</v>
      </c>
      <c r="W55" s="96">
        <v>3205.16</v>
      </c>
      <c r="X55" s="152">
        <v>100.94</v>
      </c>
      <c r="Y55" s="96">
        <v>646.67999999999995</v>
      </c>
      <c r="Z55" s="152">
        <v>22.74</v>
      </c>
      <c r="AA55" s="96">
        <v>0</v>
      </c>
      <c r="AB55" s="96">
        <v>-15.3</v>
      </c>
      <c r="AC55" s="152">
        <v>57.76</v>
      </c>
      <c r="AD55" s="96">
        <v>274.27999999999997</v>
      </c>
      <c r="AE55" s="96">
        <v>460.12</v>
      </c>
      <c r="AF55" s="96">
        <v>219.36</v>
      </c>
      <c r="AG55" s="96">
        <v>315.95999999999998</v>
      </c>
      <c r="AH55" s="96">
        <v>0</v>
      </c>
      <c r="AI55" s="96">
        <v>275.08</v>
      </c>
      <c r="AJ55" s="96">
        <v>77.7</v>
      </c>
      <c r="AK55" s="96">
        <v>6.9</v>
      </c>
      <c r="AL55" s="96">
        <v>31.48</v>
      </c>
      <c r="AM55" s="96">
        <v>0</v>
      </c>
      <c r="AN55" s="96">
        <v>0.34</v>
      </c>
      <c r="AO55" s="96">
        <v>109.98</v>
      </c>
      <c r="AP55" s="96">
        <v>0</v>
      </c>
      <c r="AQ55" s="96">
        <v>26.72</v>
      </c>
      <c r="AR55" s="96">
        <v>0</v>
      </c>
      <c r="AS55" s="96">
        <v>8.3800000000000008</v>
      </c>
      <c r="AT55" s="96">
        <v>85.22</v>
      </c>
      <c r="AU55" s="152">
        <v>1891.52</v>
      </c>
      <c r="AV55" s="97">
        <v>95.8</v>
      </c>
      <c r="AW55" s="152">
        <v>405</v>
      </c>
      <c r="AX55" s="96">
        <v>0</v>
      </c>
      <c r="AY55" s="96">
        <v>0</v>
      </c>
      <c r="AZ55" s="152">
        <v>165.92</v>
      </c>
      <c r="BA55" s="153">
        <v>239.06</v>
      </c>
      <c r="BB55" s="148"/>
    </row>
    <row r="56" spans="6:54">
      <c r="F56" s="144" t="s">
        <v>158</v>
      </c>
      <c r="G56" s="91" t="s">
        <v>159</v>
      </c>
      <c r="H56" s="138">
        <v>42361</v>
      </c>
      <c r="I56" s="92" t="s">
        <v>61</v>
      </c>
      <c r="J56" s="92" t="s">
        <v>62</v>
      </c>
      <c r="K56" s="92" t="s">
        <v>117</v>
      </c>
      <c r="L56" s="91" t="s">
        <v>114</v>
      </c>
      <c r="M56" s="139">
        <v>1.0591434011955626E-2</v>
      </c>
      <c r="N56" s="140" t="s">
        <v>52</v>
      </c>
      <c r="O56" s="100">
        <v>2018</v>
      </c>
      <c r="P56" s="100">
        <v>2</v>
      </c>
      <c r="Q56" s="96">
        <v>4222.28</v>
      </c>
      <c r="R56" s="96">
        <v>96.32</v>
      </c>
      <c r="S56" s="152">
        <v>4125.96</v>
      </c>
      <c r="T56" s="96">
        <v>2191.54</v>
      </c>
      <c r="U56" s="96">
        <v>0</v>
      </c>
      <c r="V56" s="96">
        <v>0</v>
      </c>
      <c r="W56" s="96">
        <v>1934.44</v>
      </c>
      <c r="X56" s="152">
        <v>66.5</v>
      </c>
      <c r="Y56" s="96">
        <v>288.82</v>
      </c>
      <c r="Z56" s="152">
        <v>21.6</v>
      </c>
      <c r="AA56" s="96">
        <v>0</v>
      </c>
      <c r="AB56" s="96">
        <v>-0.14000000000000001</v>
      </c>
      <c r="AC56" s="152">
        <v>47.32</v>
      </c>
      <c r="AD56" s="96">
        <v>114.48</v>
      </c>
      <c r="AE56" s="96">
        <v>551.38</v>
      </c>
      <c r="AF56" s="96">
        <v>204.42</v>
      </c>
      <c r="AG56" s="96">
        <v>114.18</v>
      </c>
      <c r="AH56" s="96">
        <v>0</v>
      </c>
      <c r="AI56" s="96">
        <v>144.6</v>
      </c>
      <c r="AJ56" s="96">
        <v>143.72</v>
      </c>
      <c r="AK56" s="96">
        <v>3.62</v>
      </c>
      <c r="AL56" s="96">
        <v>15.2</v>
      </c>
      <c r="AM56" s="96">
        <v>0</v>
      </c>
      <c r="AN56" s="96">
        <v>0</v>
      </c>
      <c r="AO56" s="96">
        <v>22.68</v>
      </c>
      <c r="AP56" s="96">
        <v>0</v>
      </c>
      <c r="AQ56" s="96">
        <v>8.08</v>
      </c>
      <c r="AR56" s="96">
        <v>0</v>
      </c>
      <c r="AS56" s="96">
        <v>2.42</v>
      </c>
      <c r="AT56" s="96">
        <v>66.94</v>
      </c>
      <c r="AU56" s="152">
        <v>1391.72</v>
      </c>
      <c r="AV56" s="97">
        <v>73.88</v>
      </c>
      <c r="AW56" s="152">
        <v>44.72</v>
      </c>
      <c r="AX56" s="96">
        <v>0</v>
      </c>
      <c r="AY56" s="96">
        <v>0</v>
      </c>
      <c r="AZ56" s="152">
        <v>84.68</v>
      </c>
      <c r="BA56" s="153">
        <v>-39.96</v>
      </c>
      <c r="BB56" s="148"/>
    </row>
    <row r="57" spans="6:54">
      <c r="F57" s="144" t="s">
        <v>160</v>
      </c>
      <c r="G57" s="91" t="s">
        <v>161</v>
      </c>
      <c r="H57" s="138">
        <v>42407</v>
      </c>
      <c r="I57" s="92" t="s">
        <v>61</v>
      </c>
      <c r="J57" s="92" t="s">
        <v>67</v>
      </c>
      <c r="K57" s="92" t="s">
        <v>135</v>
      </c>
      <c r="L57" s="91" t="s">
        <v>77</v>
      </c>
      <c r="M57" s="139">
        <v>6.6567773039124797E-2</v>
      </c>
      <c r="N57" s="140" t="s">
        <v>52</v>
      </c>
      <c r="O57" s="100">
        <v>2018</v>
      </c>
      <c r="P57" s="100">
        <v>2</v>
      </c>
      <c r="Q57" s="96">
        <v>4530.12</v>
      </c>
      <c r="R57" s="96">
        <v>64.66</v>
      </c>
      <c r="S57" s="152">
        <v>4465.4399999999996</v>
      </c>
      <c r="T57" s="96">
        <v>1758.18</v>
      </c>
      <c r="U57" s="96">
        <v>0</v>
      </c>
      <c r="V57" s="96">
        <v>0</v>
      </c>
      <c r="W57" s="96">
        <v>2707.26</v>
      </c>
      <c r="X57" s="152">
        <v>101.78</v>
      </c>
      <c r="Y57" s="96">
        <v>379.56</v>
      </c>
      <c r="Z57" s="152">
        <v>79.72</v>
      </c>
      <c r="AA57" s="96">
        <v>0</v>
      </c>
      <c r="AB57" s="96">
        <v>115.82</v>
      </c>
      <c r="AC57" s="152">
        <v>29.28</v>
      </c>
      <c r="AD57" s="96">
        <v>175.7</v>
      </c>
      <c r="AE57" s="96">
        <v>484.12</v>
      </c>
      <c r="AF57" s="96">
        <v>265.12</v>
      </c>
      <c r="AG57" s="96">
        <v>341.8</v>
      </c>
      <c r="AH57" s="96">
        <v>0</v>
      </c>
      <c r="AI57" s="96">
        <v>148.32</v>
      </c>
      <c r="AJ57" s="96">
        <v>59.2</v>
      </c>
      <c r="AK57" s="96">
        <v>0.38</v>
      </c>
      <c r="AL57" s="96">
        <v>4.5199999999999996</v>
      </c>
      <c r="AM57" s="96">
        <v>3.58</v>
      </c>
      <c r="AN57" s="96">
        <v>0.32</v>
      </c>
      <c r="AO57" s="96">
        <v>11.04</v>
      </c>
      <c r="AP57" s="96">
        <v>0</v>
      </c>
      <c r="AQ57" s="96">
        <v>8.76</v>
      </c>
      <c r="AR57" s="96">
        <v>0</v>
      </c>
      <c r="AS57" s="96">
        <v>2.52</v>
      </c>
      <c r="AT57" s="96">
        <v>103.62</v>
      </c>
      <c r="AU57" s="152">
        <v>1608.96</v>
      </c>
      <c r="AV57" s="97">
        <v>90.6</v>
      </c>
      <c r="AW57" s="152">
        <v>301.56</v>
      </c>
      <c r="AX57" s="96">
        <v>0</v>
      </c>
      <c r="AY57" s="96">
        <v>0</v>
      </c>
      <c r="AZ57" s="152">
        <v>390.38</v>
      </c>
      <c r="BA57" s="153">
        <v>-88.82</v>
      </c>
      <c r="BB57" s="148"/>
    </row>
    <row r="58" spans="6:54">
      <c r="F58" s="144" t="s">
        <v>162</v>
      </c>
      <c r="G58" s="91" t="s">
        <v>163</v>
      </c>
      <c r="H58" s="138">
        <v>42408</v>
      </c>
      <c r="I58" s="92" t="s">
        <v>55</v>
      </c>
      <c r="J58" s="92" t="s">
        <v>116</v>
      </c>
      <c r="K58" s="92" t="s">
        <v>63</v>
      </c>
      <c r="L58" s="91" t="s">
        <v>114</v>
      </c>
      <c r="M58" s="139">
        <v>0.12847652331604367</v>
      </c>
      <c r="N58" s="140" t="s">
        <v>52</v>
      </c>
      <c r="O58" s="100">
        <v>2018</v>
      </c>
      <c r="P58" s="100">
        <v>2</v>
      </c>
      <c r="Q58" s="96">
        <v>5602.58</v>
      </c>
      <c r="R58" s="96">
        <v>87.5</v>
      </c>
      <c r="S58" s="152">
        <v>5515.08</v>
      </c>
      <c r="T58" s="96">
        <v>2243.48</v>
      </c>
      <c r="U58" s="96">
        <v>0</v>
      </c>
      <c r="V58" s="96">
        <v>0</v>
      </c>
      <c r="W58" s="96">
        <v>3271.58</v>
      </c>
      <c r="X58" s="152">
        <v>66.459999999999994</v>
      </c>
      <c r="Y58" s="96">
        <v>661.8</v>
      </c>
      <c r="Z58" s="152">
        <v>35.06</v>
      </c>
      <c r="AA58" s="96">
        <v>0</v>
      </c>
      <c r="AB58" s="96">
        <v>-13.46</v>
      </c>
      <c r="AC58" s="152">
        <v>31.12</v>
      </c>
      <c r="AD58" s="96">
        <v>214.4</v>
      </c>
      <c r="AE58" s="96">
        <v>548.24</v>
      </c>
      <c r="AF58" s="96">
        <v>292.2</v>
      </c>
      <c r="AG58" s="96">
        <v>262.18</v>
      </c>
      <c r="AH58" s="96">
        <v>0</v>
      </c>
      <c r="AI58" s="96">
        <v>136.4</v>
      </c>
      <c r="AJ58" s="96">
        <v>65.06</v>
      </c>
      <c r="AK58" s="96">
        <v>8.42</v>
      </c>
      <c r="AL58" s="96">
        <v>7.72</v>
      </c>
      <c r="AM58" s="96">
        <v>4</v>
      </c>
      <c r="AN58" s="96">
        <v>5.92</v>
      </c>
      <c r="AO58" s="96">
        <v>20.5</v>
      </c>
      <c r="AP58" s="96">
        <v>0</v>
      </c>
      <c r="AQ58" s="96">
        <v>24.34</v>
      </c>
      <c r="AR58" s="96">
        <v>0</v>
      </c>
      <c r="AS58" s="96">
        <v>9.42</v>
      </c>
      <c r="AT58" s="96">
        <v>73.98</v>
      </c>
      <c r="AU58" s="152">
        <v>1672.76</v>
      </c>
      <c r="AV58" s="97">
        <v>98.04</v>
      </c>
      <c r="AW58" s="152">
        <v>719.8</v>
      </c>
      <c r="AX58" s="96">
        <v>0</v>
      </c>
      <c r="AY58" s="96">
        <v>0</v>
      </c>
      <c r="AZ58" s="152">
        <v>771.76</v>
      </c>
      <c r="BA58" s="153">
        <v>-51.96</v>
      </c>
      <c r="BB58" s="148"/>
    </row>
    <row r="59" spans="6:54">
      <c r="F59" s="144" t="s">
        <v>164</v>
      </c>
      <c r="G59" s="91" t="s">
        <v>165</v>
      </c>
      <c r="H59" s="138">
        <v>42416</v>
      </c>
      <c r="I59" s="92" t="s">
        <v>61</v>
      </c>
      <c r="J59" s="92" t="s">
        <v>67</v>
      </c>
      <c r="K59" s="92" t="s">
        <v>106</v>
      </c>
      <c r="L59" s="91" t="s">
        <v>77</v>
      </c>
      <c r="M59" s="139">
        <v>6.2547929595466525E-2</v>
      </c>
      <c r="N59" s="140" t="s">
        <v>52</v>
      </c>
      <c r="O59" s="100">
        <v>2018</v>
      </c>
      <c r="P59" s="100">
        <v>2</v>
      </c>
      <c r="Q59" s="96">
        <v>6493.9</v>
      </c>
      <c r="R59" s="96">
        <v>203.18</v>
      </c>
      <c r="S59" s="152">
        <v>6290.72</v>
      </c>
      <c r="T59" s="96">
        <v>2513.54</v>
      </c>
      <c r="U59" s="96">
        <v>0</v>
      </c>
      <c r="V59" s="96">
        <v>0</v>
      </c>
      <c r="W59" s="96">
        <v>3777.18</v>
      </c>
      <c r="X59" s="152">
        <v>111.86</v>
      </c>
      <c r="Y59" s="96">
        <v>597.62</v>
      </c>
      <c r="Z59" s="152">
        <v>16.399999999999999</v>
      </c>
      <c r="AA59" s="96">
        <v>0</v>
      </c>
      <c r="AB59" s="96">
        <v>-15.32</v>
      </c>
      <c r="AC59" s="152">
        <v>38.06</v>
      </c>
      <c r="AD59" s="96">
        <v>164.68</v>
      </c>
      <c r="AE59" s="96">
        <v>862.38</v>
      </c>
      <c r="AF59" s="96">
        <v>359.96</v>
      </c>
      <c r="AG59" s="96">
        <v>450.78</v>
      </c>
      <c r="AH59" s="96">
        <v>0</v>
      </c>
      <c r="AI59" s="96">
        <v>355.76</v>
      </c>
      <c r="AJ59" s="96">
        <v>106.54</v>
      </c>
      <c r="AK59" s="96">
        <v>6.06</v>
      </c>
      <c r="AL59" s="96">
        <v>24.42</v>
      </c>
      <c r="AM59" s="96">
        <v>8.92</v>
      </c>
      <c r="AN59" s="96">
        <v>0.82</v>
      </c>
      <c r="AO59" s="96">
        <v>16.100000000000001</v>
      </c>
      <c r="AP59" s="96">
        <v>0</v>
      </c>
      <c r="AQ59" s="96">
        <v>10.7</v>
      </c>
      <c r="AR59" s="96">
        <v>0</v>
      </c>
      <c r="AS59" s="96">
        <v>9.24</v>
      </c>
      <c r="AT59" s="96">
        <v>116.16</v>
      </c>
      <c r="AU59" s="152">
        <v>2492.5</v>
      </c>
      <c r="AV59" s="97">
        <v>129.88</v>
      </c>
      <c r="AW59" s="152">
        <v>406.18</v>
      </c>
      <c r="AX59" s="96">
        <v>0</v>
      </c>
      <c r="AY59" s="96">
        <v>0</v>
      </c>
      <c r="AZ59" s="152">
        <v>566.12</v>
      </c>
      <c r="BA59" s="153">
        <v>-159.94</v>
      </c>
      <c r="BB59" s="148"/>
    </row>
    <row r="60" spans="6:54">
      <c r="F60" s="144" t="s">
        <v>166</v>
      </c>
      <c r="G60" s="91" t="s">
        <v>167</v>
      </c>
      <c r="H60" s="138">
        <v>42417</v>
      </c>
      <c r="I60" s="92" t="s">
        <v>55</v>
      </c>
      <c r="J60" s="92" t="s">
        <v>168</v>
      </c>
      <c r="K60" s="92" t="s">
        <v>63</v>
      </c>
      <c r="L60" s="91" t="s">
        <v>114</v>
      </c>
      <c r="M60" s="139">
        <v>0.13227212331520183</v>
      </c>
      <c r="N60" s="140" t="s">
        <v>52</v>
      </c>
      <c r="O60" s="100">
        <v>2018</v>
      </c>
      <c r="P60" s="100">
        <v>2</v>
      </c>
      <c r="Q60" s="96">
        <v>11394.54</v>
      </c>
      <c r="R60" s="96">
        <v>108.96</v>
      </c>
      <c r="S60" s="152">
        <v>11285.56</v>
      </c>
      <c r="T60" s="96">
        <v>4908.18</v>
      </c>
      <c r="U60" s="96">
        <v>0</v>
      </c>
      <c r="V60" s="96">
        <v>0</v>
      </c>
      <c r="W60" s="96">
        <v>6377.4</v>
      </c>
      <c r="X60" s="152">
        <v>115.6</v>
      </c>
      <c r="Y60" s="96">
        <v>1354.26</v>
      </c>
      <c r="Z60" s="152">
        <v>46.44</v>
      </c>
      <c r="AA60" s="96">
        <v>0</v>
      </c>
      <c r="AB60" s="96">
        <v>-10.92</v>
      </c>
      <c r="AC60" s="152">
        <v>25.94</v>
      </c>
      <c r="AD60" s="96">
        <v>219.3</v>
      </c>
      <c r="AE60" s="96">
        <v>885.1</v>
      </c>
      <c r="AF60" s="96">
        <v>736.72</v>
      </c>
      <c r="AG60" s="96">
        <v>268.92</v>
      </c>
      <c r="AH60" s="96">
        <v>0</v>
      </c>
      <c r="AI60" s="96">
        <v>543.38</v>
      </c>
      <c r="AJ60" s="96">
        <v>98.82</v>
      </c>
      <c r="AK60" s="96">
        <v>8.5399999999999991</v>
      </c>
      <c r="AL60" s="96">
        <v>27.64</v>
      </c>
      <c r="AM60" s="96">
        <v>0</v>
      </c>
      <c r="AN60" s="96">
        <v>2.02</v>
      </c>
      <c r="AO60" s="96">
        <v>89.2</v>
      </c>
      <c r="AP60" s="96">
        <v>0</v>
      </c>
      <c r="AQ60" s="96">
        <v>10.02</v>
      </c>
      <c r="AR60" s="96">
        <v>0</v>
      </c>
      <c r="AS60" s="96">
        <v>147.91999999999999</v>
      </c>
      <c r="AT60" s="96">
        <v>101.86</v>
      </c>
      <c r="AU60" s="152">
        <v>3139.46</v>
      </c>
      <c r="AV60" s="97">
        <v>199.4</v>
      </c>
      <c r="AW60" s="152">
        <v>1507.18</v>
      </c>
      <c r="AX60" s="96">
        <v>0</v>
      </c>
      <c r="AY60" s="96">
        <v>0</v>
      </c>
      <c r="AZ60" s="152">
        <v>573.44000000000005</v>
      </c>
      <c r="BA60" s="153">
        <v>933.74</v>
      </c>
      <c r="BB60" s="148"/>
    </row>
    <row r="61" spans="6:54">
      <c r="F61" s="144" t="s">
        <v>169</v>
      </c>
      <c r="G61" s="91" t="s">
        <v>170</v>
      </c>
      <c r="H61" s="138">
        <v>42419</v>
      </c>
      <c r="I61" s="92" t="s">
        <v>55</v>
      </c>
      <c r="J61" s="92" t="s">
        <v>168</v>
      </c>
      <c r="K61" s="92" t="s">
        <v>63</v>
      </c>
      <c r="L61" s="91" t="s">
        <v>114</v>
      </c>
      <c r="M61" s="139">
        <v>0.10348139064091957</v>
      </c>
      <c r="N61" s="140" t="s">
        <v>52</v>
      </c>
      <c r="O61" s="100">
        <v>2018</v>
      </c>
      <c r="P61" s="100">
        <v>2</v>
      </c>
      <c r="Q61" s="96">
        <v>7518.26</v>
      </c>
      <c r="R61" s="96">
        <v>85.5</v>
      </c>
      <c r="S61" s="152">
        <v>7432.74</v>
      </c>
      <c r="T61" s="96">
        <v>2987.8</v>
      </c>
      <c r="U61" s="96">
        <v>0</v>
      </c>
      <c r="V61" s="96">
        <v>0</v>
      </c>
      <c r="W61" s="96">
        <v>4444.9399999999996</v>
      </c>
      <c r="X61" s="152">
        <v>172.36</v>
      </c>
      <c r="Y61" s="96">
        <v>891.92</v>
      </c>
      <c r="Z61" s="152">
        <v>46.46</v>
      </c>
      <c r="AA61" s="96">
        <v>0</v>
      </c>
      <c r="AB61" s="96">
        <v>-11</v>
      </c>
      <c r="AC61" s="152">
        <v>30.22</v>
      </c>
      <c r="AD61" s="96">
        <v>164.82</v>
      </c>
      <c r="AE61" s="96">
        <v>761.86</v>
      </c>
      <c r="AF61" s="96">
        <v>613.16</v>
      </c>
      <c r="AG61" s="96">
        <v>241.26</v>
      </c>
      <c r="AH61" s="96">
        <v>0</v>
      </c>
      <c r="AI61" s="96">
        <v>193.56</v>
      </c>
      <c r="AJ61" s="96">
        <v>87.34</v>
      </c>
      <c r="AK61" s="96">
        <v>10.64</v>
      </c>
      <c r="AL61" s="96">
        <v>20.059999999999999</v>
      </c>
      <c r="AM61" s="96">
        <v>0</v>
      </c>
      <c r="AN61" s="96">
        <v>1.06</v>
      </c>
      <c r="AO61" s="96">
        <v>57.62</v>
      </c>
      <c r="AP61" s="96">
        <v>0</v>
      </c>
      <c r="AQ61" s="96">
        <v>6.28</v>
      </c>
      <c r="AR61" s="96">
        <v>0</v>
      </c>
      <c r="AS61" s="96">
        <v>104.56</v>
      </c>
      <c r="AT61" s="96">
        <v>143.18</v>
      </c>
      <c r="AU61" s="152">
        <v>2405.3999999999996</v>
      </c>
      <c r="AV61" s="97">
        <v>131.56</v>
      </c>
      <c r="AW61" s="152">
        <v>778</v>
      </c>
      <c r="AX61" s="96">
        <v>0</v>
      </c>
      <c r="AY61" s="96">
        <v>0</v>
      </c>
      <c r="AZ61" s="152">
        <v>635.96</v>
      </c>
      <c r="BA61" s="153">
        <v>142.04</v>
      </c>
      <c r="BB61" s="148"/>
    </row>
    <row r="62" spans="6:54">
      <c r="F62" s="144" t="s">
        <v>171</v>
      </c>
      <c r="G62" s="91" t="s">
        <v>216</v>
      </c>
      <c r="H62" s="138">
        <v>42435</v>
      </c>
      <c r="I62" s="92" t="s">
        <v>61</v>
      </c>
      <c r="J62" s="92" t="s">
        <v>151</v>
      </c>
      <c r="K62" s="92" t="s">
        <v>106</v>
      </c>
      <c r="L62" s="91" t="s">
        <v>114</v>
      </c>
      <c r="M62" s="139">
        <v>-2.7402657651073671E-2</v>
      </c>
      <c r="N62" s="140" t="s">
        <v>56</v>
      </c>
      <c r="O62" s="100">
        <v>2018</v>
      </c>
      <c r="P62" s="100">
        <v>2</v>
      </c>
      <c r="Q62" s="96">
        <v>3147.14</v>
      </c>
      <c r="R62" s="96">
        <v>122.16</v>
      </c>
      <c r="S62" s="152">
        <v>3024.98</v>
      </c>
      <c r="T62" s="96">
        <v>1280.8800000000001</v>
      </c>
      <c r="U62" s="96">
        <v>0</v>
      </c>
      <c r="V62" s="96">
        <v>0</v>
      </c>
      <c r="W62" s="96">
        <v>1744.1</v>
      </c>
      <c r="X62" s="152">
        <v>46.84</v>
      </c>
      <c r="Y62" s="96">
        <v>287.38</v>
      </c>
      <c r="Z62" s="152">
        <v>9.14</v>
      </c>
      <c r="AA62" s="96">
        <v>0</v>
      </c>
      <c r="AB62" s="96">
        <v>-1.1599999999999999</v>
      </c>
      <c r="AC62" s="152">
        <v>50.32</v>
      </c>
      <c r="AD62" s="96">
        <v>152.26</v>
      </c>
      <c r="AE62" s="96">
        <v>462.58</v>
      </c>
      <c r="AF62" s="96">
        <v>282.74</v>
      </c>
      <c r="AG62" s="96">
        <v>186.48</v>
      </c>
      <c r="AH62" s="96">
        <v>0</v>
      </c>
      <c r="AI62" s="96">
        <v>187.84</v>
      </c>
      <c r="AJ62" s="96">
        <v>38.26</v>
      </c>
      <c r="AK62" s="96">
        <v>7.16</v>
      </c>
      <c r="AL62" s="96">
        <v>1.1200000000000001</v>
      </c>
      <c r="AM62" s="96">
        <v>0</v>
      </c>
      <c r="AN62" s="96">
        <v>0</v>
      </c>
      <c r="AO62" s="96">
        <v>4.5999999999999996</v>
      </c>
      <c r="AP62" s="96">
        <v>0</v>
      </c>
      <c r="AQ62" s="96">
        <v>6</v>
      </c>
      <c r="AR62" s="96">
        <v>0</v>
      </c>
      <c r="AS62" s="96">
        <v>8.98</v>
      </c>
      <c r="AT62" s="96">
        <v>44.76</v>
      </c>
      <c r="AU62" s="152">
        <v>1382.74</v>
      </c>
      <c r="AV62" s="97">
        <v>55.08</v>
      </c>
      <c r="AW62" s="152">
        <v>-86.24</v>
      </c>
      <c r="AX62" s="96">
        <v>0</v>
      </c>
      <c r="AY62" s="96">
        <v>0</v>
      </c>
      <c r="AZ62" s="152">
        <v>379.5</v>
      </c>
      <c r="BA62" s="153">
        <v>-465.74</v>
      </c>
      <c r="BB62" s="148"/>
    </row>
    <row r="63" spans="6:54">
      <c r="F63" s="144" t="s">
        <v>172</v>
      </c>
      <c r="G63" s="91" t="s">
        <v>173</v>
      </c>
      <c r="H63" s="138">
        <v>42530</v>
      </c>
      <c r="I63" s="92" t="s">
        <v>61</v>
      </c>
      <c r="J63" s="92" t="s">
        <v>62</v>
      </c>
      <c r="K63" s="92" t="s">
        <v>95</v>
      </c>
      <c r="L63" s="91" t="s">
        <v>114</v>
      </c>
      <c r="M63" s="139">
        <v>6.6397399271007781E-2</v>
      </c>
      <c r="N63" s="140" t="s">
        <v>52</v>
      </c>
      <c r="O63" s="100">
        <v>2018</v>
      </c>
      <c r="P63" s="100">
        <v>2</v>
      </c>
      <c r="Q63" s="96">
        <v>1827.18</v>
      </c>
      <c r="R63" s="96">
        <v>47.54</v>
      </c>
      <c r="S63" s="152">
        <v>1779.64</v>
      </c>
      <c r="T63" s="96">
        <v>1026.6199999999999</v>
      </c>
      <c r="U63" s="96">
        <v>0</v>
      </c>
      <c r="V63" s="96">
        <v>0</v>
      </c>
      <c r="W63" s="96">
        <v>753.02</v>
      </c>
      <c r="X63" s="152">
        <v>44.54</v>
      </c>
      <c r="Y63" s="96">
        <v>177.96</v>
      </c>
      <c r="Z63" s="152">
        <v>18.32</v>
      </c>
      <c r="AA63" s="96">
        <v>0</v>
      </c>
      <c r="AB63" s="96">
        <v>-0.36</v>
      </c>
      <c r="AC63" s="152">
        <v>7.82</v>
      </c>
      <c r="AD63" s="96">
        <v>78</v>
      </c>
      <c r="AE63" s="96">
        <v>80.099999999999994</v>
      </c>
      <c r="AF63" s="96">
        <v>87.2</v>
      </c>
      <c r="AG63" s="96">
        <v>19.62</v>
      </c>
      <c r="AH63" s="96">
        <v>0</v>
      </c>
      <c r="AI63" s="96">
        <v>5.58</v>
      </c>
      <c r="AJ63" s="96">
        <v>9.6199999999999992</v>
      </c>
      <c r="AK63" s="96">
        <v>6.58</v>
      </c>
      <c r="AL63" s="96">
        <v>0.98</v>
      </c>
      <c r="AM63" s="96">
        <v>0</v>
      </c>
      <c r="AN63" s="96">
        <v>0</v>
      </c>
      <c r="AO63" s="96">
        <v>28.6</v>
      </c>
      <c r="AP63" s="96">
        <v>0</v>
      </c>
      <c r="AQ63" s="96">
        <v>2.4</v>
      </c>
      <c r="AR63" s="96">
        <v>0</v>
      </c>
      <c r="AS63" s="96">
        <v>-0.82</v>
      </c>
      <c r="AT63" s="96">
        <v>33.6</v>
      </c>
      <c r="AU63" s="152">
        <v>351.46000000000004</v>
      </c>
      <c r="AV63" s="97">
        <v>31.98</v>
      </c>
      <c r="AW63" s="152">
        <v>121.32</v>
      </c>
      <c r="AX63" s="96">
        <v>0</v>
      </c>
      <c r="AY63" s="96">
        <v>0</v>
      </c>
      <c r="AZ63" s="152">
        <v>50.18</v>
      </c>
      <c r="BA63" s="153">
        <v>71.14</v>
      </c>
      <c r="BB63" s="148"/>
    </row>
    <row r="64" spans="6:54">
      <c r="F64" s="144" t="s">
        <v>174</v>
      </c>
      <c r="G64" s="91" t="s">
        <v>217</v>
      </c>
      <c r="H64" s="138">
        <v>42530</v>
      </c>
      <c r="I64" s="92" t="s">
        <v>61</v>
      </c>
      <c r="J64" s="92" t="s">
        <v>151</v>
      </c>
      <c r="K64" s="92" t="s">
        <v>95</v>
      </c>
      <c r="L64" s="91" t="s">
        <v>114</v>
      </c>
      <c r="M64" s="139">
        <v>-0.22236788887184278</v>
      </c>
      <c r="N64" s="140" t="s">
        <v>56</v>
      </c>
      <c r="O64" s="100">
        <v>2018</v>
      </c>
      <c r="P64" s="100">
        <v>2</v>
      </c>
      <c r="Q64" s="96">
        <v>1434.02</v>
      </c>
      <c r="R64" s="96">
        <v>59.88</v>
      </c>
      <c r="S64" s="152">
        <v>1374.14</v>
      </c>
      <c r="T64" s="96">
        <v>802.48</v>
      </c>
      <c r="U64" s="96">
        <v>0</v>
      </c>
      <c r="V64" s="96">
        <v>0</v>
      </c>
      <c r="W64" s="96">
        <v>571.66</v>
      </c>
      <c r="X64" s="152">
        <v>36.14</v>
      </c>
      <c r="Y64" s="96">
        <v>137.41999999999999</v>
      </c>
      <c r="Z64" s="152">
        <v>29.3</v>
      </c>
      <c r="AA64" s="96">
        <v>0</v>
      </c>
      <c r="AB64" s="96">
        <v>-0.32</v>
      </c>
      <c r="AC64" s="152">
        <v>9.1199999999999992</v>
      </c>
      <c r="AD64" s="96">
        <v>128.66</v>
      </c>
      <c r="AE64" s="96">
        <v>65.319999999999993</v>
      </c>
      <c r="AF64" s="96">
        <v>127.8</v>
      </c>
      <c r="AG64" s="96">
        <v>21.72</v>
      </c>
      <c r="AH64" s="96">
        <v>0</v>
      </c>
      <c r="AI64" s="96">
        <v>2.2599999999999998</v>
      </c>
      <c r="AJ64" s="96">
        <v>10.14</v>
      </c>
      <c r="AK64" s="96">
        <v>2</v>
      </c>
      <c r="AL64" s="96">
        <v>12.18</v>
      </c>
      <c r="AM64" s="96">
        <v>0</v>
      </c>
      <c r="AN64" s="96">
        <v>0</v>
      </c>
      <c r="AO64" s="96">
        <v>12.68</v>
      </c>
      <c r="AP64" s="96">
        <v>0</v>
      </c>
      <c r="AQ64" s="96">
        <v>2.12</v>
      </c>
      <c r="AR64" s="96">
        <v>0</v>
      </c>
      <c r="AS64" s="96">
        <v>2.06</v>
      </c>
      <c r="AT64" s="96">
        <v>266.86</v>
      </c>
      <c r="AU64" s="152">
        <v>653.81999999999994</v>
      </c>
      <c r="AV64" s="97">
        <v>25.1</v>
      </c>
      <c r="AW64" s="152">
        <v>-318.88</v>
      </c>
      <c r="AX64" s="96">
        <v>0</v>
      </c>
      <c r="AY64" s="96">
        <v>0</v>
      </c>
      <c r="AZ64" s="152">
        <v>50.28</v>
      </c>
      <c r="BA64" s="153">
        <v>-369.16</v>
      </c>
      <c r="BB64" s="148"/>
    </row>
    <row r="65" spans="6:54">
      <c r="F65" s="144" t="s">
        <v>175</v>
      </c>
      <c r="G65" s="91" t="s">
        <v>176</v>
      </c>
      <c r="H65" s="138">
        <v>42557</v>
      </c>
      <c r="I65" s="92" t="s">
        <v>55</v>
      </c>
      <c r="J65" s="92" t="s">
        <v>126</v>
      </c>
      <c r="K65" s="92" t="s">
        <v>63</v>
      </c>
      <c r="L65" s="91" t="s">
        <v>114</v>
      </c>
      <c r="M65" s="139">
        <v>1.4471692886992335E-2</v>
      </c>
      <c r="N65" s="140" t="s">
        <v>52</v>
      </c>
      <c r="O65" s="100">
        <v>2018</v>
      </c>
      <c r="P65" s="100">
        <v>2</v>
      </c>
      <c r="Q65" s="96">
        <v>4982.1400000000003</v>
      </c>
      <c r="R65" s="96">
        <v>33.659999999999997</v>
      </c>
      <c r="S65" s="152">
        <v>4948.4799999999996</v>
      </c>
      <c r="T65" s="96">
        <v>1995.42</v>
      </c>
      <c r="U65" s="96">
        <v>0</v>
      </c>
      <c r="V65" s="96">
        <v>0</v>
      </c>
      <c r="W65" s="96">
        <v>2953.06</v>
      </c>
      <c r="X65" s="152">
        <v>114.72</v>
      </c>
      <c r="Y65" s="96">
        <v>593.82000000000005</v>
      </c>
      <c r="Z65" s="152">
        <v>34.76</v>
      </c>
      <c r="AA65" s="96">
        <v>0</v>
      </c>
      <c r="AB65" s="96">
        <v>-12.24</v>
      </c>
      <c r="AC65" s="152">
        <v>17.899999999999999</v>
      </c>
      <c r="AD65" s="96">
        <v>207.66</v>
      </c>
      <c r="AE65" s="96">
        <v>481.94</v>
      </c>
      <c r="AF65" s="96">
        <v>307.7</v>
      </c>
      <c r="AG65" s="96">
        <v>514.44000000000005</v>
      </c>
      <c r="AH65" s="96">
        <v>0</v>
      </c>
      <c r="AI65" s="96">
        <v>168.8</v>
      </c>
      <c r="AJ65" s="96">
        <v>85.8</v>
      </c>
      <c r="AK65" s="96">
        <v>7.66</v>
      </c>
      <c r="AL65" s="96">
        <v>17.68</v>
      </c>
      <c r="AM65" s="96">
        <v>0</v>
      </c>
      <c r="AN65" s="96">
        <v>3.28</v>
      </c>
      <c r="AO65" s="96">
        <v>64.260000000000005</v>
      </c>
      <c r="AP65" s="96">
        <v>0</v>
      </c>
      <c r="AQ65" s="96">
        <v>11.86</v>
      </c>
      <c r="AR65" s="96">
        <v>0</v>
      </c>
      <c r="AS65" s="96">
        <v>46.52</v>
      </c>
      <c r="AT65" s="96">
        <v>127.2</v>
      </c>
      <c r="AU65" s="152">
        <v>2044.8</v>
      </c>
      <c r="AV65" s="97">
        <v>87.18</v>
      </c>
      <c r="AW65" s="152">
        <v>72.099999999999994</v>
      </c>
      <c r="AX65" s="96">
        <v>0</v>
      </c>
      <c r="AY65" s="96">
        <v>0</v>
      </c>
      <c r="AZ65" s="152">
        <v>598.88</v>
      </c>
      <c r="BA65" s="153">
        <v>-526.78</v>
      </c>
      <c r="BB65" s="148"/>
    </row>
    <row r="66" spans="6:54">
      <c r="F66" s="144" t="s">
        <v>177</v>
      </c>
      <c r="G66" s="91" t="s">
        <v>178</v>
      </c>
      <c r="H66" s="138">
        <v>42615</v>
      </c>
      <c r="I66" s="92" t="s">
        <v>61</v>
      </c>
      <c r="J66" s="92" t="s">
        <v>151</v>
      </c>
      <c r="K66" s="92" t="s">
        <v>95</v>
      </c>
      <c r="L66" s="91" t="s">
        <v>114</v>
      </c>
      <c r="M66" s="139">
        <v>0.14424833702882484</v>
      </c>
      <c r="N66" s="140" t="s">
        <v>52</v>
      </c>
      <c r="O66" s="100">
        <v>2018</v>
      </c>
      <c r="P66" s="100">
        <v>2</v>
      </c>
      <c r="Q66" s="96">
        <v>3382.5</v>
      </c>
      <c r="R66" s="96">
        <v>49.16</v>
      </c>
      <c r="S66" s="152">
        <v>3333.32</v>
      </c>
      <c r="T66" s="96">
        <v>1906.68</v>
      </c>
      <c r="U66" s="96">
        <v>0</v>
      </c>
      <c r="V66" s="96">
        <v>0</v>
      </c>
      <c r="W66" s="96">
        <v>1426.66</v>
      </c>
      <c r="X66" s="152">
        <v>84.04</v>
      </c>
      <c r="Y66" s="96">
        <v>333.34</v>
      </c>
      <c r="Z66" s="152">
        <v>25.66</v>
      </c>
      <c r="AA66" s="96">
        <v>0</v>
      </c>
      <c r="AB66" s="96">
        <v>-2.7</v>
      </c>
      <c r="AC66" s="152">
        <v>8.9600000000000009</v>
      </c>
      <c r="AD66" s="96">
        <v>100.6</v>
      </c>
      <c r="AE66" s="96">
        <v>79.48</v>
      </c>
      <c r="AF66" s="96">
        <v>119.2</v>
      </c>
      <c r="AG66" s="96">
        <v>26.48</v>
      </c>
      <c r="AH66" s="96">
        <v>0</v>
      </c>
      <c r="AI66" s="96">
        <v>10.3</v>
      </c>
      <c r="AJ66" s="96">
        <v>6.5</v>
      </c>
      <c r="AK66" s="96">
        <v>5.66</v>
      </c>
      <c r="AL66" s="96">
        <v>14.12</v>
      </c>
      <c r="AM66" s="96">
        <v>0</v>
      </c>
      <c r="AN66" s="96">
        <v>0</v>
      </c>
      <c r="AO66" s="96">
        <v>16.399999999999999</v>
      </c>
      <c r="AP66" s="96">
        <v>3.58</v>
      </c>
      <c r="AQ66" s="96">
        <v>3.7</v>
      </c>
      <c r="AR66" s="96">
        <v>0</v>
      </c>
      <c r="AS66" s="96">
        <v>0.54</v>
      </c>
      <c r="AT66" s="96">
        <v>43.68</v>
      </c>
      <c r="AU66" s="152">
        <v>430.26</v>
      </c>
      <c r="AV66" s="97">
        <v>59.2</v>
      </c>
      <c r="AW66" s="152">
        <v>487.92</v>
      </c>
      <c r="AX66" s="96">
        <v>0</v>
      </c>
      <c r="AY66" s="96">
        <v>0</v>
      </c>
      <c r="AZ66" s="152">
        <v>145.66</v>
      </c>
      <c r="BA66" s="153">
        <v>342.26</v>
      </c>
      <c r="BB66" s="148"/>
    </row>
    <row r="67" spans="6:54">
      <c r="F67" s="144" t="s">
        <v>179</v>
      </c>
      <c r="G67" s="91" t="s">
        <v>180</v>
      </c>
      <c r="H67" s="138">
        <v>42690</v>
      </c>
      <c r="I67" s="92" t="s">
        <v>55</v>
      </c>
      <c r="J67" s="92" t="s">
        <v>168</v>
      </c>
      <c r="K67" s="92" t="s">
        <v>106</v>
      </c>
      <c r="L67" s="91" t="s">
        <v>114</v>
      </c>
      <c r="M67" s="139">
        <v>8.6305011456116618E-2</v>
      </c>
      <c r="N67" s="140" t="s">
        <v>52</v>
      </c>
      <c r="O67" s="100">
        <v>2018</v>
      </c>
      <c r="P67" s="100">
        <v>2</v>
      </c>
      <c r="Q67" s="96">
        <v>5883.32</v>
      </c>
      <c r="R67" s="96">
        <v>137.6</v>
      </c>
      <c r="S67" s="152">
        <v>5745.72</v>
      </c>
      <c r="T67" s="96">
        <v>2417.88</v>
      </c>
      <c r="U67" s="96">
        <v>0</v>
      </c>
      <c r="V67" s="96">
        <v>0</v>
      </c>
      <c r="W67" s="96">
        <v>3327.84</v>
      </c>
      <c r="X67" s="152">
        <v>60.8</v>
      </c>
      <c r="Y67" s="96">
        <v>545.84</v>
      </c>
      <c r="Z67" s="152">
        <v>7.18</v>
      </c>
      <c r="AA67" s="96">
        <v>0</v>
      </c>
      <c r="AB67" s="96">
        <v>-1.4</v>
      </c>
      <c r="AC67" s="152">
        <v>48.94</v>
      </c>
      <c r="AD67" s="96">
        <v>218.88</v>
      </c>
      <c r="AE67" s="96">
        <v>657.84</v>
      </c>
      <c r="AF67" s="96">
        <v>411.86</v>
      </c>
      <c r="AG67" s="96">
        <v>312.04000000000002</v>
      </c>
      <c r="AH67" s="96">
        <v>0</v>
      </c>
      <c r="AI67" s="96">
        <v>274.72000000000003</v>
      </c>
      <c r="AJ67" s="96">
        <v>49.6</v>
      </c>
      <c r="AK67" s="96">
        <v>6.46</v>
      </c>
      <c r="AL67" s="96">
        <v>13.74</v>
      </c>
      <c r="AM67" s="96">
        <v>0</v>
      </c>
      <c r="AN67" s="96">
        <v>0</v>
      </c>
      <c r="AO67" s="96">
        <v>20.3</v>
      </c>
      <c r="AP67" s="96">
        <v>0</v>
      </c>
      <c r="AQ67" s="96">
        <v>8.48</v>
      </c>
      <c r="AR67" s="96">
        <v>0</v>
      </c>
      <c r="AS67" s="96">
        <v>12.28</v>
      </c>
      <c r="AT67" s="96">
        <v>69.58</v>
      </c>
      <c r="AU67" s="152">
        <v>2055.7600000000002</v>
      </c>
      <c r="AV67" s="97">
        <v>102.96</v>
      </c>
      <c r="AW67" s="152">
        <v>507.76</v>
      </c>
      <c r="AX67" s="96">
        <v>0</v>
      </c>
      <c r="AY67" s="96">
        <v>0</v>
      </c>
      <c r="AZ67" s="152">
        <v>537.52</v>
      </c>
      <c r="BA67" s="153">
        <v>-29.76</v>
      </c>
      <c r="BB67" s="148"/>
    </row>
    <row r="68" spans="6:54">
      <c r="F68" s="144" t="s">
        <v>181</v>
      </c>
      <c r="G68" s="91" t="s">
        <v>182</v>
      </c>
      <c r="H68" s="138">
        <v>42690</v>
      </c>
      <c r="I68" s="92" t="s">
        <v>55</v>
      </c>
      <c r="J68" s="92" t="s">
        <v>168</v>
      </c>
      <c r="K68" s="92" t="s">
        <v>63</v>
      </c>
      <c r="L68" s="91" t="s">
        <v>114</v>
      </c>
      <c r="M68" s="139">
        <v>0.13208559968852734</v>
      </c>
      <c r="N68" s="140" t="s">
        <v>52</v>
      </c>
      <c r="O68" s="100">
        <v>2018</v>
      </c>
      <c r="P68" s="100">
        <v>2</v>
      </c>
      <c r="Q68" s="96">
        <v>8681.34</v>
      </c>
      <c r="R68" s="96">
        <v>120.4</v>
      </c>
      <c r="S68" s="152">
        <v>8560.94</v>
      </c>
      <c r="T68" s="96">
        <v>3556.42</v>
      </c>
      <c r="U68" s="96">
        <v>0</v>
      </c>
      <c r="V68" s="96">
        <v>0</v>
      </c>
      <c r="W68" s="96">
        <v>5004.5200000000004</v>
      </c>
      <c r="X68" s="152">
        <v>191.16</v>
      </c>
      <c r="Y68" s="96">
        <v>1027.32</v>
      </c>
      <c r="Z68" s="152">
        <v>44.42</v>
      </c>
      <c r="AA68" s="96">
        <v>0</v>
      </c>
      <c r="AB68" s="96">
        <v>-10.54</v>
      </c>
      <c r="AC68" s="152">
        <v>42.28</v>
      </c>
      <c r="AD68" s="96">
        <v>276.52</v>
      </c>
      <c r="AE68" s="96">
        <v>792.6</v>
      </c>
      <c r="AF68" s="96">
        <v>571.48</v>
      </c>
      <c r="AG68" s="96">
        <v>283.94</v>
      </c>
      <c r="AH68" s="96">
        <v>0</v>
      </c>
      <c r="AI68" s="96">
        <v>147.32</v>
      </c>
      <c r="AJ68" s="96">
        <v>58.36</v>
      </c>
      <c r="AK68" s="96">
        <v>5.86</v>
      </c>
      <c r="AL68" s="96">
        <v>15.86</v>
      </c>
      <c r="AM68" s="96">
        <v>0</v>
      </c>
      <c r="AN68" s="96">
        <v>18.760000000000002</v>
      </c>
      <c r="AO68" s="96">
        <v>97.58</v>
      </c>
      <c r="AP68" s="96">
        <v>0</v>
      </c>
      <c r="AQ68" s="96">
        <v>10.92</v>
      </c>
      <c r="AR68" s="96">
        <v>0</v>
      </c>
      <c r="AS68" s="96">
        <v>19</v>
      </c>
      <c r="AT68" s="96">
        <v>113.08</v>
      </c>
      <c r="AU68" s="152">
        <v>2411.2799999999997</v>
      </c>
      <c r="AV68" s="97">
        <v>151.91999999999999</v>
      </c>
      <c r="AW68" s="152">
        <v>1146.68</v>
      </c>
      <c r="AX68" s="96">
        <v>0</v>
      </c>
      <c r="AY68" s="96">
        <v>0</v>
      </c>
      <c r="AZ68" s="152">
        <v>606.91999999999996</v>
      </c>
      <c r="BA68" s="153">
        <v>539.76</v>
      </c>
      <c r="BB68" s="148"/>
    </row>
    <row r="69" spans="6:54">
      <c r="F69" s="144" t="s">
        <v>183</v>
      </c>
      <c r="G69" s="91" t="s">
        <v>184</v>
      </c>
      <c r="H69" s="138">
        <v>42718</v>
      </c>
      <c r="I69" s="92" t="s">
        <v>61</v>
      </c>
      <c r="J69" s="92" t="s">
        <v>151</v>
      </c>
      <c r="K69" s="92" t="s">
        <v>135</v>
      </c>
      <c r="L69" s="91" t="s">
        <v>114</v>
      </c>
      <c r="M69" s="139">
        <v>0.10586461631237751</v>
      </c>
      <c r="N69" s="140" t="s">
        <v>52</v>
      </c>
      <c r="O69" s="100">
        <v>2018</v>
      </c>
      <c r="P69" s="100">
        <v>2</v>
      </c>
      <c r="Q69" s="96">
        <v>4643.1000000000004</v>
      </c>
      <c r="R69" s="96">
        <v>50.78</v>
      </c>
      <c r="S69" s="152">
        <v>4592.34</v>
      </c>
      <c r="T69" s="96">
        <v>1843.84</v>
      </c>
      <c r="U69" s="96">
        <v>0</v>
      </c>
      <c r="V69" s="96">
        <v>0</v>
      </c>
      <c r="W69" s="96">
        <v>2748.5</v>
      </c>
      <c r="X69" s="152">
        <v>110.68</v>
      </c>
      <c r="Y69" s="96">
        <v>390.34</v>
      </c>
      <c r="Z69" s="152">
        <v>87.72</v>
      </c>
      <c r="AA69" s="96">
        <v>0</v>
      </c>
      <c r="AB69" s="96">
        <v>92.46</v>
      </c>
      <c r="AC69" s="152">
        <v>18.440000000000001</v>
      </c>
      <c r="AD69" s="96">
        <v>184.78</v>
      </c>
      <c r="AE69" s="96">
        <v>408.5</v>
      </c>
      <c r="AF69" s="96">
        <v>350.76</v>
      </c>
      <c r="AG69" s="96">
        <v>141.16</v>
      </c>
      <c r="AH69" s="96">
        <v>0</v>
      </c>
      <c r="AI69" s="96">
        <v>145.24</v>
      </c>
      <c r="AJ69" s="96">
        <v>118.3</v>
      </c>
      <c r="AK69" s="96">
        <v>9.02</v>
      </c>
      <c r="AL69" s="96">
        <v>12.36</v>
      </c>
      <c r="AM69" s="96">
        <v>0</v>
      </c>
      <c r="AN69" s="96">
        <v>2.94</v>
      </c>
      <c r="AO69" s="96">
        <v>14.54</v>
      </c>
      <c r="AP69" s="96">
        <v>0</v>
      </c>
      <c r="AQ69" s="96">
        <v>8.4600000000000009</v>
      </c>
      <c r="AR69" s="96">
        <v>0</v>
      </c>
      <c r="AS69" s="96">
        <v>14.28</v>
      </c>
      <c r="AT69" s="96">
        <v>65.760000000000005</v>
      </c>
      <c r="AU69" s="152">
        <v>1476.08</v>
      </c>
      <c r="AV69" s="97">
        <v>81.260000000000005</v>
      </c>
      <c r="AW69" s="152">
        <v>491.54</v>
      </c>
      <c r="AX69" s="96">
        <v>0</v>
      </c>
      <c r="AY69" s="96">
        <v>0</v>
      </c>
      <c r="AZ69" s="152">
        <v>559.82000000000005</v>
      </c>
      <c r="BA69" s="153">
        <v>-68.28</v>
      </c>
      <c r="BB69" s="148"/>
    </row>
    <row r="70" spans="6:54">
      <c r="F70" s="144" t="s">
        <v>185</v>
      </c>
      <c r="G70" s="91" t="s">
        <v>186</v>
      </c>
      <c r="H70" s="138">
        <v>42754</v>
      </c>
      <c r="I70" s="92" t="s">
        <v>61</v>
      </c>
      <c r="J70" s="92" t="s">
        <v>151</v>
      </c>
      <c r="K70" s="92" t="s">
        <v>106</v>
      </c>
      <c r="L70" s="91" t="s">
        <v>114</v>
      </c>
      <c r="M70" s="139">
        <v>9.9428357537570469E-2</v>
      </c>
      <c r="N70" s="140" t="s">
        <v>52</v>
      </c>
      <c r="O70" s="100">
        <v>2018</v>
      </c>
      <c r="P70" s="100">
        <v>2</v>
      </c>
      <c r="Q70" s="96">
        <v>6091.22</v>
      </c>
      <c r="R70" s="96">
        <v>126.86</v>
      </c>
      <c r="S70" s="152">
        <v>5964.36</v>
      </c>
      <c r="T70" s="96">
        <v>2447.66</v>
      </c>
      <c r="U70" s="96">
        <v>0</v>
      </c>
      <c r="V70" s="96">
        <v>0</v>
      </c>
      <c r="W70" s="96">
        <v>3516.7</v>
      </c>
      <c r="X70" s="152">
        <v>102.12</v>
      </c>
      <c r="Y70" s="96">
        <v>566.62</v>
      </c>
      <c r="Z70" s="152">
        <v>20.28</v>
      </c>
      <c r="AA70" s="96">
        <v>0</v>
      </c>
      <c r="AB70" s="96">
        <v>-11.78</v>
      </c>
      <c r="AC70" s="152">
        <v>49.64</v>
      </c>
      <c r="AD70" s="96">
        <v>204.92</v>
      </c>
      <c r="AE70" s="96">
        <v>719.9</v>
      </c>
      <c r="AF70" s="96">
        <v>429.96</v>
      </c>
      <c r="AG70" s="96">
        <v>213.28</v>
      </c>
      <c r="AH70" s="96">
        <v>0</v>
      </c>
      <c r="AI70" s="96">
        <v>256.32</v>
      </c>
      <c r="AJ70" s="96">
        <v>64.540000000000006</v>
      </c>
      <c r="AK70" s="96">
        <v>9.44</v>
      </c>
      <c r="AL70" s="96">
        <v>13.66</v>
      </c>
      <c r="AM70" s="96">
        <v>0</v>
      </c>
      <c r="AN70" s="96">
        <v>0</v>
      </c>
      <c r="AO70" s="96">
        <v>17.899999999999999</v>
      </c>
      <c r="AP70" s="96">
        <v>0</v>
      </c>
      <c r="AQ70" s="96">
        <v>6.66</v>
      </c>
      <c r="AR70" s="96">
        <v>0</v>
      </c>
      <c r="AS70" s="96">
        <v>61.34</v>
      </c>
      <c r="AT70" s="96">
        <v>79.7</v>
      </c>
      <c r="AU70" s="152">
        <v>2077.58</v>
      </c>
      <c r="AV70" s="97">
        <v>106.6</v>
      </c>
      <c r="AW70" s="152">
        <v>605.64</v>
      </c>
      <c r="AX70" s="96">
        <v>0</v>
      </c>
      <c r="AY70" s="96">
        <v>0</v>
      </c>
      <c r="AZ70" s="152">
        <v>487.76</v>
      </c>
      <c r="BA70" s="153">
        <v>117.88</v>
      </c>
      <c r="BB70" s="148"/>
    </row>
    <row r="71" spans="6:54">
      <c r="F71" s="144" t="s">
        <v>187</v>
      </c>
      <c r="G71" s="91" t="s">
        <v>188</v>
      </c>
      <c r="H71" s="138">
        <v>42781</v>
      </c>
      <c r="I71" s="92" t="s">
        <v>61</v>
      </c>
      <c r="J71" s="92" t="s">
        <v>151</v>
      </c>
      <c r="K71" s="92" t="s">
        <v>117</v>
      </c>
      <c r="L71" s="91" t="s">
        <v>114</v>
      </c>
      <c r="M71" s="139">
        <v>0.14640619527571314</v>
      </c>
      <c r="N71" s="140" t="s">
        <v>52</v>
      </c>
      <c r="O71" s="100">
        <v>2018</v>
      </c>
      <c r="P71" s="100">
        <v>2</v>
      </c>
      <c r="Q71" s="96">
        <v>7709.1</v>
      </c>
      <c r="R71" s="96">
        <v>80.14</v>
      </c>
      <c r="S71" s="152">
        <v>7628.96</v>
      </c>
      <c r="T71" s="96">
        <v>3668.1</v>
      </c>
      <c r="U71" s="96">
        <v>0</v>
      </c>
      <c r="V71" s="96">
        <v>0</v>
      </c>
      <c r="W71" s="96">
        <v>3960.86</v>
      </c>
      <c r="X71" s="152">
        <v>111.94</v>
      </c>
      <c r="Y71" s="96">
        <v>534.02</v>
      </c>
      <c r="Z71" s="152">
        <v>0.36</v>
      </c>
      <c r="AA71" s="96">
        <v>0</v>
      </c>
      <c r="AB71" s="96">
        <v>-3.1</v>
      </c>
      <c r="AC71" s="152">
        <v>26.88</v>
      </c>
      <c r="AD71" s="96">
        <v>182.78</v>
      </c>
      <c r="AE71" s="96">
        <v>626.05999999999995</v>
      </c>
      <c r="AF71" s="96">
        <v>486.72</v>
      </c>
      <c r="AG71" s="96">
        <v>177.9</v>
      </c>
      <c r="AH71" s="96">
        <v>0</v>
      </c>
      <c r="AI71" s="96">
        <v>210.06</v>
      </c>
      <c r="AJ71" s="96">
        <v>174.68</v>
      </c>
      <c r="AK71" s="96">
        <v>4.68</v>
      </c>
      <c r="AL71" s="96">
        <v>20.92</v>
      </c>
      <c r="AM71" s="96">
        <v>0</v>
      </c>
      <c r="AN71" s="96">
        <v>0</v>
      </c>
      <c r="AO71" s="96">
        <v>20.239999999999998</v>
      </c>
      <c r="AP71" s="96">
        <v>0</v>
      </c>
      <c r="AQ71" s="96">
        <v>6.82</v>
      </c>
      <c r="AR71" s="96">
        <v>0</v>
      </c>
      <c r="AS71" s="96">
        <v>24.36</v>
      </c>
      <c r="AT71" s="96">
        <v>91.96</v>
      </c>
      <c r="AU71" s="152">
        <v>2027.16</v>
      </c>
      <c r="AV71" s="97">
        <v>134.9</v>
      </c>
      <c r="AW71" s="152">
        <v>1128.6600000000001</v>
      </c>
      <c r="AX71" s="96">
        <v>0</v>
      </c>
      <c r="AY71" s="96">
        <v>0</v>
      </c>
      <c r="AZ71" s="152">
        <v>381.64</v>
      </c>
      <c r="BA71" s="153">
        <v>747</v>
      </c>
      <c r="BB71" s="148"/>
    </row>
    <row r="72" spans="6:54">
      <c r="F72" s="144" t="s">
        <v>189</v>
      </c>
      <c r="G72" s="91" t="s">
        <v>190</v>
      </c>
      <c r="H72" s="138">
        <v>42896</v>
      </c>
      <c r="I72" s="92" t="s">
        <v>55</v>
      </c>
      <c r="J72" s="92" t="s">
        <v>168</v>
      </c>
      <c r="K72" s="92" t="s">
        <v>63</v>
      </c>
      <c r="L72" s="91" t="s">
        <v>191</v>
      </c>
      <c r="M72" s="139">
        <v>0.23618552405026191</v>
      </c>
      <c r="N72" s="140" t="s">
        <v>52</v>
      </c>
      <c r="O72" s="100">
        <v>2018</v>
      </c>
      <c r="P72" s="100">
        <v>2</v>
      </c>
      <c r="Q72" s="96">
        <v>17470.080000000002</v>
      </c>
      <c r="R72" s="96">
        <v>48.3</v>
      </c>
      <c r="S72" s="152">
        <v>17421.78</v>
      </c>
      <c r="T72" s="96">
        <v>5607.26</v>
      </c>
      <c r="U72" s="96">
        <v>0</v>
      </c>
      <c r="V72" s="96">
        <v>0</v>
      </c>
      <c r="W72" s="96">
        <v>11814.52</v>
      </c>
      <c r="X72" s="152">
        <v>496.08</v>
      </c>
      <c r="Y72" s="96">
        <v>2090.62</v>
      </c>
      <c r="Z72" s="152">
        <v>114.58</v>
      </c>
      <c r="AA72" s="96">
        <v>0</v>
      </c>
      <c r="AB72" s="96">
        <v>-52.34</v>
      </c>
      <c r="AC72" s="152">
        <v>13.38</v>
      </c>
      <c r="AD72" s="96">
        <v>463.08</v>
      </c>
      <c r="AE72" s="96">
        <v>1093.0999999999999</v>
      </c>
      <c r="AF72" s="96">
        <v>871.08</v>
      </c>
      <c r="AG72" s="96">
        <v>684.76</v>
      </c>
      <c r="AH72" s="96">
        <v>0</v>
      </c>
      <c r="AI72" s="96">
        <v>588.28</v>
      </c>
      <c r="AJ72" s="96">
        <v>65.099999999999994</v>
      </c>
      <c r="AK72" s="96">
        <v>51.44</v>
      </c>
      <c r="AL72" s="96">
        <v>31.54</v>
      </c>
      <c r="AM72" s="96">
        <v>78.92</v>
      </c>
      <c r="AN72" s="96">
        <v>67.540000000000006</v>
      </c>
      <c r="AO72" s="96">
        <v>227.48</v>
      </c>
      <c r="AP72" s="96">
        <v>0</v>
      </c>
      <c r="AQ72" s="96">
        <v>39.4</v>
      </c>
      <c r="AR72" s="96">
        <v>0</v>
      </c>
      <c r="AS72" s="96">
        <v>130</v>
      </c>
      <c r="AT72" s="96">
        <v>284.92</v>
      </c>
      <c r="AU72" s="152">
        <v>4676.6400000000003</v>
      </c>
      <c r="AV72" s="97">
        <v>349.4</v>
      </c>
      <c r="AW72" s="152">
        <v>4126.18</v>
      </c>
      <c r="AX72" s="96">
        <v>0</v>
      </c>
      <c r="AY72" s="96">
        <v>0</v>
      </c>
      <c r="AZ72" s="152">
        <v>1321.8</v>
      </c>
      <c r="BA72" s="153">
        <v>2804.38</v>
      </c>
      <c r="BB72" s="148"/>
    </row>
    <row r="73" spans="6:54">
      <c r="F73" s="144" t="s">
        <v>192</v>
      </c>
      <c r="G73" s="91" t="s">
        <v>218</v>
      </c>
      <c r="H73" s="138">
        <v>42925</v>
      </c>
      <c r="I73" s="92" t="s">
        <v>55</v>
      </c>
      <c r="J73" s="92" t="s">
        <v>116</v>
      </c>
      <c r="K73" s="92" t="s">
        <v>95</v>
      </c>
      <c r="L73" s="91" t="s">
        <v>114</v>
      </c>
      <c r="M73" s="139">
        <v>-8.0559403520208614E-2</v>
      </c>
      <c r="N73" s="140" t="s">
        <v>56</v>
      </c>
      <c r="O73" s="100">
        <v>2018</v>
      </c>
      <c r="P73" s="100">
        <v>2</v>
      </c>
      <c r="Q73" s="96">
        <v>1963.52</v>
      </c>
      <c r="R73" s="96">
        <v>34.840000000000003</v>
      </c>
      <c r="S73" s="152">
        <v>1928.68</v>
      </c>
      <c r="T73" s="96">
        <v>1178.82</v>
      </c>
      <c r="U73" s="96">
        <v>0</v>
      </c>
      <c r="V73" s="96">
        <v>0</v>
      </c>
      <c r="W73" s="96">
        <v>749.86</v>
      </c>
      <c r="X73" s="152">
        <v>7.1</v>
      </c>
      <c r="Y73" s="96">
        <v>192.86</v>
      </c>
      <c r="Z73" s="152">
        <v>29.72</v>
      </c>
      <c r="AA73" s="96">
        <v>0</v>
      </c>
      <c r="AB73" s="96">
        <v>-0.57999999999999996</v>
      </c>
      <c r="AC73" s="152">
        <v>5.26</v>
      </c>
      <c r="AD73" s="96">
        <v>105.28</v>
      </c>
      <c r="AE73" s="96">
        <v>172.18</v>
      </c>
      <c r="AF73" s="96">
        <v>164.52</v>
      </c>
      <c r="AG73" s="96">
        <v>39.5</v>
      </c>
      <c r="AH73" s="96">
        <v>0</v>
      </c>
      <c r="AI73" s="96">
        <v>10.7</v>
      </c>
      <c r="AJ73" s="96">
        <v>11.46</v>
      </c>
      <c r="AK73" s="96">
        <v>9.06</v>
      </c>
      <c r="AL73" s="96">
        <v>3.32</v>
      </c>
      <c r="AM73" s="96">
        <v>0</v>
      </c>
      <c r="AN73" s="96">
        <v>0</v>
      </c>
      <c r="AO73" s="96">
        <v>84.16</v>
      </c>
      <c r="AP73" s="96">
        <v>0</v>
      </c>
      <c r="AQ73" s="96">
        <v>14.14</v>
      </c>
      <c r="AR73" s="96">
        <v>0</v>
      </c>
      <c r="AS73" s="96">
        <v>0.68</v>
      </c>
      <c r="AT73" s="96">
        <v>24.32</v>
      </c>
      <c r="AU73" s="152">
        <v>639.32000000000005</v>
      </c>
      <c r="AV73" s="97">
        <v>34.36</v>
      </c>
      <c r="AW73" s="152">
        <v>-158.18</v>
      </c>
      <c r="AX73" s="96">
        <v>0</v>
      </c>
      <c r="AY73" s="96">
        <v>0</v>
      </c>
      <c r="AZ73" s="152">
        <v>187.06</v>
      </c>
      <c r="BA73" s="153">
        <v>-345.24</v>
      </c>
      <c r="BB73" s="148"/>
    </row>
    <row r="74" spans="6:54">
      <c r="F74" s="144" t="s">
        <v>193</v>
      </c>
      <c r="G74" s="91" t="s">
        <v>219</v>
      </c>
      <c r="H74" s="138">
        <v>43011</v>
      </c>
      <c r="I74" s="92" t="s">
        <v>55</v>
      </c>
      <c r="J74" s="92" t="s">
        <v>126</v>
      </c>
      <c r="K74" s="92" t="s">
        <v>106</v>
      </c>
      <c r="L74" s="91" t="s">
        <v>114</v>
      </c>
      <c r="M74" s="139">
        <v>3.6063934794304663E-2</v>
      </c>
      <c r="N74" s="140" t="s">
        <v>52</v>
      </c>
      <c r="O74" s="100">
        <v>2018</v>
      </c>
      <c r="P74" s="100">
        <v>2</v>
      </c>
      <c r="Q74" s="96">
        <v>4721.0600000000004</v>
      </c>
      <c r="R74" s="96">
        <v>90.22</v>
      </c>
      <c r="S74" s="152">
        <v>4630.84</v>
      </c>
      <c r="T74" s="96">
        <v>1812.56</v>
      </c>
      <c r="U74" s="96">
        <v>0</v>
      </c>
      <c r="V74" s="96">
        <v>0</v>
      </c>
      <c r="W74" s="96">
        <v>2818.28</v>
      </c>
      <c r="X74" s="152">
        <v>94.02</v>
      </c>
      <c r="Y74" s="96">
        <v>439.94</v>
      </c>
      <c r="Z74" s="152">
        <v>58.02</v>
      </c>
      <c r="AA74" s="96">
        <v>0</v>
      </c>
      <c r="AB74" s="96">
        <v>-1.54</v>
      </c>
      <c r="AC74" s="152">
        <v>31.98</v>
      </c>
      <c r="AD74" s="96">
        <v>265.54000000000002</v>
      </c>
      <c r="AE74" s="96">
        <v>602.94000000000005</v>
      </c>
      <c r="AF74" s="96">
        <v>359.98</v>
      </c>
      <c r="AG74" s="96">
        <v>248.7</v>
      </c>
      <c r="AH74" s="96">
        <v>0</v>
      </c>
      <c r="AI74" s="96">
        <v>288.24</v>
      </c>
      <c r="AJ74" s="96">
        <v>58.34</v>
      </c>
      <c r="AK74" s="96">
        <v>8.74</v>
      </c>
      <c r="AL74" s="96">
        <v>23.08</v>
      </c>
      <c r="AM74" s="96">
        <v>0</v>
      </c>
      <c r="AN74" s="96">
        <v>0</v>
      </c>
      <c r="AO74" s="96">
        <v>39.54</v>
      </c>
      <c r="AP74" s="96">
        <v>0</v>
      </c>
      <c r="AQ74" s="96">
        <v>5.32</v>
      </c>
      <c r="AR74" s="96">
        <v>0</v>
      </c>
      <c r="AS74" s="96">
        <v>5.38</v>
      </c>
      <c r="AT74" s="96">
        <v>37.159999999999997</v>
      </c>
      <c r="AU74" s="152">
        <v>1942.98</v>
      </c>
      <c r="AV74" s="97">
        <v>82.62</v>
      </c>
      <c r="AW74" s="152">
        <v>170.26</v>
      </c>
      <c r="AX74" s="96">
        <v>0</v>
      </c>
      <c r="AY74" s="96">
        <v>0</v>
      </c>
      <c r="AZ74" s="152">
        <v>576.12</v>
      </c>
      <c r="BA74" s="153">
        <v>-405.86</v>
      </c>
      <c r="BB74" s="148"/>
    </row>
    <row r="75" spans="6:54">
      <c r="F75" s="144" t="s">
        <v>194</v>
      </c>
      <c r="G75" s="91" t="s">
        <v>195</v>
      </c>
      <c r="H75" s="138">
        <v>43011</v>
      </c>
      <c r="I75" s="92" t="s">
        <v>55</v>
      </c>
      <c r="J75" s="92" t="s">
        <v>126</v>
      </c>
      <c r="K75" s="92" t="s">
        <v>135</v>
      </c>
      <c r="L75" s="91" t="s">
        <v>114</v>
      </c>
      <c r="M75" s="139">
        <v>7.837165700074801E-2</v>
      </c>
      <c r="N75" s="140" t="s">
        <v>52</v>
      </c>
      <c r="O75" s="100">
        <v>2018</v>
      </c>
      <c r="P75" s="100">
        <v>2</v>
      </c>
      <c r="Q75" s="96">
        <v>4117.5600000000004</v>
      </c>
      <c r="R75" s="96">
        <v>44.66</v>
      </c>
      <c r="S75" s="152">
        <v>4072.9</v>
      </c>
      <c r="T75" s="96">
        <v>1623.48</v>
      </c>
      <c r="U75" s="96">
        <v>0</v>
      </c>
      <c r="V75" s="96">
        <v>0</v>
      </c>
      <c r="W75" s="96">
        <v>2449.42</v>
      </c>
      <c r="X75" s="152">
        <v>121.02</v>
      </c>
      <c r="Y75" s="96">
        <v>346.2</v>
      </c>
      <c r="Z75" s="152">
        <v>6.58</v>
      </c>
      <c r="AA75" s="96">
        <v>0</v>
      </c>
      <c r="AB75" s="96">
        <v>-2.52</v>
      </c>
      <c r="AC75" s="152">
        <v>17.059999999999999</v>
      </c>
      <c r="AD75" s="96">
        <v>226.86</v>
      </c>
      <c r="AE75" s="96">
        <v>460.02</v>
      </c>
      <c r="AF75" s="96">
        <v>332.24</v>
      </c>
      <c r="AG75" s="96">
        <v>199.94</v>
      </c>
      <c r="AH75" s="96">
        <v>0</v>
      </c>
      <c r="AI75" s="96">
        <v>169.08</v>
      </c>
      <c r="AJ75" s="96">
        <v>57.6</v>
      </c>
      <c r="AK75" s="96">
        <v>3.92</v>
      </c>
      <c r="AL75" s="96">
        <v>17</v>
      </c>
      <c r="AM75" s="96">
        <v>0</v>
      </c>
      <c r="AN75" s="96">
        <v>0</v>
      </c>
      <c r="AO75" s="96">
        <v>42.82</v>
      </c>
      <c r="AP75" s="96">
        <v>0</v>
      </c>
      <c r="AQ75" s="96">
        <v>7.96</v>
      </c>
      <c r="AR75" s="96">
        <v>0</v>
      </c>
      <c r="AS75" s="96">
        <v>9.94</v>
      </c>
      <c r="AT75" s="96">
        <v>38.96</v>
      </c>
      <c r="AU75" s="152">
        <v>1566.3600000000001</v>
      </c>
      <c r="AV75" s="97">
        <v>72.06</v>
      </c>
      <c r="AW75" s="152">
        <v>322.7</v>
      </c>
      <c r="AX75" s="96">
        <v>0</v>
      </c>
      <c r="AY75" s="96">
        <v>0</v>
      </c>
      <c r="AZ75" s="152">
        <v>558.22</v>
      </c>
      <c r="BA75" s="153">
        <v>-235.52</v>
      </c>
      <c r="BB75" s="148"/>
    </row>
    <row r="76" spans="6:54">
      <c r="F76" s="144" t="s">
        <v>196</v>
      </c>
      <c r="G76" s="91" t="s">
        <v>197</v>
      </c>
      <c r="H76" s="138">
        <v>43011</v>
      </c>
      <c r="I76" s="92" t="s">
        <v>55</v>
      </c>
      <c r="J76" s="92" t="s">
        <v>126</v>
      </c>
      <c r="K76" s="92" t="s">
        <v>63</v>
      </c>
      <c r="L76" s="91" t="s">
        <v>114</v>
      </c>
      <c r="M76" s="139">
        <v>0.16002077264189007</v>
      </c>
      <c r="N76" s="140" t="s">
        <v>52</v>
      </c>
      <c r="O76" s="100">
        <v>2018</v>
      </c>
      <c r="P76" s="100">
        <v>2</v>
      </c>
      <c r="Q76" s="96">
        <v>10359.780000000001</v>
      </c>
      <c r="R76" s="96">
        <v>106.96</v>
      </c>
      <c r="S76" s="152">
        <v>10252.82</v>
      </c>
      <c r="T76" s="96">
        <v>3922</v>
      </c>
      <c r="U76" s="96">
        <v>0</v>
      </c>
      <c r="V76" s="96">
        <v>0</v>
      </c>
      <c r="W76" s="96">
        <v>6330.82</v>
      </c>
      <c r="X76" s="152">
        <v>230.18</v>
      </c>
      <c r="Y76" s="96">
        <v>1230.3399999999999</v>
      </c>
      <c r="Z76" s="152">
        <v>55.46</v>
      </c>
      <c r="AA76" s="96">
        <v>0</v>
      </c>
      <c r="AB76" s="96">
        <v>-8.4</v>
      </c>
      <c r="AC76" s="152">
        <v>42.16</v>
      </c>
      <c r="AD76" s="96">
        <v>397.08</v>
      </c>
      <c r="AE76" s="96">
        <v>1054.04</v>
      </c>
      <c r="AF76" s="96">
        <v>580.91999999999996</v>
      </c>
      <c r="AG76" s="96">
        <v>343.5</v>
      </c>
      <c r="AH76" s="96">
        <v>0</v>
      </c>
      <c r="AI76" s="96">
        <v>269.33999999999997</v>
      </c>
      <c r="AJ76" s="96">
        <v>67.34</v>
      </c>
      <c r="AK76" s="96">
        <v>8.84</v>
      </c>
      <c r="AL76" s="96">
        <v>22.54</v>
      </c>
      <c r="AM76" s="96">
        <v>3.3</v>
      </c>
      <c r="AN76" s="96">
        <v>0.9</v>
      </c>
      <c r="AO76" s="96">
        <v>96.08</v>
      </c>
      <c r="AP76" s="96">
        <v>0</v>
      </c>
      <c r="AQ76" s="96">
        <v>19</v>
      </c>
      <c r="AR76" s="96">
        <v>0</v>
      </c>
      <c r="AS76" s="96">
        <v>15.24</v>
      </c>
      <c r="AT76" s="96">
        <v>63.86</v>
      </c>
      <c r="AU76" s="152">
        <v>2942</v>
      </c>
      <c r="AV76" s="97">
        <v>181.3</v>
      </c>
      <c r="AW76" s="152">
        <v>1657.78</v>
      </c>
      <c r="AX76" s="96">
        <v>0</v>
      </c>
      <c r="AY76" s="96">
        <v>0</v>
      </c>
      <c r="AZ76" s="152">
        <v>803.34</v>
      </c>
      <c r="BA76" s="153">
        <v>854.44</v>
      </c>
      <c r="BB76" s="148"/>
    </row>
    <row r="77" spans="6:54">
      <c r="F77" s="144" t="s">
        <v>198</v>
      </c>
      <c r="G77" s="91" t="s">
        <v>220</v>
      </c>
      <c r="H77" s="138">
        <v>43013</v>
      </c>
      <c r="I77" s="92" t="s">
        <v>61</v>
      </c>
      <c r="J77" s="92" t="s">
        <v>67</v>
      </c>
      <c r="K77" s="92" t="s">
        <v>117</v>
      </c>
      <c r="L77" s="91" t="s">
        <v>77</v>
      </c>
      <c r="M77" s="139">
        <v>-7.0081576958190589E-2</v>
      </c>
      <c r="N77" s="140" t="s">
        <v>56</v>
      </c>
      <c r="O77" s="100">
        <v>2018</v>
      </c>
      <c r="P77" s="100">
        <v>2</v>
      </c>
      <c r="Q77" s="96">
        <v>4074.68</v>
      </c>
      <c r="R77" s="96">
        <v>60.76</v>
      </c>
      <c r="S77" s="152">
        <v>4013.94</v>
      </c>
      <c r="T77" s="96">
        <v>2079.1</v>
      </c>
      <c r="U77" s="96">
        <v>0</v>
      </c>
      <c r="V77" s="96">
        <v>0</v>
      </c>
      <c r="W77" s="96">
        <v>1934.82</v>
      </c>
      <c r="X77" s="152">
        <v>70.3</v>
      </c>
      <c r="Y77" s="96">
        <v>280.98</v>
      </c>
      <c r="Z77" s="152">
        <v>30.22</v>
      </c>
      <c r="AA77" s="96">
        <v>0</v>
      </c>
      <c r="AB77" s="96">
        <v>-1.18</v>
      </c>
      <c r="AC77" s="152">
        <v>18.72</v>
      </c>
      <c r="AD77" s="96">
        <v>175.76</v>
      </c>
      <c r="AE77" s="96">
        <v>551.58000000000004</v>
      </c>
      <c r="AF77" s="96">
        <v>337.44</v>
      </c>
      <c r="AG77" s="96">
        <v>295.27999999999997</v>
      </c>
      <c r="AH77" s="96">
        <v>0</v>
      </c>
      <c r="AI77" s="96">
        <v>207.36</v>
      </c>
      <c r="AJ77" s="96">
        <v>32.9</v>
      </c>
      <c r="AK77" s="96">
        <v>3.56</v>
      </c>
      <c r="AL77" s="96">
        <v>3.04</v>
      </c>
      <c r="AM77" s="96">
        <v>0</v>
      </c>
      <c r="AN77" s="96">
        <v>0</v>
      </c>
      <c r="AO77" s="96">
        <v>14.04</v>
      </c>
      <c r="AP77" s="96">
        <v>3.92</v>
      </c>
      <c r="AQ77" s="96">
        <v>2.38</v>
      </c>
      <c r="AR77" s="96">
        <v>0</v>
      </c>
      <c r="AS77" s="96">
        <v>69.88</v>
      </c>
      <c r="AT77" s="96">
        <v>42.72</v>
      </c>
      <c r="AU77" s="152">
        <v>1739.8600000000001</v>
      </c>
      <c r="AV77" s="97">
        <v>81.5</v>
      </c>
      <c r="AW77" s="152">
        <v>-285.56</v>
      </c>
      <c r="AX77" s="96">
        <v>0</v>
      </c>
      <c r="AY77" s="96">
        <v>0</v>
      </c>
      <c r="AZ77" s="152">
        <v>359.8</v>
      </c>
      <c r="BA77" s="153">
        <v>-645.36</v>
      </c>
      <c r="BB77" s="148"/>
    </row>
    <row r="78" spans="6:54">
      <c r="F78" s="144" t="s">
        <v>199</v>
      </c>
      <c r="G78" s="91" t="s">
        <v>200</v>
      </c>
      <c r="H78" s="138">
        <v>43031</v>
      </c>
      <c r="I78" s="92" t="s">
        <v>61</v>
      </c>
      <c r="J78" s="92" t="s">
        <v>91</v>
      </c>
      <c r="K78" s="92" t="s">
        <v>63</v>
      </c>
      <c r="L78" s="91" t="s">
        <v>114</v>
      </c>
      <c r="M78" s="139">
        <v>9.5337589585412316E-2</v>
      </c>
      <c r="N78" s="140" t="s">
        <v>52</v>
      </c>
      <c r="O78" s="100">
        <v>2018</v>
      </c>
      <c r="P78" s="100">
        <v>2</v>
      </c>
      <c r="Q78" s="96">
        <v>7054.72</v>
      </c>
      <c r="R78" s="96">
        <v>97.82</v>
      </c>
      <c r="S78" s="152">
        <v>6956.9</v>
      </c>
      <c r="T78" s="96">
        <v>2692.62</v>
      </c>
      <c r="U78" s="96">
        <v>0</v>
      </c>
      <c r="V78" s="96">
        <v>0</v>
      </c>
      <c r="W78" s="96">
        <v>4264.28</v>
      </c>
      <c r="X78" s="152">
        <v>170.08</v>
      </c>
      <c r="Y78" s="96">
        <v>834.82</v>
      </c>
      <c r="Z78" s="152">
        <v>38.5</v>
      </c>
      <c r="AA78" s="96">
        <v>0</v>
      </c>
      <c r="AB78" s="96">
        <v>-6.52</v>
      </c>
      <c r="AC78" s="152">
        <v>41.52</v>
      </c>
      <c r="AD78" s="96">
        <v>473.8</v>
      </c>
      <c r="AE78" s="96">
        <v>626.12</v>
      </c>
      <c r="AF78" s="96">
        <v>493.48</v>
      </c>
      <c r="AG78" s="96">
        <v>368.14</v>
      </c>
      <c r="AH78" s="96">
        <v>0</v>
      </c>
      <c r="AI78" s="96">
        <v>177.22</v>
      </c>
      <c r="AJ78" s="96">
        <v>22.68</v>
      </c>
      <c r="AK78" s="96">
        <v>9.0399999999999991</v>
      </c>
      <c r="AL78" s="96">
        <v>15.14</v>
      </c>
      <c r="AM78" s="96">
        <v>0</v>
      </c>
      <c r="AN78" s="96">
        <v>12.38</v>
      </c>
      <c r="AO78" s="96">
        <v>41.84</v>
      </c>
      <c r="AP78" s="96">
        <v>0.7</v>
      </c>
      <c r="AQ78" s="96">
        <v>7.02</v>
      </c>
      <c r="AR78" s="96">
        <v>0</v>
      </c>
      <c r="AS78" s="96">
        <v>7.62</v>
      </c>
      <c r="AT78" s="96">
        <v>134.69999999999999</v>
      </c>
      <c r="AU78" s="152">
        <v>2389.8399999999997</v>
      </c>
      <c r="AV78" s="97">
        <v>123.46</v>
      </c>
      <c r="AW78" s="152">
        <v>672.58</v>
      </c>
      <c r="AX78" s="96">
        <v>0</v>
      </c>
      <c r="AY78" s="96">
        <v>0</v>
      </c>
      <c r="AZ78" s="152">
        <v>721.02</v>
      </c>
      <c r="BA78" s="153">
        <v>-48.46</v>
      </c>
      <c r="BB78" s="148"/>
    </row>
    <row r="79" spans="6:54">
      <c r="F79" s="144" t="s">
        <v>201</v>
      </c>
      <c r="G79" s="91" t="s">
        <v>202</v>
      </c>
      <c r="H79" s="138">
        <v>43031</v>
      </c>
      <c r="I79" s="92" t="s">
        <v>61</v>
      </c>
      <c r="J79" s="92" t="s">
        <v>91</v>
      </c>
      <c r="K79" s="92" t="s">
        <v>117</v>
      </c>
      <c r="L79" s="91" t="s">
        <v>114</v>
      </c>
      <c r="M79" s="139">
        <v>7.3227999124723442E-2</v>
      </c>
      <c r="N79" s="140" t="s">
        <v>52</v>
      </c>
      <c r="O79" s="100">
        <v>2018</v>
      </c>
      <c r="P79" s="100">
        <v>2</v>
      </c>
      <c r="Q79" s="96">
        <v>5758.18</v>
      </c>
      <c r="R79" s="96">
        <v>56.58</v>
      </c>
      <c r="S79" s="152">
        <v>5701.6</v>
      </c>
      <c r="T79" s="96">
        <v>2835.6</v>
      </c>
      <c r="U79" s="96">
        <v>0</v>
      </c>
      <c r="V79" s="96">
        <v>0</v>
      </c>
      <c r="W79" s="96">
        <v>2866</v>
      </c>
      <c r="X79" s="152">
        <v>105.06</v>
      </c>
      <c r="Y79" s="96">
        <v>399.12</v>
      </c>
      <c r="Z79" s="152">
        <v>0.3</v>
      </c>
      <c r="AA79" s="96">
        <v>0</v>
      </c>
      <c r="AB79" s="96">
        <v>-0.72</v>
      </c>
      <c r="AC79" s="152">
        <v>23.6</v>
      </c>
      <c r="AD79" s="96">
        <v>237.14</v>
      </c>
      <c r="AE79" s="96">
        <v>593.08000000000004</v>
      </c>
      <c r="AF79" s="96">
        <v>393.08</v>
      </c>
      <c r="AG79" s="96">
        <v>197.68</v>
      </c>
      <c r="AH79" s="96">
        <v>0</v>
      </c>
      <c r="AI79" s="96">
        <v>187.54</v>
      </c>
      <c r="AJ79" s="96">
        <v>67.36</v>
      </c>
      <c r="AK79" s="96">
        <v>8.4</v>
      </c>
      <c r="AL79" s="96">
        <v>14.76</v>
      </c>
      <c r="AM79" s="96">
        <v>0</v>
      </c>
      <c r="AN79" s="96">
        <v>0</v>
      </c>
      <c r="AO79" s="96">
        <v>14.28</v>
      </c>
      <c r="AP79" s="96">
        <v>0</v>
      </c>
      <c r="AQ79" s="96">
        <v>7</v>
      </c>
      <c r="AR79" s="96">
        <v>0</v>
      </c>
      <c r="AS79" s="96">
        <v>5.9</v>
      </c>
      <c r="AT79" s="96">
        <v>90.02</v>
      </c>
      <c r="AU79" s="152">
        <v>1816.24</v>
      </c>
      <c r="AV79" s="97">
        <v>100.76</v>
      </c>
      <c r="AW79" s="152">
        <v>421.66</v>
      </c>
      <c r="AX79" s="96">
        <v>0</v>
      </c>
      <c r="AY79" s="96">
        <v>0</v>
      </c>
      <c r="AZ79" s="152">
        <v>411.6</v>
      </c>
      <c r="BA79" s="153">
        <v>10.06</v>
      </c>
      <c r="BB79" s="148"/>
    </row>
    <row r="80" spans="6:54">
      <c r="F80" s="144" t="s">
        <v>203</v>
      </c>
      <c r="G80" s="91" t="s">
        <v>221</v>
      </c>
      <c r="H80" s="138">
        <v>43078</v>
      </c>
      <c r="I80" s="92" t="s">
        <v>61</v>
      </c>
      <c r="J80" s="92" t="s">
        <v>91</v>
      </c>
      <c r="K80" s="92" t="s">
        <v>117</v>
      </c>
      <c r="L80" s="91" t="s">
        <v>77</v>
      </c>
      <c r="M80" s="139">
        <v>3.1968882508096558E-3</v>
      </c>
      <c r="N80" s="140" t="s">
        <v>52</v>
      </c>
      <c r="O80" s="100">
        <v>2018</v>
      </c>
      <c r="P80" s="100">
        <v>2</v>
      </c>
      <c r="Q80" s="96">
        <v>7188.24</v>
      </c>
      <c r="R80" s="96">
        <v>52.2</v>
      </c>
      <c r="S80" s="152">
        <v>7136.04</v>
      </c>
      <c r="T80" s="96">
        <v>3688.54</v>
      </c>
      <c r="U80" s="96">
        <v>0</v>
      </c>
      <c r="V80" s="96">
        <v>0</v>
      </c>
      <c r="W80" s="96">
        <v>3447.5</v>
      </c>
      <c r="X80" s="152">
        <v>127.2</v>
      </c>
      <c r="Y80" s="96">
        <v>570.88</v>
      </c>
      <c r="Z80" s="152">
        <v>30.44</v>
      </c>
      <c r="AA80" s="96">
        <v>0</v>
      </c>
      <c r="AB80" s="96">
        <v>-2.08</v>
      </c>
      <c r="AC80" s="152">
        <v>39.380000000000003</v>
      </c>
      <c r="AD80" s="96">
        <v>238.46</v>
      </c>
      <c r="AE80" s="96">
        <v>852.94</v>
      </c>
      <c r="AF80" s="96">
        <v>574.24</v>
      </c>
      <c r="AG80" s="96">
        <v>326.72000000000003</v>
      </c>
      <c r="AH80" s="96">
        <v>0</v>
      </c>
      <c r="AI80" s="96">
        <v>304.10000000000002</v>
      </c>
      <c r="AJ80" s="96">
        <v>149.69999999999999</v>
      </c>
      <c r="AK80" s="96">
        <v>6.06</v>
      </c>
      <c r="AL80" s="96">
        <v>6.78</v>
      </c>
      <c r="AM80" s="96">
        <v>0</v>
      </c>
      <c r="AN80" s="96">
        <v>0</v>
      </c>
      <c r="AO80" s="96">
        <v>8.3000000000000007</v>
      </c>
      <c r="AP80" s="96">
        <v>22.58</v>
      </c>
      <c r="AQ80" s="96">
        <v>3.16</v>
      </c>
      <c r="AR80" s="96">
        <v>0</v>
      </c>
      <c r="AS80" s="96">
        <v>4.9000000000000004</v>
      </c>
      <c r="AT80" s="96">
        <v>16.96</v>
      </c>
      <c r="AU80" s="152">
        <v>2514.92</v>
      </c>
      <c r="AV80" s="97">
        <v>143.76</v>
      </c>
      <c r="AW80" s="152">
        <v>22.98</v>
      </c>
      <c r="AX80" s="96">
        <v>0</v>
      </c>
      <c r="AY80" s="96">
        <v>0</v>
      </c>
      <c r="AZ80" s="152">
        <v>574.79999999999995</v>
      </c>
      <c r="BA80" s="153">
        <v>-551.82000000000005</v>
      </c>
      <c r="BB80" s="148"/>
    </row>
    <row r="81" spans="2:54">
      <c r="F81" s="144" t="s">
        <v>204</v>
      </c>
      <c r="G81" s="91" t="s">
        <v>205</v>
      </c>
      <c r="H81" s="138">
        <v>43078</v>
      </c>
      <c r="I81" s="92" t="s">
        <v>61</v>
      </c>
      <c r="J81" s="92" t="s">
        <v>91</v>
      </c>
      <c r="K81" s="92" t="s">
        <v>117</v>
      </c>
      <c r="L81" s="91" t="s">
        <v>77</v>
      </c>
      <c r="M81" s="139">
        <v>5.596136578736622E-2</v>
      </c>
      <c r="N81" s="140" t="s">
        <v>52</v>
      </c>
      <c r="O81" s="100">
        <v>2018</v>
      </c>
      <c r="P81" s="100">
        <v>2</v>
      </c>
      <c r="Q81" s="96">
        <v>9065.5400000000009</v>
      </c>
      <c r="R81" s="96">
        <v>102.24</v>
      </c>
      <c r="S81" s="152">
        <v>8963.2999999999993</v>
      </c>
      <c r="T81" s="96">
        <v>4514.34</v>
      </c>
      <c r="U81" s="96">
        <v>0</v>
      </c>
      <c r="V81" s="96">
        <v>0</v>
      </c>
      <c r="W81" s="96">
        <v>4448.96</v>
      </c>
      <c r="X81" s="152">
        <v>161.02000000000001</v>
      </c>
      <c r="Y81" s="96">
        <v>627.44000000000005</v>
      </c>
      <c r="Z81" s="152">
        <v>1.02</v>
      </c>
      <c r="AA81" s="96">
        <v>0</v>
      </c>
      <c r="AB81" s="96">
        <v>-2.62</v>
      </c>
      <c r="AC81" s="152">
        <v>56.58</v>
      </c>
      <c r="AD81" s="96">
        <v>186.14</v>
      </c>
      <c r="AE81" s="96">
        <v>960.1</v>
      </c>
      <c r="AF81" s="96">
        <v>1082.1400000000001</v>
      </c>
      <c r="AG81" s="96">
        <v>232.46</v>
      </c>
      <c r="AH81" s="96">
        <v>0</v>
      </c>
      <c r="AI81" s="96">
        <v>260.04000000000002</v>
      </c>
      <c r="AJ81" s="96">
        <v>58.36</v>
      </c>
      <c r="AK81" s="96">
        <v>6.94</v>
      </c>
      <c r="AL81" s="96">
        <v>21.18</v>
      </c>
      <c r="AM81" s="96">
        <v>0</v>
      </c>
      <c r="AN81" s="96">
        <v>0</v>
      </c>
      <c r="AO81" s="96">
        <v>23.12</v>
      </c>
      <c r="AP81" s="96">
        <v>10.36</v>
      </c>
      <c r="AQ81" s="96">
        <v>3.28</v>
      </c>
      <c r="AR81" s="96">
        <v>0</v>
      </c>
      <c r="AS81" s="96">
        <v>32.64</v>
      </c>
      <c r="AT81" s="96">
        <v>40.159999999999997</v>
      </c>
      <c r="AU81" s="152">
        <v>2916.92</v>
      </c>
      <c r="AV81" s="97">
        <v>181.32</v>
      </c>
      <c r="AW81" s="152">
        <v>507.32</v>
      </c>
      <c r="AX81" s="96">
        <v>0</v>
      </c>
      <c r="AY81" s="96">
        <v>0</v>
      </c>
      <c r="AZ81" s="152">
        <v>547.24</v>
      </c>
      <c r="BA81" s="153">
        <v>-39.92</v>
      </c>
      <c r="BB81" s="148"/>
    </row>
    <row r="82" spans="2:54">
      <c r="F82" s="144" t="s">
        <v>206</v>
      </c>
      <c r="G82" s="91" t="s">
        <v>207</v>
      </c>
      <c r="H82" s="138">
        <v>43097</v>
      </c>
      <c r="I82" s="92" t="s">
        <v>55</v>
      </c>
      <c r="J82" s="92" t="s">
        <v>116</v>
      </c>
      <c r="K82" s="92" t="s">
        <v>63</v>
      </c>
      <c r="L82" s="91" t="s">
        <v>114</v>
      </c>
      <c r="M82" s="139">
        <v>0.11524051774906964</v>
      </c>
      <c r="N82" s="140" t="s">
        <v>52</v>
      </c>
      <c r="O82" s="100">
        <v>2018</v>
      </c>
      <c r="P82" s="100">
        <v>2</v>
      </c>
      <c r="Q82" s="96">
        <v>9576.84</v>
      </c>
      <c r="R82" s="96">
        <v>125.28</v>
      </c>
      <c r="S82" s="152">
        <v>9451.56</v>
      </c>
      <c r="T82" s="96">
        <v>3861.2</v>
      </c>
      <c r="U82" s="96">
        <v>0</v>
      </c>
      <c r="V82" s="96">
        <v>0</v>
      </c>
      <c r="W82" s="96">
        <v>5590.36</v>
      </c>
      <c r="X82" s="152">
        <v>215.8</v>
      </c>
      <c r="Y82" s="96">
        <v>1134.18</v>
      </c>
      <c r="Z82" s="152">
        <v>41.42</v>
      </c>
      <c r="AA82" s="96">
        <v>0</v>
      </c>
      <c r="AB82" s="96">
        <v>12.66</v>
      </c>
      <c r="AC82" s="152">
        <v>50.58</v>
      </c>
      <c r="AD82" s="96">
        <v>481.36</v>
      </c>
      <c r="AE82" s="96">
        <v>626.82000000000005</v>
      </c>
      <c r="AF82" s="96">
        <v>750</v>
      </c>
      <c r="AG82" s="96">
        <v>485.26</v>
      </c>
      <c r="AH82" s="96">
        <v>0</v>
      </c>
      <c r="AI82" s="96">
        <v>291.27999999999997</v>
      </c>
      <c r="AJ82" s="96">
        <v>51.1</v>
      </c>
      <c r="AK82" s="96">
        <v>17.5</v>
      </c>
      <c r="AL82" s="96">
        <v>16.18</v>
      </c>
      <c r="AM82" s="96">
        <v>0</v>
      </c>
      <c r="AN82" s="96">
        <v>3.24</v>
      </c>
      <c r="AO82" s="96">
        <v>42.04</v>
      </c>
      <c r="AP82" s="96">
        <v>0</v>
      </c>
      <c r="AQ82" s="96">
        <v>25.12</v>
      </c>
      <c r="AR82" s="96">
        <v>0</v>
      </c>
      <c r="AS82" s="96">
        <v>19.18</v>
      </c>
      <c r="AT82" s="96">
        <v>55.36</v>
      </c>
      <c r="AU82" s="152">
        <v>2864.46</v>
      </c>
      <c r="AV82" s="97">
        <v>167.6</v>
      </c>
      <c r="AW82" s="152">
        <v>1103.6400000000001</v>
      </c>
      <c r="AX82" s="96">
        <v>0</v>
      </c>
      <c r="AY82" s="96">
        <v>0</v>
      </c>
      <c r="AZ82" s="152">
        <v>606.14</v>
      </c>
      <c r="BA82" s="153">
        <v>497.5</v>
      </c>
      <c r="BB82" s="148"/>
    </row>
    <row r="83" spans="2:54">
      <c r="F83" s="144" t="s">
        <v>208</v>
      </c>
      <c r="G83" s="91" t="s">
        <v>209</v>
      </c>
      <c r="H83" s="138">
        <v>43110</v>
      </c>
      <c r="I83" s="92" t="s">
        <v>61</v>
      </c>
      <c r="J83" s="92" t="s">
        <v>62</v>
      </c>
      <c r="K83" s="92" t="s">
        <v>95</v>
      </c>
      <c r="L83" s="91" t="s">
        <v>77</v>
      </c>
      <c r="M83" s="139">
        <v>-0.14074504755180864</v>
      </c>
      <c r="N83" s="140" t="s">
        <v>56</v>
      </c>
      <c r="O83" s="100">
        <v>2018</v>
      </c>
      <c r="P83" s="100">
        <v>2</v>
      </c>
      <c r="Q83" s="96">
        <v>481.58</v>
      </c>
      <c r="R83" s="96">
        <v>8.02</v>
      </c>
      <c r="S83" s="152">
        <v>473.58</v>
      </c>
      <c r="T83" s="96">
        <v>273.10000000000002</v>
      </c>
      <c r="U83" s="96">
        <v>0</v>
      </c>
      <c r="V83" s="96">
        <v>0</v>
      </c>
      <c r="W83" s="96">
        <v>200.48</v>
      </c>
      <c r="X83" s="152">
        <v>16.3</v>
      </c>
      <c r="Y83" s="96">
        <v>47.36</v>
      </c>
      <c r="Z83" s="152">
        <v>5.12</v>
      </c>
      <c r="AA83" s="96">
        <v>0</v>
      </c>
      <c r="AB83" s="96">
        <v>0</v>
      </c>
      <c r="AC83" s="152">
        <v>0</v>
      </c>
      <c r="AD83" s="96">
        <v>0</v>
      </c>
      <c r="AE83" s="96">
        <v>29.98</v>
      </c>
      <c r="AF83" s="96">
        <v>0</v>
      </c>
      <c r="AG83" s="96">
        <v>25.34</v>
      </c>
      <c r="AH83" s="96">
        <v>0</v>
      </c>
      <c r="AI83" s="96">
        <v>4.72</v>
      </c>
      <c r="AJ83" s="96">
        <v>26.96</v>
      </c>
      <c r="AK83" s="96">
        <v>0.72</v>
      </c>
      <c r="AL83" s="96">
        <v>1.02</v>
      </c>
      <c r="AM83" s="96">
        <v>0</v>
      </c>
      <c r="AN83" s="96">
        <v>2.6</v>
      </c>
      <c r="AO83" s="96">
        <v>6.22</v>
      </c>
      <c r="AP83" s="96">
        <v>0</v>
      </c>
      <c r="AQ83" s="96">
        <v>0</v>
      </c>
      <c r="AR83" s="96">
        <v>33.26</v>
      </c>
      <c r="AS83" s="96">
        <v>59</v>
      </c>
      <c r="AT83" s="96">
        <v>0</v>
      </c>
      <c r="AU83" s="152">
        <v>189.82</v>
      </c>
      <c r="AV83" s="97">
        <v>9.64</v>
      </c>
      <c r="AW83" s="152">
        <v>-67.78</v>
      </c>
      <c r="AX83" s="96">
        <v>0</v>
      </c>
      <c r="AY83" s="96">
        <v>0</v>
      </c>
      <c r="AZ83" s="152">
        <v>0</v>
      </c>
      <c r="BA83" s="153">
        <v>-67.78</v>
      </c>
      <c r="BB83" s="148"/>
    </row>
    <row r="84" spans="2:54">
      <c r="B84" s="92"/>
      <c r="E84" s="91"/>
      <c r="H84" s="138"/>
      <c r="M84" s="139"/>
      <c r="BB84" s="148"/>
    </row>
    <row r="85" spans="2:54">
      <c r="B85" s="92"/>
      <c r="E85" s="91"/>
      <c r="H85" s="138"/>
      <c r="M85" s="139"/>
      <c r="BB85" s="148"/>
    </row>
    <row r="86" spans="2:54">
      <c r="B86" s="92"/>
      <c r="E86" s="91"/>
      <c r="H86" s="138"/>
      <c r="M86" s="139"/>
      <c r="BB86" s="148"/>
    </row>
    <row r="87" spans="2:54">
      <c r="B87" s="92"/>
      <c r="E87" s="91"/>
      <c r="H87" s="138"/>
      <c r="M87" s="139"/>
      <c r="BB87" s="148"/>
    </row>
    <row r="88" spans="2:54">
      <c r="B88" s="92"/>
      <c r="E88" s="91"/>
      <c r="H88" s="138"/>
      <c r="M88" s="139"/>
      <c r="BB88" s="148"/>
    </row>
    <row r="89" spans="2:54">
      <c r="B89" s="92"/>
      <c r="E89" s="91"/>
      <c r="H89" s="138"/>
      <c r="M89" s="139"/>
      <c r="BB89" s="148"/>
    </row>
    <row r="90" spans="2:54">
      <c r="H90" s="138"/>
      <c r="M90" s="139"/>
      <c r="BB90" s="148"/>
    </row>
    <row r="91" spans="2:54">
      <c r="B91" s="92"/>
      <c r="E91" s="91"/>
      <c r="H91" s="138"/>
      <c r="M91" s="139"/>
      <c r="BB91" s="148"/>
    </row>
    <row r="92" spans="2:54">
      <c r="B92" s="92"/>
      <c r="E92" s="91"/>
      <c r="H92" s="138"/>
      <c r="M92" s="139"/>
      <c r="BB92" s="148"/>
    </row>
    <row r="93" spans="2:54">
      <c r="B93" s="92"/>
      <c r="E93" s="91"/>
      <c r="H93" s="138"/>
      <c r="M93" s="139"/>
      <c r="BB93" s="148"/>
    </row>
    <row r="94" spans="2:54">
      <c r="B94" s="92"/>
      <c r="E94" s="91"/>
      <c r="H94" s="138"/>
      <c r="M94" s="139"/>
      <c r="BB94" s="148"/>
    </row>
    <row r="95" spans="2:54">
      <c r="B95" s="92"/>
      <c r="E95" s="91"/>
      <c r="H95" s="138"/>
      <c r="M95" s="139"/>
      <c r="BB95" s="148"/>
    </row>
    <row r="96" spans="2:54">
      <c r="B96" s="92"/>
      <c r="E96" s="91"/>
      <c r="H96" s="138"/>
      <c r="M96" s="139"/>
      <c r="BB96" s="148"/>
    </row>
    <row r="97" spans="2:54">
      <c r="H97" s="138"/>
      <c r="M97" s="139"/>
      <c r="BB97" s="148"/>
    </row>
    <row r="98" spans="2:54">
      <c r="B98" s="92"/>
      <c r="E98" s="91"/>
      <c r="H98" s="138"/>
      <c r="M98" s="139"/>
      <c r="BB98" s="148"/>
    </row>
    <row r="99" spans="2:54">
      <c r="B99" s="92"/>
      <c r="E99" s="91"/>
      <c r="H99" s="138"/>
      <c r="M99" s="139"/>
      <c r="BB99" s="148"/>
    </row>
    <row r="100" spans="2:54">
      <c r="B100" s="92"/>
      <c r="E100" s="91"/>
      <c r="H100" s="138"/>
      <c r="M100" s="139"/>
      <c r="BB100" s="148"/>
    </row>
    <row r="101" spans="2:54">
      <c r="B101" s="92"/>
      <c r="E101" s="91"/>
      <c r="H101" s="138"/>
      <c r="M101" s="139"/>
      <c r="BB101" s="148"/>
    </row>
    <row r="102" spans="2:54">
      <c r="B102" s="92"/>
      <c r="E102" s="91"/>
      <c r="H102" s="138"/>
      <c r="M102" s="139"/>
      <c r="BB102" s="148"/>
    </row>
    <row r="103" spans="2:54">
      <c r="B103" s="92"/>
      <c r="E103" s="91"/>
      <c r="H103" s="138"/>
      <c r="M103" s="139"/>
      <c r="BB103" s="148"/>
    </row>
    <row r="104" spans="2:54">
      <c r="H104" s="138"/>
      <c r="M104" s="139"/>
      <c r="BB104" s="148"/>
    </row>
    <row r="105" spans="2:54">
      <c r="H105" s="138"/>
      <c r="M105" s="139"/>
      <c r="BB105" s="148"/>
    </row>
    <row r="106" spans="2:54">
      <c r="H106" s="138"/>
      <c r="M106" s="139"/>
      <c r="BB106" s="148"/>
    </row>
    <row r="107" spans="2:54">
      <c r="H107" s="138"/>
      <c r="M107" s="139"/>
      <c r="BB107" s="148"/>
    </row>
    <row r="108" spans="2:54">
      <c r="H108" s="138"/>
      <c r="M108" s="139"/>
      <c r="BB108" s="148"/>
    </row>
    <row r="109" spans="2:54">
      <c r="H109" s="138"/>
      <c r="M109" s="139"/>
      <c r="BB109" s="148"/>
    </row>
    <row r="110" spans="2:54">
      <c r="H110" s="138"/>
      <c r="M110" s="139"/>
      <c r="BB110" s="148"/>
    </row>
    <row r="111" spans="2:54">
      <c r="H111" s="138"/>
      <c r="M111" s="139"/>
      <c r="BB111" s="148"/>
    </row>
    <row r="112" spans="2:54">
      <c r="H112" s="138"/>
      <c r="M112" s="139"/>
      <c r="BB112" s="148"/>
    </row>
    <row r="113" spans="8:54">
      <c r="H113" s="138"/>
      <c r="M113" s="139"/>
      <c r="BB113" s="148"/>
    </row>
    <row r="114" spans="8:54">
      <c r="H114" s="138"/>
      <c r="M114" s="139"/>
      <c r="BB114" s="148"/>
    </row>
    <row r="115" spans="8:54">
      <c r="H115" s="138"/>
      <c r="M115" s="139"/>
      <c r="BB115" s="148"/>
    </row>
    <row r="116" spans="8:54">
      <c r="H116" s="138"/>
      <c r="M116" s="139"/>
      <c r="BB116" s="148"/>
    </row>
    <row r="117" spans="8:54">
      <c r="H117" s="138"/>
      <c r="M117" s="139"/>
      <c r="BB117" s="148"/>
    </row>
    <row r="118" spans="8:54">
      <c r="H118" s="138"/>
      <c r="M118" s="139"/>
      <c r="BB118" s="148"/>
    </row>
    <row r="119" spans="8:54">
      <c r="H119" s="138"/>
      <c r="M119" s="139"/>
      <c r="BB119" s="148"/>
    </row>
    <row r="120" spans="8:54">
      <c r="H120" s="138"/>
      <c r="M120" s="139"/>
      <c r="BB120" s="148"/>
    </row>
    <row r="121" spans="8:54">
      <c r="H121" s="138"/>
      <c r="M121" s="139"/>
      <c r="BB121" s="148"/>
    </row>
    <row r="122" spans="8:54">
      <c r="H122" s="138"/>
      <c r="M122" s="139"/>
      <c r="BB122" s="148"/>
    </row>
    <row r="123" spans="8:54">
      <c r="H123" s="138"/>
      <c r="M123" s="139"/>
      <c r="BB123" s="148"/>
    </row>
    <row r="124" spans="8:54">
      <c r="H124" s="138"/>
      <c r="M124" s="139"/>
      <c r="BB124" s="148"/>
    </row>
    <row r="125" spans="8:54">
      <c r="H125" s="138"/>
      <c r="M125" s="139"/>
      <c r="BB125" s="148"/>
    </row>
    <row r="126" spans="8:54">
      <c r="H126" s="138"/>
      <c r="M126" s="139"/>
      <c r="BB126" s="148"/>
    </row>
    <row r="127" spans="8:54">
      <c r="H127" s="138"/>
      <c r="M127" s="139"/>
      <c r="BB127" s="148"/>
    </row>
    <row r="128" spans="8:54">
      <c r="H128" s="138"/>
      <c r="M128" s="139"/>
      <c r="BB128" s="148"/>
    </row>
    <row r="129" spans="8:54">
      <c r="H129" s="138"/>
      <c r="M129" s="139"/>
      <c r="BB129" s="148"/>
    </row>
    <row r="130" spans="8:54">
      <c r="H130" s="138"/>
      <c r="M130" s="139"/>
      <c r="BB130" s="148"/>
    </row>
    <row r="131" spans="8:54">
      <c r="H131" s="138"/>
      <c r="M131" s="139"/>
      <c r="BB131" s="148"/>
    </row>
    <row r="132" spans="8:54">
      <c r="H132" s="138"/>
      <c r="M132" s="139"/>
      <c r="BB132" s="148"/>
    </row>
    <row r="133" spans="8:54">
      <c r="H133" s="138"/>
      <c r="M133" s="139"/>
      <c r="BB133" s="148"/>
    </row>
    <row r="134" spans="8:54">
      <c r="H134" s="138"/>
      <c r="M134" s="139"/>
      <c r="BB134" s="148"/>
    </row>
    <row r="135" spans="8:54">
      <c r="H135" s="138"/>
      <c r="M135" s="139"/>
      <c r="BB135" s="148"/>
    </row>
    <row r="136" spans="8:54">
      <c r="H136" s="138"/>
      <c r="M136" s="139"/>
      <c r="BB136" s="148"/>
    </row>
    <row r="137" spans="8:54">
      <c r="H137" s="138"/>
      <c r="M137" s="139"/>
      <c r="BB137" s="148"/>
    </row>
    <row r="138" spans="8:54">
      <c r="H138" s="138"/>
      <c r="M138" s="139"/>
      <c r="BB138" s="148"/>
    </row>
    <row r="139" spans="8:54">
      <c r="H139" s="138"/>
      <c r="M139" s="139"/>
      <c r="BB139" s="148"/>
    </row>
    <row r="140" spans="8:54">
      <c r="H140" s="138"/>
      <c r="M140" s="139"/>
      <c r="BB140" s="148"/>
    </row>
    <row r="141" spans="8:54">
      <c r="H141" s="138"/>
      <c r="M141" s="139"/>
      <c r="BB141" s="148"/>
    </row>
    <row r="142" spans="8:54">
      <c r="H142" s="138"/>
      <c r="M142" s="139"/>
      <c r="BB142" s="148"/>
    </row>
    <row r="143" spans="8:54">
      <c r="H143" s="138"/>
      <c r="M143" s="139"/>
      <c r="BB143" s="148"/>
    </row>
    <row r="144" spans="8:54">
      <c r="H144" s="138"/>
      <c r="M144" s="139"/>
      <c r="BB144" s="148"/>
    </row>
    <row r="145" spans="8:54">
      <c r="H145" s="138"/>
      <c r="M145" s="139"/>
      <c r="BB145" s="148"/>
    </row>
    <row r="146" spans="8:54">
      <c r="H146" s="138"/>
      <c r="M146" s="139"/>
      <c r="BB146" s="148"/>
    </row>
    <row r="147" spans="8:54">
      <c r="H147" s="138"/>
      <c r="M147" s="139"/>
      <c r="BB147" s="148"/>
    </row>
    <row r="148" spans="8:54">
      <c r="H148" s="138"/>
      <c r="M148" s="139"/>
      <c r="BB148" s="148"/>
    </row>
    <row r="149" spans="8:54">
      <c r="H149" s="138"/>
      <c r="M149" s="139"/>
      <c r="BB149" s="148"/>
    </row>
  </sheetData>
  <sheetProtection selectLockedCells="1"/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7522" r:id="rId4" name="Button 2">
              <controlPr defaultSize="0" print="0" autoFill="0" autoPict="0" macro="[0]!CreateDBPnLCyYTD">
                <anchor moveWithCells="1" sizeWithCells="1">
                  <from>
                    <xdr:col>7</xdr:col>
                    <xdr:colOff>247650</xdr:colOff>
                    <xdr:row>13</xdr:row>
                    <xdr:rowOff>114300</xdr:rowOff>
                  </from>
                  <to>
                    <xdr:col>9</xdr:col>
                    <xdr:colOff>390525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6">
    <tabColor theme="0" tint="-0.249977111117893"/>
  </sheetPr>
  <dimension ref="A1:EG149"/>
  <sheetViews>
    <sheetView workbookViewId="0">
      <pane xSplit="7" ySplit="17" topLeftCell="AN18" activePane="bottomRight" state="frozen"/>
      <selection activeCell="I34" sqref="I34"/>
      <selection pane="topRight" activeCell="I34" sqref="I34"/>
      <selection pane="bottomLeft" activeCell="I34" sqref="I34"/>
      <selection pane="bottomRight" activeCell="I34" sqref="I34"/>
    </sheetView>
  </sheetViews>
  <sheetFormatPr defaultColWidth="9.140625" defaultRowHeight="16.5"/>
  <cols>
    <col min="1" max="1" width="4.7109375" style="82" customWidth="1"/>
    <col min="2" max="2" width="4.7109375" style="34" hidden="1" customWidth="1"/>
    <col min="3" max="5" width="4.7109375" style="35" hidden="1" customWidth="1"/>
    <col min="6" max="6" width="11.28515625" style="83" customWidth="1"/>
    <col min="7" max="7" width="20.7109375" style="34" customWidth="1"/>
    <col min="8" max="8" width="11.7109375" style="85" customWidth="1"/>
    <col min="9" max="10" width="11.7109375" style="35" customWidth="1"/>
    <col min="11" max="11" width="6.7109375" style="35" customWidth="1"/>
    <col min="12" max="12" width="12.7109375" style="34" customWidth="1"/>
    <col min="13" max="13" width="8.7109375" style="86" customWidth="1"/>
    <col min="14" max="14" width="8.7109375" style="81" customWidth="1"/>
    <col min="15" max="15" width="8.7109375" style="43" customWidth="1"/>
    <col min="16" max="16" width="8.7109375" style="87" customWidth="1"/>
    <col min="17" max="17" width="14.7109375" style="39" customWidth="1"/>
    <col min="18" max="18" width="10.7109375" style="39" customWidth="1"/>
    <col min="19" max="19" width="14.7109375" style="88" customWidth="1"/>
    <col min="20" max="20" width="14.7109375" style="39" customWidth="1"/>
    <col min="21" max="22" width="10.7109375" style="39" hidden="1" customWidth="1"/>
    <col min="23" max="23" width="14.7109375" style="39" customWidth="1"/>
    <col min="24" max="24" width="10.7109375" style="88" customWidth="1"/>
    <col min="25" max="25" width="10.7109375" style="39" customWidth="1"/>
    <col min="26" max="26" width="10.7109375" style="88" customWidth="1"/>
    <col min="27" max="28" width="10.7109375" style="39" customWidth="1"/>
    <col min="29" max="29" width="10.7109375" style="88" customWidth="1"/>
    <col min="30" max="46" width="10.7109375" style="39" customWidth="1"/>
    <col min="47" max="47" width="10.7109375" style="88" customWidth="1"/>
    <col min="48" max="48" width="10.7109375" style="40" customWidth="1"/>
    <col min="49" max="49" width="10.7109375" style="88" customWidth="1"/>
    <col min="50" max="51" width="10.7109375" style="39" customWidth="1"/>
    <col min="52" max="52" width="10.7109375" style="88" customWidth="1"/>
    <col min="53" max="53" width="11.7109375" style="89" customWidth="1"/>
    <col min="54" max="67" width="9.140625" style="41"/>
    <col min="68" max="137" width="9.140625" style="42"/>
    <col min="138" max="16384" width="9.140625" style="34"/>
  </cols>
  <sheetData>
    <row r="1" spans="1:67" s="42" customFormat="1">
      <c r="A1" s="33"/>
      <c r="B1" s="160"/>
      <c r="C1" s="33"/>
      <c r="D1" s="160"/>
      <c r="E1" s="33"/>
      <c r="F1" s="176"/>
      <c r="H1" s="184"/>
      <c r="I1" s="36"/>
      <c r="J1" s="36"/>
      <c r="K1" s="36"/>
      <c r="L1" s="36"/>
      <c r="M1" s="177">
        <f>IF(Q1=0,0,AW1/Q1)</f>
        <v>0</v>
      </c>
      <c r="N1" s="178" t="str">
        <f>IF(Q1&gt;0,IF(M:M&lt;0,"L",IF(M:M&lt;M$15,"M","P")),"na")</f>
        <v>na</v>
      </c>
      <c r="O1" s="37"/>
      <c r="P1" s="48"/>
      <c r="Q1" s="44"/>
      <c r="R1" s="45"/>
      <c r="S1" s="46"/>
      <c r="T1" s="45"/>
      <c r="U1" s="45"/>
      <c r="V1" s="45"/>
      <c r="W1" s="45"/>
      <c r="X1" s="46"/>
      <c r="Y1" s="45"/>
      <c r="Z1" s="46"/>
      <c r="AA1" s="45"/>
      <c r="AB1" s="45"/>
      <c r="AC1" s="46"/>
      <c r="AD1" s="45"/>
      <c r="AE1" s="45"/>
      <c r="AF1" s="45"/>
      <c r="AG1" s="45"/>
      <c r="AH1" s="45"/>
      <c r="AI1" s="45"/>
      <c r="AJ1" s="45"/>
      <c r="AK1" s="45"/>
      <c r="AL1" s="45"/>
      <c r="AM1" s="45"/>
      <c r="AN1" s="45"/>
      <c r="AO1" s="45"/>
      <c r="AP1" s="45"/>
      <c r="AQ1" s="45"/>
      <c r="AR1" s="45"/>
      <c r="AS1" s="45"/>
      <c r="AT1" s="45"/>
      <c r="AU1" s="46"/>
      <c r="AV1" s="46"/>
      <c r="AW1" s="46"/>
      <c r="AX1" s="45"/>
      <c r="AY1" s="45"/>
      <c r="AZ1" s="46"/>
      <c r="BA1" s="46"/>
      <c r="BB1" s="41"/>
      <c r="BC1" s="41"/>
      <c r="BD1" s="41"/>
      <c r="BE1" s="41"/>
      <c r="BF1" s="41"/>
      <c r="BG1" s="41"/>
      <c r="BH1" s="41"/>
      <c r="BI1" s="41"/>
      <c r="BJ1" s="41"/>
      <c r="BK1" s="41"/>
      <c r="BL1" s="41"/>
      <c r="BM1" s="41"/>
      <c r="BN1" s="41"/>
      <c r="BO1" s="41"/>
    </row>
    <row r="2" spans="1:67" s="160" customFormat="1">
      <c r="A2" s="33"/>
      <c r="B2" s="33"/>
      <c r="C2" s="33"/>
      <c r="D2" s="33"/>
      <c r="E2" s="33"/>
      <c r="F2" s="176"/>
      <c r="G2" s="33"/>
      <c r="H2" s="185"/>
      <c r="I2" s="33"/>
      <c r="J2" s="33"/>
      <c r="K2" s="33"/>
      <c r="L2" s="33"/>
      <c r="M2" s="186"/>
      <c r="N2" s="33"/>
      <c r="O2" s="176"/>
      <c r="P2" s="187"/>
      <c r="Q2" s="187"/>
      <c r="R2" s="188"/>
      <c r="S2" s="46"/>
      <c r="T2" s="46"/>
      <c r="U2" s="46"/>
      <c r="V2" s="46"/>
      <c r="W2" s="46"/>
      <c r="X2" s="46"/>
      <c r="Y2" s="46"/>
      <c r="Z2" s="46"/>
      <c r="AA2" s="46"/>
      <c r="AB2" s="46"/>
      <c r="AC2" s="46"/>
      <c r="AD2" s="46"/>
      <c r="AE2" s="46"/>
      <c r="AF2" s="46"/>
      <c r="AG2" s="46"/>
      <c r="AH2" s="46"/>
      <c r="AI2" s="46"/>
      <c r="AJ2" s="46"/>
      <c r="AK2" s="46"/>
      <c r="AL2" s="46"/>
      <c r="AM2" s="46"/>
      <c r="AN2" s="46"/>
      <c r="AO2" s="46"/>
      <c r="AP2" s="46"/>
      <c r="AQ2" s="46"/>
      <c r="AR2" s="46"/>
      <c r="AS2" s="46"/>
      <c r="AT2" s="46"/>
      <c r="AU2" s="46"/>
      <c r="AV2" s="46"/>
      <c r="AW2" s="46"/>
      <c r="AX2" s="46"/>
      <c r="AY2" s="46"/>
      <c r="AZ2" s="46"/>
      <c r="BA2" s="46"/>
      <c r="BB2" s="189"/>
      <c r="BC2" s="189"/>
      <c r="BD2" s="189"/>
      <c r="BE2" s="189"/>
      <c r="BF2" s="189"/>
      <c r="BG2" s="189"/>
      <c r="BH2" s="189"/>
      <c r="BI2" s="189"/>
      <c r="BJ2" s="189"/>
      <c r="BK2" s="189"/>
      <c r="BL2" s="189"/>
      <c r="BM2" s="189"/>
      <c r="BN2" s="189"/>
      <c r="BO2" s="189"/>
    </row>
    <row r="3" spans="1:67" s="160" customFormat="1">
      <c r="A3" s="33"/>
      <c r="B3" s="33"/>
      <c r="C3" s="33"/>
      <c r="D3" s="33"/>
      <c r="E3" s="33"/>
      <c r="F3" s="176"/>
      <c r="G3" s="33"/>
      <c r="H3" s="185"/>
      <c r="I3" s="33"/>
      <c r="J3" s="33"/>
      <c r="K3" s="33"/>
      <c r="L3" s="33"/>
      <c r="M3" s="186"/>
      <c r="N3" s="33"/>
      <c r="O3" s="176"/>
      <c r="P3" s="187"/>
      <c r="Q3" s="187"/>
      <c r="R3" s="188"/>
      <c r="S3" s="46"/>
      <c r="T3" s="46"/>
      <c r="U3" s="46"/>
      <c r="V3" s="46"/>
      <c r="W3" s="46"/>
      <c r="X3" s="46"/>
      <c r="Y3" s="46"/>
      <c r="Z3" s="46"/>
      <c r="AA3" s="46"/>
      <c r="AB3" s="46"/>
      <c r="AC3" s="46"/>
      <c r="AD3" s="46"/>
      <c r="AE3" s="46"/>
      <c r="AF3" s="46"/>
      <c r="AG3" s="46"/>
      <c r="AH3" s="46"/>
      <c r="AI3" s="46"/>
      <c r="AJ3" s="46"/>
      <c r="AK3" s="46"/>
      <c r="AL3" s="46"/>
      <c r="AM3" s="46"/>
      <c r="AN3" s="46"/>
      <c r="AO3" s="46"/>
      <c r="AP3" s="46"/>
      <c r="AQ3" s="46"/>
      <c r="AR3" s="46"/>
      <c r="AS3" s="46"/>
      <c r="AT3" s="46"/>
      <c r="AU3" s="46"/>
      <c r="AV3" s="46"/>
      <c r="AW3" s="46"/>
      <c r="AX3" s="46"/>
      <c r="AY3" s="46"/>
      <c r="AZ3" s="46"/>
      <c r="BA3" s="46"/>
      <c r="BB3" s="189"/>
      <c r="BC3" s="189"/>
      <c r="BD3" s="189"/>
      <c r="BE3" s="189"/>
      <c r="BF3" s="189"/>
      <c r="BG3" s="189"/>
      <c r="BH3" s="189"/>
      <c r="BI3" s="189"/>
      <c r="BJ3" s="189"/>
      <c r="BK3" s="189"/>
      <c r="BL3" s="189"/>
      <c r="BM3" s="189"/>
      <c r="BN3" s="189"/>
      <c r="BO3" s="189"/>
    </row>
    <row r="4" spans="1:67" s="160" customFormat="1" hidden="1">
      <c r="A4" s="33"/>
      <c r="B4" s="33"/>
      <c r="C4" s="33"/>
      <c r="D4" s="33"/>
      <c r="E4" s="33"/>
      <c r="F4" s="176"/>
      <c r="G4" s="33"/>
      <c r="H4" s="185"/>
      <c r="I4" s="33"/>
      <c r="J4" s="33"/>
      <c r="K4" s="33"/>
      <c r="L4" s="33"/>
      <c r="M4" s="186"/>
      <c r="N4" s="33"/>
      <c r="O4" s="176"/>
      <c r="P4" s="187"/>
      <c r="Q4" s="187"/>
      <c r="R4" s="188"/>
      <c r="S4" s="46"/>
      <c r="T4" s="46"/>
      <c r="U4" s="46"/>
      <c r="V4" s="46"/>
      <c r="W4" s="46"/>
      <c r="X4" s="46"/>
      <c r="Y4" s="46"/>
      <c r="Z4" s="46"/>
      <c r="AA4" s="46"/>
      <c r="AB4" s="46"/>
      <c r="AC4" s="46"/>
      <c r="AD4" s="46"/>
      <c r="AE4" s="46"/>
      <c r="AF4" s="46"/>
      <c r="AG4" s="46"/>
      <c r="AH4" s="46"/>
      <c r="AI4" s="46"/>
      <c r="AJ4" s="46"/>
      <c r="AK4" s="46"/>
      <c r="AL4" s="46"/>
      <c r="AM4" s="46"/>
      <c r="AN4" s="46"/>
      <c r="AO4" s="46"/>
      <c r="AP4" s="46"/>
      <c r="AQ4" s="46"/>
      <c r="AR4" s="46"/>
      <c r="AS4" s="46"/>
      <c r="AT4" s="46"/>
      <c r="AU4" s="46"/>
      <c r="AV4" s="46"/>
      <c r="AW4" s="46"/>
      <c r="AX4" s="46"/>
      <c r="AY4" s="46"/>
      <c r="AZ4" s="46"/>
      <c r="BA4" s="46"/>
      <c r="BB4" s="189"/>
      <c r="BC4" s="189"/>
      <c r="BD4" s="189"/>
      <c r="BE4" s="189"/>
      <c r="BF4" s="189"/>
      <c r="BG4" s="189"/>
      <c r="BH4" s="189"/>
      <c r="BI4" s="189"/>
      <c r="BJ4" s="189"/>
      <c r="BK4" s="189"/>
      <c r="BL4" s="189"/>
      <c r="BM4" s="189"/>
      <c r="BN4" s="189"/>
      <c r="BO4" s="189"/>
    </row>
    <row r="5" spans="1:67" s="160" customFormat="1" hidden="1">
      <c r="A5" s="33"/>
      <c r="B5" s="33"/>
      <c r="C5" s="33"/>
      <c r="D5" s="33"/>
      <c r="E5" s="33"/>
      <c r="F5" s="176"/>
      <c r="G5" s="33"/>
      <c r="H5" s="185"/>
      <c r="I5" s="33"/>
      <c r="J5" s="33"/>
      <c r="K5" s="33"/>
      <c r="L5" s="33"/>
      <c r="M5" s="186"/>
      <c r="N5" s="33"/>
      <c r="O5" s="176"/>
      <c r="P5" s="187"/>
      <c r="Q5" s="187"/>
      <c r="R5" s="188"/>
      <c r="S5" s="46"/>
      <c r="T5" s="46"/>
      <c r="U5" s="46"/>
      <c r="V5" s="46"/>
      <c r="W5" s="46"/>
      <c r="X5" s="46"/>
      <c r="Y5" s="46"/>
      <c r="Z5" s="46"/>
      <c r="AA5" s="46"/>
      <c r="AB5" s="46"/>
      <c r="AC5" s="46"/>
      <c r="AD5" s="46"/>
      <c r="AE5" s="46"/>
      <c r="AF5" s="46"/>
      <c r="AG5" s="46"/>
      <c r="AH5" s="46"/>
      <c r="AI5" s="46"/>
      <c r="AJ5" s="46"/>
      <c r="AK5" s="46"/>
      <c r="AL5" s="46"/>
      <c r="AM5" s="46"/>
      <c r="AN5" s="46"/>
      <c r="AO5" s="46"/>
      <c r="AP5" s="46"/>
      <c r="AQ5" s="46"/>
      <c r="AR5" s="46"/>
      <c r="AS5" s="46"/>
      <c r="AT5" s="46"/>
      <c r="AU5" s="46"/>
      <c r="AV5" s="46"/>
      <c r="AW5" s="46"/>
      <c r="AX5" s="46"/>
      <c r="AY5" s="46"/>
      <c r="AZ5" s="46"/>
      <c r="BA5" s="46"/>
      <c r="BB5" s="189"/>
      <c r="BC5" s="189"/>
      <c r="BD5" s="189"/>
      <c r="BE5" s="189"/>
      <c r="BF5" s="189"/>
      <c r="BG5" s="189"/>
      <c r="BH5" s="189"/>
      <c r="BI5" s="189"/>
      <c r="BJ5" s="189"/>
      <c r="BK5" s="189"/>
      <c r="BL5" s="189"/>
      <c r="BM5" s="189"/>
      <c r="BN5" s="189"/>
      <c r="BO5" s="189"/>
    </row>
    <row r="6" spans="1:67" s="160" customFormat="1" hidden="1">
      <c r="A6" s="33"/>
      <c r="B6" s="33"/>
      <c r="C6" s="33"/>
      <c r="D6" s="33"/>
      <c r="E6" s="33"/>
      <c r="F6" s="176"/>
      <c r="G6" s="33"/>
      <c r="H6" s="185"/>
      <c r="I6" s="33"/>
      <c r="J6" s="33"/>
      <c r="K6" s="33"/>
      <c r="L6" s="33"/>
      <c r="M6" s="186"/>
      <c r="N6" s="33"/>
      <c r="O6" s="176"/>
      <c r="P6" s="187"/>
      <c r="Q6" s="187"/>
      <c r="R6" s="188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  <c r="AW6" s="46"/>
      <c r="AX6" s="46"/>
      <c r="AY6" s="46"/>
      <c r="AZ6" s="46"/>
      <c r="BA6" s="46"/>
      <c r="BB6" s="189"/>
      <c r="BC6" s="189"/>
      <c r="BD6" s="189"/>
      <c r="BE6" s="189"/>
      <c r="BF6" s="189"/>
      <c r="BG6" s="189"/>
      <c r="BH6" s="189"/>
      <c r="BI6" s="189"/>
      <c r="BJ6" s="189"/>
      <c r="BK6" s="189"/>
      <c r="BL6" s="189"/>
      <c r="BM6" s="189"/>
      <c r="BN6" s="189"/>
      <c r="BO6" s="189"/>
    </row>
    <row r="7" spans="1:67" s="160" customFormat="1" hidden="1">
      <c r="A7" s="33"/>
      <c r="B7" s="33"/>
      <c r="C7" s="33"/>
      <c r="D7" s="33"/>
      <c r="E7" s="33"/>
      <c r="F7" s="176"/>
      <c r="G7" s="33"/>
      <c r="H7" s="185"/>
      <c r="I7" s="33"/>
      <c r="J7" s="33"/>
      <c r="K7" s="33"/>
      <c r="L7" s="33"/>
      <c r="M7" s="186"/>
      <c r="N7" s="33"/>
      <c r="O7" s="176"/>
      <c r="P7" s="187"/>
      <c r="Q7" s="187"/>
      <c r="R7" s="188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  <c r="AW7" s="46"/>
      <c r="AX7" s="46"/>
      <c r="AY7" s="46"/>
      <c r="AZ7" s="46"/>
      <c r="BA7" s="46"/>
      <c r="BB7" s="189"/>
      <c r="BC7" s="189"/>
      <c r="BD7" s="189"/>
      <c r="BE7" s="189"/>
      <c r="BF7" s="189"/>
      <c r="BG7" s="189"/>
      <c r="BH7" s="189"/>
      <c r="BI7" s="189"/>
      <c r="BJ7" s="189"/>
      <c r="BK7" s="189"/>
      <c r="BL7" s="189"/>
      <c r="BM7" s="189"/>
      <c r="BN7" s="189"/>
      <c r="BO7" s="189"/>
    </row>
    <row r="8" spans="1:67" s="160" customFormat="1" hidden="1">
      <c r="A8" s="33"/>
      <c r="B8" s="33"/>
      <c r="C8" s="33"/>
      <c r="D8" s="33"/>
      <c r="E8" s="33"/>
      <c r="F8" s="176"/>
      <c r="G8" s="33"/>
      <c r="H8" s="185"/>
      <c r="I8" s="33"/>
      <c r="J8" s="33"/>
      <c r="K8" s="33"/>
      <c r="L8" s="33"/>
      <c r="M8" s="186"/>
      <c r="N8" s="33"/>
      <c r="O8" s="176"/>
      <c r="P8" s="187"/>
      <c r="Q8" s="187"/>
      <c r="R8" s="188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  <c r="AW8" s="46"/>
      <c r="AX8" s="46"/>
      <c r="AY8" s="46"/>
      <c r="AZ8" s="46"/>
      <c r="BA8" s="46"/>
      <c r="BB8" s="189"/>
      <c r="BC8" s="189"/>
      <c r="BD8" s="189"/>
      <c r="BE8" s="189"/>
      <c r="BF8" s="189"/>
      <c r="BG8" s="189"/>
      <c r="BH8" s="189"/>
      <c r="BI8" s="189"/>
      <c r="BJ8" s="189"/>
      <c r="BK8" s="189"/>
      <c r="BL8" s="189"/>
      <c r="BM8" s="189"/>
      <c r="BN8" s="189"/>
      <c r="BO8" s="189"/>
    </row>
    <row r="9" spans="1:67" s="160" customFormat="1" hidden="1">
      <c r="A9" s="33"/>
      <c r="B9" s="33"/>
      <c r="C9" s="33"/>
      <c r="D9" s="33"/>
      <c r="E9" s="33"/>
      <c r="F9" s="176"/>
      <c r="G9" s="33"/>
      <c r="H9" s="185"/>
      <c r="I9" s="33"/>
      <c r="J9" s="33"/>
      <c r="K9" s="33"/>
      <c r="L9" s="33"/>
      <c r="M9" s="186"/>
      <c r="N9" s="33"/>
      <c r="O9" s="176"/>
      <c r="P9" s="187"/>
      <c r="Q9" s="187"/>
      <c r="R9" s="188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  <c r="AW9" s="46"/>
      <c r="AX9" s="46"/>
      <c r="AY9" s="46"/>
      <c r="AZ9" s="46"/>
      <c r="BA9" s="46"/>
      <c r="BB9" s="189"/>
      <c r="BC9" s="189"/>
      <c r="BD9" s="189"/>
      <c r="BE9" s="189"/>
      <c r="BF9" s="189"/>
      <c r="BG9" s="189"/>
      <c r="BH9" s="189"/>
      <c r="BI9" s="189"/>
      <c r="BJ9" s="189"/>
      <c r="BK9" s="189"/>
      <c r="BL9" s="189"/>
      <c r="BM9" s="189"/>
      <c r="BN9" s="189"/>
      <c r="BO9" s="189"/>
    </row>
    <row r="10" spans="1:67" s="42" customFormat="1" hidden="1">
      <c r="A10" s="33"/>
      <c r="B10" s="36"/>
      <c r="C10" s="36"/>
      <c r="D10" s="36"/>
      <c r="E10" s="36"/>
      <c r="F10" s="49"/>
      <c r="G10" s="49"/>
      <c r="H10" s="49"/>
      <c r="I10" s="49"/>
      <c r="J10" s="49"/>
      <c r="K10" s="49"/>
      <c r="L10" s="49"/>
      <c r="M10" s="186"/>
      <c r="N10" s="33"/>
      <c r="O10" s="49"/>
      <c r="P10" s="38"/>
      <c r="Q10" s="38"/>
      <c r="R10" s="41"/>
      <c r="S10" s="51"/>
      <c r="T10" s="51"/>
      <c r="U10" s="51"/>
      <c r="V10" s="51"/>
      <c r="W10" s="51"/>
      <c r="X10" s="51"/>
      <c r="Y10" s="51"/>
      <c r="Z10" s="51"/>
      <c r="AA10" s="51"/>
      <c r="AB10" s="51"/>
      <c r="AC10" s="51"/>
      <c r="AD10" s="51"/>
      <c r="AE10" s="51"/>
      <c r="AF10" s="51"/>
      <c r="AG10" s="51"/>
      <c r="AH10" s="51"/>
      <c r="AI10" s="51"/>
      <c r="AJ10" s="51"/>
      <c r="AK10" s="51"/>
      <c r="AL10" s="51"/>
      <c r="AM10" s="51"/>
      <c r="AN10" s="51"/>
      <c r="AO10" s="51"/>
      <c r="AP10" s="51"/>
      <c r="AQ10" s="51"/>
      <c r="AR10" s="51"/>
      <c r="AS10" s="51"/>
      <c r="AT10" s="51"/>
      <c r="AU10" s="51"/>
      <c r="AV10" s="52"/>
      <c r="AW10" s="51"/>
      <c r="AX10" s="51"/>
      <c r="AY10" s="51"/>
      <c r="AZ10" s="51"/>
      <c r="BA10" s="5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1"/>
      <c r="BO10" s="41"/>
    </row>
    <row r="11" spans="1:67" s="42" customFormat="1" hidden="1">
      <c r="A11" s="33"/>
      <c r="B11" s="36"/>
      <c r="C11" s="36"/>
      <c r="D11" s="36"/>
      <c r="E11" s="36"/>
      <c r="F11" s="179"/>
      <c r="G11" s="53"/>
      <c r="H11" s="54"/>
      <c r="I11" s="53"/>
      <c r="J11" s="53"/>
      <c r="K11" s="53"/>
      <c r="L11" s="53"/>
      <c r="M11" s="186"/>
      <c r="N11" s="33"/>
      <c r="O11" s="50"/>
      <c r="P11" s="190"/>
      <c r="Q11" s="51"/>
      <c r="R11" s="51"/>
      <c r="S11" s="51"/>
      <c r="T11" s="51"/>
      <c r="U11" s="51"/>
      <c r="V11" s="51"/>
      <c r="W11" s="51"/>
      <c r="X11" s="51"/>
      <c r="Y11" s="51"/>
      <c r="Z11" s="51"/>
      <c r="AA11" s="51"/>
      <c r="AB11" s="51"/>
      <c r="AC11" s="51"/>
      <c r="AD11" s="51"/>
      <c r="AE11" s="51"/>
      <c r="AF11" s="51"/>
      <c r="AG11" s="51"/>
      <c r="AH11" s="51"/>
      <c r="AI11" s="51"/>
      <c r="AJ11" s="51"/>
      <c r="AK11" s="51"/>
      <c r="AL11" s="51"/>
      <c r="AM11" s="51"/>
      <c r="AN11" s="51"/>
      <c r="AO11" s="51"/>
      <c r="AP11" s="51"/>
      <c r="AQ11" s="51"/>
      <c r="AR11" s="51"/>
      <c r="AS11" s="51"/>
      <c r="AT11" s="51"/>
      <c r="AU11" s="51"/>
      <c r="AV11" s="52"/>
      <c r="AW11" s="51"/>
      <c r="AX11" s="51"/>
      <c r="AY11" s="51"/>
      <c r="AZ11" s="51"/>
      <c r="BA11" s="5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</row>
    <row r="12" spans="1:67" s="42" customFormat="1" hidden="1">
      <c r="A12" s="33"/>
      <c r="B12" s="36"/>
      <c r="C12" s="36"/>
      <c r="D12" s="36"/>
      <c r="E12" s="36"/>
      <c r="F12" s="49"/>
      <c r="G12" s="36"/>
      <c r="H12" s="47"/>
      <c r="I12" s="36"/>
      <c r="J12" s="36"/>
      <c r="K12" s="36"/>
      <c r="L12" s="36"/>
      <c r="M12" s="154"/>
      <c r="N12" s="36"/>
      <c r="O12" s="49"/>
      <c r="P12" s="191"/>
      <c r="Q12" s="38"/>
      <c r="R12" s="41"/>
      <c r="S12" s="51"/>
      <c r="T12" s="51"/>
      <c r="U12" s="51"/>
      <c r="V12" s="51"/>
      <c r="W12" s="51"/>
      <c r="X12" s="51"/>
      <c r="Y12" s="51"/>
      <c r="Z12" s="51"/>
      <c r="AA12" s="51"/>
      <c r="AB12" s="51"/>
      <c r="AC12" s="51"/>
      <c r="AD12" s="51"/>
      <c r="AE12" s="51"/>
      <c r="AF12" s="51"/>
      <c r="AG12" s="51"/>
      <c r="AH12" s="51"/>
      <c r="AI12" s="51"/>
      <c r="AJ12" s="51"/>
      <c r="AK12" s="51"/>
      <c r="AL12" s="51"/>
      <c r="AM12" s="51"/>
      <c r="AN12" s="51"/>
      <c r="AO12" s="51"/>
      <c r="AP12" s="51"/>
      <c r="AQ12" s="51"/>
      <c r="AR12" s="51"/>
      <c r="AS12" s="51"/>
      <c r="AT12" s="51"/>
      <c r="AU12" s="51"/>
      <c r="AV12" s="52"/>
      <c r="AW12" s="51"/>
      <c r="AX12" s="51"/>
      <c r="AY12" s="51"/>
      <c r="AZ12" s="51"/>
      <c r="BA12" s="5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</row>
    <row r="13" spans="1:67" s="42" customFormat="1" ht="15" customHeight="1">
      <c r="A13" s="33"/>
      <c r="B13" s="36"/>
      <c r="C13" s="36"/>
      <c r="D13" s="36"/>
      <c r="E13" s="36"/>
      <c r="F13" s="49"/>
      <c r="G13" s="36"/>
      <c r="H13" s="47"/>
      <c r="I13" s="36"/>
      <c r="J13" s="36"/>
      <c r="K13" s="36"/>
      <c r="L13" s="36"/>
      <c r="M13" s="154"/>
      <c r="N13" s="36"/>
      <c r="O13" s="50"/>
      <c r="P13" s="191"/>
      <c r="Q13" s="38"/>
      <c r="R13" s="41"/>
      <c r="S13" s="51"/>
      <c r="T13" s="51"/>
      <c r="U13" s="51"/>
      <c r="V13" s="51"/>
      <c r="W13" s="51"/>
      <c r="X13" s="51"/>
      <c r="Y13" s="51"/>
      <c r="Z13" s="51"/>
      <c r="AA13" s="51"/>
      <c r="AB13" s="51"/>
      <c r="AC13" s="51"/>
      <c r="AD13" s="51"/>
      <c r="AE13" s="51"/>
      <c r="AF13" s="51"/>
      <c r="AG13" s="51"/>
      <c r="AH13" s="51"/>
      <c r="AI13" s="51"/>
      <c r="AJ13" s="51"/>
      <c r="AK13" s="51"/>
      <c r="AL13" s="51"/>
      <c r="AM13" s="51"/>
      <c r="AN13" s="51"/>
      <c r="AO13" s="51"/>
      <c r="AP13" s="51"/>
      <c r="AQ13" s="51"/>
      <c r="AR13" s="51"/>
      <c r="AS13" s="51"/>
      <c r="AT13" s="51"/>
      <c r="AU13" s="51"/>
      <c r="AV13" s="52"/>
      <c r="AW13" s="51"/>
      <c r="AX13" s="51"/>
      <c r="AY13" s="51"/>
      <c r="AZ13" s="51"/>
      <c r="BA13" s="5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</row>
    <row r="14" spans="1:67" s="42" customFormat="1" ht="15" customHeight="1">
      <c r="A14" s="33"/>
      <c r="C14" s="36"/>
      <c r="E14" s="36"/>
      <c r="F14" s="179"/>
      <c r="G14" s="53"/>
      <c r="H14" s="54"/>
      <c r="I14" s="53"/>
      <c r="J14" s="53"/>
      <c r="K14" s="53"/>
      <c r="L14" s="53"/>
      <c r="M14" s="154"/>
      <c r="N14" s="36"/>
      <c r="O14" s="49"/>
      <c r="P14" s="191" t="s">
        <v>40</v>
      </c>
      <c r="Q14" s="41"/>
      <c r="R14" s="41"/>
      <c r="S14" s="51"/>
      <c r="T14" s="51"/>
      <c r="U14" s="51"/>
      <c r="V14" s="51"/>
      <c r="W14" s="51"/>
      <c r="X14" s="51"/>
      <c r="Y14" s="51"/>
      <c r="Z14" s="51"/>
      <c r="AA14" s="51"/>
      <c r="AB14" s="51"/>
      <c r="AC14" s="51"/>
      <c r="AD14" s="51"/>
      <c r="AE14" s="51"/>
      <c r="AF14" s="51"/>
      <c r="AG14" s="51"/>
      <c r="AH14" s="51"/>
      <c r="AI14" s="51"/>
      <c r="AJ14" s="51"/>
      <c r="AK14" s="51"/>
      <c r="AL14" s="51"/>
      <c r="AM14" s="51"/>
      <c r="AN14" s="51"/>
      <c r="AO14" s="51"/>
      <c r="AP14" s="51"/>
      <c r="AQ14" s="51"/>
      <c r="AR14" s="51"/>
      <c r="AS14" s="51"/>
      <c r="AT14" s="51"/>
      <c r="AU14" s="51"/>
      <c r="AV14" s="52"/>
      <c r="AW14" s="51"/>
      <c r="AX14" s="51"/>
      <c r="AY14" s="51"/>
      <c r="AZ14" s="51"/>
      <c r="BA14" s="5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1"/>
      <c r="BO14" s="41"/>
    </row>
    <row r="15" spans="1:67" s="42" customFormat="1" ht="15" customHeight="1">
      <c r="A15" s="33"/>
      <c r="C15" s="36"/>
      <c r="D15" s="36"/>
      <c r="E15" s="36"/>
      <c r="F15" s="55" t="s">
        <v>49</v>
      </c>
      <c r="H15" s="47"/>
      <c r="I15" s="36"/>
      <c r="J15" s="36"/>
      <c r="K15" s="36"/>
      <c r="L15" s="36"/>
      <c r="M15" s="154"/>
      <c r="N15" s="36"/>
      <c r="O15" s="50"/>
      <c r="P15" s="192">
        <f>'Dashboard-Mon'!G7</f>
        <v>2</v>
      </c>
      <c r="Q15" s="51"/>
      <c r="R15" s="51"/>
      <c r="S15" s="51"/>
      <c r="T15" s="51"/>
      <c r="U15" s="51"/>
      <c r="V15" s="51"/>
      <c r="W15" s="51"/>
      <c r="X15" s="51"/>
      <c r="Y15" s="51"/>
      <c r="Z15" s="51"/>
      <c r="AA15" s="51"/>
      <c r="AB15" s="51"/>
      <c r="AC15" s="51"/>
      <c r="AD15" s="51"/>
      <c r="AE15" s="51"/>
      <c r="AF15" s="51"/>
      <c r="AG15" s="51"/>
      <c r="AH15" s="51"/>
      <c r="AI15" s="51"/>
      <c r="AJ15" s="51"/>
      <c r="AK15" s="51"/>
      <c r="AL15" s="51"/>
      <c r="AM15" s="51"/>
      <c r="AN15" s="51"/>
      <c r="AO15" s="51"/>
      <c r="AP15" s="51"/>
      <c r="AQ15" s="51"/>
      <c r="AR15" s="51"/>
      <c r="AS15" s="51"/>
      <c r="AT15" s="51"/>
      <c r="AU15" s="51"/>
      <c r="AV15" s="52"/>
      <c r="AW15" s="51"/>
      <c r="AX15" s="51"/>
      <c r="AY15" s="41"/>
      <c r="AZ15" s="41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1"/>
      <c r="BO15" s="41"/>
    </row>
    <row r="16" spans="1:67" s="42" customFormat="1" ht="17.25" thickBot="1">
      <c r="A16" s="33"/>
      <c r="B16" s="56"/>
      <c r="C16" s="56"/>
      <c r="D16" s="56"/>
      <c r="E16" s="56"/>
      <c r="F16" s="57"/>
      <c r="G16" s="58"/>
      <c r="H16" s="59"/>
      <c r="I16" s="56"/>
      <c r="J16" s="56"/>
      <c r="K16" s="56"/>
      <c r="L16" s="58"/>
      <c r="M16" s="155"/>
      <c r="N16" s="58"/>
      <c r="O16" s="60"/>
      <c r="P16" s="61"/>
      <c r="Q16" s="62"/>
      <c r="R16" s="62"/>
      <c r="S16" s="63"/>
      <c r="T16" s="63"/>
      <c r="U16" s="63"/>
      <c r="V16" s="63"/>
      <c r="W16" s="63"/>
      <c r="X16" s="63"/>
      <c r="Y16" s="63"/>
      <c r="Z16" s="63"/>
      <c r="AA16" s="63"/>
      <c r="AB16" s="63"/>
      <c r="AC16" s="63"/>
      <c r="AD16" s="63"/>
      <c r="AE16" s="63"/>
      <c r="AF16" s="63"/>
      <c r="AG16" s="63"/>
      <c r="AH16" s="63"/>
      <c r="AI16" s="63"/>
      <c r="AJ16" s="63"/>
      <c r="AK16" s="63"/>
      <c r="AL16" s="63"/>
      <c r="AM16" s="63"/>
      <c r="AN16" s="63"/>
      <c r="AO16" s="63"/>
      <c r="AP16" s="63"/>
      <c r="AQ16" s="63"/>
      <c r="AR16" s="63"/>
      <c r="AS16" s="63"/>
      <c r="AT16" s="63"/>
      <c r="AU16" s="63"/>
      <c r="AV16" s="63"/>
      <c r="AW16" s="63"/>
      <c r="AX16" s="63"/>
      <c r="AY16" s="63"/>
      <c r="AZ16" s="63"/>
      <c r="BA16" s="63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1"/>
      <c r="BO16" s="41"/>
    </row>
    <row r="17" spans="1:137" s="64" customFormat="1" ht="17.25" thickTop="1">
      <c r="A17" s="78"/>
      <c r="B17" s="65" t="s">
        <v>39</v>
      </c>
      <c r="C17" s="65" t="s">
        <v>41</v>
      </c>
      <c r="D17" s="65" t="s">
        <v>42</v>
      </c>
      <c r="E17" s="65" t="s">
        <v>43</v>
      </c>
      <c r="F17" s="163" t="s">
        <v>223</v>
      </c>
      <c r="G17" s="67" t="s">
        <v>226</v>
      </c>
      <c r="H17" s="68" t="s">
        <v>45</v>
      </c>
      <c r="I17" s="69" t="s">
        <v>53</v>
      </c>
      <c r="J17" s="69" t="s">
        <v>54</v>
      </c>
      <c r="K17" s="69" t="s">
        <v>31</v>
      </c>
      <c r="L17" s="69" t="s">
        <v>36</v>
      </c>
      <c r="M17" s="70" t="s">
        <v>47</v>
      </c>
      <c r="N17" s="71" t="s">
        <v>38</v>
      </c>
      <c r="O17" s="66" t="s">
        <v>224</v>
      </c>
      <c r="P17" s="72" t="s">
        <v>40</v>
      </c>
      <c r="Q17" s="72" t="s">
        <v>0</v>
      </c>
      <c r="R17" s="72" t="s">
        <v>1</v>
      </c>
      <c r="S17" s="73" t="s">
        <v>2</v>
      </c>
      <c r="T17" s="72" t="s">
        <v>3</v>
      </c>
      <c r="U17" s="72" t="s">
        <v>4</v>
      </c>
      <c r="V17" s="72" t="s">
        <v>5</v>
      </c>
      <c r="W17" s="72" t="s">
        <v>28</v>
      </c>
      <c r="X17" s="73" t="s">
        <v>7</v>
      </c>
      <c r="Y17" s="72" t="s">
        <v>29</v>
      </c>
      <c r="Z17" s="73" t="s">
        <v>8</v>
      </c>
      <c r="AA17" s="72" t="s">
        <v>6</v>
      </c>
      <c r="AB17" s="72" t="s">
        <v>30</v>
      </c>
      <c r="AC17" s="73" t="s">
        <v>37</v>
      </c>
      <c r="AD17" s="72" t="s">
        <v>9</v>
      </c>
      <c r="AE17" s="72" t="s">
        <v>10</v>
      </c>
      <c r="AF17" s="72" t="s">
        <v>11</v>
      </c>
      <c r="AG17" s="72" t="s">
        <v>32</v>
      </c>
      <c r="AH17" s="72" t="s">
        <v>33</v>
      </c>
      <c r="AI17" s="72" t="s">
        <v>13</v>
      </c>
      <c r="AJ17" s="72" t="s">
        <v>15</v>
      </c>
      <c r="AK17" s="72" t="s">
        <v>12</v>
      </c>
      <c r="AL17" s="72" t="s">
        <v>14</v>
      </c>
      <c r="AM17" s="72" t="s">
        <v>16</v>
      </c>
      <c r="AN17" s="72" t="s">
        <v>17</v>
      </c>
      <c r="AO17" s="72" t="s">
        <v>18</v>
      </c>
      <c r="AP17" s="72" t="s">
        <v>34</v>
      </c>
      <c r="AQ17" s="72" t="s">
        <v>19</v>
      </c>
      <c r="AR17" s="72" t="s">
        <v>20</v>
      </c>
      <c r="AS17" s="72" t="s">
        <v>21</v>
      </c>
      <c r="AT17" s="72" t="s">
        <v>22</v>
      </c>
      <c r="AU17" s="73" t="s">
        <v>35</v>
      </c>
      <c r="AV17" s="74" t="s">
        <v>23</v>
      </c>
      <c r="AW17" s="73" t="s">
        <v>24</v>
      </c>
      <c r="AX17" s="72" t="s">
        <v>25</v>
      </c>
      <c r="AY17" s="72" t="s">
        <v>26</v>
      </c>
      <c r="AZ17" s="73" t="s">
        <v>27</v>
      </c>
      <c r="BA17" s="75" t="s">
        <v>48</v>
      </c>
      <c r="BB17" s="76"/>
      <c r="BC17" s="76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7"/>
      <c r="BQ17" s="77"/>
      <c r="BR17" s="77"/>
      <c r="BS17" s="77"/>
      <c r="BT17" s="77"/>
      <c r="BU17" s="77"/>
      <c r="BV17" s="77"/>
      <c r="BW17" s="77"/>
      <c r="BX17" s="77"/>
      <c r="BY17" s="77"/>
      <c r="BZ17" s="77"/>
      <c r="CA17" s="77"/>
      <c r="CB17" s="77"/>
      <c r="CC17" s="77"/>
      <c r="CD17" s="77"/>
      <c r="CE17" s="77"/>
      <c r="CF17" s="77"/>
      <c r="CG17" s="77"/>
      <c r="CH17" s="77"/>
      <c r="CI17" s="77"/>
      <c r="CJ17" s="77"/>
      <c r="CK17" s="77"/>
      <c r="CL17" s="77"/>
      <c r="CM17" s="77"/>
      <c r="CN17" s="77"/>
      <c r="CO17" s="77"/>
      <c r="CP17" s="77"/>
      <c r="CQ17" s="77"/>
      <c r="CR17" s="77"/>
      <c r="CS17" s="77"/>
      <c r="CT17" s="77"/>
      <c r="CU17" s="77"/>
      <c r="CV17" s="77"/>
      <c r="CW17" s="77"/>
      <c r="CX17" s="77"/>
      <c r="CY17" s="77"/>
      <c r="CZ17" s="77"/>
      <c r="DA17" s="77"/>
      <c r="DB17" s="77"/>
      <c r="DC17" s="77"/>
      <c r="DD17" s="77"/>
      <c r="DE17" s="77"/>
      <c r="DF17" s="77"/>
      <c r="DG17" s="77"/>
      <c r="DH17" s="77"/>
      <c r="DI17" s="77"/>
      <c r="DJ17" s="77"/>
      <c r="DK17" s="77"/>
      <c r="DL17" s="77"/>
      <c r="DM17" s="77"/>
      <c r="DN17" s="77"/>
      <c r="DO17" s="77"/>
      <c r="DP17" s="77"/>
      <c r="DQ17" s="77"/>
      <c r="DR17" s="77"/>
      <c r="DS17" s="77"/>
      <c r="DT17" s="77"/>
      <c r="DU17" s="77"/>
      <c r="DV17" s="77"/>
      <c r="DW17" s="77"/>
      <c r="DX17" s="77"/>
      <c r="DY17" s="77"/>
      <c r="DZ17" s="77"/>
      <c r="EA17" s="77"/>
      <c r="EB17" s="77"/>
      <c r="EC17" s="77"/>
      <c r="ED17" s="77"/>
      <c r="EE17" s="77"/>
      <c r="EF17" s="77"/>
      <c r="EG17" s="77"/>
    </row>
    <row r="18" spans="1:137">
      <c r="B18" s="35"/>
      <c r="E18" s="34"/>
      <c r="F18" s="144" t="s">
        <v>59</v>
      </c>
      <c r="G18" s="91" t="s">
        <v>60</v>
      </c>
      <c r="H18" s="138">
        <v>32213</v>
      </c>
      <c r="I18" s="92" t="s">
        <v>61</v>
      </c>
      <c r="J18" s="92" t="s">
        <v>62</v>
      </c>
      <c r="K18" s="92" t="s">
        <v>63</v>
      </c>
      <c r="L18" s="91" t="s">
        <v>64</v>
      </c>
      <c r="M18" s="139">
        <v>0.14679976851851853</v>
      </c>
      <c r="N18" s="140" t="s">
        <v>52</v>
      </c>
      <c r="O18" s="100">
        <v>2018</v>
      </c>
      <c r="P18" s="100">
        <v>2</v>
      </c>
      <c r="Q18" s="39">
        <v>13824</v>
      </c>
      <c r="R18" s="39">
        <v>151.5611113004741</v>
      </c>
      <c r="S18" s="88">
        <v>13672.438888699526</v>
      </c>
      <c r="T18" s="39">
        <v>5391.5028253778655</v>
      </c>
      <c r="U18" s="39">
        <v>0</v>
      </c>
      <c r="V18" s="39">
        <v>0</v>
      </c>
      <c r="W18" s="39">
        <v>8280.9360633216602</v>
      </c>
      <c r="X18" s="88">
        <v>157.21545932952662</v>
      </c>
      <c r="Y18" s="39">
        <v>1640.682832995197</v>
      </c>
      <c r="Z18" s="88">
        <v>112.43138399797267</v>
      </c>
      <c r="AA18" s="39">
        <v>0</v>
      </c>
      <c r="AB18" s="39">
        <v>357.86615429986495</v>
      </c>
      <c r="AC18" s="88">
        <v>47.303947822762183</v>
      </c>
      <c r="AD18" s="39">
        <v>460.5668469435098</v>
      </c>
      <c r="AE18" s="39">
        <v>1382.6836302956383</v>
      </c>
      <c r="AF18" s="39">
        <v>433.41806848781152</v>
      </c>
      <c r="AG18" s="39">
        <v>619.88863283721867</v>
      </c>
      <c r="AH18" s="39">
        <v>0</v>
      </c>
      <c r="AI18" s="39">
        <v>274.70707507813688</v>
      </c>
      <c r="AJ18" s="39">
        <v>100.83587318477066</v>
      </c>
      <c r="AK18" s="39">
        <v>16.471361649848763</v>
      </c>
      <c r="AL18" s="39">
        <v>8.8093103351181199</v>
      </c>
      <c r="AM18" s="39">
        <v>100.9383070258767</v>
      </c>
      <c r="AN18" s="39">
        <v>16.696716100282021</v>
      </c>
      <c r="AO18" s="39">
        <v>37.16299755326574</v>
      </c>
      <c r="AP18" s="39">
        <v>6.9859879634308815</v>
      </c>
      <c r="AQ18" s="39">
        <v>18.704419385960101</v>
      </c>
      <c r="AR18" s="39">
        <v>0</v>
      </c>
      <c r="AS18" s="39">
        <v>7.2728027185277488</v>
      </c>
      <c r="AT18" s="39">
        <v>174.44483140355999</v>
      </c>
      <c r="AU18" s="88">
        <v>3659.5868609629556</v>
      </c>
      <c r="AV18" s="40">
        <v>276.48942391338176</v>
      </c>
      <c r="AW18" s="88">
        <v>2029.3600000000001</v>
      </c>
      <c r="AX18" s="39">
        <v>0</v>
      </c>
      <c r="AY18" s="39">
        <v>0</v>
      </c>
      <c r="AZ18" s="88">
        <v>494.12</v>
      </c>
      <c r="BA18" s="89">
        <v>1535.2400000000002</v>
      </c>
      <c r="BC18" s="84"/>
    </row>
    <row r="19" spans="1:137">
      <c r="B19" s="35"/>
      <c r="E19" s="34"/>
      <c r="F19" s="144" t="s">
        <v>65</v>
      </c>
      <c r="G19" s="91" t="s">
        <v>66</v>
      </c>
      <c r="H19" s="138">
        <v>32982</v>
      </c>
      <c r="I19" s="92" t="s">
        <v>61</v>
      </c>
      <c r="J19" s="92" t="s">
        <v>67</v>
      </c>
      <c r="K19" s="92" t="s">
        <v>63</v>
      </c>
      <c r="L19" s="91" t="s">
        <v>68</v>
      </c>
      <c r="M19" s="139">
        <v>0.1113005171423099</v>
      </c>
      <c r="N19" s="140" t="s">
        <v>52</v>
      </c>
      <c r="O19" s="100">
        <v>2018</v>
      </c>
      <c r="P19" s="100">
        <v>2</v>
      </c>
      <c r="Q19" s="39">
        <v>10442</v>
      </c>
      <c r="R19" s="39">
        <v>194.91944649077669</v>
      </c>
      <c r="S19" s="88">
        <v>10247.080553509224</v>
      </c>
      <c r="T19" s="39">
        <v>4071.8439164701567</v>
      </c>
      <c r="U19" s="39">
        <v>0</v>
      </c>
      <c r="V19" s="39">
        <v>0</v>
      </c>
      <c r="W19" s="39">
        <v>6175.2366370390673</v>
      </c>
      <c r="X19" s="88">
        <v>131.89194872117602</v>
      </c>
      <c r="Y19" s="39">
        <v>1229.6450277828167</v>
      </c>
      <c r="Z19" s="88">
        <v>53.711565869892752</v>
      </c>
      <c r="AA19" s="39">
        <v>0</v>
      </c>
      <c r="AB19" s="39">
        <v>158.71874016680798</v>
      </c>
      <c r="AC19" s="88">
        <v>77.948450936767713</v>
      </c>
      <c r="AD19" s="39">
        <v>312.99223635939592</v>
      </c>
      <c r="AE19" s="39">
        <v>1044.3968407920602</v>
      </c>
      <c r="AF19" s="39">
        <v>592.41209265134319</v>
      </c>
      <c r="AG19" s="39">
        <v>405.45034816440915</v>
      </c>
      <c r="AH19" s="39">
        <v>0</v>
      </c>
      <c r="AI19" s="39">
        <v>231.41006770788988</v>
      </c>
      <c r="AJ19" s="39">
        <v>151.45154017865406</v>
      </c>
      <c r="AK19" s="39">
        <v>5.0831744597991344</v>
      </c>
      <c r="AL19" s="39">
        <v>7.3058553072398205</v>
      </c>
      <c r="AM19" s="39">
        <v>106.34078280537962</v>
      </c>
      <c r="AN19" s="39">
        <v>1.6235234016088489</v>
      </c>
      <c r="AO19" s="39">
        <v>39.447753127186438</v>
      </c>
      <c r="AP19" s="39">
        <v>1.507557444351074</v>
      </c>
      <c r="AQ19" s="39">
        <v>16.138595718373676</v>
      </c>
      <c r="AR19" s="39">
        <v>0</v>
      </c>
      <c r="AS19" s="39">
        <v>53.015770126346105</v>
      </c>
      <c r="AT19" s="39">
        <v>183.70940395585845</v>
      </c>
      <c r="AU19" s="88">
        <v>3152.2855421998956</v>
      </c>
      <c r="AV19" s="40">
        <v>208.83536136170969</v>
      </c>
      <c r="AW19" s="88">
        <v>1162.2</v>
      </c>
      <c r="AX19" s="39">
        <v>0</v>
      </c>
      <c r="AY19" s="39">
        <v>0</v>
      </c>
      <c r="AZ19" s="88">
        <v>681.04</v>
      </c>
      <c r="BA19" s="89">
        <v>481.16000000000008</v>
      </c>
      <c r="BC19" s="84"/>
    </row>
    <row r="20" spans="1:137">
      <c r="B20" s="35"/>
      <c r="E20" s="34"/>
      <c r="F20" s="144" t="s">
        <v>69</v>
      </c>
      <c r="G20" s="91" t="s">
        <v>70</v>
      </c>
      <c r="H20" s="138">
        <v>32989</v>
      </c>
      <c r="I20" s="92" t="s">
        <v>55</v>
      </c>
      <c r="J20" s="92" t="s">
        <v>71</v>
      </c>
      <c r="K20" s="92" t="s">
        <v>63</v>
      </c>
      <c r="L20" s="91" t="s">
        <v>72</v>
      </c>
      <c r="M20" s="139">
        <v>0.12130060292850989</v>
      </c>
      <c r="N20" s="140" t="s">
        <v>52</v>
      </c>
      <c r="O20" s="100">
        <v>2018</v>
      </c>
      <c r="P20" s="100">
        <v>2</v>
      </c>
      <c r="Q20" s="39">
        <v>11610</v>
      </c>
      <c r="R20" s="39">
        <v>127.14958850702953</v>
      </c>
      <c r="S20" s="88">
        <v>11482.850411492971</v>
      </c>
      <c r="T20" s="39">
        <v>4730.6837095166775</v>
      </c>
      <c r="U20" s="39">
        <v>0</v>
      </c>
      <c r="V20" s="39">
        <v>0</v>
      </c>
      <c r="W20" s="39">
        <v>6752.1667019762936</v>
      </c>
      <c r="X20" s="88">
        <v>128.69597783641822</v>
      </c>
      <c r="Y20" s="39">
        <v>1377.9420493791563</v>
      </c>
      <c r="Z20" s="88">
        <v>106.73724935909891</v>
      </c>
      <c r="AA20" s="39">
        <v>0</v>
      </c>
      <c r="AB20" s="39">
        <v>145.124090359218</v>
      </c>
      <c r="AC20" s="88">
        <v>40.078772854626713</v>
      </c>
      <c r="AD20" s="39">
        <v>424.82043800653122</v>
      </c>
      <c r="AE20" s="39">
        <v>1406.5047699337474</v>
      </c>
      <c r="AF20" s="39">
        <v>337.04010254417352</v>
      </c>
      <c r="AG20" s="39">
        <v>382.3402134874421</v>
      </c>
      <c r="AH20" s="39">
        <v>0</v>
      </c>
      <c r="AI20" s="39">
        <v>276.03959170369995</v>
      </c>
      <c r="AJ20" s="39">
        <v>126.11259801555711</v>
      </c>
      <c r="AK20" s="39">
        <v>12.625814054067607</v>
      </c>
      <c r="AL20" s="39">
        <v>14.299553092935358</v>
      </c>
      <c r="AM20" s="39">
        <v>89.636002657624061</v>
      </c>
      <c r="AN20" s="39">
        <v>26.761631806244164</v>
      </c>
      <c r="AO20" s="39">
        <v>29.763446386822196</v>
      </c>
      <c r="AP20" s="39">
        <v>17.137632332754588</v>
      </c>
      <c r="AQ20" s="39">
        <v>11.279545696717458</v>
      </c>
      <c r="AR20" s="39">
        <v>0</v>
      </c>
      <c r="AS20" s="39">
        <v>3.9114553625713766</v>
      </c>
      <c r="AT20" s="39">
        <v>154.82086109526702</v>
      </c>
      <c r="AU20" s="88">
        <v>3313.0936561761546</v>
      </c>
      <c r="AV20" s="40">
        <v>232.19490601162082</v>
      </c>
      <c r="AW20" s="88">
        <v>1408.2999999999997</v>
      </c>
      <c r="AX20" s="39">
        <v>0</v>
      </c>
      <c r="AY20" s="39">
        <v>0</v>
      </c>
      <c r="AZ20" s="88">
        <v>146.19999999999999</v>
      </c>
      <c r="BA20" s="89">
        <v>1262.0999999999997</v>
      </c>
      <c r="BC20" s="84"/>
    </row>
    <row r="21" spans="1:137">
      <c r="B21" s="35"/>
      <c r="E21" s="34"/>
      <c r="F21" s="144" t="s">
        <v>73</v>
      </c>
      <c r="G21" s="91" t="s">
        <v>74</v>
      </c>
      <c r="H21" s="138">
        <v>36981</v>
      </c>
      <c r="I21" s="92" t="s">
        <v>61</v>
      </c>
      <c r="J21" s="92" t="s">
        <v>67</v>
      </c>
      <c r="K21" s="92" t="s">
        <v>63</v>
      </c>
      <c r="L21" s="91" t="s">
        <v>68</v>
      </c>
      <c r="M21" s="139">
        <v>0.10630055147058837</v>
      </c>
      <c r="N21" s="140" t="s">
        <v>52</v>
      </c>
      <c r="O21" s="100">
        <v>2018</v>
      </c>
      <c r="P21" s="100">
        <v>2</v>
      </c>
      <c r="Q21" s="39">
        <v>8704</v>
      </c>
      <c r="R21" s="39">
        <v>156.13564196775326</v>
      </c>
      <c r="S21" s="88">
        <v>8547.8643580322459</v>
      </c>
      <c r="T21" s="39">
        <v>3394.2525631473263</v>
      </c>
      <c r="U21" s="39">
        <v>0</v>
      </c>
      <c r="V21" s="39">
        <v>0</v>
      </c>
      <c r="W21" s="39">
        <v>5153.6117948849196</v>
      </c>
      <c r="X21" s="88">
        <v>89.865591310276457</v>
      </c>
      <c r="Y21" s="39">
        <v>1025.7680273834262</v>
      </c>
      <c r="Z21" s="88">
        <v>63.981384482570064</v>
      </c>
      <c r="AA21" s="39">
        <v>0</v>
      </c>
      <c r="AB21" s="39">
        <v>-27.281710952206986</v>
      </c>
      <c r="AC21" s="88">
        <v>87.192105159057959</v>
      </c>
      <c r="AD21" s="39">
        <v>364.89035227539796</v>
      </c>
      <c r="AE21" s="39">
        <v>850.57366974675915</v>
      </c>
      <c r="AF21" s="39">
        <v>720.9324710005119</v>
      </c>
      <c r="AG21" s="39">
        <v>326.26657886347618</v>
      </c>
      <c r="AH21" s="39">
        <v>0</v>
      </c>
      <c r="AI21" s="39">
        <v>180.69435880013683</v>
      </c>
      <c r="AJ21" s="39">
        <v>94.028849398137055</v>
      </c>
      <c r="AK21" s="39">
        <v>6.0355975232054062</v>
      </c>
      <c r="AL21" s="39">
        <v>5.9950901572778532</v>
      </c>
      <c r="AM21" s="39">
        <v>55.717881833349239</v>
      </c>
      <c r="AN21" s="39">
        <v>0.66837153780462555</v>
      </c>
      <c r="AO21" s="39">
        <v>19.489567165950362</v>
      </c>
      <c r="AP21" s="39">
        <v>10.025573067069383</v>
      </c>
      <c r="AQ21" s="39">
        <v>16.790303176970742</v>
      </c>
      <c r="AR21" s="39">
        <v>0</v>
      </c>
      <c r="AS21" s="39">
        <v>7.4533553306697637</v>
      </c>
      <c r="AT21" s="39">
        <v>155.20397255141955</v>
      </c>
      <c r="AU21" s="88">
        <v>2814.7659924281356</v>
      </c>
      <c r="AV21" s="40">
        <v>174.08040507365928</v>
      </c>
      <c r="AW21" s="88">
        <v>925.24000000000115</v>
      </c>
      <c r="AX21" s="39">
        <v>0</v>
      </c>
      <c r="AY21" s="39">
        <v>0</v>
      </c>
      <c r="AZ21" s="88">
        <v>602.66</v>
      </c>
      <c r="BA21" s="89">
        <v>322.58000000000118</v>
      </c>
      <c r="BC21" s="84"/>
    </row>
    <row r="22" spans="1:137">
      <c r="B22" s="35"/>
      <c r="E22" s="34"/>
      <c r="F22" s="144" t="s">
        <v>75</v>
      </c>
      <c r="G22" s="91" t="s">
        <v>76</v>
      </c>
      <c r="H22" s="138">
        <v>38015</v>
      </c>
      <c r="I22" s="92" t="s">
        <v>61</v>
      </c>
      <c r="J22" s="92" t="s">
        <v>62</v>
      </c>
      <c r="K22" s="92" t="s">
        <v>63</v>
      </c>
      <c r="L22" s="91" t="s">
        <v>77</v>
      </c>
      <c r="M22" s="139">
        <v>0.13129880919412901</v>
      </c>
      <c r="N22" s="140" t="s">
        <v>52</v>
      </c>
      <c r="O22" s="100">
        <v>2018</v>
      </c>
      <c r="P22" s="100">
        <v>2</v>
      </c>
      <c r="Q22" s="39">
        <v>7222</v>
      </c>
      <c r="R22" s="39">
        <v>106.81254948887538</v>
      </c>
      <c r="S22" s="88">
        <v>7115.1874505111246</v>
      </c>
      <c r="T22" s="39">
        <v>2808.4139831960274</v>
      </c>
      <c r="U22" s="39">
        <v>0</v>
      </c>
      <c r="V22" s="39">
        <v>0</v>
      </c>
      <c r="W22" s="39">
        <v>4306.7734673150972</v>
      </c>
      <c r="X22" s="88">
        <v>108.70910615753596</v>
      </c>
      <c r="Y22" s="39">
        <v>842.82334350981091</v>
      </c>
      <c r="Z22" s="88">
        <v>55.120890416212816</v>
      </c>
      <c r="AA22" s="39">
        <v>0</v>
      </c>
      <c r="AB22" s="39">
        <v>-26.775641910723142</v>
      </c>
      <c r="AC22" s="88">
        <v>42.120854619558266</v>
      </c>
      <c r="AD22" s="39">
        <v>279.33457598862691</v>
      </c>
      <c r="AE22" s="39">
        <v>721.1696710287448</v>
      </c>
      <c r="AF22" s="39">
        <v>549.10378472914715</v>
      </c>
      <c r="AG22" s="39">
        <v>265.78056139381948</v>
      </c>
      <c r="AH22" s="39">
        <v>0</v>
      </c>
      <c r="AI22" s="39">
        <v>148.22626042577562</v>
      </c>
      <c r="AJ22" s="39">
        <v>55.047026576459096</v>
      </c>
      <c r="AK22" s="39">
        <v>10.211675845951655</v>
      </c>
      <c r="AL22" s="39">
        <v>8.6974671310004137</v>
      </c>
      <c r="AM22" s="39">
        <v>2.2343811525500001</v>
      </c>
      <c r="AN22" s="39">
        <v>6.5369498182041328</v>
      </c>
      <c r="AO22" s="39">
        <v>19.998634613319425</v>
      </c>
      <c r="AP22" s="39">
        <v>0</v>
      </c>
      <c r="AQ22" s="39">
        <v>16.58243202470992</v>
      </c>
      <c r="AR22" s="39">
        <v>0</v>
      </c>
      <c r="AS22" s="39">
        <v>7.9772946934016549</v>
      </c>
      <c r="AT22" s="39">
        <v>101.19346046259504</v>
      </c>
      <c r="AU22" s="88">
        <v>2192.0941758843051</v>
      </c>
      <c r="AV22" s="40">
        <v>144.44073863839753</v>
      </c>
      <c r="AW22" s="88">
        <v>948.23999999999978</v>
      </c>
      <c r="AX22" s="39">
        <v>0</v>
      </c>
      <c r="AY22" s="39">
        <v>0</v>
      </c>
      <c r="AZ22" s="88">
        <v>210.84</v>
      </c>
      <c r="BA22" s="89">
        <v>737.39999999999975</v>
      </c>
      <c r="BC22" s="84"/>
    </row>
    <row r="23" spans="1:137">
      <c r="B23" s="35"/>
      <c r="E23" s="34"/>
      <c r="F23" s="144" t="s">
        <v>78</v>
      </c>
      <c r="G23" s="91" t="s">
        <v>79</v>
      </c>
      <c r="H23" s="138">
        <v>38453</v>
      </c>
      <c r="I23" s="92" t="s">
        <v>61</v>
      </c>
      <c r="J23" s="92" t="s">
        <v>62</v>
      </c>
      <c r="K23" s="92" t="s">
        <v>63</v>
      </c>
      <c r="L23" s="91" t="s">
        <v>80</v>
      </c>
      <c r="M23" s="139">
        <v>0.11659212085308064</v>
      </c>
      <c r="N23" s="140" t="s">
        <v>52</v>
      </c>
      <c r="O23" s="100">
        <v>2018</v>
      </c>
      <c r="P23" s="100">
        <v>2</v>
      </c>
      <c r="Q23" s="39">
        <v>13504</v>
      </c>
      <c r="R23" s="39">
        <v>394.22391706921599</v>
      </c>
      <c r="S23" s="88">
        <v>13109.776082930784</v>
      </c>
      <c r="T23" s="39">
        <v>5610.2396185957004</v>
      </c>
      <c r="U23" s="39">
        <v>0</v>
      </c>
      <c r="V23" s="39">
        <v>0</v>
      </c>
      <c r="W23" s="39">
        <v>7499.536464335084</v>
      </c>
      <c r="X23" s="88">
        <v>192.04616291756361</v>
      </c>
      <c r="Y23" s="39">
        <v>1574.3662248789553</v>
      </c>
      <c r="Z23" s="88">
        <v>83.615923405411536</v>
      </c>
      <c r="AA23" s="39">
        <v>0</v>
      </c>
      <c r="AB23" s="39">
        <v>252.05822466046584</v>
      </c>
      <c r="AC23" s="88">
        <v>124.73007438448275</v>
      </c>
      <c r="AD23" s="39">
        <v>467.87846939675876</v>
      </c>
      <c r="AE23" s="39">
        <v>1350.6780262551592</v>
      </c>
      <c r="AF23" s="39">
        <v>433.28595098271268</v>
      </c>
      <c r="AG23" s="39">
        <v>466.64910160183638</v>
      </c>
      <c r="AH23" s="39">
        <v>0</v>
      </c>
      <c r="AI23" s="39">
        <v>289.26078546988555</v>
      </c>
      <c r="AJ23" s="39">
        <v>150.11526443536562</v>
      </c>
      <c r="AK23" s="39">
        <v>17.51376273997084</v>
      </c>
      <c r="AL23" s="39">
        <v>19.518577913228839</v>
      </c>
      <c r="AM23" s="39">
        <v>101.48903980851352</v>
      </c>
      <c r="AN23" s="39">
        <v>16.530268504032954</v>
      </c>
      <c r="AO23" s="39">
        <v>48.153390859574252</v>
      </c>
      <c r="AP23" s="39">
        <v>0</v>
      </c>
      <c r="AQ23" s="39">
        <v>4.8796444783072097</v>
      </c>
      <c r="AR23" s="39">
        <v>0</v>
      </c>
      <c r="AS23" s="39">
        <v>14.10935961557046</v>
      </c>
      <c r="AT23" s="39">
        <v>48.115564158192029</v>
      </c>
      <c r="AU23" s="88">
        <v>3428.177206219108</v>
      </c>
      <c r="AV23" s="40">
        <v>270.08264786909677</v>
      </c>
      <c r="AW23" s="88">
        <v>1574.4600000000009</v>
      </c>
      <c r="AX23" s="39">
        <v>0</v>
      </c>
      <c r="AY23" s="39">
        <v>0</v>
      </c>
      <c r="AZ23" s="88">
        <v>242.02</v>
      </c>
      <c r="BA23" s="89">
        <v>1332.440000000001</v>
      </c>
      <c r="BC23" s="84"/>
    </row>
    <row r="24" spans="1:137">
      <c r="F24" s="144" t="s">
        <v>81</v>
      </c>
      <c r="G24" s="91" t="s">
        <v>82</v>
      </c>
      <c r="H24" s="138">
        <v>38453</v>
      </c>
      <c r="I24" s="92" t="s">
        <v>61</v>
      </c>
      <c r="J24" s="92" t="s">
        <v>62</v>
      </c>
      <c r="K24" s="92" t="s">
        <v>63</v>
      </c>
      <c r="L24" s="91" t="s">
        <v>83</v>
      </c>
      <c r="M24" s="139">
        <v>0.16630074925945287</v>
      </c>
      <c r="N24" s="140" t="s">
        <v>52</v>
      </c>
      <c r="O24" s="100">
        <v>2018</v>
      </c>
      <c r="P24" s="100">
        <v>2</v>
      </c>
      <c r="Q24" s="39">
        <v>11478</v>
      </c>
      <c r="R24" s="39">
        <v>214.75312180044003</v>
      </c>
      <c r="S24" s="88">
        <v>11263.246878199559</v>
      </c>
      <c r="T24" s="39">
        <v>4477.5344982361476</v>
      </c>
      <c r="U24" s="39">
        <v>0</v>
      </c>
      <c r="V24" s="39">
        <v>0</v>
      </c>
      <c r="W24" s="39">
        <v>6785.7123799634119</v>
      </c>
      <c r="X24" s="88">
        <v>140.22397771771568</v>
      </c>
      <c r="Y24" s="39">
        <v>1352.336155820713</v>
      </c>
      <c r="Z24" s="88">
        <v>78.345715075964549</v>
      </c>
      <c r="AA24" s="39">
        <v>0</v>
      </c>
      <c r="AB24" s="39">
        <v>20.180519499424989</v>
      </c>
      <c r="AC24" s="88">
        <v>99.435936006366376</v>
      </c>
      <c r="AD24" s="39">
        <v>385.34210002765877</v>
      </c>
      <c r="AE24" s="39">
        <v>1147.1064085829496</v>
      </c>
      <c r="AF24" s="39">
        <v>232.06669157572435</v>
      </c>
      <c r="AG24" s="39">
        <v>419.89218906945257</v>
      </c>
      <c r="AH24" s="39">
        <v>0</v>
      </c>
      <c r="AI24" s="39">
        <v>228.26079783388249</v>
      </c>
      <c r="AJ24" s="39">
        <v>108.41453200894787</v>
      </c>
      <c r="AK24" s="39">
        <v>17.952679260298034</v>
      </c>
      <c r="AL24" s="39">
        <v>15.056486949432996</v>
      </c>
      <c r="AM24" s="39">
        <v>97.876447838977498</v>
      </c>
      <c r="AN24" s="39">
        <v>8.6700115972690615</v>
      </c>
      <c r="AO24" s="39">
        <v>35.998185197226363</v>
      </c>
      <c r="AP24" s="39">
        <v>0</v>
      </c>
      <c r="AQ24" s="39">
        <v>15.334966979323864</v>
      </c>
      <c r="AR24" s="39">
        <v>0</v>
      </c>
      <c r="AS24" s="39">
        <v>46.41333831514487</v>
      </c>
      <c r="AT24" s="39">
        <v>175.25676547798705</v>
      </c>
      <c r="AU24" s="88">
        <v>2933.6416007142748</v>
      </c>
      <c r="AV24" s="40">
        <v>252.74847512895286</v>
      </c>
      <c r="AW24" s="88">
        <v>1908.8</v>
      </c>
      <c r="AX24" s="39">
        <v>0</v>
      </c>
      <c r="AY24" s="39">
        <v>0</v>
      </c>
      <c r="AZ24" s="88">
        <v>229.98</v>
      </c>
      <c r="BA24" s="89">
        <v>1678.82</v>
      </c>
      <c r="BC24" s="84"/>
    </row>
    <row r="25" spans="1:137">
      <c r="B25" s="35"/>
      <c r="E25" s="34"/>
      <c r="F25" s="144" t="s">
        <v>84</v>
      </c>
      <c r="G25" s="91" t="s">
        <v>85</v>
      </c>
      <c r="H25" s="138">
        <v>38453</v>
      </c>
      <c r="I25" s="92" t="s">
        <v>61</v>
      </c>
      <c r="J25" s="92" t="s">
        <v>62</v>
      </c>
      <c r="K25" s="92" t="s">
        <v>63</v>
      </c>
      <c r="L25" s="91" t="s">
        <v>83</v>
      </c>
      <c r="M25" s="139">
        <v>0.17129988028731041</v>
      </c>
      <c r="N25" s="140" t="s">
        <v>52</v>
      </c>
      <c r="O25" s="100">
        <v>2018</v>
      </c>
      <c r="P25" s="100">
        <v>2</v>
      </c>
      <c r="Q25" s="39">
        <v>20048</v>
      </c>
      <c r="R25" s="39">
        <v>225.06536781701385</v>
      </c>
      <c r="S25" s="88">
        <v>19822.934632182987</v>
      </c>
      <c r="T25" s="39">
        <v>7818.7277155169277</v>
      </c>
      <c r="U25" s="39">
        <v>0</v>
      </c>
      <c r="V25" s="39">
        <v>0</v>
      </c>
      <c r="W25" s="39">
        <v>12004.206916666059</v>
      </c>
      <c r="X25" s="88">
        <v>246.27493127811763</v>
      </c>
      <c r="Y25" s="39">
        <v>2366.7463087052579</v>
      </c>
      <c r="Z25" s="88">
        <v>97.992898131202281</v>
      </c>
      <c r="AA25" s="39">
        <v>0</v>
      </c>
      <c r="AB25" s="39">
        <v>-190.54421897671841</v>
      </c>
      <c r="AC25" s="88">
        <v>91.143252568411683</v>
      </c>
      <c r="AD25" s="39">
        <v>614.73716523146697</v>
      </c>
      <c r="AE25" s="39">
        <v>1799.7046672548436</v>
      </c>
      <c r="AF25" s="39">
        <v>1506.9219159004574</v>
      </c>
      <c r="AG25" s="39">
        <v>640.63375793856221</v>
      </c>
      <c r="AH25" s="39">
        <v>0</v>
      </c>
      <c r="AI25" s="39">
        <v>336.33081292335959</v>
      </c>
      <c r="AJ25" s="39">
        <v>169.07239677134751</v>
      </c>
      <c r="AK25" s="39">
        <v>19.820499172420831</v>
      </c>
      <c r="AL25" s="39">
        <v>7.5282142518611419</v>
      </c>
      <c r="AM25" s="39">
        <v>96.331906640320227</v>
      </c>
      <c r="AN25" s="39">
        <v>5.1893515716712724</v>
      </c>
      <c r="AO25" s="39">
        <v>41.340328260917119</v>
      </c>
      <c r="AP25" s="39">
        <v>9.0448205210467609</v>
      </c>
      <c r="AQ25" s="39">
        <v>18.345454147739286</v>
      </c>
      <c r="AR25" s="39">
        <v>0</v>
      </c>
      <c r="AS25" s="39">
        <v>37.924460615252258</v>
      </c>
      <c r="AT25" s="39">
        <v>254.47922302347118</v>
      </c>
      <c r="AU25" s="88">
        <v>5557.4049742247362</v>
      </c>
      <c r="AV25" s="40">
        <v>400.96877073505067</v>
      </c>
      <c r="AW25" s="88">
        <v>3434.2199999999993</v>
      </c>
      <c r="AX25" s="39">
        <v>0</v>
      </c>
      <c r="AY25" s="39">
        <v>0</v>
      </c>
      <c r="AZ25" s="88">
        <v>524.17999999999995</v>
      </c>
      <c r="BA25" s="89">
        <v>2910.0399999999995</v>
      </c>
      <c r="BC25" s="84"/>
    </row>
    <row r="26" spans="1:137">
      <c r="B26" s="35"/>
      <c r="E26" s="34"/>
      <c r="F26" s="144" t="s">
        <v>86</v>
      </c>
      <c r="G26" s="91" t="s">
        <v>87</v>
      </c>
      <c r="H26" s="138">
        <v>38861</v>
      </c>
      <c r="I26" s="92" t="s">
        <v>55</v>
      </c>
      <c r="J26" s="92" t="s">
        <v>71</v>
      </c>
      <c r="K26" s="92" t="s">
        <v>63</v>
      </c>
      <c r="L26" s="91" t="s">
        <v>88</v>
      </c>
      <c r="M26" s="139">
        <v>0.12629983746056025</v>
      </c>
      <c r="N26" s="140" t="s">
        <v>52</v>
      </c>
      <c r="O26" s="100">
        <v>2018</v>
      </c>
      <c r="P26" s="100">
        <v>2</v>
      </c>
      <c r="Q26" s="39">
        <v>20918</v>
      </c>
      <c r="R26" s="39">
        <v>337.00623952824452</v>
      </c>
      <c r="S26" s="88">
        <v>20580.993760471756</v>
      </c>
      <c r="T26" s="39">
        <v>8262.1667271961433</v>
      </c>
      <c r="U26" s="39">
        <v>0</v>
      </c>
      <c r="V26" s="39">
        <v>0</v>
      </c>
      <c r="W26" s="39">
        <v>12318.827033275613</v>
      </c>
      <c r="X26" s="88">
        <v>219.70410258810313</v>
      </c>
      <c r="Y26" s="39">
        <v>2469.7278663359384</v>
      </c>
      <c r="Z26" s="88">
        <v>114.01274301492955</v>
      </c>
      <c r="AA26" s="39">
        <v>0</v>
      </c>
      <c r="AB26" s="39">
        <v>533.21467122197782</v>
      </c>
      <c r="AC26" s="88">
        <v>-50.319895165442034</v>
      </c>
      <c r="AD26" s="39">
        <v>624.27997566340616</v>
      </c>
      <c r="AE26" s="39">
        <v>1922.786985538447</v>
      </c>
      <c r="AF26" s="39">
        <v>1262.7160930406701</v>
      </c>
      <c r="AG26" s="39">
        <v>726.01623063602756</v>
      </c>
      <c r="AH26" s="39">
        <v>0</v>
      </c>
      <c r="AI26" s="39">
        <v>480.62352787008001</v>
      </c>
      <c r="AJ26" s="39">
        <v>250.67922871718071</v>
      </c>
      <c r="AK26" s="39">
        <v>11.512878738241213</v>
      </c>
      <c r="AL26" s="39">
        <v>23.750207329058831</v>
      </c>
      <c r="AM26" s="39">
        <v>96.469308747133439</v>
      </c>
      <c r="AN26" s="39">
        <v>6.3829905929704678</v>
      </c>
      <c r="AO26" s="39">
        <v>48.87099546028923</v>
      </c>
      <c r="AP26" s="39">
        <v>3.0544372162680768</v>
      </c>
      <c r="AQ26" s="39">
        <v>24.885831422286703</v>
      </c>
      <c r="AR26" s="39">
        <v>0</v>
      </c>
      <c r="AS26" s="39">
        <v>220.60476997238732</v>
      </c>
      <c r="AT26" s="39">
        <v>269.55408433565776</v>
      </c>
      <c r="AU26" s="88">
        <v>5972.187545280105</v>
      </c>
      <c r="AV26" s="40">
        <v>418.36</v>
      </c>
      <c r="AW26" s="88">
        <v>2641.9399999999991</v>
      </c>
      <c r="AX26" s="39">
        <v>0</v>
      </c>
      <c r="AY26" s="39">
        <v>0</v>
      </c>
      <c r="AZ26" s="88">
        <v>296.94</v>
      </c>
      <c r="BA26" s="89">
        <v>2344.9999999999991</v>
      </c>
      <c r="BC26" s="84"/>
    </row>
    <row r="27" spans="1:137">
      <c r="B27" s="35"/>
      <c r="E27" s="34"/>
      <c r="F27" s="144" t="s">
        <v>89</v>
      </c>
      <c r="G27" s="91" t="s">
        <v>90</v>
      </c>
      <c r="H27" s="138">
        <v>39056</v>
      </c>
      <c r="I27" s="92" t="s">
        <v>61</v>
      </c>
      <c r="J27" s="92" t="s">
        <v>91</v>
      </c>
      <c r="K27" s="92" t="s">
        <v>63</v>
      </c>
      <c r="L27" s="91" t="s">
        <v>92</v>
      </c>
      <c r="M27" s="139">
        <v>0.11130045871559635</v>
      </c>
      <c r="N27" s="140" t="s">
        <v>52</v>
      </c>
      <c r="O27" s="100">
        <v>2018</v>
      </c>
      <c r="P27" s="100">
        <v>2</v>
      </c>
      <c r="Q27" s="39">
        <v>8720</v>
      </c>
      <c r="R27" s="39">
        <v>208.91286010356905</v>
      </c>
      <c r="S27" s="88">
        <v>8511.0871398964318</v>
      </c>
      <c r="T27" s="39">
        <v>3534.4267484493507</v>
      </c>
      <c r="U27" s="39">
        <v>0</v>
      </c>
      <c r="V27" s="39">
        <v>0</v>
      </c>
      <c r="W27" s="39">
        <v>4976.6603914470816</v>
      </c>
      <c r="X27" s="88">
        <v>115.19124895490594</v>
      </c>
      <c r="Y27" s="39">
        <v>1028.5233123476582</v>
      </c>
      <c r="Z27" s="88">
        <v>72.272504669173031</v>
      </c>
      <c r="AA27" s="39">
        <v>0</v>
      </c>
      <c r="AB27" s="39">
        <v>141.47614764828231</v>
      </c>
      <c r="AC27" s="88">
        <v>64.969083836561254</v>
      </c>
      <c r="AD27" s="39">
        <v>235.13325996726459</v>
      </c>
      <c r="AE27" s="39">
        <v>844.36252893211395</v>
      </c>
      <c r="AF27" s="39">
        <v>328.83908437656538</v>
      </c>
      <c r="AG27" s="39">
        <v>352.24051780803046</v>
      </c>
      <c r="AH27" s="39">
        <v>0</v>
      </c>
      <c r="AI27" s="39">
        <v>169.40441276420631</v>
      </c>
      <c r="AJ27" s="39">
        <v>204.64776685976557</v>
      </c>
      <c r="AK27" s="39">
        <v>9.0279740723568196</v>
      </c>
      <c r="AL27" s="39">
        <v>5.8779255650956275</v>
      </c>
      <c r="AM27" s="39">
        <v>43.954542830701286</v>
      </c>
      <c r="AN27" s="39">
        <v>7.1119651864969198</v>
      </c>
      <c r="AO27" s="39">
        <v>15.863904080382396</v>
      </c>
      <c r="AP27" s="39">
        <v>0</v>
      </c>
      <c r="AQ27" s="39">
        <v>10.814084050700794</v>
      </c>
      <c r="AR27" s="39">
        <v>0</v>
      </c>
      <c r="AS27" s="39">
        <v>8.1998685369427946</v>
      </c>
      <c r="AT27" s="39">
        <v>173.8047382563083</v>
      </c>
      <c r="AU27" s="88">
        <v>2409.282573286931</v>
      </c>
      <c r="AV27" s="40">
        <v>174.40552070356941</v>
      </c>
      <c r="AW27" s="88">
        <v>970.54000000000019</v>
      </c>
      <c r="AX27" s="39">
        <v>0</v>
      </c>
      <c r="AY27" s="39">
        <v>0</v>
      </c>
      <c r="AZ27" s="88">
        <v>455.04</v>
      </c>
      <c r="BA27" s="89">
        <v>515.50000000000023</v>
      </c>
      <c r="BC27" s="84"/>
    </row>
    <row r="28" spans="1:137">
      <c r="B28" s="35"/>
      <c r="E28" s="34"/>
      <c r="F28" s="144" t="s">
        <v>93</v>
      </c>
      <c r="G28" s="91" t="s">
        <v>94</v>
      </c>
      <c r="H28" s="138">
        <v>39781</v>
      </c>
      <c r="I28" s="92" t="s">
        <v>55</v>
      </c>
      <c r="J28" s="92" t="s">
        <v>71</v>
      </c>
      <c r="K28" s="92" t="s">
        <v>95</v>
      </c>
      <c r="L28" s="91" t="s">
        <v>96</v>
      </c>
      <c r="M28" s="139">
        <v>0.10500198176773685</v>
      </c>
      <c r="N28" s="140" t="s">
        <v>52</v>
      </c>
      <c r="O28" s="100">
        <v>2018</v>
      </c>
      <c r="P28" s="100">
        <v>2</v>
      </c>
      <c r="Q28" s="39">
        <v>5046</v>
      </c>
      <c r="R28" s="39">
        <v>101.4015982481499</v>
      </c>
      <c r="S28" s="88">
        <v>4944.5984017518504</v>
      </c>
      <c r="T28" s="39">
        <v>2868.6959271847904</v>
      </c>
      <c r="U28" s="39">
        <v>0</v>
      </c>
      <c r="V28" s="39">
        <v>0</v>
      </c>
      <c r="W28" s="39">
        <v>2075.9024745670599</v>
      </c>
      <c r="X28" s="88">
        <v>166.06489879993541</v>
      </c>
      <c r="Y28" s="39">
        <v>382.36707719089571</v>
      </c>
      <c r="Z28" s="88">
        <v>44.347628818879642</v>
      </c>
      <c r="AA28" s="39">
        <v>0</v>
      </c>
      <c r="AB28" s="39">
        <v>55.865058703520631</v>
      </c>
      <c r="AC28" s="88">
        <v>7.5217483842261679</v>
      </c>
      <c r="AD28" s="39">
        <v>168.52924148198323</v>
      </c>
      <c r="AE28" s="39">
        <v>159.60989039121236</v>
      </c>
      <c r="AF28" s="39">
        <v>236.69613986443636</v>
      </c>
      <c r="AG28" s="39">
        <v>39.697175693079629</v>
      </c>
      <c r="AH28" s="39">
        <v>0</v>
      </c>
      <c r="AI28" s="39">
        <v>8.047214881273554</v>
      </c>
      <c r="AJ28" s="39">
        <v>9.5015104193333659</v>
      </c>
      <c r="AK28" s="39">
        <v>4.7173211817111254</v>
      </c>
      <c r="AL28" s="39">
        <v>3.2592919343213742</v>
      </c>
      <c r="AM28" s="39">
        <v>58.428770042102684</v>
      </c>
      <c r="AN28" s="39">
        <v>0</v>
      </c>
      <c r="AO28" s="39">
        <v>5.2412850576795087</v>
      </c>
      <c r="AP28" s="39">
        <v>0</v>
      </c>
      <c r="AQ28" s="39">
        <v>5.6838871537555677</v>
      </c>
      <c r="AR28" s="39">
        <v>0</v>
      </c>
      <c r="AS28" s="39">
        <v>8.8781778868307981</v>
      </c>
      <c r="AT28" s="39">
        <v>80.687349105760859</v>
      </c>
      <c r="AU28" s="88">
        <v>788.97725509348049</v>
      </c>
      <c r="AV28" s="40">
        <v>100.91880757612159</v>
      </c>
      <c r="AW28" s="88">
        <v>529.84000000000015</v>
      </c>
      <c r="AX28" s="39">
        <v>0</v>
      </c>
      <c r="AY28" s="39">
        <v>0</v>
      </c>
      <c r="AZ28" s="88">
        <v>105.48</v>
      </c>
      <c r="BA28" s="89">
        <v>424.36000000000013</v>
      </c>
      <c r="BC28" s="84"/>
    </row>
    <row r="29" spans="1:137">
      <c r="B29" s="35"/>
      <c r="E29" s="34"/>
      <c r="F29" s="144" t="s">
        <v>97</v>
      </c>
      <c r="G29" s="91" t="s">
        <v>98</v>
      </c>
      <c r="H29" s="138">
        <v>40002</v>
      </c>
      <c r="I29" s="92" t="s">
        <v>61</v>
      </c>
      <c r="J29" s="92" t="s">
        <v>67</v>
      </c>
      <c r="K29" s="92" t="s">
        <v>63</v>
      </c>
      <c r="L29" s="91" t="s">
        <v>68</v>
      </c>
      <c r="M29" s="139">
        <v>0.13129926108374379</v>
      </c>
      <c r="N29" s="140" t="s">
        <v>52</v>
      </c>
      <c r="O29" s="100">
        <v>2018</v>
      </c>
      <c r="P29" s="100">
        <v>2</v>
      </c>
      <c r="Q29" s="39">
        <v>12992</v>
      </c>
      <c r="R29" s="39">
        <v>223.74104200957709</v>
      </c>
      <c r="S29" s="88">
        <v>12768.258957990423</v>
      </c>
      <c r="T29" s="39">
        <v>5067.714067218908</v>
      </c>
      <c r="U29" s="39">
        <v>0</v>
      </c>
      <c r="V29" s="39">
        <v>0</v>
      </c>
      <c r="W29" s="39">
        <v>7700.5448907715154</v>
      </c>
      <c r="X29" s="88">
        <v>188.54015300650917</v>
      </c>
      <c r="Y29" s="39">
        <v>1532.1895225491924</v>
      </c>
      <c r="Z29" s="88">
        <v>91.475739118226045</v>
      </c>
      <c r="AA29" s="39">
        <v>0</v>
      </c>
      <c r="AB29" s="39">
        <v>-41.003020101147989</v>
      </c>
      <c r="AC29" s="88">
        <v>80.686491992699175</v>
      </c>
      <c r="AD29" s="39">
        <v>450.78095454314621</v>
      </c>
      <c r="AE29" s="39">
        <v>1231.3907461233073</v>
      </c>
      <c r="AF29" s="39">
        <v>578.52486430455519</v>
      </c>
      <c r="AG29" s="39">
        <v>531.01850333226866</v>
      </c>
      <c r="AH29" s="39">
        <v>0</v>
      </c>
      <c r="AI29" s="39">
        <v>353.0179563086059</v>
      </c>
      <c r="AJ29" s="39">
        <v>269.53712693087823</v>
      </c>
      <c r="AK29" s="39">
        <v>8.8099248111316566</v>
      </c>
      <c r="AL29" s="39">
        <v>28.680768438001294</v>
      </c>
      <c r="AM29" s="39">
        <v>106.7669742529656</v>
      </c>
      <c r="AN29" s="39">
        <v>8.3830121550856287</v>
      </c>
      <c r="AO29" s="39">
        <v>55.944963062758944</v>
      </c>
      <c r="AP29" s="39">
        <v>0</v>
      </c>
      <c r="AQ29" s="39">
        <v>23.40257559961405</v>
      </c>
      <c r="AR29" s="39">
        <v>0</v>
      </c>
      <c r="AS29" s="39">
        <v>9.3532681915538749</v>
      </c>
      <c r="AT29" s="39">
        <v>227.36979958596831</v>
      </c>
      <c r="AU29" s="88">
        <v>3882.9814376398413</v>
      </c>
      <c r="AV29" s="40">
        <v>259.83456656619575</v>
      </c>
      <c r="AW29" s="88">
        <v>1705.8399999999995</v>
      </c>
      <c r="AX29" s="39">
        <v>0</v>
      </c>
      <c r="AY29" s="39">
        <v>0</v>
      </c>
      <c r="AZ29" s="88">
        <v>315.83999999999997</v>
      </c>
      <c r="BA29" s="89">
        <v>1389.9999999999995</v>
      </c>
      <c r="BC29" s="84"/>
    </row>
    <row r="30" spans="1:137">
      <c r="B30" s="35"/>
      <c r="E30" s="34"/>
      <c r="F30" s="144" t="s">
        <v>99</v>
      </c>
      <c r="G30" s="91" t="s">
        <v>100</v>
      </c>
      <c r="H30" s="138">
        <v>40308</v>
      </c>
      <c r="I30" s="92" t="s">
        <v>55</v>
      </c>
      <c r="J30" s="92" t="s">
        <v>71</v>
      </c>
      <c r="K30" s="92" t="s">
        <v>63</v>
      </c>
      <c r="L30" s="91" t="s">
        <v>77</v>
      </c>
      <c r="M30" s="139">
        <v>7.4202898550724608E-2</v>
      </c>
      <c r="N30" s="140" t="s">
        <v>52</v>
      </c>
      <c r="O30" s="100">
        <v>2018</v>
      </c>
      <c r="P30" s="100">
        <v>2</v>
      </c>
      <c r="Q30" s="39">
        <v>8970</v>
      </c>
      <c r="R30" s="39">
        <v>70.648910105950236</v>
      </c>
      <c r="S30" s="88">
        <v>8899.3510898940494</v>
      </c>
      <c r="T30" s="39">
        <v>3499.8158915997274</v>
      </c>
      <c r="U30" s="39">
        <v>0</v>
      </c>
      <c r="V30" s="39">
        <v>0</v>
      </c>
      <c r="W30" s="39">
        <v>5399.5351982943221</v>
      </c>
      <c r="X30" s="88">
        <v>102.10434648437865</v>
      </c>
      <c r="Y30" s="39">
        <v>1067.933035338564</v>
      </c>
      <c r="Z30" s="88">
        <v>50.957806933054052</v>
      </c>
      <c r="AA30" s="39">
        <v>0</v>
      </c>
      <c r="AB30" s="39">
        <v>-25.772487539392355</v>
      </c>
      <c r="AC30" s="88">
        <v>48.378461150022915</v>
      </c>
      <c r="AD30" s="39">
        <v>402.02144720723419</v>
      </c>
      <c r="AE30" s="39">
        <v>998.30854428308135</v>
      </c>
      <c r="AF30" s="39">
        <v>573.51648634242599</v>
      </c>
      <c r="AG30" s="39">
        <v>621.2658387648803</v>
      </c>
      <c r="AH30" s="39">
        <v>0</v>
      </c>
      <c r="AI30" s="39">
        <v>249.31578873542369</v>
      </c>
      <c r="AJ30" s="39">
        <v>107.68244386881997</v>
      </c>
      <c r="AK30" s="39">
        <v>11.030373023368901</v>
      </c>
      <c r="AL30" s="39">
        <v>2.0760588009762762</v>
      </c>
      <c r="AM30" s="39">
        <v>0</v>
      </c>
      <c r="AN30" s="39">
        <v>8.5349084040135796</v>
      </c>
      <c r="AO30" s="39">
        <v>26.443536848798825</v>
      </c>
      <c r="AP30" s="39">
        <v>0</v>
      </c>
      <c r="AQ30" s="39">
        <v>19.712073463815145</v>
      </c>
      <c r="AR30" s="39">
        <v>0</v>
      </c>
      <c r="AS30" s="39">
        <v>74.57035450779432</v>
      </c>
      <c r="AT30" s="39">
        <v>216.45534286542545</v>
      </c>
      <c r="AU30" s="88">
        <v>3310.9331971160582</v>
      </c>
      <c r="AV30" s="40">
        <v>179.40083881163676</v>
      </c>
      <c r="AW30" s="88">
        <v>665.5999999999998</v>
      </c>
      <c r="AX30" s="39">
        <v>0</v>
      </c>
      <c r="AY30" s="39">
        <v>0</v>
      </c>
      <c r="AZ30" s="88">
        <v>135.96</v>
      </c>
      <c r="BA30" s="89">
        <v>529.63999999999976</v>
      </c>
      <c r="BC30" s="84"/>
    </row>
    <row r="31" spans="1:137">
      <c r="F31" s="144" t="s">
        <v>101</v>
      </c>
      <c r="G31" s="91" t="s">
        <v>102</v>
      </c>
      <c r="H31" s="138">
        <v>40328</v>
      </c>
      <c r="I31" s="92" t="s">
        <v>55</v>
      </c>
      <c r="J31" s="92" t="s">
        <v>103</v>
      </c>
      <c r="K31" s="92" t="s">
        <v>63</v>
      </c>
      <c r="L31" s="91" t="s">
        <v>77</v>
      </c>
      <c r="M31" s="139">
        <v>8.9532554257095109E-2</v>
      </c>
      <c r="N31" s="140" t="s">
        <v>52</v>
      </c>
      <c r="O31" s="100">
        <v>2018</v>
      </c>
      <c r="P31" s="100">
        <v>2</v>
      </c>
      <c r="Q31" s="39">
        <v>9584</v>
      </c>
      <c r="R31" s="39">
        <v>72.549941761703082</v>
      </c>
      <c r="S31" s="88">
        <v>9511.4500582382971</v>
      </c>
      <c r="T31" s="39">
        <v>3737.3108848561051</v>
      </c>
      <c r="U31" s="39">
        <v>0</v>
      </c>
      <c r="V31" s="39">
        <v>0</v>
      </c>
      <c r="W31" s="39">
        <v>5774.139173382192</v>
      </c>
      <c r="X31" s="88">
        <v>114.02473782001459</v>
      </c>
      <c r="Y31" s="39">
        <v>1141.3822606793535</v>
      </c>
      <c r="Z31" s="88">
        <v>49.068191555554598</v>
      </c>
      <c r="AA31" s="39">
        <v>0</v>
      </c>
      <c r="AB31" s="39">
        <v>-140.06513216110369</v>
      </c>
      <c r="AC31" s="88">
        <v>53.937869102699636</v>
      </c>
      <c r="AD31" s="39">
        <v>539.13108030425997</v>
      </c>
      <c r="AE31" s="39">
        <v>958.35870678513845</v>
      </c>
      <c r="AF31" s="39">
        <v>829.7641661158608</v>
      </c>
      <c r="AG31" s="39">
        <v>319.39451565329159</v>
      </c>
      <c r="AH31" s="39">
        <v>0</v>
      </c>
      <c r="AI31" s="39">
        <v>230.15069474908142</v>
      </c>
      <c r="AJ31" s="39">
        <v>128.11791478908265</v>
      </c>
      <c r="AK31" s="39">
        <v>14.010640061489307</v>
      </c>
      <c r="AL31" s="39">
        <v>6.2728049759834299</v>
      </c>
      <c r="AM31" s="39">
        <v>50.822100841602598</v>
      </c>
      <c r="AN31" s="39">
        <v>7.5521270434537362</v>
      </c>
      <c r="AO31" s="39">
        <v>27.732400946453062</v>
      </c>
      <c r="AP31" s="39">
        <v>0</v>
      </c>
      <c r="AQ31" s="39">
        <v>12.339267683020038</v>
      </c>
      <c r="AR31" s="39">
        <v>0</v>
      </c>
      <c r="AS31" s="39">
        <v>139.19849463152704</v>
      </c>
      <c r="AT31" s="39">
        <v>243.19499818072603</v>
      </c>
      <c r="AU31" s="88">
        <v>3506.0399127609699</v>
      </c>
      <c r="AV31" s="40">
        <v>191.67133362470426</v>
      </c>
      <c r="AW31" s="88">
        <v>858.07999999999959</v>
      </c>
      <c r="AX31" s="39">
        <v>0</v>
      </c>
      <c r="AY31" s="39">
        <v>0</v>
      </c>
      <c r="AZ31" s="88">
        <v>130.63999999999999</v>
      </c>
      <c r="BA31" s="89">
        <v>727.4399999999996</v>
      </c>
      <c r="BC31" s="84"/>
    </row>
    <row r="32" spans="1:137">
      <c r="B32" s="35"/>
      <c r="E32" s="34"/>
      <c r="F32" s="144" t="s">
        <v>104</v>
      </c>
      <c r="G32" s="91" t="s">
        <v>105</v>
      </c>
      <c r="H32" s="138">
        <v>40338</v>
      </c>
      <c r="I32" s="92" t="s">
        <v>55</v>
      </c>
      <c r="J32" s="92" t="s">
        <v>103</v>
      </c>
      <c r="K32" s="92" t="s">
        <v>106</v>
      </c>
      <c r="L32" s="91" t="s">
        <v>77</v>
      </c>
      <c r="M32" s="139">
        <v>3.036981509245382E-2</v>
      </c>
      <c r="N32" s="140" t="s">
        <v>52</v>
      </c>
      <c r="O32" s="100">
        <v>2018</v>
      </c>
      <c r="P32" s="100">
        <v>2</v>
      </c>
      <c r="Q32" s="39">
        <v>4002</v>
      </c>
      <c r="R32" s="39">
        <v>51.09095474418055</v>
      </c>
      <c r="S32" s="88">
        <v>3950.9090452558194</v>
      </c>
      <c r="T32" s="39">
        <v>1533.6941096537871</v>
      </c>
      <c r="U32" s="39">
        <v>0</v>
      </c>
      <c r="V32" s="39">
        <v>0</v>
      </c>
      <c r="W32" s="39">
        <v>2417.2149356020323</v>
      </c>
      <c r="X32" s="88">
        <v>64.114911969750679</v>
      </c>
      <c r="Y32" s="39">
        <v>335.8250029540352</v>
      </c>
      <c r="Z32" s="88">
        <v>52.962779156327542</v>
      </c>
      <c r="AA32" s="39">
        <v>0</v>
      </c>
      <c r="AB32" s="39">
        <v>-13.59535625664658</v>
      </c>
      <c r="AC32" s="88">
        <v>21.496425617393363</v>
      </c>
      <c r="AD32" s="39">
        <v>174.39492496750563</v>
      </c>
      <c r="AE32" s="39">
        <v>440.19181623537747</v>
      </c>
      <c r="AF32" s="39">
        <v>474.32030603804799</v>
      </c>
      <c r="AG32" s="39">
        <v>153.62752570010636</v>
      </c>
      <c r="AH32" s="39">
        <v>0</v>
      </c>
      <c r="AI32" s="39">
        <v>296.66715576036813</v>
      </c>
      <c r="AJ32" s="39">
        <v>44.982896136121937</v>
      </c>
      <c r="AK32" s="39">
        <v>5.1228878648233493</v>
      </c>
      <c r="AL32" s="39">
        <v>1.8521209972822876</v>
      </c>
      <c r="AM32" s="39">
        <v>22.875664657922719</v>
      </c>
      <c r="AN32" s="39">
        <v>0</v>
      </c>
      <c r="AO32" s="39">
        <v>16.452351412028833</v>
      </c>
      <c r="AP32" s="39">
        <v>0</v>
      </c>
      <c r="AQ32" s="39">
        <v>8.6300957107408731</v>
      </c>
      <c r="AR32" s="39">
        <v>0</v>
      </c>
      <c r="AS32" s="39">
        <v>2.1279688053881607</v>
      </c>
      <c r="AT32" s="39">
        <v>113.59018669502539</v>
      </c>
      <c r="AU32" s="88">
        <v>1754.8359009807391</v>
      </c>
      <c r="AV32" s="40">
        <v>80.03527118043246</v>
      </c>
      <c r="AW32" s="88">
        <v>121.54000000000019</v>
      </c>
      <c r="AX32" s="39">
        <v>0</v>
      </c>
      <c r="AY32" s="39">
        <v>0</v>
      </c>
      <c r="AZ32" s="88">
        <v>115.18</v>
      </c>
      <c r="BA32" s="89">
        <v>6.3600000000001842</v>
      </c>
      <c r="BC32" s="84"/>
    </row>
    <row r="33" spans="2:55">
      <c r="B33" s="35"/>
      <c r="E33" s="34"/>
      <c r="F33" s="144" t="s">
        <v>107</v>
      </c>
      <c r="G33" s="91" t="s">
        <v>213</v>
      </c>
      <c r="H33" s="138">
        <v>40978</v>
      </c>
      <c r="I33" s="92" t="s">
        <v>61</v>
      </c>
      <c r="J33" s="92" t="s">
        <v>108</v>
      </c>
      <c r="K33" s="92" t="s">
        <v>63</v>
      </c>
      <c r="L33" s="91" t="s">
        <v>77</v>
      </c>
      <c r="M33" s="139">
        <v>3.6300473719828488E-2</v>
      </c>
      <c r="N33" s="140" t="s">
        <v>52</v>
      </c>
      <c r="O33" s="100">
        <v>2018</v>
      </c>
      <c r="P33" s="100">
        <v>2</v>
      </c>
      <c r="Q33" s="39">
        <v>8866</v>
      </c>
      <c r="R33" s="39">
        <v>213.75931941538479</v>
      </c>
      <c r="S33" s="88">
        <v>8652.2406805846149</v>
      </c>
      <c r="T33" s="39">
        <v>3457.8650126908774</v>
      </c>
      <c r="U33" s="39">
        <v>0</v>
      </c>
      <c r="V33" s="39">
        <v>0</v>
      </c>
      <c r="W33" s="39">
        <v>5194.375667893737</v>
      </c>
      <c r="X33" s="88">
        <v>99.23729914722297</v>
      </c>
      <c r="Y33" s="39">
        <v>1038.272510090598</v>
      </c>
      <c r="Z33" s="88">
        <v>59.347351889461279</v>
      </c>
      <c r="AA33" s="39">
        <v>0</v>
      </c>
      <c r="AB33" s="39">
        <v>-12.812859693368598</v>
      </c>
      <c r="AC33" s="88">
        <v>57.714562689598374</v>
      </c>
      <c r="AD33" s="39">
        <v>391.71066457266505</v>
      </c>
      <c r="AE33" s="39">
        <v>886.28017741547683</v>
      </c>
      <c r="AF33" s="39">
        <v>1158.6604116309154</v>
      </c>
      <c r="AG33" s="39">
        <v>322.8387090173369</v>
      </c>
      <c r="AH33" s="39">
        <v>0</v>
      </c>
      <c r="AI33" s="39">
        <v>212.00284643363224</v>
      </c>
      <c r="AJ33" s="39">
        <v>68.146271466500238</v>
      </c>
      <c r="AK33" s="39">
        <v>12.540728160058114</v>
      </c>
      <c r="AL33" s="39">
        <v>2.5172166831219722</v>
      </c>
      <c r="AM33" s="39">
        <v>20.659318903820871</v>
      </c>
      <c r="AN33" s="39">
        <v>14.150839732145142</v>
      </c>
      <c r="AO33" s="39">
        <v>39.368361818916611</v>
      </c>
      <c r="AP33" s="39">
        <v>0</v>
      </c>
      <c r="AQ33" s="39">
        <v>24.537193253495261</v>
      </c>
      <c r="AR33" s="39">
        <v>0</v>
      </c>
      <c r="AS33" s="39">
        <v>6.6899001938827194</v>
      </c>
      <c r="AT33" s="39">
        <v>293.35779290870124</v>
      </c>
      <c r="AU33" s="88">
        <v>3453.4604321906695</v>
      </c>
      <c r="AV33" s="40">
        <v>177.31637157955583</v>
      </c>
      <c r="AW33" s="88">
        <v>321.83999999999941</v>
      </c>
      <c r="AX33" s="39">
        <v>0</v>
      </c>
      <c r="AY33" s="39">
        <v>0</v>
      </c>
      <c r="AZ33" s="88">
        <v>311.56</v>
      </c>
      <c r="BA33" s="89">
        <v>10.279999999999404</v>
      </c>
      <c r="BC33" s="84"/>
    </row>
    <row r="34" spans="2:55">
      <c r="B34" s="35"/>
      <c r="E34" s="34"/>
      <c r="F34" s="144" t="s">
        <v>109</v>
      </c>
      <c r="G34" s="91" t="s">
        <v>110</v>
      </c>
      <c r="H34" s="138">
        <v>41018</v>
      </c>
      <c r="I34" s="92" t="s">
        <v>61</v>
      </c>
      <c r="J34" s="92" t="s">
        <v>67</v>
      </c>
      <c r="K34" s="92" t="s">
        <v>63</v>
      </c>
      <c r="L34" s="91" t="s">
        <v>111</v>
      </c>
      <c r="M34" s="139">
        <v>0.19129939626783754</v>
      </c>
      <c r="N34" s="140" t="s">
        <v>52</v>
      </c>
      <c r="O34" s="100">
        <v>2018</v>
      </c>
      <c r="P34" s="100">
        <v>2</v>
      </c>
      <c r="Q34" s="39">
        <v>14576</v>
      </c>
      <c r="R34" s="39">
        <v>202.53175982178189</v>
      </c>
      <c r="S34" s="88">
        <v>14373.468240178217</v>
      </c>
      <c r="T34" s="39">
        <v>5817.9183915458671</v>
      </c>
      <c r="U34" s="39">
        <v>0</v>
      </c>
      <c r="V34" s="39">
        <v>0</v>
      </c>
      <c r="W34" s="39">
        <v>8555.5498486323504</v>
      </c>
      <c r="X34" s="88">
        <v>160.0815180853875</v>
      </c>
      <c r="Y34" s="39">
        <v>1724.8129955733007</v>
      </c>
      <c r="Z34" s="88">
        <v>80.849049964331726</v>
      </c>
      <c r="AA34" s="39">
        <v>0</v>
      </c>
      <c r="AB34" s="39">
        <v>-58.05724175419428</v>
      </c>
      <c r="AC34" s="88">
        <v>71.109643303607498</v>
      </c>
      <c r="AD34" s="39">
        <v>440.0295861796065</v>
      </c>
      <c r="AE34" s="39">
        <v>1200.4417443358652</v>
      </c>
      <c r="AF34" s="39">
        <v>244.30343634001102</v>
      </c>
      <c r="AG34" s="39">
        <v>650.26505700761709</v>
      </c>
      <c r="AH34" s="39">
        <v>0</v>
      </c>
      <c r="AI34" s="39">
        <v>414.24825173446266</v>
      </c>
      <c r="AJ34" s="39">
        <v>140.24346435432216</v>
      </c>
      <c r="AK34" s="39">
        <v>6.3465805698981717</v>
      </c>
      <c r="AL34" s="39">
        <v>3.5325306945659634</v>
      </c>
      <c r="AM34" s="39">
        <v>58.476355565413968</v>
      </c>
      <c r="AN34" s="39">
        <v>2.4348516651810592</v>
      </c>
      <c r="AO34" s="39">
        <v>52.888171415818093</v>
      </c>
      <c r="AP34" s="39">
        <v>9.8791112644641341</v>
      </c>
      <c r="AQ34" s="39">
        <v>15.966240427416782</v>
      </c>
      <c r="AR34" s="39">
        <v>0</v>
      </c>
      <c r="AS34" s="39">
        <v>14.209953980400936</v>
      </c>
      <c r="AT34" s="39">
        <v>243.58495552077727</v>
      </c>
      <c r="AU34" s="88">
        <v>3496.8502910558209</v>
      </c>
      <c r="AV34" s="40">
        <v>291.52359240409618</v>
      </c>
      <c r="AW34" s="88">
        <v>2788.38</v>
      </c>
      <c r="AX34" s="39">
        <v>0</v>
      </c>
      <c r="AY34" s="39">
        <v>0</v>
      </c>
      <c r="AZ34" s="88">
        <v>275.42</v>
      </c>
      <c r="BA34" s="89">
        <v>2512.96</v>
      </c>
      <c r="BC34" s="84"/>
    </row>
    <row r="35" spans="2:55">
      <c r="B35" s="35"/>
      <c r="E35" s="34"/>
      <c r="F35" s="144" t="s">
        <v>112</v>
      </c>
      <c r="G35" s="91" t="s">
        <v>113</v>
      </c>
      <c r="H35" s="138">
        <v>41324</v>
      </c>
      <c r="I35" s="92" t="s">
        <v>55</v>
      </c>
      <c r="J35" s="92" t="s">
        <v>103</v>
      </c>
      <c r="K35" s="92" t="s">
        <v>63</v>
      </c>
      <c r="L35" s="91" t="s">
        <v>114</v>
      </c>
      <c r="M35" s="139">
        <v>9.1300448430493258E-2</v>
      </c>
      <c r="N35" s="140" t="s">
        <v>52</v>
      </c>
      <c r="O35" s="100">
        <v>2018</v>
      </c>
      <c r="P35" s="100">
        <v>2</v>
      </c>
      <c r="Q35" s="39">
        <v>7582</v>
      </c>
      <c r="R35" s="39">
        <v>164.36519563953729</v>
      </c>
      <c r="S35" s="88">
        <v>7417.634804360463</v>
      </c>
      <c r="T35" s="39">
        <v>2973.4873288171266</v>
      </c>
      <c r="U35" s="39">
        <v>0</v>
      </c>
      <c r="V35" s="39">
        <v>0</v>
      </c>
      <c r="W35" s="39">
        <v>4444.1474755433364</v>
      </c>
      <c r="X35" s="88">
        <v>88.334021141136503</v>
      </c>
      <c r="Y35" s="39">
        <v>890.1078214491348</v>
      </c>
      <c r="Z35" s="88">
        <v>47.770136285121595</v>
      </c>
      <c r="AA35" s="39">
        <v>0</v>
      </c>
      <c r="AB35" s="39">
        <v>-26.757124871552584</v>
      </c>
      <c r="AC35" s="88">
        <v>63.268798779026362</v>
      </c>
      <c r="AD35" s="39">
        <v>328.45885137015176</v>
      </c>
      <c r="AE35" s="39">
        <v>821.82475678326398</v>
      </c>
      <c r="AF35" s="39">
        <v>662.20228712164828</v>
      </c>
      <c r="AG35" s="39">
        <v>215.81156453776836</v>
      </c>
      <c r="AH35" s="39">
        <v>0</v>
      </c>
      <c r="AI35" s="39">
        <v>144.02059015562455</v>
      </c>
      <c r="AJ35" s="39">
        <v>120.85614715597441</v>
      </c>
      <c r="AK35" s="39">
        <v>5.9529903110011606</v>
      </c>
      <c r="AL35" s="39">
        <v>3.2584789070743194</v>
      </c>
      <c r="AM35" s="39">
        <v>0</v>
      </c>
      <c r="AN35" s="39">
        <v>4.1775370603516908</v>
      </c>
      <c r="AO35" s="39">
        <v>19.529985757144157</v>
      </c>
      <c r="AP35" s="39">
        <v>12.637049607563865</v>
      </c>
      <c r="AQ35" s="39">
        <v>10.464730336180985</v>
      </c>
      <c r="AR35" s="39">
        <v>0</v>
      </c>
      <c r="AS35" s="39">
        <v>7.9790957852717304</v>
      </c>
      <c r="AT35" s="39">
        <v>199.33118083468096</v>
      </c>
      <c r="AU35" s="88">
        <v>2556.5052457236998</v>
      </c>
      <c r="AV35" s="40">
        <v>132.67857703676972</v>
      </c>
      <c r="AW35" s="88">
        <v>692.2399999999999</v>
      </c>
      <c r="AX35" s="39">
        <v>0</v>
      </c>
      <c r="AY35" s="39">
        <v>0</v>
      </c>
      <c r="AZ35" s="88">
        <v>158.5</v>
      </c>
      <c r="BA35" s="89">
        <v>533.7399999999999</v>
      </c>
      <c r="BC35" s="84"/>
    </row>
    <row r="36" spans="2:55">
      <c r="B36" s="35"/>
      <c r="E36" s="34"/>
      <c r="F36" s="144" t="s">
        <v>115</v>
      </c>
      <c r="G36" s="91" t="s">
        <v>214</v>
      </c>
      <c r="H36" s="138">
        <v>41408</v>
      </c>
      <c r="I36" s="92" t="s">
        <v>55</v>
      </c>
      <c r="J36" s="92" t="s">
        <v>116</v>
      </c>
      <c r="K36" s="92" t="s">
        <v>117</v>
      </c>
      <c r="L36" s="91" t="s">
        <v>114</v>
      </c>
      <c r="M36" s="139">
        <v>2.2644001732351704E-2</v>
      </c>
      <c r="N36" s="140" t="s">
        <v>52</v>
      </c>
      <c r="O36" s="100">
        <v>2018</v>
      </c>
      <c r="P36" s="100">
        <v>2</v>
      </c>
      <c r="Q36" s="39">
        <v>9236</v>
      </c>
      <c r="R36" s="39">
        <v>52.238716792941396</v>
      </c>
      <c r="S36" s="88">
        <v>9183.761283207059</v>
      </c>
      <c r="T36" s="39">
        <v>4555.2125558645821</v>
      </c>
      <c r="U36" s="39">
        <v>0</v>
      </c>
      <c r="V36" s="39">
        <v>0</v>
      </c>
      <c r="W36" s="39">
        <v>4628.5487273424769</v>
      </c>
      <c r="X36" s="88">
        <v>110.61144145008151</v>
      </c>
      <c r="Y36" s="39">
        <v>642.85288194111445</v>
      </c>
      <c r="Z36" s="88">
        <v>79.321358012851249</v>
      </c>
      <c r="AA36" s="39">
        <v>0</v>
      </c>
      <c r="AB36" s="39">
        <v>425.57170806559895</v>
      </c>
      <c r="AC36" s="88">
        <v>9.9207058597870912</v>
      </c>
      <c r="AD36" s="39">
        <v>193.7637863239666</v>
      </c>
      <c r="AE36" s="39">
        <v>967.84457658003259</v>
      </c>
      <c r="AF36" s="39">
        <v>947.02880982065801</v>
      </c>
      <c r="AG36" s="39">
        <v>230.36853361465424</v>
      </c>
      <c r="AH36" s="39">
        <v>0</v>
      </c>
      <c r="AI36" s="39">
        <v>254.52810971516254</v>
      </c>
      <c r="AJ36" s="39">
        <v>120.64286947348229</v>
      </c>
      <c r="AK36" s="39">
        <v>5.5803970461302388</v>
      </c>
      <c r="AL36" s="39">
        <v>11.935849237556344</v>
      </c>
      <c r="AM36" s="39">
        <v>0</v>
      </c>
      <c r="AN36" s="39">
        <v>0</v>
      </c>
      <c r="AO36" s="39">
        <v>27.481241008919152</v>
      </c>
      <c r="AP36" s="39">
        <v>0</v>
      </c>
      <c r="AQ36" s="39">
        <v>14.504603433394072</v>
      </c>
      <c r="AR36" s="39">
        <v>0</v>
      </c>
      <c r="AS36" s="39">
        <v>10.961494197755826</v>
      </c>
      <c r="AT36" s="39">
        <v>181.76150378824204</v>
      </c>
      <c r="AU36" s="88">
        <v>2966.4017742399537</v>
      </c>
      <c r="AV36" s="40">
        <v>184.72885777308909</v>
      </c>
      <c r="AW36" s="88">
        <v>209.14000000000033</v>
      </c>
      <c r="AX36" s="39">
        <v>0</v>
      </c>
      <c r="AY36" s="39">
        <v>0</v>
      </c>
      <c r="AZ36" s="88">
        <v>93.38</v>
      </c>
      <c r="BA36" s="89">
        <v>115.76000000000033</v>
      </c>
      <c r="BC36" s="84"/>
    </row>
    <row r="37" spans="2:55">
      <c r="B37" s="35"/>
      <c r="E37" s="34"/>
      <c r="F37" s="144" t="s">
        <v>118</v>
      </c>
      <c r="G37" s="91" t="s">
        <v>119</v>
      </c>
      <c r="H37" s="138">
        <v>41426</v>
      </c>
      <c r="I37" s="92" t="s">
        <v>61</v>
      </c>
      <c r="J37" s="92" t="s">
        <v>67</v>
      </c>
      <c r="K37" s="92" t="s">
        <v>63</v>
      </c>
      <c r="L37" s="91" t="s">
        <v>111</v>
      </c>
      <c r="M37" s="139">
        <v>0.11129970072680634</v>
      </c>
      <c r="N37" s="140" t="s">
        <v>52</v>
      </c>
      <c r="O37" s="100">
        <v>2018</v>
      </c>
      <c r="P37" s="100">
        <v>2</v>
      </c>
      <c r="Q37" s="39">
        <v>14034</v>
      </c>
      <c r="R37" s="39">
        <v>222.45919568436003</v>
      </c>
      <c r="S37" s="88">
        <v>13811.54080431564</v>
      </c>
      <c r="T37" s="39">
        <v>5609.1682024774482</v>
      </c>
      <c r="U37" s="39">
        <v>0</v>
      </c>
      <c r="V37" s="39">
        <v>0</v>
      </c>
      <c r="W37" s="39">
        <v>8202.3726018381931</v>
      </c>
      <c r="X37" s="88">
        <v>161.65943793328313</v>
      </c>
      <c r="Y37" s="39">
        <v>1657.3833616549484</v>
      </c>
      <c r="Z37" s="88">
        <v>105.17648216831925</v>
      </c>
      <c r="AA37" s="39">
        <v>0</v>
      </c>
      <c r="AB37" s="39">
        <v>-357.46957602337181</v>
      </c>
      <c r="AC37" s="88">
        <v>71.294383023982917</v>
      </c>
      <c r="AD37" s="39">
        <v>654.50392424116069</v>
      </c>
      <c r="AE37" s="39">
        <v>1367.1599676819158</v>
      </c>
      <c r="AF37" s="39">
        <v>1213.3475164700558</v>
      </c>
      <c r="AG37" s="39">
        <v>486.87770667373911</v>
      </c>
      <c r="AH37" s="39">
        <v>0</v>
      </c>
      <c r="AI37" s="39">
        <v>271.68992411265396</v>
      </c>
      <c r="AJ37" s="39">
        <v>200.20368322262155</v>
      </c>
      <c r="AK37" s="39">
        <v>6.9452547509908005</v>
      </c>
      <c r="AL37" s="39">
        <v>15.866645522291137</v>
      </c>
      <c r="AM37" s="39">
        <v>0</v>
      </c>
      <c r="AN37" s="39">
        <v>0.97847511685229527</v>
      </c>
      <c r="AO37" s="39">
        <v>59.245709036076228</v>
      </c>
      <c r="AP37" s="39">
        <v>9.4969643694487473</v>
      </c>
      <c r="AQ37" s="39">
        <v>20.874135826182297</v>
      </c>
      <c r="AR37" s="39">
        <v>0</v>
      </c>
      <c r="AS37" s="39">
        <v>190.32300312107387</v>
      </c>
      <c r="AT37" s="39">
        <v>224.14754490559537</v>
      </c>
      <c r="AU37" s="88">
        <v>4721.6604550506572</v>
      </c>
      <c r="AV37" s="40">
        <v>280.68805803037407</v>
      </c>
      <c r="AW37" s="88">
        <v>1561.9800000000002</v>
      </c>
      <c r="AX37" s="39">
        <v>0</v>
      </c>
      <c r="AY37" s="39">
        <v>0</v>
      </c>
      <c r="AZ37" s="88">
        <v>543.12</v>
      </c>
      <c r="BA37" s="89">
        <v>1018.8600000000002</v>
      </c>
      <c r="BC37" s="84"/>
    </row>
    <row r="38" spans="2:55">
      <c r="F38" s="144" t="s">
        <v>120</v>
      </c>
      <c r="G38" s="91" t="s">
        <v>121</v>
      </c>
      <c r="H38" s="138">
        <v>41470</v>
      </c>
      <c r="I38" s="92" t="s">
        <v>55</v>
      </c>
      <c r="J38" s="92" t="s">
        <v>103</v>
      </c>
      <c r="K38" s="92" t="s">
        <v>95</v>
      </c>
      <c r="L38" s="91" t="s">
        <v>114</v>
      </c>
      <c r="M38" s="139">
        <v>6.0000000000000032E-2</v>
      </c>
      <c r="N38" s="140" t="s">
        <v>52</v>
      </c>
      <c r="O38" s="100">
        <v>2018</v>
      </c>
      <c r="P38" s="100">
        <v>2</v>
      </c>
      <c r="Q38" s="39">
        <v>2230</v>
      </c>
      <c r="R38" s="39">
        <v>33.94227020247267</v>
      </c>
      <c r="S38" s="88">
        <v>2196.0577297975274</v>
      </c>
      <c r="T38" s="39">
        <v>1243.0189772840392</v>
      </c>
      <c r="U38" s="39">
        <v>0</v>
      </c>
      <c r="V38" s="39">
        <v>0</v>
      </c>
      <c r="W38" s="39">
        <v>953.03875251348813</v>
      </c>
      <c r="X38" s="88">
        <v>55.296044117939836</v>
      </c>
      <c r="Y38" s="39">
        <v>173.36897011686474</v>
      </c>
      <c r="Z38" s="88">
        <v>13.119213999880547</v>
      </c>
      <c r="AA38" s="39">
        <v>0</v>
      </c>
      <c r="AB38" s="39">
        <v>-0.26637997969300603</v>
      </c>
      <c r="AC38" s="88">
        <v>13.785163949113063</v>
      </c>
      <c r="AD38" s="39">
        <v>122.42379900057735</v>
      </c>
      <c r="AE38" s="39">
        <v>74.719584303888183</v>
      </c>
      <c r="AF38" s="39">
        <v>208.10935913516093</v>
      </c>
      <c r="AG38" s="39">
        <v>20.933026737542054</v>
      </c>
      <c r="AH38" s="39">
        <v>0</v>
      </c>
      <c r="AI38" s="39">
        <v>5.2610045989368688</v>
      </c>
      <c r="AJ38" s="39">
        <v>20.111688466821956</v>
      </c>
      <c r="AK38" s="39">
        <v>4.3952696649345988</v>
      </c>
      <c r="AL38" s="39">
        <v>3.2853530828804076</v>
      </c>
      <c r="AM38" s="39">
        <v>0</v>
      </c>
      <c r="AN38" s="39">
        <v>0</v>
      </c>
      <c r="AO38" s="39">
        <v>7.5918294212506714</v>
      </c>
      <c r="AP38" s="39">
        <v>0</v>
      </c>
      <c r="AQ38" s="39">
        <v>4.1510880168826771</v>
      </c>
      <c r="AR38" s="39">
        <v>0</v>
      </c>
      <c r="AS38" s="39">
        <v>8.9330526190049575</v>
      </c>
      <c r="AT38" s="39">
        <v>44.996018236476935</v>
      </c>
      <c r="AU38" s="88">
        <v>524.9110732843576</v>
      </c>
      <c r="AV38" s="40">
        <v>39.02466702502538</v>
      </c>
      <c r="AW38" s="88">
        <v>133.80000000000007</v>
      </c>
      <c r="AX38" s="39">
        <v>0</v>
      </c>
      <c r="AY38" s="39">
        <v>0</v>
      </c>
      <c r="AZ38" s="88">
        <v>50.26</v>
      </c>
      <c r="BA38" s="89">
        <v>83.540000000000077</v>
      </c>
      <c r="BC38" s="84"/>
    </row>
    <row r="39" spans="2:55">
      <c r="F39" s="144" t="s">
        <v>122</v>
      </c>
      <c r="G39" s="91" t="s">
        <v>123</v>
      </c>
      <c r="H39" s="138">
        <v>41655</v>
      </c>
      <c r="I39" s="92" t="s">
        <v>61</v>
      </c>
      <c r="J39" s="92" t="s">
        <v>62</v>
      </c>
      <c r="K39" s="92" t="s">
        <v>95</v>
      </c>
      <c r="L39" s="91" t="s">
        <v>80</v>
      </c>
      <c r="M39" s="139">
        <v>0.12999999999999992</v>
      </c>
      <c r="N39" s="140" t="s">
        <v>52</v>
      </c>
      <c r="O39" s="100">
        <v>2018</v>
      </c>
      <c r="P39" s="100">
        <v>2</v>
      </c>
      <c r="Q39" s="39">
        <v>1190</v>
      </c>
      <c r="R39" s="39">
        <v>15.740911807857414</v>
      </c>
      <c r="S39" s="88">
        <v>1174.2590881921426</v>
      </c>
      <c r="T39" s="39">
        <v>672.29582133347822</v>
      </c>
      <c r="U39" s="39">
        <v>0</v>
      </c>
      <c r="V39" s="39">
        <v>0</v>
      </c>
      <c r="W39" s="39">
        <v>501.96326685866438</v>
      </c>
      <c r="X39" s="88">
        <v>26.299516383198391</v>
      </c>
      <c r="Y39" s="39">
        <v>89.949241971417777</v>
      </c>
      <c r="Z39" s="88">
        <v>1.6812476226702169</v>
      </c>
      <c r="AA39" s="39">
        <v>0</v>
      </c>
      <c r="AB39" s="39">
        <v>-7.3900994403086451E-2</v>
      </c>
      <c r="AC39" s="88">
        <v>0</v>
      </c>
      <c r="AD39" s="39">
        <v>79.129489757104807</v>
      </c>
      <c r="AE39" s="39">
        <v>38.982774547628104</v>
      </c>
      <c r="AF39" s="39">
        <v>28.073140248872466</v>
      </c>
      <c r="AG39" s="39">
        <v>16.267456392979405</v>
      </c>
      <c r="AH39" s="39">
        <v>0</v>
      </c>
      <c r="AI39" s="39">
        <v>2.6789110471118835</v>
      </c>
      <c r="AJ39" s="39">
        <v>5.4686735858283981</v>
      </c>
      <c r="AK39" s="39">
        <v>2.4849209368037819</v>
      </c>
      <c r="AL39" s="39">
        <v>0.61892082812584903</v>
      </c>
      <c r="AM39" s="39">
        <v>0</v>
      </c>
      <c r="AN39" s="39">
        <v>0</v>
      </c>
      <c r="AO39" s="39">
        <v>4.7850893875998475</v>
      </c>
      <c r="AP39" s="39">
        <v>0</v>
      </c>
      <c r="AQ39" s="39">
        <v>0.87757430853665164</v>
      </c>
      <c r="AR39" s="39">
        <v>0</v>
      </c>
      <c r="AS39" s="39">
        <v>0.47111883931967613</v>
      </c>
      <c r="AT39" s="39">
        <v>25.772971798076401</v>
      </c>
      <c r="AU39" s="88">
        <v>205.61104167798726</v>
      </c>
      <c r="AV39" s="40">
        <v>23.79612019779384</v>
      </c>
      <c r="AW39" s="88">
        <v>154.6999999999999</v>
      </c>
      <c r="AX39" s="39">
        <v>0</v>
      </c>
      <c r="AY39" s="39">
        <v>0</v>
      </c>
      <c r="AZ39" s="88">
        <v>59.04</v>
      </c>
      <c r="BA39" s="89">
        <v>95.659999999999911</v>
      </c>
      <c r="BC39" s="84"/>
    </row>
    <row r="40" spans="2:55">
      <c r="F40" s="144" t="s">
        <v>124</v>
      </c>
      <c r="G40" s="91" t="s">
        <v>125</v>
      </c>
      <c r="H40" s="138">
        <v>41699</v>
      </c>
      <c r="I40" s="92" t="s">
        <v>55</v>
      </c>
      <c r="J40" s="92" t="s">
        <v>126</v>
      </c>
      <c r="K40" s="92" t="s">
        <v>63</v>
      </c>
      <c r="L40" s="91" t="s">
        <v>114</v>
      </c>
      <c r="M40" s="139">
        <v>0.15130000000000002</v>
      </c>
      <c r="N40" s="140" t="s">
        <v>52</v>
      </c>
      <c r="O40" s="100">
        <v>2018</v>
      </c>
      <c r="P40" s="100">
        <v>2</v>
      </c>
      <c r="Q40" s="39">
        <v>11800</v>
      </c>
      <c r="R40" s="39">
        <v>129.43984842515991</v>
      </c>
      <c r="S40" s="88">
        <v>11670.56015157484</v>
      </c>
      <c r="T40" s="39">
        <v>4680.7898900081918</v>
      </c>
      <c r="U40" s="39">
        <v>0</v>
      </c>
      <c r="V40" s="39">
        <v>0</v>
      </c>
      <c r="W40" s="39">
        <v>6989.7702615666485</v>
      </c>
      <c r="X40" s="88">
        <v>179.50394257164476</v>
      </c>
      <c r="Y40" s="39">
        <v>1400.4664803246603</v>
      </c>
      <c r="Z40" s="88">
        <v>48.735938369569979</v>
      </c>
      <c r="AA40" s="39">
        <v>0</v>
      </c>
      <c r="AB40" s="39">
        <v>-17.210685275854953</v>
      </c>
      <c r="AC40" s="88">
        <v>45.175743023117661</v>
      </c>
      <c r="AD40" s="39">
        <v>304.94087705804742</v>
      </c>
      <c r="AE40" s="39">
        <v>869.01970347859265</v>
      </c>
      <c r="AF40" s="39">
        <v>907.44398796905966</v>
      </c>
      <c r="AG40" s="39">
        <v>361.73798312917</v>
      </c>
      <c r="AH40" s="39">
        <v>0</v>
      </c>
      <c r="AI40" s="39">
        <v>522.20153613346542</v>
      </c>
      <c r="AJ40" s="39">
        <v>74.634976019409578</v>
      </c>
      <c r="AK40" s="39">
        <v>10.93883855153482</v>
      </c>
      <c r="AL40" s="39">
        <v>18.2252487165538</v>
      </c>
      <c r="AM40" s="39">
        <v>31.100981109422776</v>
      </c>
      <c r="AN40" s="39">
        <v>0.49805841634306941</v>
      </c>
      <c r="AO40" s="39">
        <v>115.45731955152857</v>
      </c>
      <c r="AP40" s="39">
        <v>0</v>
      </c>
      <c r="AQ40" s="39">
        <v>12.76505274479274</v>
      </c>
      <c r="AR40" s="39">
        <v>0</v>
      </c>
      <c r="AS40" s="39">
        <v>15.974762539003633</v>
      </c>
      <c r="AT40" s="39">
        <v>96.328187042352155</v>
      </c>
      <c r="AU40" s="88">
        <v>3341.2675124592765</v>
      </c>
      <c r="AV40" s="40">
        <v>206.49133009423403</v>
      </c>
      <c r="AW40" s="88">
        <v>1785.3400000000001</v>
      </c>
      <c r="AX40" s="39">
        <v>0</v>
      </c>
      <c r="AY40" s="39">
        <v>0</v>
      </c>
      <c r="AZ40" s="88">
        <v>383.74</v>
      </c>
      <c r="BA40" s="89">
        <v>1401.6000000000001</v>
      </c>
      <c r="BC40" s="84"/>
    </row>
    <row r="41" spans="2:55">
      <c r="F41" s="144" t="s">
        <v>127</v>
      </c>
      <c r="G41" s="91" t="s">
        <v>128</v>
      </c>
      <c r="H41" s="138">
        <v>41699</v>
      </c>
      <c r="I41" s="92" t="s">
        <v>55</v>
      </c>
      <c r="J41" s="92" t="s">
        <v>103</v>
      </c>
      <c r="K41" s="92" t="s">
        <v>95</v>
      </c>
      <c r="L41" s="91" t="s">
        <v>114</v>
      </c>
      <c r="M41" s="139">
        <v>0.11500254194204371</v>
      </c>
      <c r="N41" s="140" t="s">
        <v>52</v>
      </c>
      <c r="O41" s="100">
        <v>2018</v>
      </c>
      <c r="P41" s="100">
        <v>2</v>
      </c>
      <c r="Q41" s="39">
        <v>3934</v>
      </c>
      <c r="R41" s="39">
        <v>37.138399301115143</v>
      </c>
      <c r="S41" s="88">
        <v>3896.861600698885</v>
      </c>
      <c r="T41" s="39">
        <v>2146.0067616581669</v>
      </c>
      <c r="U41" s="39">
        <v>0</v>
      </c>
      <c r="V41" s="39">
        <v>0</v>
      </c>
      <c r="W41" s="39">
        <v>1750.8548390407182</v>
      </c>
      <c r="X41" s="88">
        <v>125.11071114689737</v>
      </c>
      <c r="Y41" s="39">
        <v>308.60504060163032</v>
      </c>
      <c r="Z41" s="88">
        <v>20.765520979701815</v>
      </c>
      <c r="AA41" s="39">
        <v>0</v>
      </c>
      <c r="AB41" s="39">
        <v>-0.66250914391870197</v>
      </c>
      <c r="AC41" s="88">
        <v>15.548261471342038</v>
      </c>
      <c r="AD41" s="39">
        <v>143.72307740886342</v>
      </c>
      <c r="AE41" s="39">
        <v>122.7091155001921</v>
      </c>
      <c r="AF41" s="39">
        <v>275.06551519074611</v>
      </c>
      <c r="AG41" s="39">
        <v>10.555489298324868</v>
      </c>
      <c r="AH41" s="39">
        <v>0</v>
      </c>
      <c r="AI41" s="39">
        <v>11.886738554973419</v>
      </c>
      <c r="AJ41" s="39">
        <v>9.958340569527989</v>
      </c>
      <c r="AK41" s="39">
        <v>4.5133435429461581</v>
      </c>
      <c r="AL41" s="39">
        <v>15.879516043301386</v>
      </c>
      <c r="AM41" s="39">
        <v>0</v>
      </c>
      <c r="AN41" s="39">
        <v>0</v>
      </c>
      <c r="AO41" s="39">
        <v>78.155375571659377</v>
      </c>
      <c r="AP41" s="39">
        <v>0</v>
      </c>
      <c r="AQ41" s="39">
        <v>6.5629812069446416</v>
      </c>
      <c r="AR41" s="39">
        <v>0</v>
      </c>
      <c r="AS41" s="39">
        <v>8.4055847634685303</v>
      </c>
      <c r="AT41" s="39">
        <v>72.813895598814852</v>
      </c>
      <c r="AU41" s="88">
        <v>760.22897324976293</v>
      </c>
      <c r="AV41" s="40">
        <v>68.838840735302625</v>
      </c>
      <c r="AW41" s="88">
        <v>452.41999999999996</v>
      </c>
      <c r="AX41" s="39">
        <v>0</v>
      </c>
      <c r="AY41" s="39">
        <v>0</v>
      </c>
      <c r="AZ41" s="88">
        <v>64.680000000000007</v>
      </c>
      <c r="BA41" s="89">
        <v>387.73999999999995</v>
      </c>
      <c r="BC41" s="84"/>
    </row>
    <row r="42" spans="2:55">
      <c r="F42" s="144" t="s">
        <v>129</v>
      </c>
      <c r="G42" s="91" t="s">
        <v>130</v>
      </c>
      <c r="H42" s="138">
        <v>41725</v>
      </c>
      <c r="I42" s="92" t="s">
        <v>55</v>
      </c>
      <c r="J42" s="92" t="s">
        <v>116</v>
      </c>
      <c r="K42" s="92" t="s">
        <v>117</v>
      </c>
      <c r="L42" s="91" t="s">
        <v>114</v>
      </c>
      <c r="M42" s="139">
        <v>0.17014323179342333</v>
      </c>
      <c r="N42" s="140" t="s">
        <v>52</v>
      </c>
      <c r="O42" s="100">
        <v>2018</v>
      </c>
      <c r="P42" s="100">
        <v>2</v>
      </c>
      <c r="Q42" s="39">
        <v>9914</v>
      </c>
      <c r="R42" s="39">
        <v>133.16829462377731</v>
      </c>
      <c r="S42" s="88">
        <v>9780.8317053762221</v>
      </c>
      <c r="T42" s="39">
        <v>4556.9522815602104</v>
      </c>
      <c r="U42" s="39">
        <v>0</v>
      </c>
      <c r="V42" s="39">
        <v>0</v>
      </c>
      <c r="W42" s="39">
        <v>5223.8794238160117</v>
      </c>
      <c r="X42" s="88">
        <v>127.29371658508657</v>
      </c>
      <c r="Y42" s="39">
        <v>683.2768549056924</v>
      </c>
      <c r="Z42" s="88">
        <v>12.511519325210267</v>
      </c>
      <c r="AA42" s="39">
        <v>0</v>
      </c>
      <c r="AB42" s="39">
        <v>-0.89939036682821416</v>
      </c>
      <c r="AC42" s="88">
        <v>29.918280511898335</v>
      </c>
      <c r="AD42" s="39">
        <v>232.84217274552654</v>
      </c>
      <c r="AE42" s="39">
        <v>991.80412607149481</v>
      </c>
      <c r="AF42" s="39">
        <v>751.07090211194361</v>
      </c>
      <c r="AG42" s="39">
        <v>126.4721134917627</v>
      </c>
      <c r="AH42" s="39">
        <v>0</v>
      </c>
      <c r="AI42" s="39">
        <v>126.5470227160932</v>
      </c>
      <c r="AJ42" s="39">
        <v>82.942339249570594</v>
      </c>
      <c r="AK42" s="39">
        <v>6.1958003048165873</v>
      </c>
      <c r="AL42" s="39">
        <v>18.74729253521922</v>
      </c>
      <c r="AM42" s="39">
        <v>1.678862018079333</v>
      </c>
      <c r="AN42" s="39">
        <v>0</v>
      </c>
      <c r="AO42" s="39">
        <v>27.641263940520449</v>
      </c>
      <c r="AP42" s="39">
        <v>19.786588070220709</v>
      </c>
      <c r="AQ42" s="39">
        <v>10.872630212323301</v>
      </c>
      <c r="AR42" s="39">
        <v>0</v>
      </c>
      <c r="AS42" s="39">
        <v>2.7181575530808253</v>
      </c>
      <c r="AT42" s="39">
        <v>112.15677684684177</v>
      </c>
      <c r="AU42" s="88">
        <v>2511.4760478674925</v>
      </c>
      <c r="AV42" s="40">
        <v>173.5023949874606</v>
      </c>
      <c r="AW42" s="88">
        <v>1686.799999999999</v>
      </c>
      <c r="AX42" s="39">
        <v>0</v>
      </c>
      <c r="AY42" s="39">
        <v>0</v>
      </c>
      <c r="AZ42" s="88">
        <v>377.44</v>
      </c>
      <c r="BA42" s="89">
        <v>1309.359999999999</v>
      </c>
      <c r="BC42" s="84"/>
    </row>
    <row r="43" spans="2:55">
      <c r="F43" s="144" t="s">
        <v>131</v>
      </c>
      <c r="G43" s="91" t="s">
        <v>132</v>
      </c>
      <c r="H43" s="138">
        <v>41726</v>
      </c>
      <c r="I43" s="92" t="s">
        <v>55</v>
      </c>
      <c r="J43" s="92" t="s">
        <v>103</v>
      </c>
      <c r="K43" s="92" t="s">
        <v>106</v>
      </c>
      <c r="L43" s="91" t="s">
        <v>114</v>
      </c>
      <c r="M43" s="139">
        <v>0.1003660949868074</v>
      </c>
      <c r="N43" s="140" t="s">
        <v>52</v>
      </c>
      <c r="O43" s="100">
        <v>2018</v>
      </c>
      <c r="P43" s="100">
        <v>2</v>
      </c>
      <c r="Q43" s="39">
        <v>6064</v>
      </c>
      <c r="R43" s="39">
        <v>224.3705900298981</v>
      </c>
      <c r="S43" s="88">
        <v>5839.6294099701017</v>
      </c>
      <c r="T43" s="39">
        <v>2365.1854806028432</v>
      </c>
      <c r="U43" s="39">
        <v>0</v>
      </c>
      <c r="V43" s="39">
        <v>0</v>
      </c>
      <c r="W43" s="39">
        <v>3474.4439293672585</v>
      </c>
      <c r="X43" s="88">
        <v>98.550637622795776</v>
      </c>
      <c r="Y43" s="39">
        <v>554.76590395997312</v>
      </c>
      <c r="Z43" s="88">
        <v>15.040673622551711</v>
      </c>
      <c r="AA43" s="39">
        <v>0</v>
      </c>
      <c r="AB43" s="39">
        <v>-13.264653120995789</v>
      </c>
      <c r="AC43" s="88">
        <v>90.540045152236246</v>
      </c>
      <c r="AD43" s="39">
        <v>225.88760754164377</v>
      </c>
      <c r="AE43" s="39">
        <v>594.79321364329689</v>
      </c>
      <c r="AF43" s="39">
        <v>560.5009701629142</v>
      </c>
      <c r="AG43" s="39">
        <v>198.56279211666359</v>
      </c>
      <c r="AH43" s="39">
        <v>0</v>
      </c>
      <c r="AI43" s="39">
        <v>260.09450241015315</v>
      </c>
      <c r="AJ43" s="39">
        <v>79.920922570016472</v>
      </c>
      <c r="AK43" s="39">
        <v>4.5140521081212999</v>
      </c>
      <c r="AL43" s="39">
        <v>2.7935322472390016</v>
      </c>
      <c r="AM43" s="39">
        <v>0</v>
      </c>
      <c r="AN43" s="39">
        <v>0</v>
      </c>
      <c r="AO43" s="39">
        <v>10.138117029715053</v>
      </c>
      <c r="AP43" s="39">
        <v>0</v>
      </c>
      <c r="AQ43" s="39">
        <v>14.115662944658</v>
      </c>
      <c r="AR43" s="39">
        <v>0</v>
      </c>
      <c r="AS43" s="39">
        <v>5.8090670571724941</v>
      </c>
      <c r="AT43" s="39">
        <v>56.943657331136741</v>
      </c>
      <c r="AU43" s="88">
        <v>2014.0740971627308</v>
      </c>
      <c r="AV43" s="40">
        <v>106.11722496796631</v>
      </c>
      <c r="AW43" s="88">
        <v>608.62000000000012</v>
      </c>
      <c r="AX43" s="39">
        <v>0</v>
      </c>
      <c r="AY43" s="39">
        <v>0</v>
      </c>
      <c r="AZ43" s="88">
        <v>302.62</v>
      </c>
      <c r="BA43" s="89">
        <v>306.00000000000011</v>
      </c>
      <c r="BC43" s="84"/>
    </row>
    <row r="44" spans="2:55">
      <c r="F44" s="144" t="s">
        <v>133</v>
      </c>
      <c r="G44" s="91" t="s">
        <v>134</v>
      </c>
      <c r="H44" s="138">
        <v>41726</v>
      </c>
      <c r="I44" s="92" t="s">
        <v>55</v>
      </c>
      <c r="J44" s="92" t="s">
        <v>103</v>
      </c>
      <c r="K44" s="92" t="s">
        <v>135</v>
      </c>
      <c r="L44" s="91" t="s">
        <v>114</v>
      </c>
      <c r="M44" s="139">
        <v>0.12860617399438734</v>
      </c>
      <c r="N44" s="140" t="s">
        <v>52</v>
      </c>
      <c r="O44" s="100">
        <v>2018</v>
      </c>
      <c r="P44" s="100">
        <v>2</v>
      </c>
      <c r="Q44" s="39">
        <v>4276</v>
      </c>
      <c r="R44" s="39">
        <v>100.77659242965814</v>
      </c>
      <c r="S44" s="88">
        <v>4175.2234075703418</v>
      </c>
      <c r="T44" s="39">
        <v>1386.6639794702589</v>
      </c>
      <c r="U44" s="39">
        <v>0</v>
      </c>
      <c r="V44" s="39">
        <v>0</v>
      </c>
      <c r="W44" s="39">
        <v>2788.5594281000831</v>
      </c>
      <c r="X44" s="88">
        <v>65.055082027311897</v>
      </c>
      <c r="Y44" s="39">
        <v>354.90290532490155</v>
      </c>
      <c r="Z44" s="88">
        <v>80.711410503161957</v>
      </c>
      <c r="AA44" s="39">
        <v>0</v>
      </c>
      <c r="AB44" s="39">
        <v>-4.2716891210704802</v>
      </c>
      <c r="AC44" s="88">
        <v>35.114068371368347</v>
      </c>
      <c r="AD44" s="39">
        <v>210.50805609018425</v>
      </c>
      <c r="AE44" s="39">
        <v>465.82965814315833</v>
      </c>
      <c r="AF44" s="39">
        <v>423.56344972963063</v>
      </c>
      <c r="AG44" s="39">
        <v>161.36403629364861</v>
      </c>
      <c r="AH44" s="39">
        <v>0</v>
      </c>
      <c r="AI44" s="39">
        <v>185.48536339473927</v>
      </c>
      <c r="AJ44" s="39">
        <v>87.922335257996522</v>
      </c>
      <c r="AK44" s="39">
        <v>5.0162954816240495</v>
      </c>
      <c r="AL44" s="39">
        <v>14.519824030794613</v>
      </c>
      <c r="AM44" s="39">
        <v>0</v>
      </c>
      <c r="AN44" s="39">
        <v>3.0176152506644671</v>
      </c>
      <c r="AO44" s="39">
        <v>13.285345064613693</v>
      </c>
      <c r="AP44" s="39">
        <v>0</v>
      </c>
      <c r="AQ44" s="39">
        <v>10.228540005499038</v>
      </c>
      <c r="AR44" s="39">
        <v>0</v>
      </c>
      <c r="AS44" s="39">
        <v>5.4473833745761162</v>
      </c>
      <c r="AT44" s="39">
        <v>46.106809641646052</v>
      </c>
      <c r="AU44" s="88">
        <v>1632.2947117587757</v>
      </c>
      <c r="AV44" s="40">
        <v>74.832939235633759</v>
      </c>
      <c r="AW44" s="88">
        <v>549.9200000000003</v>
      </c>
      <c r="AX44" s="39">
        <v>0</v>
      </c>
      <c r="AY44" s="39">
        <v>0</v>
      </c>
      <c r="AZ44" s="88">
        <v>252.48</v>
      </c>
      <c r="BA44" s="89">
        <v>297.44000000000028</v>
      </c>
      <c r="BC44" s="84"/>
    </row>
    <row r="45" spans="2:55">
      <c r="F45" s="144" t="s">
        <v>136</v>
      </c>
      <c r="G45" s="91" t="s">
        <v>137</v>
      </c>
      <c r="H45" s="138">
        <v>41738</v>
      </c>
      <c r="I45" s="92" t="s">
        <v>55</v>
      </c>
      <c r="J45" s="92" t="s">
        <v>116</v>
      </c>
      <c r="K45" s="92" t="s">
        <v>135</v>
      </c>
      <c r="L45" s="91" t="s">
        <v>114</v>
      </c>
      <c r="M45" s="139">
        <v>0.18212659806672904</v>
      </c>
      <c r="N45" s="140" t="s">
        <v>52</v>
      </c>
      <c r="O45" s="100">
        <v>2018</v>
      </c>
      <c r="P45" s="100">
        <v>2</v>
      </c>
      <c r="Q45" s="39">
        <v>6414</v>
      </c>
      <c r="R45" s="39">
        <v>89.549863145941387</v>
      </c>
      <c r="S45" s="88">
        <v>6324.4501368540587</v>
      </c>
      <c r="T45" s="39">
        <v>2283.4288798055863</v>
      </c>
      <c r="U45" s="39">
        <v>0</v>
      </c>
      <c r="V45" s="39">
        <v>0</v>
      </c>
      <c r="W45" s="39">
        <v>4041.0212570484723</v>
      </c>
      <c r="X45" s="88">
        <v>161.90200077564583</v>
      </c>
      <c r="Y45" s="39">
        <v>537.58550937331711</v>
      </c>
      <c r="Z45" s="88">
        <v>35.737625240296751</v>
      </c>
      <c r="AA45" s="39">
        <v>0</v>
      </c>
      <c r="AB45" s="39">
        <v>-2.6843484156457249</v>
      </c>
      <c r="AC45" s="88">
        <v>28.829901984035086</v>
      </c>
      <c r="AD45" s="39">
        <v>201.30823551732504</v>
      </c>
      <c r="AE45" s="39">
        <v>600.45294926774</v>
      </c>
      <c r="AF45" s="39">
        <v>524.86169788315647</v>
      </c>
      <c r="AG45" s="39">
        <v>162.52834873929649</v>
      </c>
      <c r="AH45" s="39">
        <v>0</v>
      </c>
      <c r="AI45" s="39">
        <v>188.76338058820738</v>
      </c>
      <c r="AJ45" s="39">
        <v>73.032172561668034</v>
      </c>
      <c r="AK45" s="39">
        <v>5.4581751118129738</v>
      </c>
      <c r="AL45" s="39">
        <v>10.093150042827926</v>
      </c>
      <c r="AM45" s="39">
        <v>2.0043134836821417</v>
      </c>
      <c r="AN45" s="39">
        <v>0.59055665144205949</v>
      </c>
      <c r="AO45" s="39">
        <v>14.280733571235258</v>
      </c>
      <c r="AP45" s="39">
        <v>0</v>
      </c>
      <c r="AQ45" s="39">
        <v>9.2162628937169888</v>
      </c>
      <c r="AR45" s="39">
        <v>0</v>
      </c>
      <c r="AS45" s="39">
        <v>56.371316728560231</v>
      </c>
      <c r="AT45" s="39">
        <v>150.28771996395199</v>
      </c>
      <c r="AU45" s="88">
        <v>1999.2490130046231</v>
      </c>
      <c r="AV45" s="40">
        <v>112.24155508619992</v>
      </c>
      <c r="AW45" s="88">
        <v>1168.1600000000001</v>
      </c>
      <c r="AX45" s="39">
        <v>0</v>
      </c>
      <c r="AY45" s="39">
        <v>0</v>
      </c>
      <c r="AZ45" s="88">
        <v>246.12</v>
      </c>
      <c r="BA45" s="89">
        <v>922.04000000000008</v>
      </c>
      <c r="BC45" s="84"/>
    </row>
    <row r="46" spans="2:55">
      <c r="F46" s="144" t="s">
        <v>138</v>
      </c>
      <c r="G46" s="91" t="s">
        <v>139</v>
      </c>
      <c r="H46" s="138">
        <v>41739</v>
      </c>
      <c r="I46" s="92" t="s">
        <v>55</v>
      </c>
      <c r="J46" s="92" t="s">
        <v>116</v>
      </c>
      <c r="K46" s="92" t="s">
        <v>63</v>
      </c>
      <c r="L46" s="91" t="s">
        <v>114</v>
      </c>
      <c r="M46" s="139">
        <v>0.19129960452747849</v>
      </c>
      <c r="N46" s="140" t="s">
        <v>52</v>
      </c>
      <c r="O46" s="100">
        <v>2018</v>
      </c>
      <c r="P46" s="100">
        <v>2</v>
      </c>
      <c r="Q46" s="39">
        <v>14666</v>
      </c>
      <c r="R46" s="39">
        <v>203.31438236393205</v>
      </c>
      <c r="S46" s="88">
        <v>14462.685617636067</v>
      </c>
      <c r="T46" s="39">
        <v>5719.8355121204349</v>
      </c>
      <c r="U46" s="39">
        <v>0</v>
      </c>
      <c r="V46" s="39">
        <v>0</v>
      </c>
      <c r="W46" s="39">
        <v>8742.8501055156321</v>
      </c>
      <c r="X46" s="88">
        <v>178.7952063561093</v>
      </c>
      <c r="Y46" s="39">
        <v>1735.51463574374</v>
      </c>
      <c r="Z46" s="88">
        <v>73.271089051414222</v>
      </c>
      <c r="AA46" s="39">
        <v>0</v>
      </c>
      <c r="AB46" s="39">
        <v>-34.697307481475022</v>
      </c>
      <c r="AC46" s="88">
        <v>80.241104038061664</v>
      </c>
      <c r="AD46" s="39">
        <v>383.4653998544303</v>
      </c>
      <c r="AE46" s="39">
        <v>1229.6443151648987</v>
      </c>
      <c r="AF46" s="39">
        <v>1026.0625897603829</v>
      </c>
      <c r="AG46" s="39">
        <v>237.87801832511519</v>
      </c>
      <c r="AH46" s="39">
        <v>0</v>
      </c>
      <c r="AI46" s="39">
        <v>263.96306071349977</v>
      </c>
      <c r="AJ46" s="39">
        <v>65.174794682668349</v>
      </c>
      <c r="AK46" s="39">
        <v>5.3468608116747411</v>
      </c>
      <c r="AL46" s="39">
        <v>15.429512627975683</v>
      </c>
      <c r="AM46" s="39">
        <v>33.28420855267526</v>
      </c>
      <c r="AN46" s="39">
        <v>3.5900351164101836</v>
      </c>
      <c r="AO46" s="39">
        <v>37.198874504079988</v>
      </c>
      <c r="AP46" s="39">
        <v>0</v>
      </c>
      <c r="AQ46" s="39">
        <v>17.549161021175312</v>
      </c>
      <c r="AR46" s="39">
        <v>0</v>
      </c>
      <c r="AS46" s="39">
        <v>14.188277082408332</v>
      </c>
      <c r="AT46" s="39">
        <v>314.70095062999911</v>
      </c>
      <c r="AU46" s="88">
        <v>3647.4760588473941</v>
      </c>
      <c r="AV46" s="40">
        <v>256.64931896038763</v>
      </c>
      <c r="AW46" s="88">
        <v>2805.5999999999995</v>
      </c>
      <c r="AX46" s="39">
        <v>0</v>
      </c>
      <c r="AY46" s="39">
        <v>0</v>
      </c>
      <c r="AZ46" s="88">
        <v>532.29999999999995</v>
      </c>
      <c r="BA46" s="89">
        <v>2273.2999999999993</v>
      </c>
      <c r="BC46" s="84"/>
    </row>
    <row r="47" spans="2:55">
      <c r="F47" s="144" t="s">
        <v>140</v>
      </c>
      <c r="G47" s="91" t="s">
        <v>141</v>
      </c>
      <c r="H47" s="138">
        <v>41752</v>
      </c>
      <c r="I47" s="92" t="s">
        <v>61</v>
      </c>
      <c r="J47" s="92" t="s">
        <v>108</v>
      </c>
      <c r="K47" s="92" t="s">
        <v>106</v>
      </c>
      <c r="L47" s="91" t="s">
        <v>77</v>
      </c>
      <c r="M47" s="139">
        <v>5.0367126978780853E-2</v>
      </c>
      <c r="N47" s="140" t="s">
        <v>52</v>
      </c>
      <c r="O47" s="100">
        <v>2018</v>
      </c>
      <c r="P47" s="100">
        <v>2</v>
      </c>
      <c r="Q47" s="39">
        <v>5938</v>
      </c>
      <c r="R47" s="39">
        <v>219.63389637439528</v>
      </c>
      <c r="S47" s="88">
        <v>5718.3661036256044</v>
      </c>
      <c r="T47" s="39">
        <v>2254.1477063886014</v>
      </c>
      <c r="U47" s="39">
        <v>0</v>
      </c>
      <c r="V47" s="39">
        <v>0</v>
      </c>
      <c r="W47" s="39">
        <v>3464.218397237003</v>
      </c>
      <c r="X47" s="88">
        <v>80.558645787457237</v>
      </c>
      <c r="Y47" s="39">
        <v>543.24487815862062</v>
      </c>
      <c r="Z47" s="88">
        <v>16.969028878344059</v>
      </c>
      <c r="AA47" s="39">
        <v>0</v>
      </c>
      <c r="AB47" s="39">
        <v>-4.4044756300684469</v>
      </c>
      <c r="AC47" s="88">
        <v>34.724571262057481</v>
      </c>
      <c r="AD47" s="39">
        <v>226.02431860552136</v>
      </c>
      <c r="AE47" s="39">
        <v>599.41336569632779</v>
      </c>
      <c r="AF47" s="39">
        <v>810.08924769281202</v>
      </c>
      <c r="AG47" s="39">
        <v>198.10308916490888</v>
      </c>
      <c r="AH47" s="39">
        <v>0</v>
      </c>
      <c r="AI47" s="39">
        <v>259.25451420737704</v>
      </c>
      <c r="AJ47" s="39">
        <v>59.775026408071767</v>
      </c>
      <c r="AK47" s="39">
        <v>5.5055945375855577</v>
      </c>
      <c r="AL47" s="39">
        <v>4.1488587408234023</v>
      </c>
      <c r="AM47" s="39">
        <v>0</v>
      </c>
      <c r="AN47" s="39">
        <v>1.0814560698828775</v>
      </c>
      <c r="AO47" s="39">
        <v>13.488706617084617</v>
      </c>
      <c r="AP47" s="39">
        <v>0</v>
      </c>
      <c r="AQ47" s="39">
        <v>10.106698543996345</v>
      </c>
      <c r="AR47" s="39">
        <v>0</v>
      </c>
      <c r="AS47" s="39">
        <v>8.7892884225026577</v>
      </c>
      <c r="AT47" s="39">
        <v>179.50204476292342</v>
      </c>
      <c r="AU47" s="88">
        <v>2375.2822094698176</v>
      </c>
      <c r="AV47" s="40">
        <v>118.76353931077416</v>
      </c>
      <c r="AW47" s="88">
        <v>299.08000000000072</v>
      </c>
      <c r="AX47" s="39">
        <v>0</v>
      </c>
      <c r="AY47" s="39">
        <v>0</v>
      </c>
      <c r="AZ47" s="88">
        <v>419.66</v>
      </c>
      <c r="BA47" s="89">
        <v>-120.5799999999993</v>
      </c>
      <c r="BC47" s="84"/>
    </row>
    <row r="48" spans="2:55">
      <c r="F48" s="144" t="s">
        <v>142</v>
      </c>
      <c r="G48" s="91" t="s">
        <v>143</v>
      </c>
      <c r="H48" s="138">
        <v>42013</v>
      </c>
      <c r="I48" s="92" t="s">
        <v>55</v>
      </c>
      <c r="J48" s="92" t="s">
        <v>71</v>
      </c>
      <c r="K48" s="92" t="s">
        <v>63</v>
      </c>
      <c r="L48" s="91" t="s">
        <v>114</v>
      </c>
      <c r="M48" s="139">
        <v>6.6300412036459061E-2</v>
      </c>
      <c r="N48" s="140" t="s">
        <v>52</v>
      </c>
      <c r="O48" s="100">
        <v>2018</v>
      </c>
      <c r="P48" s="100">
        <v>2</v>
      </c>
      <c r="Q48" s="39">
        <v>16018</v>
      </c>
      <c r="R48" s="39">
        <v>208.56716735358737</v>
      </c>
      <c r="S48" s="88">
        <v>15809.432832646413</v>
      </c>
      <c r="T48" s="39">
        <v>5974.9451042499149</v>
      </c>
      <c r="U48" s="39">
        <v>0</v>
      </c>
      <c r="V48" s="39">
        <v>0</v>
      </c>
      <c r="W48" s="39">
        <v>9834.4877283964979</v>
      </c>
      <c r="X48" s="88">
        <v>190.47334237699624</v>
      </c>
      <c r="Y48" s="39">
        <v>1897.1302780277899</v>
      </c>
      <c r="Z48" s="88">
        <v>102.62169389708382</v>
      </c>
      <c r="AA48" s="39">
        <v>0</v>
      </c>
      <c r="AB48" s="39">
        <v>-25.447687251807221</v>
      </c>
      <c r="AC48" s="88">
        <v>74.182605041798837</v>
      </c>
      <c r="AD48" s="39">
        <v>622.2738543901105</v>
      </c>
      <c r="AE48" s="39">
        <v>1602.3004199410175</v>
      </c>
      <c r="AF48" s="39">
        <v>2978.1895797290535</v>
      </c>
      <c r="AG48" s="39">
        <v>352.34140692073657</v>
      </c>
      <c r="AH48" s="39">
        <v>0</v>
      </c>
      <c r="AI48" s="39">
        <v>256.08184257282699</v>
      </c>
      <c r="AJ48" s="39">
        <v>119.2405916941824</v>
      </c>
      <c r="AK48" s="39">
        <v>6.2736339184047187</v>
      </c>
      <c r="AL48" s="39">
        <v>4.113177204781902</v>
      </c>
      <c r="AM48" s="39">
        <v>0</v>
      </c>
      <c r="AN48" s="39">
        <v>5.671198873259895</v>
      </c>
      <c r="AO48" s="39">
        <v>21.542246269489048</v>
      </c>
      <c r="AP48" s="39">
        <v>0</v>
      </c>
      <c r="AQ48" s="39">
        <v>23.889665583329229</v>
      </c>
      <c r="AR48" s="39">
        <v>0</v>
      </c>
      <c r="AS48" s="39">
        <v>21.209868313547084</v>
      </c>
      <c r="AT48" s="39">
        <v>240.08075230133551</v>
      </c>
      <c r="AU48" s="88">
        <v>6253.2082377120751</v>
      </c>
      <c r="AV48" s="40">
        <v>280.31925859256052</v>
      </c>
      <c r="AW48" s="88">
        <v>1062.0000000000011</v>
      </c>
      <c r="AX48" s="39">
        <v>0</v>
      </c>
      <c r="AY48" s="39">
        <v>0</v>
      </c>
      <c r="AZ48" s="88">
        <v>939.74</v>
      </c>
      <c r="BA48" s="89">
        <v>122.26000000000113</v>
      </c>
      <c r="BC48" s="84"/>
    </row>
    <row r="49" spans="6:55">
      <c r="F49" s="144" t="s">
        <v>144</v>
      </c>
      <c r="G49" s="91" t="s">
        <v>215</v>
      </c>
      <c r="H49" s="138">
        <v>42013</v>
      </c>
      <c r="I49" s="92" t="s">
        <v>55</v>
      </c>
      <c r="J49" s="92" t="s">
        <v>71</v>
      </c>
      <c r="K49" s="92" t="s">
        <v>63</v>
      </c>
      <c r="L49" s="91" t="s">
        <v>114</v>
      </c>
      <c r="M49" s="139">
        <v>2.6699438202247027E-2</v>
      </c>
      <c r="N49" s="140" t="s">
        <v>52</v>
      </c>
      <c r="O49" s="100">
        <v>2018</v>
      </c>
      <c r="P49" s="100">
        <v>2</v>
      </c>
      <c r="Q49" s="39">
        <v>5696</v>
      </c>
      <c r="R49" s="39">
        <v>92.737307146639296</v>
      </c>
      <c r="S49" s="88">
        <v>5603.2626928533609</v>
      </c>
      <c r="T49" s="39">
        <v>1928.0921526093068</v>
      </c>
      <c r="U49" s="39">
        <v>0</v>
      </c>
      <c r="V49" s="39">
        <v>0</v>
      </c>
      <c r="W49" s="39">
        <v>3675.1705402440539</v>
      </c>
      <c r="X49" s="88">
        <v>71.325764036814419</v>
      </c>
      <c r="Y49" s="39">
        <v>672.39152314240323</v>
      </c>
      <c r="Z49" s="88">
        <v>30.73592478668407</v>
      </c>
      <c r="AA49" s="39">
        <v>0</v>
      </c>
      <c r="AB49" s="39">
        <v>-12.294369914673627</v>
      </c>
      <c r="AC49" s="88">
        <v>30.091276176925906</v>
      </c>
      <c r="AD49" s="39">
        <v>240.96044106174941</v>
      </c>
      <c r="AE49" s="39">
        <v>512.85850134396094</v>
      </c>
      <c r="AF49" s="39">
        <v>1295.1451033334274</v>
      </c>
      <c r="AG49" s="39">
        <v>205.32058220797646</v>
      </c>
      <c r="AH49" s="39">
        <v>0</v>
      </c>
      <c r="AI49" s="39">
        <v>146.93314600065477</v>
      </c>
      <c r="AJ49" s="39">
        <v>59.215579439214551</v>
      </c>
      <c r="AK49" s="39">
        <v>14.09017675614281</v>
      </c>
      <c r="AL49" s="39">
        <v>23.828975396417988</v>
      </c>
      <c r="AM49" s="39">
        <v>0</v>
      </c>
      <c r="AN49" s="39">
        <v>1.1281350670767938</v>
      </c>
      <c r="AO49" s="39">
        <v>13.836921945166388</v>
      </c>
      <c r="AP49" s="39">
        <v>0</v>
      </c>
      <c r="AQ49" s="39">
        <v>9.8308912988120571</v>
      </c>
      <c r="AR49" s="39">
        <v>0</v>
      </c>
      <c r="AS49" s="39">
        <v>9.6006596524698562</v>
      </c>
      <c r="AT49" s="39">
        <v>98.401005646657481</v>
      </c>
      <c r="AU49" s="88">
        <v>2631.1501191497273</v>
      </c>
      <c r="AV49" s="40">
        <v>99.690302866173795</v>
      </c>
      <c r="AW49" s="88">
        <v>152.07999999999907</v>
      </c>
      <c r="AX49" s="39">
        <v>0</v>
      </c>
      <c r="AY49" s="39">
        <v>0</v>
      </c>
      <c r="AZ49" s="88">
        <v>197.66</v>
      </c>
      <c r="BA49" s="89">
        <v>-45.580000000000922</v>
      </c>
      <c r="BC49" s="84"/>
    </row>
    <row r="50" spans="6:55">
      <c r="F50" s="144" t="s">
        <v>145</v>
      </c>
      <c r="G50" s="91" t="s">
        <v>146</v>
      </c>
      <c r="H50" s="138">
        <v>42013</v>
      </c>
      <c r="I50" s="92" t="s">
        <v>55</v>
      </c>
      <c r="J50" s="92" t="s">
        <v>71</v>
      </c>
      <c r="K50" s="92" t="s">
        <v>63</v>
      </c>
      <c r="L50" s="91" t="s">
        <v>114</v>
      </c>
      <c r="M50" s="139">
        <v>5.6300540186609939E-2</v>
      </c>
      <c r="N50" s="140" t="s">
        <v>52</v>
      </c>
      <c r="O50" s="100">
        <v>2018</v>
      </c>
      <c r="P50" s="100">
        <v>2</v>
      </c>
      <c r="Q50" s="39">
        <v>12218</v>
      </c>
      <c r="R50" s="39">
        <v>139.47282340500527</v>
      </c>
      <c r="S50" s="88">
        <v>12078.527176594995</v>
      </c>
      <c r="T50" s="39">
        <v>4823.1137257666542</v>
      </c>
      <c r="U50" s="39">
        <v>0</v>
      </c>
      <c r="V50" s="39">
        <v>0</v>
      </c>
      <c r="W50" s="39">
        <v>7255.4134508283405</v>
      </c>
      <c r="X50" s="88">
        <v>128.42255904124076</v>
      </c>
      <c r="Y50" s="39">
        <v>1449.4123369756785</v>
      </c>
      <c r="Z50" s="88">
        <v>84.746704265068743</v>
      </c>
      <c r="AA50" s="39">
        <v>0</v>
      </c>
      <c r="AB50" s="39">
        <v>-29.852520267888618</v>
      </c>
      <c r="AC50" s="88">
        <v>47.352273528375036</v>
      </c>
      <c r="AD50" s="39">
        <v>428.18724004229819</v>
      </c>
      <c r="AE50" s="39">
        <v>1273.0702855128657</v>
      </c>
      <c r="AF50" s="39">
        <v>1889.3431089178709</v>
      </c>
      <c r="AG50" s="39">
        <v>360.07895664434261</v>
      </c>
      <c r="AH50" s="39">
        <v>0</v>
      </c>
      <c r="AI50" s="39">
        <v>277.47507930912934</v>
      </c>
      <c r="AJ50" s="39">
        <v>61.364681001057455</v>
      </c>
      <c r="AK50" s="39">
        <v>7.0797321113852663</v>
      </c>
      <c r="AL50" s="39">
        <v>18.087980260838911</v>
      </c>
      <c r="AM50" s="39">
        <v>22.814804370814237</v>
      </c>
      <c r="AN50" s="39">
        <v>3.3192809305604514</v>
      </c>
      <c r="AO50" s="39">
        <v>27.793725766654916</v>
      </c>
      <c r="AP50" s="39">
        <v>5.5251321818822694</v>
      </c>
      <c r="AQ50" s="39">
        <v>20.125766654917165</v>
      </c>
      <c r="AR50" s="39">
        <v>0</v>
      </c>
      <c r="AS50" s="39">
        <v>17.436728939020092</v>
      </c>
      <c r="AT50" s="39">
        <v>261.92908001409938</v>
      </c>
      <c r="AU50" s="88">
        <v>4673.6315826577384</v>
      </c>
      <c r="AV50" s="40">
        <v>213.82051462812831</v>
      </c>
      <c r="AW50" s="88">
        <v>687.88000000000022</v>
      </c>
      <c r="AX50" s="39">
        <v>0</v>
      </c>
      <c r="AY50" s="39">
        <v>0</v>
      </c>
      <c r="AZ50" s="88">
        <v>533.17999999999995</v>
      </c>
      <c r="BA50" s="89">
        <v>154.70000000000027</v>
      </c>
      <c r="BC50" s="84"/>
    </row>
    <row r="51" spans="6:55">
      <c r="F51" s="144" t="s">
        <v>147</v>
      </c>
      <c r="G51" s="91" t="s">
        <v>148</v>
      </c>
      <c r="H51" s="138">
        <v>42061</v>
      </c>
      <c r="I51" s="92" t="s">
        <v>61</v>
      </c>
      <c r="J51" s="92" t="s">
        <v>91</v>
      </c>
      <c r="K51" s="92" t="s">
        <v>63</v>
      </c>
      <c r="L51" s="91" t="s">
        <v>114</v>
      </c>
      <c r="M51" s="139">
        <v>0.11129971590909093</v>
      </c>
      <c r="N51" s="140" t="s">
        <v>52</v>
      </c>
      <c r="O51" s="100">
        <v>2018</v>
      </c>
      <c r="P51" s="100">
        <v>2</v>
      </c>
      <c r="Q51" s="39">
        <v>5632</v>
      </c>
      <c r="R51" s="39">
        <v>103.12166602460965</v>
      </c>
      <c r="S51" s="88">
        <v>5528.87833397539</v>
      </c>
      <c r="T51" s="39">
        <v>2196.6836033007125</v>
      </c>
      <c r="U51" s="39">
        <v>0</v>
      </c>
      <c r="V51" s="39">
        <v>0</v>
      </c>
      <c r="W51" s="39">
        <v>3332.1947306746774</v>
      </c>
      <c r="X51" s="88">
        <v>72.491468195517683</v>
      </c>
      <c r="Y51" s="39">
        <v>663.47196369086726</v>
      </c>
      <c r="Z51" s="88">
        <v>39.527541008018694</v>
      </c>
      <c r="AA51" s="39">
        <v>0</v>
      </c>
      <c r="AB51" s="39">
        <v>-9.9730465550674481</v>
      </c>
      <c r="AC51" s="88">
        <v>34.240185430377821</v>
      </c>
      <c r="AD51" s="39">
        <v>221.72252130927831</v>
      </c>
      <c r="AE51" s="39">
        <v>526.56591875119375</v>
      </c>
      <c r="AF51" s="39">
        <v>782.85680618187575</v>
      </c>
      <c r="AG51" s="39">
        <v>68.224025276543145</v>
      </c>
      <c r="AH51" s="39">
        <v>0</v>
      </c>
      <c r="AI51" s="39">
        <v>77.181309866203307</v>
      </c>
      <c r="AJ51" s="39">
        <v>39.901028866666877</v>
      </c>
      <c r="AK51" s="39">
        <v>1.4585808490043799</v>
      </c>
      <c r="AL51" s="39">
        <v>13.564801895740734</v>
      </c>
      <c r="AM51" s="39">
        <v>0</v>
      </c>
      <c r="AN51" s="39">
        <v>0.45580651531386868</v>
      </c>
      <c r="AO51" s="39">
        <v>8.7732544131976695</v>
      </c>
      <c r="AP51" s="39">
        <v>0</v>
      </c>
      <c r="AQ51" s="39">
        <v>9.2437561305652594</v>
      </c>
      <c r="AR51" s="39">
        <v>0</v>
      </c>
      <c r="AS51" s="39">
        <v>4.0110973347620451</v>
      </c>
      <c r="AT51" s="39">
        <v>53.074110643146874</v>
      </c>
      <c r="AU51" s="88">
        <v>1807.0330180334922</v>
      </c>
      <c r="AV51" s="40">
        <v>98.563600871470982</v>
      </c>
      <c r="AW51" s="88">
        <v>626.84000000000015</v>
      </c>
      <c r="AX51" s="39">
        <v>0</v>
      </c>
      <c r="AY51" s="39">
        <v>0</v>
      </c>
      <c r="AZ51" s="88">
        <v>544.34</v>
      </c>
      <c r="BA51" s="89">
        <v>82.500000000000114</v>
      </c>
      <c r="BC51" s="84"/>
    </row>
    <row r="52" spans="6:55">
      <c r="F52" s="144" t="s">
        <v>149</v>
      </c>
      <c r="G52" s="91" t="s">
        <v>150</v>
      </c>
      <c r="H52" s="138">
        <v>42064</v>
      </c>
      <c r="I52" s="92" t="s">
        <v>61</v>
      </c>
      <c r="J52" s="92" t="s">
        <v>151</v>
      </c>
      <c r="K52" s="92" t="s">
        <v>63</v>
      </c>
      <c r="L52" s="91" t="s">
        <v>114</v>
      </c>
      <c r="M52" s="139">
        <v>0.12188345864661658</v>
      </c>
      <c r="N52" s="140" t="s">
        <v>52</v>
      </c>
      <c r="O52" s="100">
        <v>2018</v>
      </c>
      <c r="P52" s="100">
        <v>2</v>
      </c>
      <c r="Q52" s="39">
        <v>5320</v>
      </c>
      <c r="R52" s="39">
        <v>123.33599587735121</v>
      </c>
      <c r="S52" s="88">
        <v>5196.6640041226492</v>
      </c>
      <c r="T52" s="39">
        <v>2135.6161906725065</v>
      </c>
      <c r="U52" s="39">
        <v>0</v>
      </c>
      <c r="V52" s="39">
        <v>0</v>
      </c>
      <c r="W52" s="39">
        <v>3061.0478134501427</v>
      </c>
      <c r="X52" s="88">
        <v>63.073048183457871</v>
      </c>
      <c r="Y52" s="39">
        <v>623.60242205617112</v>
      </c>
      <c r="Z52" s="88">
        <v>31.270935325946919</v>
      </c>
      <c r="AA52" s="39">
        <v>0</v>
      </c>
      <c r="AB52" s="39">
        <v>-11.171862921927337</v>
      </c>
      <c r="AC52" s="88">
        <v>52.363823756763715</v>
      </c>
      <c r="AD52" s="39">
        <v>219.85609379026025</v>
      </c>
      <c r="AE52" s="39">
        <v>532.17367791806237</v>
      </c>
      <c r="AF52" s="39">
        <v>264.14944601906723</v>
      </c>
      <c r="AG52" s="39">
        <v>260.58404534913723</v>
      </c>
      <c r="AH52" s="39">
        <v>0</v>
      </c>
      <c r="AI52" s="39">
        <v>147.44528729708838</v>
      </c>
      <c r="AJ52" s="39">
        <v>25.342994073692346</v>
      </c>
      <c r="AK52" s="39">
        <v>4.9348106158206644</v>
      </c>
      <c r="AL52" s="39">
        <v>15.010048956454522</v>
      </c>
      <c r="AM52" s="39">
        <v>0</v>
      </c>
      <c r="AN52" s="39">
        <v>1.3022416902860088</v>
      </c>
      <c r="AO52" s="39">
        <v>11.154728162844627</v>
      </c>
      <c r="AP52" s="39">
        <v>0</v>
      </c>
      <c r="AQ52" s="39">
        <v>4.574980675083741</v>
      </c>
      <c r="AR52" s="39">
        <v>0</v>
      </c>
      <c r="AS52" s="39">
        <v>3.6497036846173665</v>
      </c>
      <c r="AT52" s="39">
        <v>70.218242720948197</v>
      </c>
      <c r="AU52" s="88">
        <v>1560.3963009533627</v>
      </c>
      <c r="AV52" s="40">
        <v>93.093146096366908</v>
      </c>
      <c r="AW52" s="88">
        <v>648.42000000000019</v>
      </c>
      <c r="AX52" s="39">
        <v>0</v>
      </c>
      <c r="AY52" s="39">
        <v>0</v>
      </c>
      <c r="AZ52" s="88">
        <v>558.24</v>
      </c>
      <c r="BA52" s="89">
        <v>90.180000000000177</v>
      </c>
      <c r="BC52" s="84"/>
    </row>
    <row r="53" spans="6:55">
      <c r="F53" s="144" t="s">
        <v>152</v>
      </c>
      <c r="G53" s="91" t="s">
        <v>153</v>
      </c>
      <c r="H53" s="138">
        <v>42122</v>
      </c>
      <c r="I53" s="92" t="s">
        <v>61</v>
      </c>
      <c r="J53" s="92" t="s">
        <v>151</v>
      </c>
      <c r="K53" s="92" t="s">
        <v>135</v>
      </c>
      <c r="L53" s="91" t="s">
        <v>114</v>
      </c>
      <c r="M53" s="139">
        <v>8.3154316791298366E-2</v>
      </c>
      <c r="N53" s="140" t="s">
        <v>52</v>
      </c>
      <c r="O53" s="100">
        <v>2018</v>
      </c>
      <c r="P53" s="100">
        <v>2</v>
      </c>
      <c r="Q53" s="39">
        <v>2942</v>
      </c>
      <c r="R53" s="39">
        <v>96.854391672088497</v>
      </c>
      <c r="S53" s="88">
        <v>2845.1456083279113</v>
      </c>
      <c r="T53" s="39">
        <v>918.57887412089099</v>
      </c>
      <c r="U53" s="39">
        <v>0</v>
      </c>
      <c r="V53" s="39">
        <v>0</v>
      </c>
      <c r="W53" s="39">
        <v>1926.5667342070203</v>
      </c>
      <c r="X53" s="88">
        <v>44.699222356476746</v>
      </c>
      <c r="Y53" s="39">
        <v>241.83518914397249</v>
      </c>
      <c r="Z53" s="88">
        <v>40.01418967066332</v>
      </c>
      <c r="AA53" s="39">
        <v>0</v>
      </c>
      <c r="AB53" s="39">
        <v>-0.92971465749604987</v>
      </c>
      <c r="AC53" s="88">
        <v>45.246113331474426</v>
      </c>
      <c r="AD53" s="39">
        <v>169.24452706261425</v>
      </c>
      <c r="AE53" s="39">
        <v>417.38719211822661</v>
      </c>
      <c r="AF53" s="39">
        <v>238.04341171732196</v>
      </c>
      <c r="AG53" s="39">
        <v>169.06223007094837</v>
      </c>
      <c r="AH53" s="39">
        <v>0</v>
      </c>
      <c r="AI53" s="39">
        <v>138.70978095857734</v>
      </c>
      <c r="AJ53" s="39">
        <v>42.858022740651244</v>
      </c>
      <c r="AK53" s="39">
        <v>1.5495244291600829</v>
      </c>
      <c r="AL53" s="39">
        <v>4.9402484741456769</v>
      </c>
      <c r="AM53" s="39">
        <v>0</v>
      </c>
      <c r="AN53" s="39">
        <v>3.3178052483192371</v>
      </c>
      <c r="AO53" s="39">
        <v>22.112625089072715</v>
      </c>
      <c r="AP53" s="39">
        <v>0</v>
      </c>
      <c r="AQ53" s="39">
        <v>8.1669052266319682</v>
      </c>
      <c r="AR53" s="39">
        <v>0</v>
      </c>
      <c r="AS53" s="39">
        <v>0.91148495832946075</v>
      </c>
      <c r="AT53" s="39">
        <v>43.277305821482791</v>
      </c>
      <c r="AU53" s="88">
        <v>1259.5810639154818</v>
      </c>
      <c r="AV53" s="40">
        <v>51.480670446447938</v>
      </c>
      <c r="AW53" s="88">
        <v>244.63999999999979</v>
      </c>
      <c r="AX53" s="39">
        <v>0</v>
      </c>
      <c r="AY53" s="39">
        <v>0</v>
      </c>
      <c r="AZ53" s="88">
        <v>413.44</v>
      </c>
      <c r="BA53" s="89">
        <v>-168.80000000000021</v>
      </c>
      <c r="BC53" s="84"/>
    </row>
    <row r="54" spans="6:55">
      <c r="F54" s="144" t="s">
        <v>154</v>
      </c>
      <c r="G54" s="91" t="s">
        <v>155</v>
      </c>
      <c r="H54" s="138">
        <v>42127</v>
      </c>
      <c r="I54" s="92" t="s">
        <v>61</v>
      </c>
      <c r="J54" s="92" t="s">
        <v>108</v>
      </c>
      <c r="K54" s="92" t="s">
        <v>63</v>
      </c>
      <c r="L54" s="91" t="s">
        <v>114</v>
      </c>
      <c r="M54" s="139">
        <v>0.17380073157986414</v>
      </c>
      <c r="N54" s="140" t="s">
        <v>52</v>
      </c>
      <c r="O54" s="100">
        <v>2018</v>
      </c>
      <c r="P54" s="100">
        <v>2</v>
      </c>
      <c r="Q54" s="39">
        <v>11482</v>
      </c>
      <c r="R54" s="39">
        <v>252.51534174631007</v>
      </c>
      <c r="S54" s="88">
        <v>11229.48465825369</v>
      </c>
      <c r="T54" s="39">
        <v>4477.4268594538971</v>
      </c>
      <c r="U54" s="39">
        <v>0</v>
      </c>
      <c r="V54" s="39">
        <v>0</v>
      </c>
      <c r="W54" s="39">
        <v>6752.0577987997931</v>
      </c>
      <c r="X54" s="88">
        <v>143.64905539229002</v>
      </c>
      <c r="Y54" s="39">
        <v>1347.548745050585</v>
      </c>
      <c r="Z54" s="88">
        <v>63.289516706591257</v>
      </c>
      <c r="AA54" s="39">
        <v>0</v>
      </c>
      <c r="AB54" s="39">
        <v>-31.493528922694459</v>
      </c>
      <c r="AC54" s="88">
        <v>77.4712455980046</v>
      </c>
      <c r="AD54" s="39">
        <v>326.65557009853558</v>
      </c>
      <c r="AE54" s="39">
        <v>1047.8120135990582</v>
      </c>
      <c r="AF54" s="39">
        <v>623.55674972629015</v>
      </c>
      <c r="AG54" s="39">
        <v>379.91120312152719</v>
      </c>
      <c r="AH54" s="39">
        <v>0</v>
      </c>
      <c r="AI54" s="39">
        <v>271.32631016389553</v>
      </c>
      <c r="AJ54" s="39">
        <v>79.716813605643779</v>
      </c>
      <c r="AK54" s="39">
        <v>7.958448785386774</v>
      </c>
      <c r="AL54" s="39">
        <v>17.504806592085874</v>
      </c>
      <c r="AM54" s="39">
        <v>0</v>
      </c>
      <c r="AN54" s="39">
        <v>2.8166481449468632</v>
      </c>
      <c r="AO54" s="39">
        <v>40.151413824611659</v>
      </c>
      <c r="AP54" s="39">
        <v>6.4461544793750374</v>
      </c>
      <c r="AQ54" s="39">
        <v>8.9792474419446986</v>
      </c>
      <c r="AR54" s="39">
        <v>0</v>
      </c>
      <c r="AS54" s="39">
        <v>9.2817063031470468</v>
      </c>
      <c r="AT54" s="39">
        <v>132.96847685608213</v>
      </c>
      <c r="AU54" s="88">
        <v>2955.0855627425308</v>
      </c>
      <c r="AV54" s="40">
        <v>200.92720223248463</v>
      </c>
      <c r="AW54" s="88">
        <v>1995.5800000000002</v>
      </c>
      <c r="AX54" s="39">
        <v>0</v>
      </c>
      <c r="AY54" s="39">
        <v>0</v>
      </c>
      <c r="AZ54" s="88">
        <v>552.66</v>
      </c>
      <c r="BA54" s="89">
        <v>1442.92</v>
      </c>
      <c r="BC54" s="84"/>
    </row>
    <row r="55" spans="6:55">
      <c r="F55" s="144" t="s">
        <v>156</v>
      </c>
      <c r="G55" s="91" t="s">
        <v>157</v>
      </c>
      <c r="H55" s="138">
        <v>42347</v>
      </c>
      <c r="I55" s="92" t="s">
        <v>55</v>
      </c>
      <c r="J55" s="92" t="s">
        <v>126</v>
      </c>
      <c r="K55" s="92" t="s">
        <v>63</v>
      </c>
      <c r="L55" s="91" t="s">
        <v>114</v>
      </c>
      <c r="M55" s="139">
        <v>0.10630012531328323</v>
      </c>
      <c r="N55" s="140" t="s">
        <v>52</v>
      </c>
      <c r="O55" s="100">
        <v>2018</v>
      </c>
      <c r="P55" s="100">
        <v>2</v>
      </c>
      <c r="Q55" s="39">
        <v>6384</v>
      </c>
      <c r="R55" s="39">
        <v>99.543007452871549</v>
      </c>
      <c r="S55" s="88">
        <v>6284.4569925471287</v>
      </c>
      <c r="T55" s="39">
        <v>2489.9254074528717</v>
      </c>
      <c r="U55" s="39">
        <v>0</v>
      </c>
      <c r="V55" s="39">
        <v>0</v>
      </c>
      <c r="W55" s="39">
        <v>3794.531585094257</v>
      </c>
      <c r="X55" s="88">
        <v>117.71170539237177</v>
      </c>
      <c r="Y55" s="39">
        <v>754.12924156071904</v>
      </c>
      <c r="Z55" s="88">
        <v>26.518369136343708</v>
      </c>
      <c r="AA55" s="39">
        <v>0</v>
      </c>
      <c r="AB55" s="39">
        <v>-17.842174484875056</v>
      </c>
      <c r="AC55" s="88">
        <v>67.357124068391059</v>
      </c>
      <c r="AD55" s="39">
        <v>319.85304690925034</v>
      </c>
      <c r="AE55" s="39">
        <v>536.57132836475228</v>
      </c>
      <c r="AF55" s="39">
        <v>255.80780359491453</v>
      </c>
      <c r="AG55" s="39">
        <v>240.77839544059623</v>
      </c>
      <c r="AH55" s="39">
        <v>0</v>
      </c>
      <c r="AI55" s="39">
        <v>298.97974818062323</v>
      </c>
      <c r="AJ55" s="39">
        <v>90.610258658483133</v>
      </c>
      <c r="AK55" s="39">
        <v>8.0464708461201244</v>
      </c>
      <c r="AL55" s="39">
        <v>36.710565541429204</v>
      </c>
      <c r="AM55" s="39">
        <v>0</v>
      </c>
      <c r="AN55" s="39">
        <v>0.39649276633055686</v>
      </c>
      <c r="AO55" s="39">
        <v>128.25374835598424</v>
      </c>
      <c r="AP55" s="39">
        <v>0</v>
      </c>
      <c r="AQ55" s="39">
        <v>31.159666812801401</v>
      </c>
      <c r="AR55" s="39">
        <v>0</v>
      </c>
      <c r="AS55" s="39">
        <v>9.7723805348531361</v>
      </c>
      <c r="AT55" s="39">
        <v>99.379745725558976</v>
      </c>
      <c r="AU55" s="88">
        <v>2056.3196517316969</v>
      </c>
      <c r="AV55" s="40">
        <v>111.71766768960983</v>
      </c>
      <c r="AW55" s="88">
        <v>678.62000000000012</v>
      </c>
      <c r="AX55" s="39">
        <v>0</v>
      </c>
      <c r="AY55" s="39">
        <v>0</v>
      </c>
      <c r="AZ55" s="88">
        <v>165.92</v>
      </c>
      <c r="BA55" s="89">
        <v>512.70000000000016</v>
      </c>
      <c r="BC55" s="84"/>
    </row>
    <row r="56" spans="6:55">
      <c r="F56" s="144" t="s">
        <v>158</v>
      </c>
      <c r="G56" s="91" t="s">
        <v>159</v>
      </c>
      <c r="H56" s="138">
        <v>42361</v>
      </c>
      <c r="I56" s="92" t="s">
        <v>61</v>
      </c>
      <c r="J56" s="92" t="s">
        <v>62</v>
      </c>
      <c r="K56" s="92" t="s">
        <v>117</v>
      </c>
      <c r="L56" s="91" t="s">
        <v>114</v>
      </c>
      <c r="M56" s="139">
        <v>5.2643498633346338E-2</v>
      </c>
      <c r="N56" s="140" t="s">
        <v>52</v>
      </c>
      <c r="O56" s="100">
        <v>2018</v>
      </c>
      <c r="P56" s="100">
        <v>2</v>
      </c>
      <c r="Q56" s="39">
        <v>5122</v>
      </c>
      <c r="R56" s="39">
        <v>116.84470001989447</v>
      </c>
      <c r="S56" s="88">
        <v>5005.1552999801052</v>
      </c>
      <c r="T56" s="39">
        <v>2561.2143285049783</v>
      </c>
      <c r="U56" s="39">
        <v>0</v>
      </c>
      <c r="V56" s="39">
        <v>0</v>
      </c>
      <c r="W56" s="39">
        <v>2443.9409714751268</v>
      </c>
      <c r="X56" s="88">
        <v>80.670396089316682</v>
      </c>
      <c r="Y56" s="39">
        <v>350.36426764686377</v>
      </c>
      <c r="Z56" s="88">
        <v>26.202715120740457</v>
      </c>
      <c r="AA56" s="39">
        <v>0</v>
      </c>
      <c r="AB56" s="39">
        <v>-0.16983241281961409</v>
      </c>
      <c r="AC56" s="88">
        <v>57.403355533029554</v>
      </c>
      <c r="AD56" s="39">
        <v>138.87439013992443</v>
      </c>
      <c r="AE56" s="39">
        <v>550.80015201265576</v>
      </c>
      <c r="AF56" s="39">
        <v>247.97958448989647</v>
      </c>
      <c r="AG56" s="39">
        <v>138.51046354102525</v>
      </c>
      <c r="AH56" s="39">
        <v>0</v>
      </c>
      <c r="AI56" s="39">
        <v>175.41262066940135</v>
      </c>
      <c r="AJ56" s="39">
        <v>174.34510264596378</v>
      </c>
      <c r="AK56" s="39">
        <v>4.3913809600500207</v>
      </c>
      <c r="AL56" s="39">
        <v>18.438947677558097</v>
      </c>
      <c r="AM56" s="39">
        <v>0</v>
      </c>
      <c r="AN56" s="39">
        <v>0</v>
      </c>
      <c r="AO56" s="39">
        <v>27.512850876777478</v>
      </c>
      <c r="AP56" s="39">
        <v>0</v>
      </c>
      <c r="AQ56" s="39">
        <v>9.8017563970177246</v>
      </c>
      <c r="AR56" s="39">
        <v>0</v>
      </c>
      <c r="AS56" s="39">
        <v>2.9356745644533286</v>
      </c>
      <c r="AT56" s="39">
        <v>81.204155101035468</v>
      </c>
      <c r="AU56" s="88">
        <v>1570.2070790757596</v>
      </c>
      <c r="AV56" s="40">
        <v>89.622990422236327</v>
      </c>
      <c r="AW56" s="88">
        <v>269.63999999999993</v>
      </c>
      <c r="AX56" s="39">
        <v>0</v>
      </c>
      <c r="AY56" s="39">
        <v>0</v>
      </c>
      <c r="AZ56" s="88">
        <v>84.68</v>
      </c>
      <c r="BA56" s="89">
        <v>184.95999999999992</v>
      </c>
      <c r="BC56" s="84"/>
    </row>
    <row r="57" spans="6:55">
      <c r="F57" s="144" t="s">
        <v>160</v>
      </c>
      <c r="G57" s="91" t="s">
        <v>161</v>
      </c>
      <c r="H57" s="138">
        <v>42407</v>
      </c>
      <c r="I57" s="92" t="s">
        <v>61</v>
      </c>
      <c r="J57" s="92" t="s">
        <v>67</v>
      </c>
      <c r="K57" s="92" t="s">
        <v>135</v>
      </c>
      <c r="L57" s="91" t="s">
        <v>77</v>
      </c>
      <c r="M57" s="139">
        <v>0.10564990512333976</v>
      </c>
      <c r="N57" s="140" t="s">
        <v>52</v>
      </c>
      <c r="O57" s="100">
        <v>2018</v>
      </c>
      <c r="P57" s="100">
        <v>2</v>
      </c>
      <c r="Q57" s="39">
        <v>4216</v>
      </c>
      <c r="R57" s="39">
        <v>60.176454486856862</v>
      </c>
      <c r="S57" s="88">
        <v>4155.8235455131435</v>
      </c>
      <c r="T57" s="39">
        <v>1471.4597294552898</v>
      </c>
      <c r="U57" s="39">
        <v>0</v>
      </c>
      <c r="V57" s="39">
        <v>0</v>
      </c>
      <c r="W57" s="39">
        <v>2684.3638160578539</v>
      </c>
      <c r="X57" s="88">
        <v>94.722541566227832</v>
      </c>
      <c r="Y57" s="39">
        <v>353.24118566395589</v>
      </c>
      <c r="Z57" s="88">
        <v>74.192189169381834</v>
      </c>
      <c r="AA57" s="39">
        <v>0</v>
      </c>
      <c r="AB57" s="39">
        <v>107.78900338180887</v>
      </c>
      <c r="AC57" s="88">
        <v>27.249715239331412</v>
      </c>
      <c r="AD57" s="39">
        <v>163.51690462945794</v>
      </c>
      <c r="AE57" s="39">
        <v>450.55096112244274</v>
      </c>
      <c r="AF57" s="39">
        <v>246.73649263154178</v>
      </c>
      <c r="AG57" s="39">
        <v>318.09947639356136</v>
      </c>
      <c r="AH57" s="39">
        <v>0</v>
      </c>
      <c r="AI57" s="39">
        <v>138.03544276972795</v>
      </c>
      <c r="AJ57" s="39">
        <v>55.09505266968646</v>
      </c>
      <c r="AK57" s="39">
        <v>0.35365067592028471</v>
      </c>
      <c r="AL57" s="39">
        <v>4.2065817241044385</v>
      </c>
      <c r="AM57" s="39">
        <v>3.3317616310384719</v>
      </c>
      <c r="AN57" s="39">
        <v>0.29781109551181867</v>
      </c>
      <c r="AO57" s="39">
        <v>10.274482795157745</v>
      </c>
      <c r="AP57" s="39">
        <v>0</v>
      </c>
      <c r="AQ57" s="39">
        <v>8.1525787396360361</v>
      </c>
      <c r="AR57" s="39">
        <v>0</v>
      </c>
      <c r="AS57" s="39">
        <v>2.3452623771555721</v>
      </c>
      <c r="AT57" s="39">
        <v>96.434955365420791</v>
      </c>
      <c r="AU57" s="88">
        <v>1497.4314146203637</v>
      </c>
      <c r="AV57" s="40">
        <v>84.317766416783655</v>
      </c>
      <c r="AW57" s="88">
        <v>445.42000000000041</v>
      </c>
      <c r="AX57" s="39">
        <v>0</v>
      </c>
      <c r="AY57" s="39">
        <v>0</v>
      </c>
      <c r="AZ57" s="88">
        <v>390.38</v>
      </c>
      <c r="BA57" s="89">
        <v>55.040000000000418</v>
      </c>
      <c r="BC57" s="84"/>
    </row>
    <row r="58" spans="6:55">
      <c r="F58" s="144" t="s">
        <v>162</v>
      </c>
      <c r="G58" s="91" t="s">
        <v>163</v>
      </c>
      <c r="H58" s="138">
        <v>42408</v>
      </c>
      <c r="I58" s="92" t="s">
        <v>55</v>
      </c>
      <c r="J58" s="92" t="s">
        <v>116</v>
      </c>
      <c r="K58" s="92" t="s">
        <v>63</v>
      </c>
      <c r="L58" s="91" t="s">
        <v>114</v>
      </c>
      <c r="M58" s="139">
        <v>0.13169338265515829</v>
      </c>
      <c r="N58" s="140" t="s">
        <v>52</v>
      </c>
      <c r="O58" s="100">
        <v>2018</v>
      </c>
      <c r="P58" s="100">
        <v>2</v>
      </c>
      <c r="Q58" s="39">
        <v>4866</v>
      </c>
      <c r="R58" s="39">
        <v>75.996237447747291</v>
      </c>
      <c r="S58" s="88">
        <v>4790.0037625522527</v>
      </c>
      <c r="T58" s="39">
        <v>1932.8729200475495</v>
      </c>
      <c r="U58" s="39">
        <v>0</v>
      </c>
      <c r="V58" s="39">
        <v>0</v>
      </c>
      <c r="W58" s="39">
        <v>2857.1308425047032</v>
      </c>
      <c r="X58" s="88">
        <v>57.722399323168965</v>
      </c>
      <c r="Y58" s="39">
        <v>574.79211363336174</v>
      </c>
      <c r="Z58" s="88">
        <v>30.450606684777373</v>
      </c>
      <c r="AA58" s="39">
        <v>0</v>
      </c>
      <c r="AB58" s="39">
        <v>-11.690392640533469</v>
      </c>
      <c r="AC58" s="88">
        <v>27.028604678558807</v>
      </c>
      <c r="AD58" s="39">
        <v>186.21249495768021</v>
      </c>
      <c r="AE58" s="39">
        <v>476.16202535260544</v>
      </c>
      <c r="AF58" s="39">
        <v>253.78400665407722</v>
      </c>
      <c r="AG58" s="39">
        <v>227.71078324629011</v>
      </c>
      <c r="AH58" s="39">
        <v>0</v>
      </c>
      <c r="AI58" s="39">
        <v>118.46727757568834</v>
      </c>
      <c r="AJ58" s="39">
        <v>56.506459524005017</v>
      </c>
      <c r="AK58" s="39">
        <v>7.3130093635432249</v>
      </c>
      <c r="AL58" s="39">
        <v>6.7050394639612465</v>
      </c>
      <c r="AM58" s="39">
        <v>3.4741137118970191</v>
      </c>
      <c r="AN58" s="39">
        <v>5.1416882936075874</v>
      </c>
      <c r="AO58" s="39">
        <v>17.804832773472224</v>
      </c>
      <c r="AP58" s="39">
        <v>0</v>
      </c>
      <c r="AQ58" s="39">
        <v>21.13998193689336</v>
      </c>
      <c r="AR58" s="39">
        <v>0</v>
      </c>
      <c r="AS58" s="39">
        <v>8.1815377915174796</v>
      </c>
      <c r="AT58" s="39">
        <v>64.25373310153536</v>
      </c>
      <c r="AU58" s="88">
        <v>1452.8569837467735</v>
      </c>
      <c r="AV58" s="40">
        <v>85.150527078595928</v>
      </c>
      <c r="AW58" s="88">
        <v>640.82000000000028</v>
      </c>
      <c r="AX58" s="39">
        <v>0</v>
      </c>
      <c r="AY58" s="39">
        <v>0</v>
      </c>
      <c r="AZ58" s="88">
        <v>771.76</v>
      </c>
      <c r="BA58" s="89">
        <v>-130.93999999999971</v>
      </c>
      <c r="BC58" s="84"/>
    </row>
    <row r="59" spans="6:55">
      <c r="F59" s="144" t="s">
        <v>164</v>
      </c>
      <c r="G59" s="91" t="s">
        <v>165</v>
      </c>
      <c r="H59" s="138">
        <v>42416</v>
      </c>
      <c r="I59" s="92" t="s">
        <v>61</v>
      </c>
      <c r="J59" s="92" t="s">
        <v>67</v>
      </c>
      <c r="K59" s="92" t="s">
        <v>106</v>
      </c>
      <c r="L59" s="91" t="s">
        <v>77</v>
      </c>
      <c r="M59" s="139">
        <v>0.10036700125470513</v>
      </c>
      <c r="N59" s="140" t="s">
        <v>52</v>
      </c>
      <c r="O59" s="100">
        <v>2018</v>
      </c>
      <c r="P59" s="100">
        <v>2</v>
      </c>
      <c r="Q59" s="39">
        <v>6376</v>
      </c>
      <c r="R59" s="39">
        <v>199.49116555536739</v>
      </c>
      <c r="S59" s="88">
        <v>6176.5088344446322</v>
      </c>
      <c r="T59" s="39">
        <v>2467.9054250912395</v>
      </c>
      <c r="U59" s="39">
        <v>0</v>
      </c>
      <c r="V59" s="39">
        <v>0</v>
      </c>
      <c r="W59" s="39">
        <v>3708.6034093533926</v>
      </c>
      <c r="X59" s="88">
        <v>109.82912579497683</v>
      </c>
      <c r="Y59" s="39">
        <v>586.76991022344043</v>
      </c>
      <c r="Z59" s="88">
        <v>16.102249803661898</v>
      </c>
      <c r="AA59" s="39">
        <v>0</v>
      </c>
      <c r="AB59" s="39">
        <v>-15.041857743420749</v>
      </c>
      <c r="AC59" s="88">
        <v>37.369001678498286</v>
      </c>
      <c r="AD59" s="39">
        <v>161.69015229677083</v>
      </c>
      <c r="AE59" s="39">
        <v>655.44306010255787</v>
      </c>
      <c r="AF59" s="39">
        <v>353.42474630037424</v>
      </c>
      <c r="AG59" s="39">
        <v>392.72182602134245</v>
      </c>
      <c r="AH59" s="39">
        <v>0</v>
      </c>
      <c r="AI59" s="39">
        <v>349.30099939943642</v>
      </c>
      <c r="AJ59" s="39">
        <v>104.60571305378895</v>
      </c>
      <c r="AK59" s="39">
        <v>5.9499776713531158</v>
      </c>
      <c r="AL59" s="39">
        <v>23.976642695452657</v>
      </c>
      <c r="AM59" s="39">
        <v>8.7580529419917159</v>
      </c>
      <c r="AN59" s="39">
        <v>0.80511249018309494</v>
      </c>
      <c r="AO59" s="39">
        <v>15.807696453594914</v>
      </c>
      <c r="AP59" s="39">
        <v>0</v>
      </c>
      <c r="AQ59" s="39">
        <v>10.505736152389165</v>
      </c>
      <c r="AR59" s="39">
        <v>0</v>
      </c>
      <c r="AS59" s="39">
        <v>9.0722431820631666</v>
      </c>
      <c r="AT59" s="39">
        <v>114.05105714593695</v>
      </c>
      <c r="AU59" s="88">
        <v>2206.1130159072354</v>
      </c>
      <c r="AV59" s="40">
        <v>127.52196368900044</v>
      </c>
      <c r="AW59" s="88">
        <v>639.93999999999994</v>
      </c>
      <c r="AX59" s="39">
        <v>0</v>
      </c>
      <c r="AY59" s="39">
        <v>0</v>
      </c>
      <c r="AZ59" s="88">
        <v>566.12</v>
      </c>
      <c r="BA59" s="89">
        <v>73.819999999999936</v>
      </c>
      <c r="BC59" s="84"/>
    </row>
    <row r="60" spans="6:55">
      <c r="F60" s="144" t="s">
        <v>166</v>
      </c>
      <c r="G60" s="91" t="s">
        <v>167</v>
      </c>
      <c r="H60" s="138">
        <v>42417</v>
      </c>
      <c r="I60" s="92" t="s">
        <v>55</v>
      </c>
      <c r="J60" s="92" t="s">
        <v>168</v>
      </c>
      <c r="K60" s="92" t="s">
        <v>63</v>
      </c>
      <c r="L60" s="91" t="s">
        <v>114</v>
      </c>
      <c r="M60" s="139">
        <v>0.15630098452883268</v>
      </c>
      <c r="N60" s="140" t="s">
        <v>52</v>
      </c>
      <c r="O60" s="100">
        <v>2018</v>
      </c>
      <c r="P60" s="100">
        <v>2</v>
      </c>
      <c r="Q60" s="39">
        <v>9954</v>
      </c>
      <c r="R60" s="39">
        <v>95.184872754845728</v>
      </c>
      <c r="S60" s="88">
        <v>9858.8151272451541</v>
      </c>
      <c r="T60" s="39">
        <v>4048.5388139582651</v>
      </c>
      <c r="U60" s="39">
        <v>0</v>
      </c>
      <c r="V60" s="39">
        <v>0</v>
      </c>
      <c r="W60" s="39">
        <v>5810.2763132868895</v>
      </c>
      <c r="X60" s="88">
        <v>100.98541933241708</v>
      </c>
      <c r="Y60" s="39">
        <v>1183.0494289370172</v>
      </c>
      <c r="Z60" s="88">
        <v>40.56888299132742</v>
      </c>
      <c r="AA60" s="39">
        <v>0</v>
      </c>
      <c r="AB60" s="39">
        <v>-9.5394531064878425</v>
      </c>
      <c r="AC60" s="88">
        <v>22.660569009367642</v>
      </c>
      <c r="AD60" s="39">
        <v>191.57528079237949</v>
      </c>
      <c r="AE60" s="39">
        <v>773.20237587476106</v>
      </c>
      <c r="AF60" s="39">
        <v>643.5811256970444</v>
      </c>
      <c r="AG60" s="39">
        <v>234.92213639164021</v>
      </c>
      <c r="AH60" s="39">
        <v>0</v>
      </c>
      <c r="AI60" s="39">
        <v>474.68388543986856</v>
      </c>
      <c r="AJ60" s="39">
        <v>86.326809155964156</v>
      </c>
      <c r="AK60" s="39">
        <v>7.4603415319969022</v>
      </c>
      <c r="AL60" s="39">
        <v>24.145648705432599</v>
      </c>
      <c r="AM60" s="39">
        <v>0</v>
      </c>
      <c r="AN60" s="39">
        <v>1.7646241094418906</v>
      </c>
      <c r="AO60" s="39">
        <v>77.923005228820116</v>
      </c>
      <c r="AP60" s="39">
        <v>0</v>
      </c>
      <c r="AQ60" s="39">
        <v>8.7532344438652174</v>
      </c>
      <c r="AR60" s="39">
        <v>0</v>
      </c>
      <c r="AS60" s="39">
        <v>129.21940508348735</v>
      </c>
      <c r="AT60" s="39">
        <v>88.982481083045016</v>
      </c>
      <c r="AU60" s="88">
        <v>2742.5403535377463</v>
      </c>
      <c r="AV60" s="40">
        <v>174.19111258550149</v>
      </c>
      <c r="AW60" s="88">
        <v>1555.8200000000004</v>
      </c>
      <c r="AX60" s="39">
        <v>0</v>
      </c>
      <c r="AY60" s="39">
        <v>0</v>
      </c>
      <c r="AZ60" s="88">
        <v>573.44000000000005</v>
      </c>
      <c r="BA60" s="89">
        <v>982.38000000000034</v>
      </c>
      <c r="BC60" s="84"/>
    </row>
    <row r="61" spans="6:55">
      <c r="F61" s="144" t="s">
        <v>169</v>
      </c>
      <c r="G61" s="91" t="s">
        <v>170</v>
      </c>
      <c r="H61" s="138">
        <v>42419</v>
      </c>
      <c r="I61" s="92" t="s">
        <v>55</v>
      </c>
      <c r="J61" s="92" t="s">
        <v>168</v>
      </c>
      <c r="K61" s="92" t="s">
        <v>63</v>
      </c>
      <c r="L61" s="91" t="s">
        <v>114</v>
      </c>
      <c r="M61" s="139">
        <v>0.14629952988582945</v>
      </c>
      <c r="N61" s="140" t="s">
        <v>52</v>
      </c>
      <c r="O61" s="100">
        <v>2018</v>
      </c>
      <c r="P61" s="100">
        <v>2</v>
      </c>
      <c r="Q61" s="39">
        <v>5956</v>
      </c>
      <c r="R61" s="39">
        <v>67.73349152596478</v>
      </c>
      <c r="S61" s="88">
        <v>5888.2665084740356</v>
      </c>
      <c r="T61" s="39">
        <v>2322.8744418862875</v>
      </c>
      <c r="U61" s="39">
        <v>0</v>
      </c>
      <c r="V61" s="39">
        <v>0</v>
      </c>
      <c r="W61" s="39">
        <v>3565.3920665877481</v>
      </c>
      <c r="X61" s="88">
        <v>136.54438127971102</v>
      </c>
      <c r="Y61" s="39">
        <v>706.58310832559653</v>
      </c>
      <c r="Z61" s="88">
        <v>36.805824752003787</v>
      </c>
      <c r="AA61" s="39">
        <v>0</v>
      </c>
      <c r="AB61" s="39">
        <v>-8.7142503717615512</v>
      </c>
      <c r="AC61" s="88">
        <v>23.940422384966734</v>
      </c>
      <c r="AD61" s="39">
        <v>130.57115875215806</v>
      </c>
      <c r="AE61" s="39">
        <v>577.93818074820501</v>
      </c>
      <c r="AF61" s="39">
        <v>485.74815981357386</v>
      </c>
      <c r="AG61" s="39">
        <v>131.56727679010834</v>
      </c>
      <c r="AH61" s="39">
        <v>0</v>
      </c>
      <c r="AI61" s="39">
        <v>93.779118359833262</v>
      </c>
      <c r="AJ61" s="39">
        <v>69.191147951786718</v>
      </c>
      <c r="AK61" s="39">
        <v>8.4290567232311737</v>
      </c>
      <c r="AL61" s="39">
        <v>15.891623859776063</v>
      </c>
      <c r="AM61" s="39">
        <v>0</v>
      </c>
      <c r="AN61" s="39">
        <v>0.83973685400611309</v>
      </c>
      <c r="AO61" s="39">
        <v>33.734827856445506</v>
      </c>
      <c r="AP61" s="39">
        <v>0</v>
      </c>
      <c r="AQ61" s="39">
        <v>4.9750447576965948</v>
      </c>
      <c r="AR61" s="39">
        <v>0</v>
      </c>
      <c r="AS61" s="39">
        <v>28.556961646976671</v>
      </c>
      <c r="AT61" s="39">
        <v>113.42785165716535</v>
      </c>
      <c r="AU61" s="88">
        <v>1694.6501457709626</v>
      </c>
      <c r="AV61" s="40">
        <v>104.22243444626815</v>
      </c>
      <c r="AW61" s="88">
        <v>871.36000000000013</v>
      </c>
      <c r="AX61" s="39">
        <v>0</v>
      </c>
      <c r="AY61" s="39">
        <v>0</v>
      </c>
      <c r="AZ61" s="88">
        <v>635.96</v>
      </c>
      <c r="BA61" s="89">
        <v>235.40000000000009</v>
      </c>
      <c r="BC61" s="84"/>
    </row>
    <row r="62" spans="6:55">
      <c r="F62" s="144" t="s">
        <v>171</v>
      </c>
      <c r="G62" s="91" t="s">
        <v>216</v>
      </c>
      <c r="H62" s="138">
        <v>42435</v>
      </c>
      <c r="I62" s="92" t="s">
        <v>61</v>
      </c>
      <c r="J62" s="92" t="s">
        <v>151</v>
      </c>
      <c r="K62" s="92" t="s">
        <v>106</v>
      </c>
      <c r="L62" s="91" t="s">
        <v>114</v>
      </c>
      <c r="M62" s="139">
        <v>2.036799999999998E-2</v>
      </c>
      <c r="N62" s="140" t="s">
        <v>52</v>
      </c>
      <c r="O62" s="100">
        <v>2018</v>
      </c>
      <c r="P62" s="100">
        <v>2</v>
      </c>
      <c r="Q62" s="39">
        <v>2500</v>
      </c>
      <c r="R62" s="39">
        <v>97.040487553778988</v>
      </c>
      <c r="S62" s="88">
        <v>2402.9595124462212</v>
      </c>
      <c r="T62" s="39">
        <v>974.99524965524267</v>
      </c>
      <c r="U62" s="39">
        <v>0</v>
      </c>
      <c r="V62" s="39">
        <v>0</v>
      </c>
      <c r="W62" s="39">
        <v>1427.9642627909784</v>
      </c>
      <c r="X62" s="88">
        <v>37.208386026678198</v>
      </c>
      <c r="Y62" s="39">
        <v>228.28663484941885</v>
      </c>
      <c r="Z62" s="88">
        <v>7.2605603818069744</v>
      </c>
      <c r="AA62" s="39">
        <v>0</v>
      </c>
      <c r="AB62" s="39">
        <v>-0.92147155830372973</v>
      </c>
      <c r="AC62" s="88">
        <v>39.972800701589385</v>
      </c>
      <c r="AD62" s="39">
        <v>120.95108574769473</v>
      </c>
      <c r="AE62" s="39">
        <v>290.50219602559764</v>
      </c>
      <c r="AF62" s="39">
        <v>224.60074861620393</v>
      </c>
      <c r="AG62" s="39">
        <v>148.13449671765477</v>
      </c>
      <c r="AH62" s="39">
        <v>0</v>
      </c>
      <c r="AI62" s="39">
        <v>149.21484268256259</v>
      </c>
      <c r="AJ62" s="39">
        <v>30.392673983362673</v>
      </c>
      <c r="AK62" s="39">
        <v>5.6877037564264699</v>
      </c>
      <c r="AL62" s="39">
        <v>0.88969667698291155</v>
      </c>
      <c r="AM62" s="39">
        <v>0</v>
      </c>
      <c r="AN62" s="39">
        <v>0</v>
      </c>
      <c r="AO62" s="39">
        <v>3.6541113518941009</v>
      </c>
      <c r="AP62" s="39">
        <v>0</v>
      </c>
      <c r="AQ62" s="39">
        <v>4.76623219812274</v>
      </c>
      <c r="AR62" s="39">
        <v>0</v>
      </c>
      <c r="AS62" s="39">
        <v>7.1334608565237021</v>
      </c>
      <c r="AT62" s="39">
        <v>35.556092197995639</v>
      </c>
      <c r="AU62" s="88">
        <v>1021.483340811022</v>
      </c>
      <c r="AV62" s="40">
        <v>43.754011578766757</v>
      </c>
      <c r="AW62" s="88">
        <v>50.919999999999952</v>
      </c>
      <c r="AX62" s="39">
        <v>0</v>
      </c>
      <c r="AY62" s="39">
        <v>0</v>
      </c>
      <c r="AZ62" s="88">
        <v>379.5</v>
      </c>
      <c r="BA62" s="89">
        <v>-328.58000000000004</v>
      </c>
      <c r="BC62" s="84"/>
    </row>
    <row r="63" spans="6:55">
      <c r="F63" s="144" t="s">
        <v>172</v>
      </c>
      <c r="G63" s="91" t="s">
        <v>173</v>
      </c>
      <c r="H63" s="138">
        <v>42530</v>
      </c>
      <c r="I63" s="92" t="s">
        <v>61</v>
      </c>
      <c r="J63" s="92" t="s">
        <v>62</v>
      </c>
      <c r="K63" s="92" t="s">
        <v>95</v>
      </c>
      <c r="L63" s="91" t="s">
        <v>114</v>
      </c>
      <c r="M63" s="139">
        <v>3.5000000000000031E-2</v>
      </c>
      <c r="N63" s="140" t="s">
        <v>52</v>
      </c>
      <c r="O63" s="100">
        <v>2018</v>
      </c>
      <c r="P63" s="100">
        <v>2</v>
      </c>
      <c r="Q63" s="39">
        <v>1676</v>
      </c>
      <c r="R63" s="39">
        <v>43.606563119123457</v>
      </c>
      <c r="S63" s="88">
        <v>1632.3934368808766</v>
      </c>
      <c r="T63" s="39">
        <v>941.67795181646022</v>
      </c>
      <c r="U63" s="39">
        <v>0</v>
      </c>
      <c r="V63" s="39">
        <v>0</v>
      </c>
      <c r="W63" s="39">
        <v>690.71548506441638</v>
      </c>
      <c r="X63" s="88">
        <v>40.854781685438759</v>
      </c>
      <c r="Y63" s="39">
        <v>163.23567464617608</v>
      </c>
      <c r="Z63" s="88">
        <v>16.804211955034532</v>
      </c>
      <c r="AA63" s="39">
        <v>0</v>
      </c>
      <c r="AB63" s="39">
        <v>-0.33021377204216334</v>
      </c>
      <c r="AC63" s="88">
        <v>7.1729769371381034</v>
      </c>
      <c r="AD63" s="39">
        <v>71.546317275802053</v>
      </c>
      <c r="AE63" s="39">
        <v>126.07626024803253</v>
      </c>
      <c r="AF63" s="39">
        <v>79.985113672435119</v>
      </c>
      <c r="AG63" s="39">
        <v>17.996650576297903</v>
      </c>
      <c r="AH63" s="39">
        <v>0</v>
      </c>
      <c r="AI63" s="39">
        <v>5.1183134666535315</v>
      </c>
      <c r="AJ63" s="39">
        <v>8.8240457973489193</v>
      </c>
      <c r="AK63" s="39">
        <v>6.03557394454843</v>
      </c>
      <c r="AL63" s="39">
        <v>0.89891526833700008</v>
      </c>
      <c r="AM63" s="39">
        <v>0</v>
      </c>
      <c r="AN63" s="39">
        <v>0</v>
      </c>
      <c r="AO63" s="39">
        <v>26.23364966779409</v>
      </c>
      <c r="AP63" s="39">
        <v>0</v>
      </c>
      <c r="AQ63" s="39">
        <v>2.2014251469477553</v>
      </c>
      <c r="AR63" s="39">
        <v>0</v>
      </c>
      <c r="AS63" s="39">
        <v>-0.75215359187381636</v>
      </c>
      <c r="AT63" s="39">
        <v>30.819952057268576</v>
      </c>
      <c r="AU63" s="88">
        <v>374.98406352959211</v>
      </c>
      <c r="AV63" s="40">
        <v>29.333990083078845</v>
      </c>
      <c r="AW63" s="88">
        <v>58.660000000000053</v>
      </c>
      <c r="AX63" s="39">
        <v>0</v>
      </c>
      <c r="AY63" s="39">
        <v>0</v>
      </c>
      <c r="AZ63" s="88">
        <v>50.18</v>
      </c>
      <c r="BA63" s="89">
        <v>8.4800000000000537</v>
      </c>
      <c r="BC63" s="84"/>
    </row>
    <row r="64" spans="6:55">
      <c r="F64" s="144" t="s">
        <v>174</v>
      </c>
      <c r="G64" s="91" t="s">
        <v>217</v>
      </c>
      <c r="H64" s="138">
        <v>42530</v>
      </c>
      <c r="I64" s="92" t="s">
        <v>61</v>
      </c>
      <c r="J64" s="92" t="s">
        <v>151</v>
      </c>
      <c r="K64" s="92" t="s">
        <v>95</v>
      </c>
      <c r="L64" s="91" t="s">
        <v>114</v>
      </c>
      <c r="M64" s="139">
        <v>3.7596439169139323E-2</v>
      </c>
      <c r="N64" s="140" t="s">
        <v>52</v>
      </c>
      <c r="O64" s="100">
        <v>2018</v>
      </c>
      <c r="P64" s="100">
        <v>2</v>
      </c>
      <c r="Q64" s="39">
        <v>1348</v>
      </c>
      <c r="R64" s="39">
        <v>56.288085242883646</v>
      </c>
      <c r="S64" s="88">
        <v>1291.7119147571163</v>
      </c>
      <c r="T64" s="39">
        <v>403.89234906068288</v>
      </c>
      <c r="U64" s="39">
        <v>0</v>
      </c>
      <c r="V64" s="39">
        <v>0</v>
      </c>
      <c r="W64" s="39">
        <v>887.81956569643353</v>
      </c>
      <c r="X64" s="88">
        <v>33.972134279856625</v>
      </c>
      <c r="Y64" s="39">
        <v>129.17683156441331</v>
      </c>
      <c r="Z64" s="88">
        <v>27.542433159928034</v>
      </c>
      <c r="AA64" s="39">
        <v>0</v>
      </c>
      <c r="AB64" s="39">
        <v>-0.30080473075689323</v>
      </c>
      <c r="AC64" s="88">
        <v>8.5729348265714567</v>
      </c>
      <c r="AD64" s="39">
        <v>120.94230205994337</v>
      </c>
      <c r="AE64" s="39">
        <v>61.401765665750823</v>
      </c>
      <c r="AF64" s="39">
        <v>120.13388934603422</v>
      </c>
      <c r="AG64" s="39">
        <v>20.417121100124128</v>
      </c>
      <c r="AH64" s="39">
        <v>0</v>
      </c>
      <c r="AI64" s="39">
        <v>2.1244334109705583</v>
      </c>
      <c r="AJ64" s="39">
        <v>9.5317499058590549</v>
      </c>
      <c r="AK64" s="39">
        <v>1.8800295672305827</v>
      </c>
      <c r="AL64" s="39">
        <v>11.449380064434248</v>
      </c>
      <c r="AM64" s="39">
        <v>0</v>
      </c>
      <c r="AN64" s="39">
        <v>0</v>
      </c>
      <c r="AO64" s="39">
        <v>11.919387456241893</v>
      </c>
      <c r="AP64" s="39">
        <v>0</v>
      </c>
      <c r="AQ64" s="39">
        <v>1.9928313412644176</v>
      </c>
      <c r="AR64" s="39">
        <v>0</v>
      </c>
      <c r="AS64" s="39">
        <v>1.9364304542475002</v>
      </c>
      <c r="AT64" s="39">
        <v>250.85234515557664</v>
      </c>
      <c r="AU64" s="88">
        <v>614.58166552767739</v>
      </c>
      <c r="AV64" s="40">
        <v>23.594371068743811</v>
      </c>
      <c r="AW64" s="88">
        <v>50.679999999999808</v>
      </c>
      <c r="AX64" s="39">
        <v>0</v>
      </c>
      <c r="AY64" s="39">
        <v>0</v>
      </c>
      <c r="AZ64" s="88">
        <v>50.28</v>
      </c>
      <c r="BA64" s="89">
        <v>0.39999999999980673</v>
      </c>
      <c r="BC64" s="84"/>
    </row>
    <row r="65" spans="6:55">
      <c r="F65" s="144" t="s">
        <v>175</v>
      </c>
      <c r="G65" s="91" t="s">
        <v>176</v>
      </c>
      <c r="H65" s="138">
        <v>42557</v>
      </c>
      <c r="I65" s="92" t="s">
        <v>55</v>
      </c>
      <c r="J65" s="92" t="s">
        <v>126</v>
      </c>
      <c r="K65" s="92" t="s">
        <v>63</v>
      </c>
      <c r="L65" s="91" t="s">
        <v>114</v>
      </c>
      <c r="M65" s="139">
        <v>5.1300639658848603E-2</v>
      </c>
      <c r="N65" s="140" t="s">
        <v>52</v>
      </c>
      <c r="O65" s="100">
        <v>2018</v>
      </c>
      <c r="P65" s="100">
        <v>2</v>
      </c>
      <c r="Q65" s="39">
        <v>3752</v>
      </c>
      <c r="R65" s="39">
        <v>25.349010666099304</v>
      </c>
      <c r="S65" s="88">
        <v>3726.6509893339007</v>
      </c>
      <c r="T65" s="39">
        <v>1465.2109228564432</v>
      </c>
      <c r="U65" s="39">
        <v>0</v>
      </c>
      <c r="V65" s="39">
        <v>0</v>
      </c>
      <c r="W65" s="39">
        <v>2261.4400664774575</v>
      </c>
      <c r="X65" s="88">
        <v>86.3944891151192</v>
      </c>
      <c r="Y65" s="39">
        <v>447.19992613615835</v>
      </c>
      <c r="Z65" s="88">
        <v>26.177409707475096</v>
      </c>
      <c r="AA65" s="39">
        <v>0</v>
      </c>
      <c r="AB65" s="39">
        <v>-9.2178220603997474</v>
      </c>
      <c r="AC65" s="88">
        <v>13.480311673297015</v>
      </c>
      <c r="AD65" s="39">
        <v>156.38667721099768</v>
      </c>
      <c r="AE65" s="39">
        <v>362.94421272786388</v>
      </c>
      <c r="AF65" s="39">
        <v>231.72580457393806</v>
      </c>
      <c r="AG65" s="39">
        <v>312.37963895033056</v>
      </c>
      <c r="AH65" s="39">
        <v>0</v>
      </c>
      <c r="AI65" s="39">
        <v>101.5144518620517</v>
      </c>
      <c r="AJ65" s="39">
        <v>64.615125227311964</v>
      </c>
      <c r="AK65" s="39">
        <v>5.7686696881259865</v>
      </c>
      <c r="AL65" s="39">
        <v>13.314631865021857</v>
      </c>
      <c r="AM65" s="39">
        <v>0</v>
      </c>
      <c r="AN65" s="39">
        <v>2.4701353233750956</v>
      </c>
      <c r="AO65" s="39">
        <v>48.393565817098676</v>
      </c>
      <c r="AP65" s="39">
        <v>0</v>
      </c>
      <c r="AQ65" s="39">
        <v>8.9316478461062907</v>
      </c>
      <c r="AR65" s="39">
        <v>0</v>
      </c>
      <c r="AS65" s="39">
        <v>35.033748549819954</v>
      </c>
      <c r="AT65" s="39">
        <v>95.793052784546404</v>
      </c>
      <c r="AU65" s="88">
        <v>1439.2713624265882</v>
      </c>
      <c r="AV65" s="40">
        <v>65.654389479219773</v>
      </c>
      <c r="AW65" s="88">
        <v>192.47999999999996</v>
      </c>
      <c r="AX65" s="39">
        <v>0</v>
      </c>
      <c r="AY65" s="39">
        <v>0</v>
      </c>
      <c r="AZ65" s="88">
        <v>598.88</v>
      </c>
      <c r="BA65" s="89">
        <v>-406.40000000000003</v>
      </c>
      <c r="BC65" s="84"/>
    </row>
    <row r="66" spans="6:55">
      <c r="F66" s="144" t="s">
        <v>177</v>
      </c>
      <c r="G66" s="91" t="s">
        <v>178</v>
      </c>
      <c r="H66" s="138">
        <v>42615</v>
      </c>
      <c r="I66" s="92" t="s">
        <v>61</v>
      </c>
      <c r="J66" s="92" t="s">
        <v>151</v>
      </c>
      <c r="K66" s="92" t="s">
        <v>95</v>
      </c>
      <c r="L66" s="91" t="s">
        <v>114</v>
      </c>
      <c r="M66" s="139">
        <v>0.12500352858151026</v>
      </c>
      <c r="N66" s="140" t="s">
        <v>52</v>
      </c>
      <c r="O66" s="100">
        <v>2018</v>
      </c>
      <c r="P66" s="100">
        <v>2</v>
      </c>
      <c r="Q66" s="39">
        <v>2834</v>
      </c>
      <c r="R66" s="39">
        <v>41.188304508499627</v>
      </c>
      <c r="S66" s="88">
        <v>2792.8116954915004</v>
      </c>
      <c r="T66" s="39">
        <v>1597.4962660753881</v>
      </c>
      <c r="U66" s="39">
        <v>0</v>
      </c>
      <c r="V66" s="39">
        <v>0</v>
      </c>
      <c r="W66" s="39">
        <v>1195.3154294161122</v>
      </c>
      <c r="X66" s="88">
        <v>70.412227642276434</v>
      </c>
      <c r="Y66" s="39">
        <v>279.28619660014783</v>
      </c>
      <c r="Z66" s="88">
        <v>21.499021433850704</v>
      </c>
      <c r="AA66" s="39">
        <v>0</v>
      </c>
      <c r="AB66" s="39">
        <v>-2.2621729490022173</v>
      </c>
      <c r="AC66" s="88">
        <v>7.5070628233555068</v>
      </c>
      <c r="AD66" s="39">
        <v>84.286888396156684</v>
      </c>
      <c r="AE66" s="39">
        <v>121.13145602365117</v>
      </c>
      <c r="AF66" s="39">
        <v>99.870746489283079</v>
      </c>
      <c r="AG66" s="39">
        <v>22.186051736881005</v>
      </c>
      <c r="AH66" s="39">
        <v>0</v>
      </c>
      <c r="AI66" s="39">
        <v>8.6297708795269763</v>
      </c>
      <c r="AJ66" s="39">
        <v>5.4459719142645975</v>
      </c>
      <c r="AK66" s="39">
        <v>4.7421847745750183</v>
      </c>
      <c r="AL66" s="39">
        <v>11.83032668144863</v>
      </c>
      <c r="AM66" s="39">
        <v>0</v>
      </c>
      <c r="AN66" s="39">
        <v>0</v>
      </c>
      <c r="AO66" s="39">
        <v>13.74060606060606</v>
      </c>
      <c r="AP66" s="39">
        <v>2.9994737620103478</v>
      </c>
      <c r="AQ66" s="39">
        <v>3.1000147819660016</v>
      </c>
      <c r="AR66" s="39">
        <v>0</v>
      </c>
      <c r="AS66" s="39">
        <v>0.45243458980044349</v>
      </c>
      <c r="AT66" s="39">
        <v>36.596931263858089</v>
      </c>
      <c r="AU66" s="88">
        <v>415.01285735402809</v>
      </c>
      <c r="AV66" s="40">
        <v>49.600236511456025</v>
      </c>
      <c r="AW66" s="88">
        <v>354.26000000000005</v>
      </c>
      <c r="AX66" s="39">
        <v>0</v>
      </c>
      <c r="AY66" s="39">
        <v>0</v>
      </c>
      <c r="AZ66" s="88">
        <v>145.66</v>
      </c>
      <c r="BA66" s="89">
        <v>208.60000000000005</v>
      </c>
      <c r="BC66" s="84"/>
    </row>
    <row r="67" spans="6:55">
      <c r="F67" s="144" t="s">
        <v>179</v>
      </c>
      <c r="G67" s="91" t="s">
        <v>180</v>
      </c>
      <c r="H67" s="138">
        <v>42690</v>
      </c>
      <c r="I67" s="92" t="s">
        <v>55</v>
      </c>
      <c r="J67" s="92" t="s">
        <v>168</v>
      </c>
      <c r="K67" s="92" t="s">
        <v>106</v>
      </c>
      <c r="L67" s="91" t="s">
        <v>114</v>
      </c>
      <c r="M67" s="139">
        <v>0.10036603773584903</v>
      </c>
      <c r="N67" s="140" t="s">
        <v>52</v>
      </c>
      <c r="O67" s="100">
        <v>2018</v>
      </c>
      <c r="P67" s="100">
        <v>2</v>
      </c>
      <c r="Q67" s="39">
        <v>5300</v>
      </c>
      <c r="R67" s="39">
        <v>123.95722143279644</v>
      </c>
      <c r="S67" s="88">
        <v>5176.0427785672036</v>
      </c>
      <c r="T67" s="39">
        <v>2103.6103355248401</v>
      </c>
      <c r="U67" s="39">
        <v>0</v>
      </c>
      <c r="V67" s="39">
        <v>0</v>
      </c>
      <c r="W67" s="39">
        <v>3072.4324430423635</v>
      </c>
      <c r="X67" s="88">
        <v>54.771795516817036</v>
      </c>
      <c r="Y67" s="39">
        <v>491.7210010674246</v>
      </c>
      <c r="Z67" s="88">
        <v>6.4681166416241167</v>
      </c>
      <c r="AA67" s="39">
        <v>0</v>
      </c>
      <c r="AB67" s="39">
        <v>-1.261192659926708</v>
      </c>
      <c r="AC67" s="88">
        <v>44.087691983437921</v>
      </c>
      <c r="AD67" s="39">
        <v>197.17846386054131</v>
      </c>
      <c r="AE67" s="39">
        <v>592.61641386156123</v>
      </c>
      <c r="AF67" s="39">
        <v>371.02486351243863</v>
      </c>
      <c r="AG67" s="39">
        <v>281.1018268596643</v>
      </c>
      <c r="AH67" s="39">
        <v>0</v>
      </c>
      <c r="AI67" s="39">
        <v>247.48203395361807</v>
      </c>
      <c r="AJ67" s="39">
        <v>44.68225423740337</v>
      </c>
      <c r="AK67" s="39">
        <v>5.8195032736618098</v>
      </c>
      <c r="AL67" s="39">
        <v>12.377705105280693</v>
      </c>
      <c r="AM67" s="39">
        <v>0</v>
      </c>
      <c r="AN67" s="39">
        <v>0</v>
      </c>
      <c r="AO67" s="39">
        <v>18.287293568937269</v>
      </c>
      <c r="AP67" s="39">
        <v>0</v>
      </c>
      <c r="AQ67" s="39">
        <v>7.6392241115560608</v>
      </c>
      <c r="AR67" s="39">
        <v>0</v>
      </c>
      <c r="AS67" s="39">
        <v>11.062461331357126</v>
      </c>
      <c r="AT67" s="39">
        <v>62.68127519835739</v>
      </c>
      <c r="AU67" s="88">
        <v>1851.9533188743774</v>
      </c>
      <c r="AV67" s="40">
        <v>92.751711618609889</v>
      </c>
      <c r="AW67" s="88">
        <v>531.93999999999983</v>
      </c>
      <c r="AX67" s="39">
        <v>0</v>
      </c>
      <c r="AY67" s="39">
        <v>0</v>
      </c>
      <c r="AZ67" s="88">
        <v>537.52</v>
      </c>
      <c r="BA67" s="89">
        <v>-5.5800000000001546</v>
      </c>
      <c r="BC67" s="84"/>
    </row>
    <row r="68" spans="6:55">
      <c r="F68" s="144" t="s">
        <v>181</v>
      </c>
      <c r="G68" s="91" t="s">
        <v>182</v>
      </c>
      <c r="H68" s="138">
        <v>42690</v>
      </c>
      <c r="I68" s="92" t="s">
        <v>55</v>
      </c>
      <c r="J68" s="92" t="s">
        <v>168</v>
      </c>
      <c r="K68" s="92" t="s">
        <v>63</v>
      </c>
      <c r="L68" s="91" t="s">
        <v>114</v>
      </c>
      <c r="M68" s="139">
        <v>0.15130101342098065</v>
      </c>
      <c r="N68" s="140" t="s">
        <v>52</v>
      </c>
      <c r="O68" s="100">
        <v>2018</v>
      </c>
      <c r="P68" s="100">
        <v>2</v>
      </c>
      <c r="Q68" s="39">
        <v>7302</v>
      </c>
      <c r="R68" s="39">
        <v>101.27017257704456</v>
      </c>
      <c r="S68" s="88">
        <v>7200.7298274229552</v>
      </c>
      <c r="T68" s="39">
        <v>2851.045088431048</v>
      </c>
      <c r="U68" s="39">
        <v>0</v>
      </c>
      <c r="V68" s="39">
        <v>0</v>
      </c>
      <c r="W68" s="39">
        <v>4349.6847389919076</v>
      </c>
      <c r="X68" s="88">
        <v>160.78742682581259</v>
      </c>
      <c r="Y68" s="39">
        <v>864.09363531436384</v>
      </c>
      <c r="Z68" s="88">
        <v>37.362301211564116</v>
      </c>
      <c r="AA68" s="39">
        <v>0</v>
      </c>
      <c r="AB68" s="39">
        <v>-8.8653456724422721</v>
      </c>
      <c r="AC68" s="88">
        <v>35.562316416590065</v>
      </c>
      <c r="AD68" s="39">
        <v>232.58495117113256</v>
      </c>
      <c r="AE68" s="39">
        <v>666.66726565253748</v>
      </c>
      <c r="AF68" s="39">
        <v>480.68005169708829</v>
      </c>
      <c r="AG68" s="39">
        <v>238.82601994622948</v>
      </c>
      <c r="AH68" s="39">
        <v>0</v>
      </c>
      <c r="AI68" s="39">
        <v>123.91297196054985</v>
      </c>
      <c r="AJ68" s="39">
        <v>49.087435810600667</v>
      </c>
      <c r="AK68" s="39">
        <v>4.9289303264242621</v>
      </c>
      <c r="AL68" s="39">
        <v>13.340074228172147</v>
      </c>
      <c r="AM68" s="39">
        <v>0</v>
      </c>
      <c r="AN68" s="39">
        <v>15.779305959679037</v>
      </c>
      <c r="AO68" s="39">
        <v>82.075942193255869</v>
      </c>
      <c r="AP68" s="39">
        <v>0</v>
      </c>
      <c r="AQ68" s="39">
        <v>9.1849691407086933</v>
      </c>
      <c r="AR68" s="39">
        <v>0</v>
      </c>
      <c r="AS68" s="39">
        <v>15.981173413320985</v>
      </c>
      <c r="AT68" s="39">
        <v>95.11321524096509</v>
      </c>
      <c r="AU68" s="88">
        <v>2028.1623067406647</v>
      </c>
      <c r="AV68" s="40">
        <v>127.78209815535388</v>
      </c>
      <c r="AW68" s="88">
        <v>1104.8000000000006</v>
      </c>
      <c r="AX68" s="39">
        <v>0</v>
      </c>
      <c r="AY68" s="39">
        <v>0</v>
      </c>
      <c r="AZ68" s="88">
        <v>606.91999999999996</v>
      </c>
      <c r="BA68" s="89">
        <v>497.88000000000068</v>
      </c>
      <c r="BC68" s="84"/>
    </row>
    <row r="69" spans="6:55">
      <c r="F69" s="144" t="s">
        <v>183</v>
      </c>
      <c r="G69" s="91" t="s">
        <v>184</v>
      </c>
      <c r="H69" s="138">
        <v>42718</v>
      </c>
      <c r="I69" s="92" t="s">
        <v>61</v>
      </c>
      <c r="J69" s="92" t="s">
        <v>151</v>
      </c>
      <c r="K69" s="92" t="s">
        <v>135</v>
      </c>
      <c r="L69" s="91" t="s">
        <v>114</v>
      </c>
      <c r="M69" s="139">
        <v>0.15065078689919201</v>
      </c>
      <c r="N69" s="140" t="s">
        <v>52</v>
      </c>
      <c r="O69" s="100">
        <v>2018</v>
      </c>
      <c r="P69" s="100">
        <v>2</v>
      </c>
      <c r="Q69" s="39">
        <v>4702</v>
      </c>
      <c r="R69" s="39">
        <v>51.42416919730352</v>
      </c>
      <c r="S69" s="88">
        <v>4650.5758308026961</v>
      </c>
      <c r="T69" s="39">
        <v>1656.5846792013942</v>
      </c>
      <c r="U69" s="39">
        <v>0</v>
      </c>
      <c r="V69" s="39">
        <v>0</v>
      </c>
      <c r="W69" s="39">
        <v>2993.9911516013017</v>
      </c>
      <c r="X69" s="88">
        <v>112.08403006611961</v>
      </c>
      <c r="Y69" s="39">
        <v>395.29165428269897</v>
      </c>
      <c r="Z69" s="88">
        <v>88.832771208890605</v>
      </c>
      <c r="AA69" s="39">
        <v>0</v>
      </c>
      <c r="AB69" s="39">
        <v>93.632900432900414</v>
      </c>
      <c r="AC69" s="88">
        <v>18.673920441084622</v>
      </c>
      <c r="AD69" s="39">
        <v>187.12402489715922</v>
      </c>
      <c r="AE69" s="39">
        <v>413.68202278650034</v>
      </c>
      <c r="AF69" s="39">
        <v>355.20956257672674</v>
      </c>
      <c r="AG69" s="39">
        <v>142.95068381038527</v>
      </c>
      <c r="AH69" s="39">
        <v>0</v>
      </c>
      <c r="AI69" s="39">
        <v>147.08244061079884</v>
      </c>
      <c r="AJ69" s="39">
        <v>119.80069350218604</v>
      </c>
      <c r="AK69" s="39">
        <v>9.1344231224828221</v>
      </c>
      <c r="AL69" s="39">
        <v>12.516792660076241</v>
      </c>
      <c r="AM69" s="39">
        <v>0</v>
      </c>
      <c r="AN69" s="39">
        <v>2.9772953414744459</v>
      </c>
      <c r="AO69" s="39">
        <v>14.724447028924638</v>
      </c>
      <c r="AP69" s="39">
        <v>0</v>
      </c>
      <c r="AQ69" s="39">
        <v>8.567319247916263</v>
      </c>
      <c r="AR69" s="39">
        <v>0</v>
      </c>
      <c r="AS69" s="39">
        <v>14.461148801447306</v>
      </c>
      <c r="AT69" s="39">
        <v>66.59419784195903</v>
      </c>
      <c r="AU69" s="88">
        <v>1494.8250522280371</v>
      </c>
      <c r="AV69" s="40">
        <v>82.290822941569218</v>
      </c>
      <c r="AW69" s="88">
        <v>708.36000000000081</v>
      </c>
      <c r="AX69" s="39">
        <v>0</v>
      </c>
      <c r="AY69" s="39">
        <v>0</v>
      </c>
      <c r="AZ69" s="88">
        <v>559.82000000000005</v>
      </c>
      <c r="BA69" s="89">
        <v>148.54000000000076</v>
      </c>
      <c r="BC69" s="84"/>
    </row>
    <row r="70" spans="6:55">
      <c r="F70" s="144" t="s">
        <v>185</v>
      </c>
      <c r="G70" s="91" t="s">
        <v>186</v>
      </c>
      <c r="H70" s="138">
        <v>42754</v>
      </c>
      <c r="I70" s="92" t="s">
        <v>61</v>
      </c>
      <c r="J70" s="92" t="s">
        <v>151</v>
      </c>
      <c r="K70" s="92" t="s">
        <v>106</v>
      </c>
      <c r="L70" s="91" t="s">
        <v>114</v>
      </c>
      <c r="M70" s="139">
        <v>0.12500167168171181</v>
      </c>
      <c r="N70" s="140" t="s">
        <v>52</v>
      </c>
      <c r="O70" s="100">
        <v>2018</v>
      </c>
      <c r="P70" s="100">
        <v>2</v>
      </c>
      <c r="Q70" s="39">
        <v>5982</v>
      </c>
      <c r="R70" s="39">
        <v>124.58530803353021</v>
      </c>
      <c r="S70" s="88">
        <v>5857.4146919664699</v>
      </c>
      <c r="T70" s="39">
        <v>2343.9516779233054</v>
      </c>
      <c r="U70" s="39">
        <v>0</v>
      </c>
      <c r="V70" s="39">
        <v>0</v>
      </c>
      <c r="W70" s="39">
        <v>3513.4630140431645</v>
      </c>
      <c r="X70" s="88">
        <v>100.28891420766283</v>
      </c>
      <c r="Y70" s="39">
        <v>556.46009173860079</v>
      </c>
      <c r="Z70" s="88">
        <v>19.916364866151607</v>
      </c>
      <c r="AA70" s="39">
        <v>0</v>
      </c>
      <c r="AB70" s="39">
        <v>-11.56877604158116</v>
      </c>
      <c r="AC70" s="88">
        <v>48.749918735491406</v>
      </c>
      <c r="AD70" s="39">
        <v>201.24563552129129</v>
      </c>
      <c r="AE70" s="39">
        <v>613.79282199625152</v>
      </c>
      <c r="AF70" s="39">
        <v>422.25050482497755</v>
      </c>
      <c r="AG70" s="39">
        <v>209.45573464757467</v>
      </c>
      <c r="AH70" s="39">
        <v>0</v>
      </c>
      <c r="AI70" s="39">
        <v>251.72399617810552</v>
      </c>
      <c r="AJ70" s="39">
        <v>63.382750910326671</v>
      </c>
      <c r="AK70" s="39">
        <v>9.2707339416405894</v>
      </c>
      <c r="AL70" s="39">
        <v>13.415066275721447</v>
      </c>
      <c r="AM70" s="39">
        <v>0</v>
      </c>
      <c r="AN70" s="39">
        <v>0</v>
      </c>
      <c r="AO70" s="39">
        <v>17.579039995271881</v>
      </c>
      <c r="AP70" s="39">
        <v>0</v>
      </c>
      <c r="AQ70" s="39">
        <v>6.5405813613693145</v>
      </c>
      <c r="AR70" s="39">
        <v>0</v>
      </c>
      <c r="AS70" s="39">
        <v>60.240129235194267</v>
      </c>
      <c r="AT70" s="39">
        <v>78.270921096266434</v>
      </c>
      <c r="AU70" s="88">
        <v>1947.1679159839912</v>
      </c>
      <c r="AV70" s="40">
        <v>104.68858455284818</v>
      </c>
      <c r="AW70" s="88">
        <v>747.76</v>
      </c>
      <c r="AX70" s="39">
        <v>0</v>
      </c>
      <c r="AY70" s="39">
        <v>0</v>
      </c>
      <c r="AZ70" s="88">
        <v>487.76</v>
      </c>
      <c r="BA70" s="89">
        <v>260</v>
      </c>
      <c r="BC70" s="84"/>
    </row>
    <row r="71" spans="6:55">
      <c r="F71" s="144" t="s">
        <v>187</v>
      </c>
      <c r="G71" s="91" t="s">
        <v>188</v>
      </c>
      <c r="H71" s="138">
        <v>42781</v>
      </c>
      <c r="I71" s="92" t="s">
        <v>61</v>
      </c>
      <c r="J71" s="92" t="s">
        <v>151</v>
      </c>
      <c r="K71" s="92" t="s">
        <v>117</v>
      </c>
      <c r="L71" s="91" t="s">
        <v>114</v>
      </c>
      <c r="M71" s="139">
        <v>0.16514467408585057</v>
      </c>
      <c r="N71" s="140" t="s">
        <v>52</v>
      </c>
      <c r="O71" s="100">
        <v>2018</v>
      </c>
      <c r="P71" s="100">
        <v>2</v>
      </c>
      <c r="Q71" s="39">
        <v>6290</v>
      </c>
      <c r="R71" s="39">
        <v>65.387736571065361</v>
      </c>
      <c r="S71" s="88">
        <v>6224.612263428935</v>
      </c>
      <c r="T71" s="39">
        <v>2992.8719305755535</v>
      </c>
      <c r="U71" s="39">
        <v>0</v>
      </c>
      <c r="V71" s="39">
        <v>0</v>
      </c>
      <c r="W71" s="39">
        <v>3231.7403328533815</v>
      </c>
      <c r="X71" s="88">
        <v>91.33395597410852</v>
      </c>
      <c r="Y71" s="39">
        <v>435.71698382431151</v>
      </c>
      <c r="Z71" s="88">
        <v>0.29373078569482819</v>
      </c>
      <c r="AA71" s="39">
        <v>0</v>
      </c>
      <c r="AB71" s="39">
        <v>-2.5293484323721316</v>
      </c>
      <c r="AC71" s="88">
        <v>21.931898665213836</v>
      </c>
      <c r="AD71" s="39">
        <v>149.13364724805749</v>
      </c>
      <c r="AE71" s="39">
        <v>510.81415470028924</v>
      </c>
      <c r="AF71" s="39">
        <v>397.1240222594077</v>
      </c>
      <c r="AG71" s="39">
        <v>145.15196326419425</v>
      </c>
      <c r="AH71" s="39">
        <v>0</v>
      </c>
      <c r="AI71" s="39">
        <v>116.44320011415169</v>
      </c>
      <c r="AJ71" s="39">
        <v>79.624704569923836</v>
      </c>
      <c r="AK71" s="39">
        <v>3.8185002140327664</v>
      </c>
      <c r="AL71" s="39">
        <v>17.069022324266125</v>
      </c>
      <c r="AM71" s="39">
        <v>0</v>
      </c>
      <c r="AN71" s="39">
        <v>0</v>
      </c>
      <c r="AO71" s="39">
        <v>16.51419750684256</v>
      </c>
      <c r="AP71" s="39">
        <v>0</v>
      </c>
      <c r="AQ71" s="39">
        <v>5.5645665512186895</v>
      </c>
      <c r="AR71" s="39">
        <v>0</v>
      </c>
      <c r="AS71" s="39">
        <v>19.87578316535004</v>
      </c>
      <c r="AT71" s="39">
        <v>75.031897368045549</v>
      </c>
      <c r="AU71" s="88">
        <v>1536.1656592857796</v>
      </c>
      <c r="AV71" s="40">
        <v>110.06745275064533</v>
      </c>
      <c r="AW71" s="88">
        <v>1038.76</v>
      </c>
      <c r="AX71" s="39">
        <v>0</v>
      </c>
      <c r="AY71" s="39">
        <v>0</v>
      </c>
      <c r="AZ71" s="88">
        <v>381.64</v>
      </c>
      <c r="BA71" s="89">
        <v>657.12</v>
      </c>
      <c r="BC71" s="84"/>
    </row>
    <row r="72" spans="6:55">
      <c r="F72" s="144" t="s">
        <v>189</v>
      </c>
      <c r="G72" s="91" t="s">
        <v>190</v>
      </c>
      <c r="H72" s="138">
        <v>42896</v>
      </c>
      <c r="I72" s="92" t="s">
        <v>55</v>
      </c>
      <c r="J72" s="92" t="s">
        <v>168</v>
      </c>
      <c r="K72" s="92" t="s">
        <v>63</v>
      </c>
      <c r="L72" s="91" t="s">
        <v>191</v>
      </c>
      <c r="M72" s="139">
        <v>0.1442241968557757</v>
      </c>
      <c r="N72" s="140" t="s">
        <v>52</v>
      </c>
      <c r="O72" s="100">
        <v>2018</v>
      </c>
      <c r="P72" s="100">
        <v>2</v>
      </c>
      <c r="Q72" s="39">
        <v>14630</v>
      </c>
      <c r="R72" s="39">
        <v>40.447954445543459</v>
      </c>
      <c r="S72" s="88">
        <v>14589.552045554457</v>
      </c>
      <c r="T72" s="39">
        <v>6041.0751295929977</v>
      </c>
      <c r="U72" s="39">
        <v>0</v>
      </c>
      <c r="V72" s="39">
        <v>0</v>
      </c>
      <c r="W72" s="39">
        <v>8548.4769159614589</v>
      </c>
      <c r="X72" s="88">
        <v>415.43315199472465</v>
      </c>
      <c r="Y72" s="39">
        <v>1750.7516050298566</v>
      </c>
      <c r="Z72" s="88">
        <v>95.95293209876543</v>
      </c>
      <c r="AA72" s="39">
        <v>0</v>
      </c>
      <c r="AB72" s="39">
        <v>-43.831178792541309</v>
      </c>
      <c r="AC72" s="88">
        <v>11.204837070007692</v>
      </c>
      <c r="AD72" s="39">
        <v>387.79790361578188</v>
      </c>
      <c r="AE72" s="39">
        <v>915.39666675825174</v>
      </c>
      <c r="AF72" s="39">
        <v>729.47006539180131</v>
      </c>
      <c r="AG72" s="39">
        <v>573.43977818075234</v>
      </c>
      <c r="AH72" s="39">
        <v>0</v>
      </c>
      <c r="AI72" s="39">
        <v>492.64436110195248</v>
      </c>
      <c r="AJ72" s="39">
        <v>54.516808165732492</v>
      </c>
      <c r="AK72" s="39">
        <v>43.077490200388318</v>
      </c>
      <c r="AL72" s="39">
        <v>26.412597996116787</v>
      </c>
      <c r="AM72" s="39">
        <v>66.090115214126087</v>
      </c>
      <c r="AN72" s="39">
        <v>56.560141682236143</v>
      </c>
      <c r="AO72" s="39">
        <v>190.49897882551193</v>
      </c>
      <c r="AP72" s="39">
        <v>0</v>
      </c>
      <c r="AQ72" s="39">
        <v>32.994811700919506</v>
      </c>
      <c r="AR72" s="39">
        <v>0</v>
      </c>
      <c r="AS72" s="39">
        <v>108.8661299776532</v>
      </c>
      <c r="AT72" s="39">
        <v>238.60105964025348</v>
      </c>
      <c r="AU72" s="88">
        <v>3916.3669084514777</v>
      </c>
      <c r="AV72" s="40">
        <v>292.59866010916943</v>
      </c>
      <c r="AW72" s="88">
        <v>2109.9999999999986</v>
      </c>
      <c r="AX72" s="39">
        <v>0</v>
      </c>
      <c r="AY72" s="39">
        <v>0</v>
      </c>
      <c r="AZ72" s="88">
        <v>1321.8</v>
      </c>
      <c r="BA72" s="89">
        <v>788.19999999999868</v>
      </c>
      <c r="BC72" s="84"/>
    </row>
    <row r="73" spans="6:55">
      <c r="F73" s="144" t="s">
        <v>192</v>
      </c>
      <c r="G73" s="91" t="s">
        <v>218</v>
      </c>
      <c r="H73" s="138">
        <v>42925</v>
      </c>
      <c r="I73" s="92" t="s">
        <v>55</v>
      </c>
      <c r="J73" s="92" t="s">
        <v>116</v>
      </c>
      <c r="K73" s="92" t="s">
        <v>95</v>
      </c>
      <c r="L73" s="91" t="s">
        <v>114</v>
      </c>
      <c r="M73" s="139">
        <v>-5.0000000000000058E-2</v>
      </c>
      <c r="N73" s="140" t="s">
        <v>56</v>
      </c>
      <c r="O73" s="100">
        <v>2018</v>
      </c>
      <c r="P73" s="100">
        <v>2</v>
      </c>
      <c r="Q73" s="39">
        <v>1948</v>
      </c>
      <c r="R73" s="39">
        <v>34.564618644067799</v>
      </c>
      <c r="S73" s="88">
        <v>1913.4353813559321</v>
      </c>
      <c r="T73" s="39">
        <v>1169.5024038461538</v>
      </c>
      <c r="U73" s="39">
        <v>0</v>
      </c>
      <c r="V73" s="39">
        <v>0</v>
      </c>
      <c r="W73" s="39">
        <v>743.93297750977831</v>
      </c>
      <c r="X73" s="88">
        <v>7.04388037809648</v>
      </c>
      <c r="Y73" s="39">
        <v>191.33560136897003</v>
      </c>
      <c r="Z73" s="88">
        <v>29.485088005215122</v>
      </c>
      <c r="AA73" s="39">
        <v>0</v>
      </c>
      <c r="AB73" s="39">
        <v>-0.57541558018252925</v>
      </c>
      <c r="AC73" s="88">
        <v>5.2184240547588008</v>
      </c>
      <c r="AD73" s="39">
        <v>104.4478487614081</v>
      </c>
      <c r="AE73" s="39">
        <v>111.28934159061274</v>
      </c>
      <c r="AF73" s="39">
        <v>163.21960560625814</v>
      </c>
      <c r="AG73" s="39">
        <v>39.187785202086047</v>
      </c>
      <c r="AH73" s="39">
        <v>0</v>
      </c>
      <c r="AI73" s="39">
        <v>10.615425358539765</v>
      </c>
      <c r="AJ73" s="39">
        <v>11.36941818774446</v>
      </c>
      <c r="AK73" s="39">
        <v>8.9883882007822695</v>
      </c>
      <c r="AL73" s="39">
        <v>3.2937581486310301</v>
      </c>
      <c r="AM73" s="39">
        <v>0</v>
      </c>
      <c r="AN73" s="39">
        <v>0</v>
      </c>
      <c r="AO73" s="39">
        <v>83.494784876140812</v>
      </c>
      <c r="AP73" s="39">
        <v>0</v>
      </c>
      <c r="AQ73" s="39">
        <v>14.028235006518907</v>
      </c>
      <c r="AR73" s="39">
        <v>0</v>
      </c>
      <c r="AS73" s="39">
        <v>0.67462516297262065</v>
      </c>
      <c r="AT73" s="39">
        <v>24.127770534550194</v>
      </c>
      <c r="AU73" s="88">
        <v>574.73698663624509</v>
      </c>
      <c r="AV73" s="40">
        <v>34.088412646675359</v>
      </c>
      <c r="AW73" s="88">
        <v>-97.400000000000119</v>
      </c>
      <c r="AX73" s="39">
        <v>0</v>
      </c>
      <c r="AY73" s="39">
        <v>0</v>
      </c>
      <c r="AZ73" s="88">
        <v>187.06</v>
      </c>
      <c r="BA73" s="89">
        <v>-284.46000000000015</v>
      </c>
      <c r="BC73" s="84"/>
    </row>
    <row r="74" spans="6:55">
      <c r="F74" s="144" t="s">
        <v>193</v>
      </c>
      <c r="G74" s="91" t="s">
        <v>219</v>
      </c>
      <c r="H74" s="138">
        <v>43011</v>
      </c>
      <c r="I74" s="92" t="s">
        <v>55</v>
      </c>
      <c r="J74" s="92" t="s">
        <v>126</v>
      </c>
      <c r="K74" s="92" t="s">
        <v>106</v>
      </c>
      <c r="L74" s="91" t="s">
        <v>114</v>
      </c>
      <c r="M74" s="139">
        <v>1.5002015316404721E-2</v>
      </c>
      <c r="N74" s="140" t="s">
        <v>52</v>
      </c>
      <c r="O74" s="100">
        <v>2018</v>
      </c>
      <c r="P74" s="100">
        <v>2</v>
      </c>
      <c r="Q74" s="39">
        <v>4962</v>
      </c>
      <c r="R74" s="39">
        <v>94.824391132499898</v>
      </c>
      <c r="S74" s="88">
        <v>4867.1756088675002</v>
      </c>
      <c r="T74" s="39">
        <v>2009.5945346172261</v>
      </c>
      <c r="U74" s="39">
        <v>0</v>
      </c>
      <c r="V74" s="39">
        <v>0</v>
      </c>
      <c r="W74" s="39">
        <v>2857.581074250274</v>
      </c>
      <c r="X74" s="88">
        <v>98.818324698266906</v>
      </c>
      <c r="Y74" s="39">
        <v>462.39240340093107</v>
      </c>
      <c r="Z74" s="88">
        <v>60.981059338368922</v>
      </c>
      <c r="AA74" s="39">
        <v>0</v>
      </c>
      <c r="AB74" s="39">
        <v>-1.618594129284525</v>
      </c>
      <c r="AC74" s="88">
        <v>33.612104061376044</v>
      </c>
      <c r="AD74" s="39">
        <v>279.09187343520313</v>
      </c>
      <c r="AE74" s="39">
        <v>633.71113266935811</v>
      </c>
      <c r="AF74" s="39">
        <v>378.35163289600217</v>
      </c>
      <c r="AG74" s="39">
        <v>261.39244152796192</v>
      </c>
      <c r="AH74" s="39">
        <v>0</v>
      </c>
      <c r="AI74" s="39">
        <v>302.95037131491654</v>
      </c>
      <c r="AJ74" s="39">
        <v>61.317390586012465</v>
      </c>
      <c r="AK74" s="39">
        <v>9.1860472012641221</v>
      </c>
      <c r="AL74" s="39">
        <v>24.257891236290153</v>
      </c>
      <c r="AM74" s="39">
        <v>0</v>
      </c>
      <c r="AN74" s="39">
        <v>0</v>
      </c>
      <c r="AO74" s="39">
        <v>41.557929786954617</v>
      </c>
      <c r="AP74" s="39">
        <v>0</v>
      </c>
      <c r="AQ74" s="39">
        <v>5.5915069920738132</v>
      </c>
      <c r="AR74" s="39">
        <v>0</v>
      </c>
      <c r="AS74" s="39">
        <v>5.6545691010069774</v>
      </c>
      <c r="AT74" s="39">
        <v>39.056466132605806</v>
      </c>
      <c r="AU74" s="88">
        <v>2042.1192528796496</v>
      </c>
      <c r="AV74" s="40">
        <v>86.836524000965881</v>
      </c>
      <c r="AW74" s="88">
        <v>74.440000000000225</v>
      </c>
      <c r="AX74" s="39">
        <v>0</v>
      </c>
      <c r="AY74" s="39">
        <v>0</v>
      </c>
      <c r="AZ74" s="88">
        <v>576.12</v>
      </c>
      <c r="BA74" s="89">
        <v>-501.67999999999978</v>
      </c>
      <c r="BC74" s="84"/>
    </row>
    <row r="75" spans="6:55">
      <c r="F75" s="144" t="s">
        <v>194</v>
      </c>
      <c r="G75" s="91" t="s">
        <v>195</v>
      </c>
      <c r="H75" s="138">
        <v>43011</v>
      </c>
      <c r="I75" s="92" t="s">
        <v>55</v>
      </c>
      <c r="J75" s="92" t="s">
        <v>126</v>
      </c>
      <c r="K75" s="92" t="s">
        <v>135</v>
      </c>
      <c r="L75" s="91" t="s">
        <v>114</v>
      </c>
      <c r="M75" s="139">
        <v>5.711170212765964E-2</v>
      </c>
      <c r="N75" s="140" t="s">
        <v>52</v>
      </c>
      <c r="O75" s="100">
        <v>2018</v>
      </c>
      <c r="P75" s="100">
        <v>2</v>
      </c>
      <c r="Q75" s="39">
        <v>3760</v>
      </c>
      <c r="R75" s="39">
        <v>40.781822244241731</v>
      </c>
      <c r="S75" s="88">
        <v>3719.2181777557585</v>
      </c>
      <c r="T75" s="39">
        <v>1562.4196770903159</v>
      </c>
      <c r="U75" s="39">
        <v>0</v>
      </c>
      <c r="V75" s="39">
        <v>0</v>
      </c>
      <c r="W75" s="39">
        <v>2156.7985006654426</v>
      </c>
      <c r="X75" s="88">
        <v>110.51088508728469</v>
      </c>
      <c r="Y75" s="39">
        <v>316.13674117681342</v>
      </c>
      <c r="Z75" s="88">
        <v>6.0086070391202551</v>
      </c>
      <c r="AA75" s="39">
        <v>0</v>
      </c>
      <c r="AB75" s="39">
        <v>-2.3011686532800977</v>
      </c>
      <c r="AC75" s="88">
        <v>15.57854651784066</v>
      </c>
      <c r="AD75" s="39">
        <v>207.15996852504881</v>
      </c>
      <c r="AE75" s="39">
        <v>420.07285868329785</v>
      </c>
      <c r="AF75" s="39">
        <v>303.38899736737289</v>
      </c>
      <c r="AG75" s="39">
        <v>182.57764307016774</v>
      </c>
      <c r="AH75" s="39">
        <v>0</v>
      </c>
      <c r="AI75" s="39">
        <v>154.39745868912655</v>
      </c>
      <c r="AJ75" s="39">
        <v>52.598140646402236</v>
      </c>
      <c r="AK75" s="39">
        <v>3.5795956828801518</v>
      </c>
      <c r="AL75" s="39">
        <v>15.523756788000657</v>
      </c>
      <c r="AM75" s="39">
        <v>0</v>
      </c>
      <c r="AN75" s="39">
        <v>0</v>
      </c>
      <c r="AO75" s="39">
        <v>39.10160386248166</v>
      </c>
      <c r="AP75" s="39">
        <v>0</v>
      </c>
      <c r="AQ75" s="39">
        <v>7.2687708254403089</v>
      </c>
      <c r="AR75" s="39">
        <v>0</v>
      </c>
      <c r="AS75" s="39">
        <v>9.0768319101603847</v>
      </c>
      <c r="AT75" s="39">
        <v>35.57679790944151</v>
      </c>
      <c r="AU75" s="88">
        <v>1430.3224239598205</v>
      </c>
      <c r="AV75" s="40">
        <v>65.802465537842792</v>
      </c>
      <c r="AW75" s="88">
        <v>214.74000000000024</v>
      </c>
      <c r="AX75" s="39">
        <v>0</v>
      </c>
      <c r="AY75" s="39">
        <v>0</v>
      </c>
      <c r="AZ75" s="88">
        <v>558.22</v>
      </c>
      <c r="BA75" s="89">
        <v>-343.47999999999979</v>
      </c>
      <c r="BC75" s="84"/>
    </row>
    <row r="76" spans="6:55">
      <c r="F76" s="144" t="s">
        <v>196</v>
      </c>
      <c r="G76" s="91" t="s">
        <v>197</v>
      </c>
      <c r="H76" s="138">
        <v>43011</v>
      </c>
      <c r="I76" s="92" t="s">
        <v>55</v>
      </c>
      <c r="J76" s="92" t="s">
        <v>126</v>
      </c>
      <c r="K76" s="92" t="s">
        <v>63</v>
      </c>
      <c r="L76" s="91" t="s">
        <v>114</v>
      </c>
      <c r="M76" s="139">
        <v>0.13378865406006693</v>
      </c>
      <c r="N76" s="140" t="s">
        <v>52</v>
      </c>
      <c r="O76" s="100">
        <v>2018</v>
      </c>
      <c r="P76" s="100">
        <v>2</v>
      </c>
      <c r="Q76" s="39">
        <v>8990</v>
      </c>
      <c r="R76" s="39">
        <v>92.817646706783336</v>
      </c>
      <c r="S76" s="88">
        <v>8897.1823532932158</v>
      </c>
      <c r="T76" s="39">
        <v>3639.2735180862896</v>
      </c>
      <c r="U76" s="39">
        <v>0</v>
      </c>
      <c r="V76" s="39">
        <v>0</v>
      </c>
      <c r="W76" s="39">
        <v>5257.9088352069266</v>
      </c>
      <c r="X76" s="88">
        <v>199.74538069341241</v>
      </c>
      <c r="Y76" s="39">
        <v>1067.6632708416587</v>
      </c>
      <c r="Z76" s="88">
        <v>48.127025863483581</v>
      </c>
      <c r="AA76" s="39">
        <v>0</v>
      </c>
      <c r="AB76" s="39">
        <v>-7.2893439822081163</v>
      </c>
      <c r="AC76" s="88">
        <v>36.585564558320726</v>
      </c>
      <c r="AD76" s="39">
        <v>344.57770338752363</v>
      </c>
      <c r="AE76" s="39">
        <v>914.67382511983828</v>
      </c>
      <c r="AF76" s="39">
        <v>504.11020311242123</v>
      </c>
      <c r="AG76" s="39">
        <v>298.08210212958187</v>
      </c>
      <c r="AH76" s="39">
        <v>0</v>
      </c>
      <c r="AI76" s="39">
        <v>233.7276081152302</v>
      </c>
      <c r="AJ76" s="39">
        <v>58.436240924035069</v>
      </c>
      <c r="AK76" s="39">
        <v>7.6711667622285411</v>
      </c>
      <c r="AL76" s="39">
        <v>19.559739685591776</v>
      </c>
      <c r="AM76" s="39">
        <v>2.8636708501531882</v>
      </c>
      <c r="AN76" s="39">
        <v>0.78100114095086959</v>
      </c>
      <c r="AO76" s="39">
        <v>83.376210691732837</v>
      </c>
      <c r="AP76" s="39">
        <v>0</v>
      </c>
      <c r="AQ76" s="39">
        <v>16.487801864518357</v>
      </c>
      <c r="AR76" s="39">
        <v>0</v>
      </c>
      <c r="AS76" s="39">
        <v>13.224952653434725</v>
      </c>
      <c r="AT76" s="39">
        <v>55.416369845691698</v>
      </c>
      <c r="AU76" s="88">
        <v>2552.9885962829326</v>
      </c>
      <c r="AV76" s="40">
        <v>157.3283409493252</v>
      </c>
      <c r="AW76" s="88">
        <v>1202.7600000000018</v>
      </c>
      <c r="AX76" s="39">
        <v>0</v>
      </c>
      <c r="AY76" s="39">
        <v>0</v>
      </c>
      <c r="AZ76" s="88">
        <v>803.34</v>
      </c>
      <c r="BA76" s="89">
        <v>399.42000000000178</v>
      </c>
      <c r="BC76" s="84"/>
    </row>
    <row r="77" spans="6:55">
      <c r="F77" s="144" t="s">
        <v>198</v>
      </c>
      <c r="G77" s="91" t="s">
        <v>220</v>
      </c>
      <c r="H77" s="138">
        <v>43013</v>
      </c>
      <c r="I77" s="92" t="s">
        <v>61</v>
      </c>
      <c r="J77" s="92" t="s">
        <v>67</v>
      </c>
      <c r="K77" s="92" t="s">
        <v>117</v>
      </c>
      <c r="L77" s="91" t="s">
        <v>77</v>
      </c>
      <c r="M77" s="139">
        <v>-0.18000000000000005</v>
      </c>
      <c r="N77" s="140" t="s">
        <v>56</v>
      </c>
      <c r="O77" s="100">
        <v>2018</v>
      </c>
      <c r="P77" s="100">
        <v>2</v>
      </c>
      <c r="Q77" s="39">
        <v>3370</v>
      </c>
      <c r="R77" s="39">
        <v>50.252093415924691</v>
      </c>
      <c r="S77" s="88">
        <v>3319.7479065840753</v>
      </c>
      <c r="T77" s="39">
        <v>2089.9465204629564</v>
      </c>
      <c r="U77" s="39">
        <v>0</v>
      </c>
      <c r="V77" s="39">
        <v>0</v>
      </c>
      <c r="W77" s="39">
        <v>1229.8013861211189</v>
      </c>
      <c r="X77" s="88">
        <v>58.142234482217013</v>
      </c>
      <c r="Y77" s="39">
        <v>232.38698499023238</v>
      </c>
      <c r="Z77" s="88">
        <v>24.993717298045492</v>
      </c>
      <c r="AA77" s="39">
        <v>0</v>
      </c>
      <c r="AB77" s="39">
        <v>-0.97592939813678614</v>
      </c>
      <c r="AC77" s="88">
        <v>15.482540960271725</v>
      </c>
      <c r="AD77" s="39">
        <v>145.36385679366231</v>
      </c>
      <c r="AE77" s="39">
        <v>456.18909951210901</v>
      </c>
      <c r="AF77" s="39">
        <v>279.08272551464165</v>
      </c>
      <c r="AG77" s="39">
        <v>244.21392600155104</v>
      </c>
      <c r="AH77" s="39">
        <v>0</v>
      </c>
      <c r="AI77" s="39">
        <v>171.49891525224069</v>
      </c>
      <c r="AJ77" s="39">
        <v>27.210234914152764</v>
      </c>
      <c r="AK77" s="39">
        <v>2.9443293706499656</v>
      </c>
      <c r="AL77" s="39">
        <v>2.5142587884201952</v>
      </c>
      <c r="AM77" s="39">
        <v>0</v>
      </c>
      <c r="AN77" s="39">
        <v>0</v>
      </c>
      <c r="AO77" s="39">
        <v>11.611905720203795</v>
      </c>
      <c r="AP77" s="39">
        <v>3.2420705429628827</v>
      </c>
      <c r="AQ77" s="39">
        <v>1.9683999725131789</v>
      </c>
      <c r="AR77" s="39">
        <v>0</v>
      </c>
      <c r="AS77" s="39">
        <v>57.79486978118527</v>
      </c>
      <c r="AT77" s="39">
        <v>35.33195244779958</v>
      </c>
      <c r="AU77" s="88">
        <v>1438.9665446120925</v>
      </c>
      <c r="AV77" s="40">
        <v>67.405293176396668</v>
      </c>
      <c r="AW77" s="88">
        <v>-606.60000000000014</v>
      </c>
      <c r="AX77" s="39">
        <v>0</v>
      </c>
      <c r="AY77" s="39">
        <v>0</v>
      </c>
      <c r="AZ77" s="88">
        <v>359.8</v>
      </c>
      <c r="BA77" s="89">
        <v>-966.40000000000009</v>
      </c>
      <c r="BC77" s="84"/>
    </row>
    <row r="78" spans="6:55">
      <c r="F78" s="144" t="s">
        <v>199</v>
      </c>
      <c r="G78" s="91" t="s">
        <v>200</v>
      </c>
      <c r="H78" s="138">
        <v>43031</v>
      </c>
      <c r="I78" s="92" t="s">
        <v>61</v>
      </c>
      <c r="J78" s="92" t="s">
        <v>91</v>
      </c>
      <c r="K78" s="92" t="s">
        <v>63</v>
      </c>
      <c r="L78" s="91" t="s">
        <v>114</v>
      </c>
      <c r="M78" s="139">
        <v>8.0920821114369546E-2</v>
      </c>
      <c r="N78" s="140" t="s">
        <v>52</v>
      </c>
      <c r="O78" s="100">
        <v>2018</v>
      </c>
      <c r="P78" s="100">
        <v>2</v>
      </c>
      <c r="Q78" s="39">
        <v>6820</v>
      </c>
      <c r="R78" s="39">
        <v>94.565397350993365</v>
      </c>
      <c r="S78" s="88">
        <v>6725.4346026490066</v>
      </c>
      <c r="T78" s="39">
        <v>2701.3166116302277</v>
      </c>
      <c r="U78" s="39">
        <v>0</v>
      </c>
      <c r="V78" s="39">
        <v>0</v>
      </c>
      <c r="W78" s="39">
        <v>4024.1179910187789</v>
      </c>
      <c r="X78" s="88">
        <v>164.42121019686113</v>
      </c>
      <c r="Y78" s="39">
        <v>807.04441848861472</v>
      </c>
      <c r="Z78" s="88">
        <v>37.219053343010074</v>
      </c>
      <c r="AA78" s="39">
        <v>0</v>
      </c>
      <c r="AB78" s="39">
        <v>-6.3030708518552112</v>
      </c>
      <c r="AC78" s="88">
        <v>40.138573890955279</v>
      </c>
      <c r="AD78" s="39">
        <v>458.03603828358882</v>
      </c>
      <c r="AE78" s="39">
        <v>605.28814750975232</v>
      </c>
      <c r="AF78" s="39">
        <v>477.06125827814566</v>
      </c>
      <c r="AG78" s="39">
        <v>355.89148825183702</v>
      </c>
      <c r="AH78" s="39">
        <v>0</v>
      </c>
      <c r="AI78" s="39">
        <v>171.32365281683749</v>
      </c>
      <c r="AJ78" s="39">
        <v>21.92540596933684</v>
      </c>
      <c r="AK78" s="39">
        <v>8.7392270706704149</v>
      </c>
      <c r="AL78" s="39">
        <v>14.636271886056429</v>
      </c>
      <c r="AM78" s="39">
        <v>0</v>
      </c>
      <c r="AN78" s="39">
        <v>11.968100789258822</v>
      </c>
      <c r="AO78" s="39">
        <v>40.447927061598477</v>
      </c>
      <c r="AP78" s="39">
        <v>0.67671006078200113</v>
      </c>
      <c r="AQ78" s="39">
        <v>6.7864351809852117</v>
      </c>
      <c r="AR78" s="39">
        <v>0</v>
      </c>
      <c r="AS78" s="39">
        <v>7.3664723759412132</v>
      </c>
      <c r="AT78" s="39">
        <v>130.21835026762224</v>
      </c>
      <c r="AU78" s="88">
        <v>2310.3654858024129</v>
      </c>
      <c r="AV78" s="40">
        <v>119.35232014877981</v>
      </c>
      <c r="AW78" s="88">
        <v>551.88000000000034</v>
      </c>
      <c r="AX78" s="39">
        <v>0</v>
      </c>
      <c r="AY78" s="39">
        <v>0</v>
      </c>
      <c r="AZ78" s="88">
        <v>721.02</v>
      </c>
      <c r="BA78" s="89">
        <v>-169.13999999999965</v>
      </c>
      <c r="BC78" s="84"/>
    </row>
    <row r="79" spans="6:55">
      <c r="F79" s="144" t="s">
        <v>201</v>
      </c>
      <c r="G79" s="91" t="s">
        <v>202</v>
      </c>
      <c r="H79" s="138">
        <v>43031</v>
      </c>
      <c r="I79" s="92" t="s">
        <v>61</v>
      </c>
      <c r="J79" s="92" t="s">
        <v>91</v>
      </c>
      <c r="K79" s="92" t="s">
        <v>117</v>
      </c>
      <c r="L79" s="91" t="s">
        <v>114</v>
      </c>
      <c r="M79" s="139">
        <v>3.9181369089625995E-2</v>
      </c>
      <c r="N79" s="140" t="s">
        <v>52</v>
      </c>
      <c r="O79" s="100">
        <v>2018</v>
      </c>
      <c r="P79" s="100">
        <v>2</v>
      </c>
      <c r="Q79" s="39">
        <v>5668</v>
      </c>
      <c r="R79" s="39">
        <v>55.693889388660999</v>
      </c>
      <c r="S79" s="88">
        <v>5612.3061106113391</v>
      </c>
      <c r="T79" s="39">
        <v>2791.1911055229252</v>
      </c>
      <c r="U79" s="39">
        <v>0</v>
      </c>
      <c r="V79" s="39">
        <v>0</v>
      </c>
      <c r="W79" s="39">
        <v>2821.1150050884139</v>
      </c>
      <c r="X79" s="88">
        <v>103.41463448520193</v>
      </c>
      <c r="Y79" s="39">
        <v>392.86930245320565</v>
      </c>
      <c r="Z79" s="88">
        <v>0.29530164044889179</v>
      </c>
      <c r="AA79" s="39">
        <v>0</v>
      </c>
      <c r="AB79" s="39">
        <v>-0.70872393707734038</v>
      </c>
      <c r="AC79" s="88">
        <v>23.230395715312824</v>
      </c>
      <c r="AD79" s="39">
        <v>233.426103386834</v>
      </c>
      <c r="AE79" s="39">
        <v>776.74826865433204</v>
      </c>
      <c r="AF79" s="39">
        <v>386.92389609216798</v>
      </c>
      <c r="AG79" s="39">
        <v>194.58409427978981</v>
      </c>
      <c r="AH79" s="39">
        <v>0</v>
      </c>
      <c r="AI79" s="39">
        <v>184.60289883261723</v>
      </c>
      <c r="AJ79" s="39">
        <v>66.305061668791183</v>
      </c>
      <c r="AK79" s="39">
        <v>8.2684459325689712</v>
      </c>
      <c r="AL79" s="39">
        <v>14.528840710085477</v>
      </c>
      <c r="AM79" s="39">
        <v>0</v>
      </c>
      <c r="AN79" s="39">
        <v>0</v>
      </c>
      <c r="AO79" s="39">
        <v>14.056358085367251</v>
      </c>
      <c r="AP79" s="39">
        <v>0</v>
      </c>
      <c r="AQ79" s="39">
        <v>6.8903716104741424</v>
      </c>
      <c r="AR79" s="39">
        <v>0</v>
      </c>
      <c r="AS79" s="39">
        <v>5.8075989288282059</v>
      </c>
      <c r="AT79" s="39">
        <v>88.610178910697471</v>
      </c>
      <c r="AU79" s="88">
        <v>1980.7521170925536</v>
      </c>
      <c r="AV79" s="40">
        <v>99.181977638767805</v>
      </c>
      <c r="AW79" s="88">
        <v>222.08000000000015</v>
      </c>
      <c r="AX79" s="39">
        <v>0</v>
      </c>
      <c r="AY79" s="39">
        <v>0</v>
      </c>
      <c r="AZ79" s="88">
        <v>411.6</v>
      </c>
      <c r="BA79" s="89">
        <v>-189.51999999999987</v>
      </c>
      <c r="BC79" s="84"/>
    </row>
    <row r="80" spans="6:55">
      <c r="F80" s="144" t="s">
        <v>203</v>
      </c>
      <c r="G80" s="91" t="s">
        <v>221</v>
      </c>
      <c r="H80" s="138">
        <v>43078</v>
      </c>
      <c r="I80" s="92" t="s">
        <v>61</v>
      </c>
      <c r="J80" s="92" t="s">
        <v>91</v>
      </c>
      <c r="K80" s="92" t="s">
        <v>117</v>
      </c>
      <c r="L80" s="91" t="s">
        <v>77</v>
      </c>
      <c r="M80" s="139">
        <v>3.4999999999999976E-2</v>
      </c>
      <c r="N80" s="140" t="s">
        <v>52</v>
      </c>
      <c r="O80" s="100">
        <v>2018</v>
      </c>
      <c r="P80" s="100">
        <v>2</v>
      </c>
      <c r="Q80" s="39">
        <v>6944</v>
      </c>
      <c r="R80" s="39">
        <v>50.426363059664119</v>
      </c>
      <c r="S80" s="88">
        <v>6893.5736369403357</v>
      </c>
      <c r="T80" s="39">
        <v>3472.2454237565803</v>
      </c>
      <c r="U80" s="39">
        <v>0</v>
      </c>
      <c r="V80" s="39">
        <v>0</v>
      </c>
      <c r="W80" s="39">
        <v>3421.3282131837555</v>
      </c>
      <c r="X80" s="88">
        <v>122.87803412239992</v>
      </c>
      <c r="Y80" s="39">
        <v>551.48279968392819</v>
      </c>
      <c r="Z80" s="88">
        <v>29.405718228662376</v>
      </c>
      <c r="AA80" s="39">
        <v>0</v>
      </c>
      <c r="AB80" s="39">
        <v>-2.0093263441398732</v>
      </c>
      <c r="AC80" s="88">
        <v>38.041957419340484</v>
      </c>
      <c r="AD80" s="39">
        <v>230.35767308826641</v>
      </c>
      <c r="AE80" s="39">
        <v>694.12327712151966</v>
      </c>
      <c r="AF80" s="39">
        <v>554.72863454753883</v>
      </c>
      <c r="AG80" s="39">
        <v>315.61879959489391</v>
      </c>
      <c r="AH80" s="39">
        <v>0</v>
      </c>
      <c r="AI80" s="39">
        <v>293.76737560237279</v>
      </c>
      <c r="AJ80" s="39">
        <v>144.61353544122068</v>
      </c>
      <c r="AK80" s="39">
        <v>5.8540950218690524</v>
      </c>
      <c r="AL80" s="39">
        <v>6.5496310640713169</v>
      </c>
      <c r="AM80" s="39">
        <v>0</v>
      </c>
      <c r="AN80" s="39">
        <v>0</v>
      </c>
      <c r="AO80" s="39">
        <v>8.0179849309427631</v>
      </c>
      <c r="AP80" s="39">
        <v>21.812783101287661</v>
      </c>
      <c r="AQ80" s="39">
        <v>3.0526304074432686</v>
      </c>
      <c r="AR80" s="39">
        <v>0</v>
      </c>
      <c r="AS80" s="39">
        <v>4.7335091760987398</v>
      </c>
      <c r="AT80" s="39">
        <v>16.383737882986658</v>
      </c>
      <c r="AU80" s="88">
        <v>2299.6136669805123</v>
      </c>
      <c r="AV80" s="40">
        <v>138.87536309305199</v>
      </c>
      <c r="AW80" s="88">
        <v>243.03999999999985</v>
      </c>
      <c r="AX80" s="39">
        <v>0</v>
      </c>
      <c r="AY80" s="39">
        <v>0</v>
      </c>
      <c r="AZ80" s="88">
        <v>574.79999999999995</v>
      </c>
      <c r="BA80" s="89">
        <v>-331.7600000000001</v>
      </c>
      <c r="BC80" s="84"/>
    </row>
    <row r="81" spans="2:55">
      <c r="F81" s="144" t="s">
        <v>204</v>
      </c>
      <c r="G81" s="91" t="s">
        <v>205</v>
      </c>
      <c r="H81" s="138">
        <v>43078</v>
      </c>
      <c r="I81" s="92" t="s">
        <v>61</v>
      </c>
      <c r="J81" s="92" t="s">
        <v>91</v>
      </c>
      <c r="K81" s="92" t="s">
        <v>117</v>
      </c>
      <c r="L81" s="91" t="s">
        <v>77</v>
      </c>
      <c r="M81" s="139">
        <v>4.060301507537685E-2</v>
      </c>
      <c r="N81" s="140" t="s">
        <v>52</v>
      </c>
      <c r="O81" s="100">
        <v>2018</v>
      </c>
      <c r="P81" s="100">
        <v>2</v>
      </c>
      <c r="Q81" s="39">
        <v>7960</v>
      </c>
      <c r="R81" s="39">
        <v>89.771861356300874</v>
      </c>
      <c r="S81" s="88">
        <v>7870.2281386436989</v>
      </c>
      <c r="T81" s="39">
        <v>4086.0348828641208</v>
      </c>
      <c r="U81" s="39">
        <v>0</v>
      </c>
      <c r="V81" s="39">
        <v>0</v>
      </c>
      <c r="W81" s="39">
        <v>3784.1932557795781</v>
      </c>
      <c r="X81" s="88">
        <v>141.38365723387685</v>
      </c>
      <c r="Y81" s="39">
        <v>550.92387215764313</v>
      </c>
      <c r="Z81" s="88">
        <v>0.89561129287389385</v>
      </c>
      <c r="AA81" s="39">
        <v>0</v>
      </c>
      <c r="AB81" s="39">
        <v>-2.3004917522839232</v>
      </c>
      <c r="AC81" s="88">
        <v>49.680085245887163</v>
      </c>
      <c r="AD81" s="39">
        <v>163.44028044661431</v>
      </c>
      <c r="AE81" s="39">
        <v>843.0160806747308</v>
      </c>
      <c r="AF81" s="39">
        <v>950.17333771623089</v>
      </c>
      <c r="AG81" s="39">
        <v>204.11156974653468</v>
      </c>
      <c r="AH81" s="39">
        <v>0</v>
      </c>
      <c r="AI81" s="39">
        <v>228.32819666561505</v>
      </c>
      <c r="AJ81" s="39">
        <v>51.243014756980827</v>
      </c>
      <c r="AK81" s="39">
        <v>6.0936689926910033</v>
      </c>
      <c r="AL81" s="39">
        <v>18.597105081440265</v>
      </c>
      <c r="AM81" s="39">
        <v>0</v>
      </c>
      <c r="AN81" s="39">
        <v>0</v>
      </c>
      <c r="AO81" s="39">
        <v>20.300522638474927</v>
      </c>
      <c r="AP81" s="39">
        <v>9.0966009746799408</v>
      </c>
      <c r="AQ81" s="39">
        <v>2.8800049417905607</v>
      </c>
      <c r="AR81" s="39">
        <v>0</v>
      </c>
      <c r="AS81" s="39">
        <v>28.659561371964603</v>
      </c>
      <c r="AT81" s="39">
        <v>35.262499531191736</v>
      </c>
      <c r="AU81" s="88">
        <v>2561.2024435389394</v>
      </c>
      <c r="AV81" s="40">
        <v>159.20807806264159</v>
      </c>
      <c r="AW81" s="88">
        <v>323.1999999999997</v>
      </c>
      <c r="AX81" s="39">
        <v>0</v>
      </c>
      <c r="AY81" s="39">
        <v>0</v>
      </c>
      <c r="AZ81" s="88">
        <v>547.24</v>
      </c>
      <c r="BA81" s="89">
        <v>-224.0400000000003</v>
      </c>
      <c r="BC81" s="84"/>
    </row>
    <row r="82" spans="2:55">
      <c r="F82" s="144" t="s">
        <v>206</v>
      </c>
      <c r="G82" s="91" t="s">
        <v>207</v>
      </c>
      <c r="H82" s="138">
        <v>43097</v>
      </c>
      <c r="I82" s="92" t="s">
        <v>55</v>
      </c>
      <c r="J82" s="92" t="s">
        <v>116</v>
      </c>
      <c r="K82" s="92" t="s">
        <v>63</v>
      </c>
      <c r="L82" s="91" t="s">
        <v>114</v>
      </c>
      <c r="M82" s="139">
        <v>5.2490576198169166E-2</v>
      </c>
      <c r="N82" s="140" t="s">
        <v>52</v>
      </c>
      <c r="O82" s="100">
        <v>2018</v>
      </c>
      <c r="P82" s="100">
        <v>2</v>
      </c>
      <c r="Q82" s="39">
        <v>7428</v>
      </c>
      <c r="R82" s="39">
        <v>97.16982219604796</v>
      </c>
      <c r="S82" s="88">
        <v>7330.8301778039522</v>
      </c>
      <c r="T82" s="39">
        <v>2994.8285238137005</v>
      </c>
      <c r="U82" s="39">
        <v>0</v>
      </c>
      <c r="V82" s="39">
        <v>0</v>
      </c>
      <c r="W82" s="39">
        <v>4336.0016539902517</v>
      </c>
      <c r="X82" s="88">
        <v>167.37905196286039</v>
      </c>
      <c r="Y82" s="39">
        <v>879.69403686393423</v>
      </c>
      <c r="Z82" s="88">
        <v>32.126229528738087</v>
      </c>
      <c r="AA82" s="39">
        <v>0</v>
      </c>
      <c r="AB82" s="39">
        <v>9.8193642161715129</v>
      </c>
      <c r="AC82" s="88">
        <v>39.23091959351936</v>
      </c>
      <c r="AD82" s="39">
        <v>373.35301414662877</v>
      </c>
      <c r="AE82" s="39">
        <v>952.31246256594068</v>
      </c>
      <c r="AF82" s="39">
        <v>581.71588958362042</v>
      </c>
      <c r="AG82" s="39">
        <v>376.37793677246356</v>
      </c>
      <c r="AH82" s="39">
        <v>0</v>
      </c>
      <c r="AI82" s="39">
        <v>225.92293909055593</v>
      </c>
      <c r="AJ82" s="39">
        <v>39.634242610297342</v>
      </c>
      <c r="AK82" s="39">
        <v>13.573370756951144</v>
      </c>
      <c r="AL82" s="39">
        <v>12.549550791283972</v>
      </c>
      <c r="AM82" s="39">
        <v>0</v>
      </c>
      <c r="AN82" s="39">
        <v>2.5130126430012405</v>
      </c>
      <c r="AO82" s="39">
        <v>32.607114664127202</v>
      </c>
      <c r="AP82" s="39">
        <v>0</v>
      </c>
      <c r="AQ82" s="39">
        <v>19.48360419512073</v>
      </c>
      <c r="AR82" s="39">
        <v>0</v>
      </c>
      <c r="AS82" s="39">
        <v>14.876414349618456</v>
      </c>
      <c r="AT82" s="39">
        <v>42.93838886313231</v>
      </c>
      <c r="AU82" s="88">
        <v>2687.8579410327416</v>
      </c>
      <c r="AV82" s="40">
        <v>129.99411079228639</v>
      </c>
      <c r="AW82" s="88">
        <v>389.90000000000055</v>
      </c>
      <c r="AX82" s="39">
        <v>0</v>
      </c>
      <c r="AY82" s="39">
        <v>0</v>
      </c>
      <c r="AZ82" s="88">
        <v>606.14</v>
      </c>
      <c r="BA82" s="89">
        <v>-216.23999999999944</v>
      </c>
      <c r="BC82" s="84"/>
    </row>
    <row r="83" spans="2:55">
      <c r="F83" s="144" t="s">
        <v>208</v>
      </c>
      <c r="G83" s="91" t="s">
        <v>209</v>
      </c>
      <c r="H83" s="138">
        <v>43110</v>
      </c>
      <c r="I83" s="92" t="s">
        <v>61</v>
      </c>
      <c r="J83" s="92" t="s">
        <v>62</v>
      </c>
      <c r="K83" s="92" t="s">
        <v>95</v>
      </c>
      <c r="L83" s="91" t="s">
        <v>77</v>
      </c>
      <c r="M83" s="139">
        <v>0.10000000000000042</v>
      </c>
      <c r="N83" s="140" t="s">
        <v>52</v>
      </c>
      <c r="O83" s="100">
        <v>2018</v>
      </c>
      <c r="P83" s="100">
        <v>2</v>
      </c>
      <c r="Q83" s="39">
        <v>1100</v>
      </c>
      <c r="R83" s="39">
        <v>18.318867062585653</v>
      </c>
      <c r="S83" s="88">
        <v>1081.6811329374143</v>
      </c>
      <c r="T83" s="39">
        <v>402.98126998629471</v>
      </c>
      <c r="U83" s="39">
        <v>0</v>
      </c>
      <c r="V83" s="39">
        <v>0</v>
      </c>
      <c r="W83" s="39">
        <v>678.6998629511196</v>
      </c>
      <c r="X83" s="88">
        <v>37.231612608497038</v>
      </c>
      <c r="Y83" s="39">
        <v>108.17724988579259</v>
      </c>
      <c r="Z83" s="88">
        <v>11.694837825491092</v>
      </c>
      <c r="AA83" s="39">
        <v>0</v>
      </c>
      <c r="AB83" s="39">
        <v>0</v>
      </c>
      <c r="AC83" s="88">
        <v>0</v>
      </c>
      <c r="AD83" s="39">
        <v>0</v>
      </c>
      <c r="AE83" s="39">
        <v>68.478757423481042</v>
      </c>
      <c r="AF83" s="39">
        <v>0</v>
      </c>
      <c r="AG83" s="39">
        <v>35.880310644129736</v>
      </c>
      <c r="AH83" s="39">
        <v>0</v>
      </c>
      <c r="AI83" s="39">
        <v>10.7811786203746</v>
      </c>
      <c r="AJ83" s="39">
        <v>39.580630424851535</v>
      </c>
      <c r="AK83" s="39">
        <v>1.6445865692096848</v>
      </c>
      <c r="AL83" s="39">
        <v>2.3298309730470534</v>
      </c>
      <c r="AM83" s="39">
        <v>0</v>
      </c>
      <c r="AN83" s="39">
        <v>5.9387848332571957</v>
      </c>
      <c r="AO83" s="39">
        <v>14.207400639561444</v>
      </c>
      <c r="AP83" s="39">
        <v>0</v>
      </c>
      <c r="AQ83" s="39">
        <v>0</v>
      </c>
      <c r="AR83" s="39">
        <v>75.97076290543626</v>
      </c>
      <c r="AS83" s="39">
        <v>134.76473275468251</v>
      </c>
      <c r="AT83" s="39">
        <v>0</v>
      </c>
      <c r="AU83" s="88">
        <v>389.57697578803106</v>
      </c>
      <c r="AV83" s="40">
        <v>22.019186843307448</v>
      </c>
      <c r="AW83" s="88">
        <v>110.00000000000047</v>
      </c>
      <c r="AX83" s="39">
        <v>0</v>
      </c>
      <c r="AY83" s="39">
        <v>0</v>
      </c>
      <c r="AZ83" s="88">
        <v>0</v>
      </c>
      <c r="BA83" s="89">
        <v>110.00000000000047</v>
      </c>
      <c r="BC83" s="84"/>
    </row>
    <row r="84" spans="2:55">
      <c r="B84" s="35"/>
      <c r="E84" s="34"/>
      <c r="H84" s="79"/>
      <c r="M84" s="80"/>
      <c r="BC84" s="84"/>
    </row>
    <row r="85" spans="2:55">
      <c r="B85" s="35"/>
      <c r="E85" s="34"/>
      <c r="H85" s="79"/>
      <c r="M85" s="80"/>
      <c r="BC85" s="84"/>
    </row>
    <row r="86" spans="2:55">
      <c r="B86" s="35"/>
      <c r="E86" s="34"/>
      <c r="H86" s="79"/>
      <c r="M86" s="80"/>
      <c r="BC86" s="84"/>
    </row>
    <row r="87" spans="2:55">
      <c r="B87" s="35"/>
      <c r="E87" s="34"/>
      <c r="H87" s="79"/>
      <c r="M87" s="80"/>
      <c r="BC87" s="84"/>
    </row>
    <row r="88" spans="2:55">
      <c r="B88" s="35"/>
      <c r="E88" s="34"/>
      <c r="H88" s="79"/>
      <c r="M88" s="80"/>
      <c r="BC88" s="84"/>
    </row>
    <row r="89" spans="2:55">
      <c r="B89" s="35"/>
      <c r="E89" s="34"/>
      <c r="H89" s="79"/>
      <c r="M89" s="80"/>
      <c r="BC89" s="84"/>
    </row>
    <row r="90" spans="2:55">
      <c r="H90" s="79"/>
      <c r="M90" s="80"/>
      <c r="BC90" s="84"/>
    </row>
    <row r="91" spans="2:55">
      <c r="B91" s="35"/>
      <c r="E91" s="34"/>
      <c r="H91" s="79"/>
      <c r="M91" s="80"/>
      <c r="BC91" s="84"/>
    </row>
    <row r="92" spans="2:55">
      <c r="B92" s="35"/>
      <c r="E92" s="34"/>
      <c r="H92" s="79"/>
      <c r="M92" s="80"/>
      <c r="BC92" s="84"/>
    </row>
    <row r="93" spans="2:55">
      <c r="B93" s="35"/>
      <c r="E93" s="34"/>
      <c r="H93" s="79"/>
      <c r="M93" s="80"/>
      <c r="BC93" s="84"/>
    </row>
    <row r="94" spans="2:55">
      <c r="B94" s="35"/>
      <c r="E94" s="34"/>
      <c r="H94" s="79"/>
      <c r="M94" s="80"/>
      <c r="BC94" s="84"/>
    </row>
    <row r="95" spans="2:55">
      <c r="B95" s="35"/>
      <c r="E95" s="34"/>
      <c r="H95" s="79"/>
      <c r="M95" s="80"/>
      <c r="BC95" s="84"/>
    </row>
    <row r="96" spans="2:55">
      <c r="B96" s="35"/>
      <c r="E96" s="34"/>
      <c r="H96" s="79"/>
      <c r="M96" s="80"/>
      <c r="BC96" s="84"/>
    </row>
    <row r="97" spans="2:55">
      <c r="H97" s="79"/>
      <c r="M97" s="80"/>
      <c r="BC97" s="84"/>
    </row>
    <row r="98" spans="2:55">
      <c r="B98" s="35"/>
      <c r="E98" s="34"/>
      <c r="H98" s="79"/>
      <c r="M98" s="80"/>
      <c r="BC98" s="84"/>
    </row>
    <row r="99" spans="2:55">
      <c r="B99" s="35"/>
      <c r="E99" s="34"/>
      <c r="H99" s="79"/>
      <c r="M99" s="80"/>
      <c r="BC99" s="84"/>
    </row>
    <row r="100" spans="2:55">
      <c r="B100" s="35"/>
      <c r="E100" s="34"/>
      <c r="H100" s="79"/>
      <c r="M100" s="80"/>
      <c r="BC100" s="84"/>
    </row>
    <row r="101" spans="2:55">
      <c r="B101" s="35"/>
      <c r="E101" s="34"/>
      <c r="H101" s="79"/>
      <c r="M101" s="80"/>
      <c r="BC101" s="84"/>
    </row>
    <row r="102" spans="2:55">
      <c r="B102" s="35"/>
      <c r="E102" s="34"/>
      <c r="H102" s="79"/>
      <c r="M102" s="80"/>
      <c r="BC102" s="84"/>
    </row>
    <row r="103" spans="2:55">
      <c r="B103" s="35"/>
      <c r="E103" s="34"/>
      <c r="H103" s="79"/>
      <c r="M103" s="80"/>
      <c r="BC103" s="84"/>
    </row>
    <row r="104" spans="2:55">
      <c r="H104" s="79"/>
      <c r="M104" s="80"/>
      <c r="BC104" s="84"/>
    </row>
    <row r="105" spans="2:55">
      <c r="H105" s="79"/>
      <c r="M105" s="80"/>
      <c r="BC105" s="84"/>
    </row>
    <row r="106" spans="2:55">
      <c r="H106" s="79"/>
      <c r="M106" s="80"/>
      <c r="BC106" s="84"/>
    </row>
    <row r="107" spans="2:55">
      <c r="H107" s="79"/>
      <c r="M107" s="80"/>
      <c r="BC107" s="84"/>
    </row>
    <row r="108" spans="2:55">
      <c r="H108" s="79"/>
      <c r="M108" s="80"/>
      <c r="BC108" s="84"/>
    </row>
    <row r="109" spans="2:55">
      <c r="H109" s="79"/>
      <c r="M109" s="80"/>
      <c r="BC109" s="84"/>
    </row>
    <row r="110" spans="2:55">
      <c r="H110" s="79"/>
      <c r="M110" s="80"/>
      <c r="BC110" s="84"/>
    </row>
    <row r="111" spans="2:55">
      <c r="H111" s="79"/>
      <c r="M111" s="80"/>
      <c r="BC111" s="84"/>
    </row>
    <row r="112" spans="2:55">
      <c r="H112" s="79"/>
      <c r="M112" s="80"/>
      <c r="BC112" s="84"/>
    </row>
    <row r="113" spans="8:55">
      <c r="H113" s="79"/>
      <c r="M113" s="80"/>
      <c r="BC113" s="84"/>
    </row>
    <row r="114" spans="8:55">
      <c r="H114" s="79"/>
      <c r="M114" s="80"/>
      <c r="BC114" s="84"/>
    </row>
    <row r="115" spans="8:55">
      <c r="H115" s="79"/>
      <c r="M115" s="80"/>
      <c r="BC115" s="84"/>
    </row>
    <row r="116" spans="8:55">
      <c r="H116" s="79"/>
      <c r="M116" s="80"/>
      <c r="BC116" s="84"/>
    </row>
    <row r="117" spans="8:55">
      <c r="H117" s="79"/>
      <c r="M117" s="80"/>
      <c r="BC117" s="84"/>
    </row>
    <row r="118" spans="8:55">
      <c r="H118" s="79"/>
      <c r="M118" s="80"/>
      <c r="BC118" s="84"/>
    </row>
    <row r="119" spans="8:55">
      <c r="H119" s="79"/>
      <c r="M119" s="80"/>
      <c r="BC119" s="84"/>
    </row>
    <row r="120" spans="8:55">
      <c r="H120" s="79"/>
      <c r="M120" s="80"/>
      <c r="BC120" s="84"/>
    </row>
    <row r="121" spans="8:55">
      <c r="H121" s="79"/>
      <c r="M121" s="80"/>
      <c r="BC121" s="84"/>
    </row>
    <row r="122" spans="8:55">
      <c r="H122" s="79"/>
      <c r="M122" s="80"/>
      <c r="BC122" s="84"/>
    </row>
    <row r="123" spans="8:55">
      <c r="H123" s="79"/>
      <c r="M123" s="80"/>
      <c r="BC123" s="84"/>
    </row>
    <row r="124" spans="8:55">
      <c r="H124" s="79"/>
      <c r="M124" s="80"/>
      <c r="BC124" s="84"/>
    </row>
    <row r="125" spans="8:55">
      <c r="H125" s="79"/>
      <c r="M125" s="80"/>
      <c r="BC125" s="84"/>
    </row>
    <row r="126" spans="8:55">
      <c r="H126" s="79"/>
      <c r="M126" s="80"/>
      <c r="BC126" s="84"/>
    </row>
    <row r="127" spans="8:55">
      <c r="H127" s="79"/>
      <c r="M127" s="80"/>
      <c r="BC127" s="84"/>
    </row>
    <row r="128" spans="8:55">
      <c r="H128" s="79"/>
      <c r="M128" s="80"/>
      <c r="BC128" s="84"/>
    </row>
    <row r="129" spans="8:55">
      <c r="H129" s="79"/>
      <c r="M129" s="80"/>
      <c r="BC129" s="84"/>
    </row>
    <row r="130" spans="8:55">
      <c r="H130" s="79"/>
      <c r="M130" s="80"/>
      <c r="BC130" s="84"/>
    </row>
    <row r="131" spans="8:55">
      <c r="H131" s="79"/>
      <c r="M131" s="80"/>
      <c r="BC131" s="84"/>
    </row>
    <row r="132" spans="8:55">
      <c r="H132" s="79"/>
      <c r="M132" s="80"/>
      <c r="BC132" s="84"/>
    </row>
    <row r="133" spans="8:55">
      <c r="H133" s="79"/>
      <c r="M133" s="80"/>
      <c r="BC133" s="84"/>
    </row>
    <row r="134" spans="8:55">
      <c r="H134" s="79"/>
      <c r="M134" s="80"/>
      <c r="BC134" s="84"/>
    </row>
    <row r="135" spans="8:55">
      <c r="H135" s="79"/>
      <c r="M135" s="80"/>
      <c r="BC135" s="84"/>
    </row>
    <row r="136" spans="8:55">
      <c r="H136" s="79"/>
      <c r="M136" s="80"/>
      <c r="BC136" s="84"/>
    </row>
    <row r="137" spans="8:55">
      <c r="H137" s="79"/>
      <c r="M137" s="80"/>
      <c r="BC137" s="84"/>
    </row>
    <row r="138" spans="8:55">
      <c r="H138" s="79"/>
      <c r="M138" s="80"/>
      <c r="BC138" s="84"/>
    </row>
    <row r="139" spans="8:55">
      <c r="H139" s="79"/>
      <c r="M139" s="80"/>
      <c r="BC139" s="84"/>
    </row>
    <row r="140" spans="8:55">
      <c r="H140" s="79"/>
      <c r="M140" s="80"/>
      <c r="BC140" s="84"/>
    </row>
    <row r="141" spans="8:55">
      <c r="H141" s="79"/>
      <c r="M141" s="80"/>
      <c r="BC141" s="84"/>
    </row>
    <row r="142" spans="8:55">
      <c r="H142" s="79"/>
      <c r="M142" s="80"/>
      <c r="BC142" s="84"/>
    </row>
    <row r="143" spans="8:55">
      <c r="H143" s="79"/>
      <c r="M143" s="80"/>
      <c r="BC143" s="84"/>
    </row>
    <row r="144" spans="8:55">
      <c r="H144" s="79"/>
      <c r="M144" s="80"/>
      <c r="BC144" s="84"/>
    </row>
    <row r="145" spans="8:55">
      <c r="H145" s="79"/>
      <c r="M145" s="80"/>
      <c r="BC145" s="84"/>
    </row>
    <row r="146" spans="8:55">
      <c r="H146" s="79"/>
      <c r="M146" s="80"/>
      <c r="BC146" s="84"/>
    </row>
    <row r="147" spans="8:55">
      <c r="H147" s="79"/>
      <c r="M147" s="80"/>
      <c r="BC147" s="84"/>
    </row>
    <row r="148" spans="8:55">
      <c r="H148" s="79"/>
      <c r="M148" s="80"/>
      <c r="BC148" s="84"/>
    </row>
    <row r="149" spans="8:55">
      <c r="H149" s="79"/>
      <c r="M149" s="80"/>
      <c r="BC149" s="84"/>
    </row>
  </sheetData>
  <sheetProtection sheet="1" objects="1" scenarios="1" selectLockedCells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1F971-ECFE-4057-A64E-915EDE51CAD1}">
  <sheetPr codeName="Sheet17">
    <tabColor rgb="FFC00000"/>
  </sheetPr>
  <dimension ref="A1"/>
  <sheetViews>
    <sheetView workbookViewId="0">
      <selection activeCell="I36" sqref="I36"/>
    </sheetView>
  </sheetViews>
  <sheetFormatPr defaultRowHeight="1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8F1B-8556-4C19-8680-8F8C06105C68}">
  <sheetPr codeName="Sheet22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56" width="9.140625" style="99" customWidth="1"/>
    <col min="57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235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1</v>
      </c>
      <c r="Q15" s="206">
        <f>SUM(Q18:Q5000)</f>
        <v>275186.44</v>
      </c>
      <c r="R15" s="212">
        <f t="shared" ref="R15:BB15" si="0">SUM(R18:R5000)</f>
        <v>4392.6600000000008</v>
      </c>
      <c r="S15" s="212">
        <f t="shared" si="0"/>
        <v>270793.77999999997</v>
      </c>
      <c r="T15" s="212">
        <f t="shared" si="0"/>
        <v>114385.80000000006</v>
      </c>
      <c r="U15" s="206">
        <f t="shared" si="0"/>
        <v>0</v>
      </c>
      <c r="V15" s="206">
        <f t="shared" si="0"/>
        <v>0</v>
      </c>
      <c r="W15" s="249">
        <f t="shared" si="0"/>
        <v>156407.98000000004</v>
      </c>
      <c r="X15" s="212">
        <f t="shared" si="0"/>
        <v>4174.050000000002</v>
      </c>
      <c r="Y15" s="212">
        <f t="shared" si="0"/>
        <v>29447.439999999995</v>
      </c>
      <c r="Z15" s="212">
        <f t="shared" si="0"/>
        <v>1702.4199999999998</v>
      </c>
      <c r="AA15" s="212">
        <f t="shared" si="0"/>
        <v>0</v>
      </c>
      <c r="AB15" s="212">
        <f t="shared" si="0"/>
        <v>572.9300000000004</v>
      </c>
      <c r="AC15" s="212">
        <f t="shared" si="0"/>
        <v>1463.0500000000002</v>
      </c>
      <c r="AD15" s="212">
        <f t="shared" si="0"/>
        <v>9870.36</v>
      </c>
      <c r="AE15" s="212">
        <f t="shared" si="0"/>
        <v>27128.400000000005</v>
      </c>
      <c r="AF15" s="212">
        <f t="shared" si="0"/>
        <v>20367.73</v>
      </c>
      <c r="AG15" s="212">
        <f t="shared" si="0"/>
        <v>10231.339999999998</v>
      </c>
      <c r="AH15" s="212">
        <f t="shared" si="0"/>
        <v>0</v>
      </c>
      <c r="AI15" s="212">
        <f t="shared" si="0"/>
        <v>7769.32</v>
      </c>
      <c r="AJ15" s="212">
        <f t="shared" si="0"/>
        <v>3176.9200000000005</v>
      </c>
      <c r="AK15" s="212">
        <f t="shared" si="0"/>
        <v>673.26</v>
      </c>
      <c r="AL15" s="212">
        <f t="shared" si="0"/>
        <v>4312.4699999999993</v>
      </c>
      <c r="AM15" s="249">
        <f t="shared" si="0"/>
        <v>296.72000000000003</v>
      </c>
      <c r="AN15" s="212">
        <f t="shared" si="0"/>
        <v>441.91999999999979</v>
      </c>
      <c r="AO15" s="212">
        <f t="shared" si="0"/>
        <v>148.39999999999998</v>
      </c>
      <c r="AP15" s="212">
        <f t="shared" si="0"/>
        <v>1266.9100000000001</v>
      </c>
      <c r="AQ15" s="212">
        <f t="shared" si="0"/>
        <v>77.53</v>
      </c>
      <c r="AR15" s="212">
        <f t="shared" si="0"/>
        <v>409.16</v>
      </c>
      <c r="AS15" s="383">
        <f t="shared" si="0"/>
        <v>0</v>
      </c>
      <c r="AT15" s="212">
        <f t="shared" si="0"/>
        <v>1102.5300000000002</v>
      </c>
      <c r="AU15" s="249">
        <f t="shared" si="0"/>
        <v>3743.1700000000005</v>
      </c>
      <c r="AV15" s="212">
        <f t="shared" si="0"/>
        <v>87272.969999999972</v>
      </c>
      <c r="AW15" s="212">
        <f t="shared" si="0"/>
        <v>5066</v>
      </c>
      <c r="AX15" s="212">
        <f t="shared" si="0"/>
        <v>30781.079999999998</v>
      </c>
      <c r="AY15" s="212">
        <f t="shared" si="0"/>
        <v>0</v>
      </c>
      <c r="AZ15" s="212">
        <f t="shared" si="0"/>
        <v>0</v>
      </c>
      <c r="BA15" s="212">
        <f t="shared" si="0"/>
        <v>13492.771339999998</v>
      </c>
      <c r="BB15" s="212">
        <f t="shared" si="0"/>
        <v>17288.30866000001</v>
      </c>
      <c r="BC15" s="267">
        <f>IF(Q15=0,"",AX15/Q15)</f>
        <v>0.11185536612923223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1</v>
      </c>
      <c r="Q18" s="145">
        <v>6747.77</v>
      </c>
      <c r="R18" s="145">
        <v>73.98</v>
      </c>
      <c r="S18" s="261">
        <f t="shared" ref="S18:S81" si="3">IF(Q18=0,"",Q18-R18)</f>
        <v>6673.7900000000009</v>
      </c>
      <c r="T18" s="244">
        <v>2753.73</v>
      </c>
      <c r="W18" s="266">
        <f t="shared" ref="W18:W81" si="4">IF(Q18=0,"",S18-T18)</f>
        <v>3920.0600000000009</v>
      </c>
      <c r="X18" s="246" t="s">
        <v>347</v>
      </c>
      <c r="Y18" s="244">
        <v>800.85</v>
      </c>
      <c r="Z18" s="246">
        <v>54.88</v>
      </c>
      <c r="AA18" s="244">
        <v>0</v>
      </c>
      <c r="AB18" s="244">
        <v>208.85</v>
      </c>
      <c r="AC18" s="246">
        <v>23.09</v>
      </c>
      <c r="AD18" s="244">
        <v>311.12</v>
      </c>
      <c r="AE18" s="244">
        <v>717.87</v>
      </c>
      <c r="AF18" s="244">
        <v>211.56</v>
      </c>
      <c r="AG18" s="244">
        <v>302.58</v>
      </c>
      <c r="AH18" s="244">
        <v>0</v>
      </c>
      <c r="AI18" s="244">
        <v>134.09</v>
      </c>
      <c r="AJ18" s="244">
        <v>49.22</v>
      </c>
      <c r="AK18" s="244">
        <v>49.27</v>
      </c>
      <c r="AL18" s="246">
        <v>85.15</v>
      </c>
      <c r="AM18" s="244">
        <v>8.0399999999999991</v>
      </c>
      <c r="AN18" s="244">
        <v>4.3</v>
      </c>
      <c r="AO18" s="244">
        <v>8.15</v>
      </c>
      <c r="AP18" s="244">
        <v>18.14</v>
      </c>
      <c r="AQ18" s="244">
        <v>3.41</v>
      </c>
      <c r="AR18" s="244">
        <v>9.1300000000000008</v>
      </c>
      <c r="AS18" s="244">
        <v>0</v>
      </c>
      <c r="AT18" s="246">
        <v>3.55</v>
      </c>
      <c r="AU18" s="261">
        <f t="shared" ref="AU18:AU81" si="5">IF(Q18=0,"",SUM(AM18:AT18))</f>
        <v>54.720000000000006</v>
      </c>
      <c r="AV18" s="261">
        <f t="shared" ref="AV18:AV81" si="6">IF(Q18=0,"",SUM(AD18:AL18)+AU18)</f>
        <v>1915.58</v>
      </c>
      <c r="AW18" s="245">
        <v>132</v>
      </c>
      <c r="AX18" s="261">
        <f t="shared" ref="AX18:AX81" si="7">IF(Q18=0,"",(W18-SUM(X18:Z18)+SUM(AA18:AC18)-AV18-AW18))</f>
        <v>1248.690000000001</v>
      </c>
      <c r="AY18" s="244">
        <v>0</v>
      </c>
      <c r="AZ18" s="244">
        <v>0</v>
      </c>
      <c r="BA18" s="246">
        <v>241.74821</v>
      </c>
      <c r="BB18" s="262">
        <f t="shared" ref="BB18:BB81" si="8">IF(Q18=0,"",(AX18-SUM(AY18:BA18)))</f>
        <v>1006.941790000001</v>
      </c>
      <c r="BC18" s="272">
        <f t="shared" ref="BC18:BC81" si="9">IF(Q18=0,"",AX18/Q18)</f>
        <v>0.1850522468904543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1</v>
      </c>
      <c r="Q19" s="145">
        <v>5402.62</v>
      </c>
      <c r="R19" s="145">
        <v>100.85</v>
      </c>
      <c r="S19" s="261">
        <f t="shared" si="3"/>
        <v>5301.7699999999995</v>
      </c>
      <c r="T19" s="244">
        <v>2200.91</v>
      </c>
      <c r="W19" s="266">
        <f t="shared" si="4"/>
        <v>3100.8599999999997</v>
      </c>
      <c r="X19" s="246">
        <v>68.239999999999995</v>
      </c>
      <c r="Y19" s="244">
        <v>636.21</v>
      </c>
      <c r="Z19" s="246">
        <v>27.79</v>
      </c>
      <c r="AA19" s="244">
        <v>0</v>
      </c>
      <c r="AB19" s="244">
        <v>82.12</v>
      </c>
      <c r="AC19" s="246">
        <v>40.33</v>
      </c>
      <c r="AD19" s="244">
        <v>185.32</v>
      </c>
      <c r="AE19" s="244">
        <v>558.99</v>
      </c>
      <c r="AF19" s="244">
        <v>306.51</v>
      </c>
      <c r="AG19" s="244">
        <v>244.96</v>
      </c>
      <c r="AH19" s="244">
        <v>0</v>
      </c>
      <c r="AI19" s="244">
        <v>119.73</v>
      </c>
      <c r="AJ19" s="244">
        <v>78.36</v>
      </c>
      <c r="AK19" s="244">
        <v>55.02</v>
      </c>
      <c r="AL19" s="246">
        <v>95.05</v>
      </c>
      <c r="AM19" s="244">
        <v>2.63</v>
      </c>
      <c r="AN19" s="244">
        <v>3.78</v>
      </c>
      <c r="AO19" s="244">
        <v>0.84</v>
      </c>
      <c r="AP19" s="244">
        <v>20.41</v>
      </c>
      <c r="AQ19" s="244">
        <v>0.78</v>
      </c>
      <c r="AR19" s="244">
        <v>8.35</v>
      </c>
      <c r="AS19" s="244">
        <v>0</v>
      </c>
      <c r="AT19" s="246">
        <v>27.43</v>
      </c>
      <c r="AU19" s="261">
        <f t="shared" si="5"/>
        <v>64.22</v>
      </c>
      <c r="AV19" s="261">
        <f t="shared" si="6"/>
        <v>1708.1599999999999</v>
      </c>
      <c r="AW19" s="245">
        <v>106</v>
      </c>
      <c r="AX19" s="261">
        <f t="shared" si="7"/>
        <v>676.90999999999985</v>
      </c>
      <c r="AY19" s="244">
        <v>0</v>
      </c>
      <c r="AZ19" s="244">
        <v>0</v>
      </c>
      <c r="BA19" s="246">
        <v>333.19881999999996</v>
      </c>
      <c r="BB19" s="262">
        <f t="shared" si="8"/>
        <v>343.7111799999999</v>
      </c>
      <c r="BC19" s="272">
        <f t="shared" si="9"/>
        <v>0.12529291343829474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1</v>
      </c>
      <c r="Q20" s="145">
        <v>6381.64</v>
      </c>
      <c r="R20" s="145">
        <v>69.89</v>
      </c>
      <c r="S20" s="261">
        <f t="shared" si="3"/>
        <v>6311.75</v>
      </c>
      <c r="T20" s="244">
        <v>2535.92</v>
      </c>
      <c r="W20" s="266">
        <f t="shared" si="4"/>
        <v>3775.83</v>
      </c>
      <c r="X20" s="246">
        <v>70.739999999999995</v>
      </c>
      <c r="Y20" s="244">
        <v>757.41</v>
      </c>
      <c r="Z20" s="246">
        <v>58.67</v>
      </c>
      <c r="AA20" s="244">
        <v>0</v>
      </c>
      <c r="AB20" s="244">
        <v>79.77</v>
      </c>
      <c r="AC20" s="246">
        <v>22.03</v>
      </c>
      <c r="AD20" s="244">
        <v>233.51</v>
      </c>
      <c r="AE20" s="244">
        <v>773.11</v>
      </c>
      <c r="AF20" s="244">
        <v>185.26</v>
      </c>
      <c r="AG20" s="244">
        <v>210.16</v>
      </c>
      <c r="AH20" s="244">
        <v>0</v>
      </c>
      <c r="AI20" s="244">
        <v>151.72999999999999</v>
      </c>
      <c r="AJ20" s="244">
        <v>69.319999999999993</v>
      </c>
      <c r="AK20" s="244">
        <v>49.27</v>
      </c>
      <c r="AL20" s="246">
        <v>85.1</v>
      </c>
      <c r="AM20" s="244">
        <v>6.94</v>
      </c>
      <c r="AN20" s="244">
        <v>7.86</v>
      </c>
      <c r="AO20" s="244">
        <v>14.71</v>
      </c>
      <c r="AP20" s="244">
        <v>16.36</v>
      </c>
      <c r="AQ20" s="244">
        <v>9.42</v>
      </c>
      <c r="AR20" s="244">
        <v>6.2</v>
      </c>
      <c r="AS20" s="244">
        <v>0</v>
      </c>
      <c r="AT20" s="246">
        <v>2.15</v>
      </c>
      <c r="AU20" s="261">
        <f t="shared" si="5"/>
        <v>63.640000000000008</v>
      </c>
      <c r="AV20" s="261">
        <f t="shared" si="6"/>
        <v>1821.1000000000001</v>
      </c>
      <c r="AW20" s="245">
        <v>125</v>
      </c>
      <c r="AX20" s="261">
        <f t="shared" si="7"/>
        <v>1044.7100000000003</v>
      </c>
      <c r="AY20" s="244">
        <v>0</v>
      </c>
      <c r="AZ20" s="244">
        <v>0</v>
      </c>
      <c r="BA20" s="246">
        <v>71.528349999999989</v>
      </c>
      <c r="BB20" s="262">
        <f t="shared" si="8"/>
        <v>973.18165000000022</v>
      </c>
      <c r="BC20" s="272">
        <f t="shared" si="9"/>
        <v>0.1637055678477633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1</v>
      </c>
      <c r="Q21" s="145">
        <v>4297.49</v>
      </c>
      <c r="R21" s="145">
        <v>77.09</v>
      </c>
      <c r="S21" s="261">
        <f t="shared" si="3"/>
        <v>4220.3999999999996</v>
      </c>
      <c r="T21" s="244">
        <v>1756.23</v>
      </c>
      <c r="W21" s="266">
        <f t="shared" si="4"/>
        <v>2464.1699999999996</v>
      </c>
      <c r="X21" s="246">
        <v>44.37</v>
      </c>
      <c r="Y21" s="244">
        <v>506.46</v>
      </c>
      <c r="Z21" s="246">
        <v>31.59</v>
      </c>
      <c r="AA21" s="244">
        <v>0</v>
      </c>
      <c r="AB21" s="244">
        <v>-13.47</v>
      </c>
      <c r="AC21" s="246">
        <v>43.05</v>
      </c>
      <c r="AD21" s="244">
        <v>180.16</v>
      </c>
      <c r="AE21" s="244">
        <v>419.96</v>
      </c>
      <c r="AF21" s="244">
        <v>493.41</v>
      </c>
      <c r="AG21" s="244">
        <v>161.09</v>
      </c>
      <c r="AH21" s="244">
        <v>0</v>
      </c>
      <c r="AI21" s="244">
        <v>110.94</v>
      </c>
      <c r="AJ21" s="244">
        <v>68.150000000000006</v>
      </c>
      <c r="AK21" s="244">
        <v>27.51</v>
      </c>
      <c r="AL21" s="246">
        <v>76.63</v>
      </c>
      <c r="AM21" s="244">
        <v>2.98</v>
      </c>
      <c r="AN21" s="244">
        <v>2.96</v>
      </c>
      <c r="AO21" s="244">
        <v>0.33</v>
      </c>
      <c r="AP21" s="244">
        <v>18.510000000000002</v>
      </c>
      <c r="AQ21" s="244">
        <v>4.95</v>
      </c>
      <c r="AR21" s="244">
        <v>8.2899999999999991</v>
      </c>
      <c r="AS21" s="244">
        <v>0</v>
      </c>
      <c r="AT21" s="246">
        <v>3.68</v>
      </c>
      <c r="AU21" s="261">
        <f t="shared" si="5"/>
        <v>41.699999999999996</v>
      </c>
      <c r="AV21" s="261">
        <f t="shared" si="6"/>
        <v>1579.55</v>
      </c>
      <c r="AW21" s="245">
        <v>84</v>
      </c>
      <c r="AX21" s="261">
        <f t="shared" si="7"/>
        <v>247.77999999999952</v>
      </c>
      <c r="AY21" s="244">
        <v>0</v>
      </c>
      <c r="AZ21" s="244">
        <v>0</v>
      </c>
      <c r="BA21" s="246">
        <v>294.85140499999994</v>
      </c>
      <c r="BB21" s="262">
        <f t="shared" si="8"/>
        <v>-47.071405000000425</v>
      </c>
      <c r="BC21" s="272">
        <f t="shared" si="9"/>
        <v>5.7656911359886709E-2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1</v>
      </c>
      <c r="Q22" s="145">
        <v>3910.98</v>
      </c>
      <c r="R22" s="145">
        <v>107.47</v>
      </c>
      <c r="S22" s="261">
        <f t="shared" si="3"/>
        <v>3803.51</v>
      </c>
      <c r="T22" s="244">
        <v>1520.86</v>
      </c>
      <c r="W22" s="266">
        <f t="shared" si="4"/>
        <v>2282.6500000000005</v>
      </c>
      <c r="X22" s="246">
        <v>58.87</v>
      </c>
      <c r="Y22" s="244">
        <v>456.42</v>
      </c>
      <c r="Z22" s="246">
        <v>29.85</v>
      </c>
      <c r="AA22" s="244">
        <v>0</v>
      </c>
      <c r="AB22" s="244">
        <v>-14.5</v>
      </c>
      <c r="AC22" s="246">
        <v>22.81</v>
      </c>
      <c r="AD22" s="244">
        <v>151.27000000000001</v>
      </c>
      <c r="AE22" s="244">
        <v>404.62</v>
      </c>
      <c r="AF22" s="244">
        <v>297.36</v>
      </c>
      <c r="AG22" s="244">
        <v>143.93</v>
      </c>
      <c r="AH22" s="244">
        <v>0</v>
      </c>
      <c r="AI22" s="244">
        <v>80.27</v>
      </c>
      <c r="AJ22" s="244">
        <v>29.81</v>
      </c>
      <c r="AK22" s="244">
        <v>1.21</v>
      </c>
      <c r="AL22" s="246">
        <v>54.8</v>
      </c>
      <c r="AM22" s="244">
        <v>5.53</v>
      </c>
      <c r="AN22" s="244">
        <v>4.71</v>
      </c>
      <c r="AO22" s="244">
        <v>3.54</v>
      </c>
      <c r="AP22" s="244">
        <v>10.83</v>
      </c>
      <c r="AQ22" s="244">
        <v>0</v>
      </c>
      <c r="AR22" s="244">
        <v>8.98</v>
      </c>
      <c r="AS22" s="244">
        <v>0</v>
      </c>
      <c r="AT22" s="246">
        <v>4.32</v>
      </c>
      <c r="AU22" s="261">
        <f t="shared" si="5"/>
        <v>37.910000000000004</v>
      </c>
      <c r="AV22" s="261">
        <f t="shared" si="6"/>
        <v>1201.18</v>
      </c>
      <c r="AW22" s="245">
        <v>77</v>
      </c>
      <c r="AX22" s="261">
        <f t="shared" si="7"/>
        <v>467.64000000000055</v>
      </c>
      <c r="AY22" s="244">
        <v>0</v>
      </c>
      <c r="AZ22" s="244">
        <v>0</v>
      </c>
      <c r="BA22" s="246">
        <v>103.15347</v>
      </c>
      <c r="BB22" s="262">
        <f t="shared" si="8"/>
        <v>364.48653000000058</v>
      </c>
      <c r="BC22" s="272">
        <f t="shared" si="9"/>
        <v>0.11957105380237193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1</v>
      </c>
      <c r="Q23" s="145">
        <v>7139.93</v>
      </c>
      <c r="R23" s="145">
        <v>203.2</v>
      </c>
      <c r="S23" s="261">
        <f t="shared" si="3"/>
        <v>6936.7300000000005</v>
      </c>
      <c r="T23" s="244">
        <v>2860.54</v>
      </c>
      <c r="W23" s="266">
        <f t="shared" si="4"/>
        <v>4076.1900000000005</v>
      </c>
      <c r="X23" s="246">
        <v>101.54</v>
      </c>
      <c r="Y23" s="244">
        <v>832.41</v>
      </c>
      <c r="Z23" s="246">
        <v>44.21</v>
      </c>
      <c r="AA23" s="244">
        <v>0</v>
      </c>
      <c r="AB23" s="244">
        <v>133.27000000000001</v>
      </c>
      <c r="AC23" s="246">
        <v>23.65</v>
      </c>
      <c r="AD23" s="244">
        <v>247.38</v>
      </c>
      <c r="AE23" s="244">
        <v>714.14</v>
      </c>
      <c r="AF23" s="244">
        <v>229.09</v>
      </c>
      <c r="AG23" s="244">
        <v>246.73</v>
      </c>
      <c r="AH23" s="244">
        <v>0</v>
      </c>
      <c r="AI23" s="244">
        <v>152.94</v>
      </c>
      <c r="AJ23" s="244">
        <v>79.37</v>
      </c>
      <c r="AK23" s="244">
        <v>53.66</v>
      </c>
      <c r="AL23" s="246">
        <v>25.44</v>
      </c>
      <c r="AM23" s="244">
        <v>9.26</v>
      </c>
      <c r="AN23" s="244">
        <v>10.32</v>
      </c>
      <c r="AO23" s="244">
        <v>8.74</v>
      </c>
      <c r="AP23" s="244">
        <v>25.46</v>
      </c>
      <c r="AQ23" s="244">
        <v>0</v>
      </c>
      <c r="AR23" s="244">
        <v>2.58</v>
      </c>
      <c r="AS23" s="244">
        <v>0</v>
      </c>
      <c r="AT23" s="246">
        <v>7.46</v>
      </c>
      <c r="AU23" s="261">
        <f t="shared" si="5"/>
        <v>63.82</v>
      </c>
      <c r="AV23" s="261">
        <f t="shared" si="6"/>
        <v>1812.5700000000002</v>
      </c>
      <c r="AW23" s="245">
        <v>140</v>
      </c>
      <c r="AX23" s="261">
        <f t="shared" si="7"/>
        <v>1302.3800000000006</v>
      </c>
      <c r="AY23" s="244">
        <v>0</v>
      </c>
      <c r="AZ23" s="244">
        <v>0</v>
      </c>
      <c r="BA23" s="246">
        <v>118.40828500000001</v>
      </c>
      <c r="BB23" s="262">
        <f t="shared" si="8"/>
        <v>1183.9717150000006</v>
      </c>
      <c r="BC23" s="272">
        <f t="shared" si="9"/>
        <v>0.18240795077822899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1</v>
      </c>
      <c r="Q24" s="145">
        <v>6182.49</v>
      </c>
      <c r="R24" s="145">
        <v>112.31</v>
      </c>
      <c r="S24" s="261">
        <f t="shared" si="3"/>
        <v>6070.1799999999994</v>
      </c>
      <c r="T24" s="244">
        <v>2527.04</v>
      </c>
      <c r="W24" s="266">
        <f t="shared" si="4"/>
        <v>3543.1399999999994</v>
      </c>
      <c r="X24" s="246">
        <v>75.53</v>
      </c>
      <c r="Y24" s="244">
        <v>728.42</v>
      </c>
      <c r="Z24" s="246">
        <v>42.2</v>
      </c>
      <c r="AA24" s="244">
        <v>0</v>
      </c>
      <c r="AB24" s="244">
        <v>10.87</v>
      </c>
      <c r="AC24" s="246">
        <v>53.56</v>
      </c>
      <c r="AD24" s="244">
        <v>207.56</v>
      </c>
      <c r="AE24" s="244">
        <v>631.88</v>
      </c>
      <c r="AF24" s="244">
        <v>125</v>
      </c>
      <c r="AG24" s="244">
        <v>226.17</v>
      </c>
      <c r="AH24" s="244">
        <v>0</v>
      </c>
      <c r="AI24" s="244">
        <v>122.95</v>
      </c>
      <c r="AJ24" s="244">
        <v>100.41</v>
      </c>
      <c r="AK24" s="244">
        <v>52.72</v>
      </c>
      <c r="AL24" s="246">
        <v>94.4</v>
      </c>
      <c r="AM24" s="244">
        <v>9.67</v>
      </c>
      <c r="AN24" s="244">
        <v>8.11</v>
      </c>
      <c r="AO24" s="244">
        <v>4.67</v>
      </c>
      <c r="AP24" s="244">
        <v>19.39</v>
      </c>
      <c r="AQ24" s="244">
        <v>0</v>
      </c>
      <c r="AR24" s="244">
        <v>8.26</v>
      </c>
      <c r="AS24" s="244">
        <v>0</v>
      </c>
      <c r="AT24" s="246">
        <v>25</v>
      </c>
      <c r="AU24" s="261">
        <f t="shared" si="5"/>
        <v>75.099999999999994</v>
      </c>
      <c r="AV24" s="261">
        <f t="shared" si="6"/>
        <v>1636.1900000000003</v>
      </c>
      <c r="AW24" s="245">
        <v>133</v>
      </c>
      <c r="AX24" s="261">
        <f t="shared" si="7"/>
        <v>992.22999999999888</v>
      </c>
      <c r="AY24" s="244">
        <v>0</v>
      </c>
      <c r="AZ24" s="244">
        <v>0</v>
      </c>
      <c r="BA24" s="246">
        <v>112.517715</v>
      </c>
      <c r="BB24" s="262">
        <f t="shared" si="8"/>
        <v>879.71228499999893</v>
      </c>
      <c r="BC24" s="272">
        <f t="shared" si="9"/>
        <v>0.16049035259256367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1</v>
      </c>
      <c r="Q25" s="145">
        <v>10971.76</v>
      </c>
      <c r="R25" s="145">
        <v>177.9</v>
      </c>
      <c r="S25" s="261">
        <f t="shared" si="3"/>
        <v>10793.86</v>
      </c>
      <c r="T25" s="244">
        <v>4365.46</v>
      </c>
      <c r="W25" s="266">
        <f t="shared" si="4"/>
        <v>6428.4000000000005</v>
      </c>
      <c r="X25" s="246">
        <v>134.78</v>
      </c>
      <c r="Y25" s="244">
        <v>1295.26</v>
      </c>
      <c r="Z25" s="246">
        <v>75.52</v>
      </c>
      <c r="AA25" s="244">
        <v>0</v>
      </c>
      <c r="AB25" s="244">
        <v>-104.28</v>
      </c>
      <c r="AC25" s="246">
        <v>93.89</v>
      </c>
      <c r="AD25" s="244">
        <v>336.43</v>
      </c>
      <c r="AE25" s="244">
        <v>1039.6600000000001</v>
      </c>
      <c r="AF25" s="244">
        <v>824.7</v>
      </c>
      <c r="AG25" s="244">
        <v>405.33</v>
      </c>
      <c r="AH25" s="244">
        <v>0</v>
      </c>
      <c r="AI25" s="244">
        <v>233.32</v>
      </c>
      <c r="AJ25" s="244">
        <v>114.42</v>
      </c>
      <c r="AK25" s="244">
        <v>52.72</v>
      </c>
      <c r="AL25" s="246">
        <v>139.27000000000001</v>
      </c>
      <c r="AM25" s="244">
        <v>16.32</v>
      </c>
      <c r="AN25" s="244">
        <v>4.12</v>
      </c>
      <c r="AO25" s="244">
        <v>2.84</v>
      </c>
      <c r="AP25" s="244">
        <v>33.57</v>
      </c>
      <c r="AQ25" s="244">
        <v>4.95</v>
      </c>
      <c r="AR25" s="244">
        <v>10.039999999999999</v>
      </c>
      <c r="AS25" s="244">
        <v>0</v>
      </c>
      <c r="AT25" s="246">
        <v>130.21</v>
      </c>
      <c r="AU25" s="261">
        <f t="shared" si="5"/>
        <v>202.05</v>
      </c>
      <c r="AV25" s="261">
        <f t="shared" si="6"/>
        <v>3347.9</v>
      </c>
      <c r="AW25" s="245">
        <v>215</v>
      </c>
      <c r="AX25" s="261">
        <f t="shared" si="7"/>
        <v>1349.5499999999997</v>
      </c>
      <c r="AY25" s="244">
        <v>0</v>
      </c>
      <c r="AZ25" s="244">
        <v>0</v>
      </c>
      <c r="BA25" s="246">
        <v>256.45506499999999</v>
      </c>
      <c r="BB25" s="262">
        <f t="shared" si="8"/>
        <v>1093.0949349999996</v>
      </c>
      <c r="BC25" s="272">
        <f t="shared" si="9"/>
        <v>0.12300214368524282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1</v>
      </c>
      <c r="Q26" s="145">
        <v>10683.5</v>
      </c>
      <c r="R26" s="145">
        <v>172.12</v>
      </c>
      <c r="S26" s="261">
        <f t="shared" si="3"/>
        <v>10511.38</v>
      </c>
      <c r="T26" s="244">
        <v>4269.47</v>
      </c>
      <c r="W26" s="266">
        <f t="shared" si="4"/>
        <v>6241.9099999999989</v>
      </c>
      <c r="X26" s="246">
        <v>112.21</v>
      </c>
      <c r="Y26" s="244">
        <v>1261.3699999999999</v>
      </c>
      <c r="Z26" s="246">
        <v>58.23</v>
      </c>
      <c r="AA26" s="244">
        <v>0</v>
      </c>
      <c r="AB26" s="244">
        <v>272.33</v>
      </c>
      <c r="AC26" s="246">
        <v>-25.7</v>
      </c>
      <c r="AD26" s="244">
        <v>318.83999999999997</v>
      </c>
      <c r="AE26" s="244">
        <v>1114.82</v>
      </c>
      <c r="AF26" s="244">
        <v>644.91</v>
      </c>
      <c r="AG26" s="244">
        <v>370.8</v>
      </c>
      <c r="AH26" s="244">
        <v>0</v>
      </c>
      <c r="AI26" s="244">
        <v>245.47</v>
      </c>
      <c r="AJ26" s="244">
        <v>128.03</v>
      </c>
      <c r="AK26" s="244">
        <v>49.27</v>
      </c>
      <c r="AL26" s="246">
        <v>137.66999999999999</v>
      </c>
      <c r="AM26" s="244">
        <v>5.88</v>
      </c>
      <c r="AN26" s="244">
        <v>12.13</v>
      </c>
      <c r="AO26" s="244">
        <v>3.26</v>
      </c>
      <c r="AP26" s="244">
        <v>24.96</v>
      </c>
      <c r="AQ26" s="244">
        <v>1.56</v>
      </c>
      <c r="AR26" s="244">
        <v>12.71</v>
      </c>
      <c r="AS26" s="244">
        <v>0</v>
      </c>
      <c r="AT26" s="246">
        <v>112.67</v>
      </c>
      <c r="AU26" s="261">
        <f t="shared" si="5"/>
        <v>173.17000000000002</v>
      </c>
      <c r="AV26" s="261">
        <f t="shared" si="6"/>
        <v>3182.98</v>
      </c>
      <c r="AW26" s="245">
        <v>209</v>
      </c>
      <c r="AX26" s="261">
        <f t="shared" si="7"/>
        <v>1664.7499999999986</v>
      </c>
      <c r="AY26" s="244">
        <v>0</v>
      </c>
      <c r="AZ26" s="244">
        <v>0</v>
      </c>
      <c r="BA26" s="246">
        <v>145.277895</v>
      </c>
      <c r="BB26" s="262">
        <f t="shared" si="8"/>
        <v>1519.4721049999987</v>
      </c>
      <c r="BC26" s="272">
        <f t="shared" si="9"/>
        <v>0.15582440211541149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1</v>
      </c>
      <c r="Q27" s="145">
        <v>5370.33</v>
      </c>
      <c r="R27" s="145">
        <v>91.71</v>
      </c>
      <c r="S27" s="261">
        <f t="shared" si="3"/>
        <v>5278.62</v>
      </c>
      <c r="T27" s="244">
        <v>2152.09</v>
      </c>
      <c r="W27" s="266">
        <f t="shared" si="4"/>
        <v>3126.5299999999997</v>
      </c>
      <c r="X27" s="246">
        <v>62.32</v>
      </c>
      <c r="Y27" s="244">
        <v>633.42999999999995</v>
      </c>
      <c r="Z27" s="246">
        <v>44.51</v>
      </c>
      <c r="AA27" s="244">
        <v>0</v>
      </c>
      <c r="AB27" s="244">
        <v>87.13</v>
      </c>
      <c r="AC27" s="246">
        <v>31.39</v>
      </c>
      <c r="AD27" s="244">
        <v>144.81</v>
      </c>
      <c r="AE27" s="244">
        <v>511.39</v>
      </c>
      <c r="AF27" s="244">
        <v>202.52</v>
      </c>
      <c r="AG27" s="244">
        <v>208.31</v>
      </c>
      <c r="AH27" s="244">
        <v>0</v>
      </c>
      <c r="AI27" s="244">
        <v>104.33</v>
      </c>
      <c r="AJ27" s="244">
        <v>118.93</v>
      </c>
      <c r="AK27" s="244">
        <v>27.07</v>
      </c>
      <c r="AL27" s="246">
        <v>107.04</v>
      </c>
      <c r="AM27" s="244">
        <v>5.56</v>
      </c>
      <c r="AN27" s="244">
        <v>3.62</v>
      </c>
      <c r="AO27" s="244">
        <v>4.38</v>
      </c>
      <c r="AP27" s="244">
        <v>9.77</v>
      </c>
      <c r="AQ27" s="244">
        <v>0</v>
      </c>
      <c r="AR27" s="244">
        <v>6.66</v>
      </c>
      <c r="AS27" s="244">
        <v>0</v>
      </c>
      <c r="AT27" s="246">
        <v>5.05</v>
      </c>
      <c r="AU27" s="261">
        <f t="shared" si="5"/>
        <v>35.04</v>
      </c>
      <c r="AV27" s="261">
        <f t="shared" si="6"/>
        <v>1459.4399999999998</v>
      </c>
      <c r="AW27" s="245">
        <v>105</v>
      </c>
      <c r="AX27" s="261">
        <f t="shared" si="7"/>
        <v>940.34999999999968</v>
      </c>
      <c r="AY27" s="244">
        <v>0</v>
      </c>
      <c r="AZ27" s="244">
        <v>0</v>
      </c>
      <c r="BA27" s="246">
        <v>222.62832</v>
      </c>
      <c r="BB27" s="262">
        <f t="shared" si="8"/>
        <v>717.72167999999965</v>
      </c>
      <c r="BC27" s="272">
        <f t="shared" si="9"/>
        <v>0.17510097144868186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1</v>
      </c>
      <c r="Q28" s="145">
        <v>2539.0300000000002</v>
      </c>
      <c r="R28" s="145">
        <v>71.150000000000006</v>
      </c>
      <c r="S28" s="261">
        <f t="shared" si="3"/>
        <v>2467.88</v>
      </c>
      <c r="T28" s="244">
        <f>1468.62-190</f>
        <v>1278.6199999999999</v>
      </c>
      <c r="W28" s="266">
        <f t="shared" si="4"/>
        <v>1189.2600000000002</v>
      </c>
      <c r="X28" s="246">
        <v>83.56</v>
      </c>
      <c r="Y28" s="244">
        <v>197.43</v>
      </c>
      <c r="Z28" s="246">
        <v>37.409999999999997</v>
      </c>
      <c r="AA28" s="244">
        <v>0</v>
      </c>
      <c r="AB28" s="244">
        <v>28.11</v>
      </c>
      <c r="AC28" s="246">
        <v>8.2899999999999991</v>
      </c>
      <c r="AD28" s="244">
        <v>84.8</v>
      </c>
      <c r="AE28" s="244">
        <v>97.42</v>
      </c>
      <c r="AF28" s="244">
        <v>119.1</v>
      </c>
      <c r="AG28" s="244">
        <v>35.07</v>
      </c>
      <c r="AH28" s="244">
        <v>0</v>
      </c>
      <c r="AI28" s="244">
        <v>12.1</v>
      </c>
      <c r="AJ28" s="244">
        <v>7.8</v>
      </c>
      <c r="AK28" s="244">
        <v>29.4</v>
      </c>
      <c r="AL28" s="246">
        <v>40.6</v>
      </c>
      <c r="AM28" s="244">
        <v>3.38</v>
      </c>
      <c r="AN28" s="244">
        <v>1.64</v>
      </c>
      <c r="AO28" s="244">
        <v>0</v>
      </c>
      <c r="AP28" s="244">
        <v>4.6500000000000004</v>
      </c>
      <c r="AQ28" s="244">
        <v>0</v>
      </c>
      <c r="AR28" s="244">
        <v>2.86</v>
      </c>
      <c r="AS28" s="244">
        <v>0</v>
      </c>
      <c r="AT28" s="246">
        <v>6.48</v>
      </c>
      <c r="AU28" s="261">
        <f t="shared" si="5"/>
        <v>19.009999999999998</v>
      </c>
      <c r="AV28" s="261">
        <f t="shared" si="6"/>
        <v>445.3</v>
      </c>
      <c r="AW28" s="245">
        <v>50</v>
      </c>
      <c r="AX28" s="261">
        <f t="shared" si="7"/>
        <v>411.96000000000021</v>
      </c>
      <c r="AY28" s="244">
        <v>0</v>
      </c>
      <c r="AZ28" s="244">
        <v>0</v>
      </c>
      <c r="BA28" s="246">
        <v>51.606090000000002</v>
      </c>
      <c r="BB28" s="262">
        <f t="shared" si="8"/>
        <v>360.35391000000021</v>
      </c>
      <c r="BC28" s="272">
        <f t="shared" si="9"/>
        <v>0.1622509383504725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1</v>
      </c>
      <c r="Q29" s="145">
        <v>6695.14</v>
      </c>
      <c r="R29" s="145">
        <v>115.3</v>
      </c>
      <c r="S29" s="261">
        <f t="shared" si="3"/>
        <v>6579.84</v>
      </c>
      <c r="T29" s="244">
        <v>2777.47</v>
      </c>
      <c r="W29" s="266">
        <f t="shared" si="4"/>
        <v>3802.3700000000003</v>
      </c>
      <c r="X29" s="246">
        <v>97.16</v>
      </c>
      <c r="Y29" s="244">
        <v>789.58</v>
      </c>
      <c r="Z29" s="246">
        <v>47.14</v>
      </c>
      <c r="AA29" s="244">
        <v>0</v>
      </c>
      <c r="AB29" s="244">
        <v>-21.13</v>
      </c>
      <c r="AC29" s="246">
        <v>41.58</v>
      </c>
      <c r="AD29" s="244">
        <v>232.3</v>
      </c>
      <c r="AE29" s="244">
        <v>634.57000000000005</v>
      </c>
      <c r="AF29" s="244">
        <v>298.13</v>
      </c>
      <c r="AG29" s="244">
        <v>360.25</v>
      </c>
      <c r="AH29" s="244">
        <v>0</v>
      </c>
      <c r="AI29" s="244">
        <v>181.92</v>
      </c>
      <c r="AJ29" s="244">
        <v>138.9</v>
      </c>
      <c r="AK29" s="244">
        <v>55.02</v>
      </c>
      <c r="AL29" s="246">
        <v>117.17</v>
      </c>
      <c r="AM29" s="244">
        <v>4.54</v>
      </c>
      <c r="AN29" s="244">
        <v>14.78</v>
      </c>
      <c r="AO29" s="244">
        <v>4.32</v>
      </c>
      <c r="AP29" s="244">
        <v>28.83</v>
      </c>
      <c r="AQ29" s="244">
        <v>0</v>
      </c>
      <c r="AR29" s="244">
        <v>12.06</v>
      </c>
      <c r="AS29" s="244">
        <v>0</v>
      </c>
      <c r="AT29" s="246">
        <v>4.82</v>
      </c>
      <c r="AU29" s="261">
        <f t="shared" si="5"/>
        <v>69.349999999999994</v>
      </c>
      <c r="AV29" s="261">
        <f t="shared" si="6"/>
        <v>2087.61</v>
      </c>
      <c r="AW29" s="245">
        <v>131</v>
      </c>
      <c r="AX29" s="261">
        <f t="shared" si="7"/>
        <v>670.32999999999993</v>
      </c>
      <c r="AY29" s="244">
        <v>0</v>
      </c>
      <c r="AZ29" s="244">
        <v>0</v>
      </c>
      <c r="BA29" s="246">
        <v>154.52472</v>
      </c>
      <c r="BB29" s="262">
        <f t="shared" si="8"/>
        <v>515.80527999999993</v>
      </c>
      <c r="BC29" s="272">
        <f t="shared" si="9"/>
        <v>0.10012187945285683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1</v>
      </c>
      <c r="Q30" s="145">
        <v>4277.4799999999996</v>
      </c>
      <c r="R30" s="145">
        <v>33.69</v>
      </c>
      <c r="S30" s="261">
        <f t="shared" si="3"/>
        <v>4243.79</v>
      </c>
      <c r="T30" s="244">
        <v>1732.84</v>
      </c>
      <c r="W30" s="266">
        <f t="shared" si="4"/>
        <v>2510.9499999999998</v>
      </c>
      <c r="X30" s="246">
        <v>48.69</v>
      </c>
      <c r="Y30" s="244">
        <v>509.26</v>
      </c>
      <c r="Z30" s="246">
        <v>24.3</v>
      </c>
      <c r="AA30" s="244">
        <v>0</v>
      </c>
      <c r="AB30" s="244">
        <v>-12.29</v>
      </c>
      <c r="AC30" s="246">
        <v>23.07</v>
      </c>
      <c r="AD30" s="244">
        <v>191.71</v>
      </c>
      <c r="AE30" s="244">
        <v>517.79</v>
      </c>
      <c r="AF30" s="244">
        <v>273.49</v>
      </c>
      <c r="AG30" s="244">
        <v>296.26</v>
      </c>
      <c r="AH30" s="244">
        <v>0</v>
      </c>
      <c r="AI30" s="244">
        <v>118.89</v>
      </c>
      <c r="AJ30" s="244">
        <v>51.35</v>
      </c>
      <c r="AK30" s="244">
        <v>0</v>
      </c>
      <c r="AL30" s="246">
        <v>103.22</v>
      </c>
      <c r="AM30" s="244">
        <v>5.26</v>
      </c>
      <c r="AN30" s="244">
        <v>0.99</v>
      </c>
      <c r="AO30" s="244">
        <v>4.07</v>
      </c>
      <c r="AP30" s="244">
        <v>12.61</v>
      </c>
      <c r="AQ30" s="244">
        <v>0</v>
      </c>
      <c r="AR30" s="244">
        <v>9.4</v>
      </c>
      <c r="AS30" s="244">
        <v>0</v>
      </c>
      <c r="AT30" s="246">
        <v>35.56</v>
      </c>
      <c r="AU30" s="261">
        <f t="shared" si="5"/>
        <v>67.89</v>
      </c>
      <c r="AV30" s="261">
        <f t="shared" si="6"/>
        <v>1620.6000000000001</v>
      </c>
      <c r="AW30" s="245">
        <v>84</v>
      </c>
      <c r="AX30" s="261">
        <f t="shared" si="7"/>
        <v>234.87999999999965</v>
      </c>
      <c r="AY30" s="244">
        <v>0</v>
      </c>
      <c r="AZ30" s="244">
        <v>0</v>
      </c>
      <c r="BA30" s="246">
        <v>66.518429999999995</v>
      </c>
      <c r="BB30" s="262">
        <f t="shared" si="8"/>
        <v>168.36156999999966</v>
      </c>
      <c r="BC30" s="272">
        <f t="shared" si="9"/>
        <v>5.4910835351655571E-2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1</v>
      </c>
      <c r="Q31" s="145">
        <v>4644.71</v>
      </c>
      <c r="R31" s="145">
        <v>35.159999999999997</v>
      </c>
      <c r="S31" s="261">
        <f t="shared" si="3"/>
        <v>4609.55</v>
      </c>
      <c r="T31" s="244">
        <v>1902.33</v>
      </c>
      <c r="W31" s="266">
        <f t="shared" si="4"/>
        <v>2707.2200000000003</v>
      </c>
      <c r="X31" s="246">
        <v>55.26</v>
      </c>
      <c r="Y31" s="244">
        <v>553.15</v>
      </c>
      <c r="Z31" s="246">
        <v>23.78</v>
      </c>
      <c r="AA31" s="244">
        <v>0</v>
      </c>
      <c r="AB31" s="244">
        <v>-67.88</v>
      </c>
      <c r="AC31" s="246">
        <v>26.14</v>
      </c>
      <c r="AD31" s="244">
        <v>261.27999999999997</v>
      </c>
      <c r="AE31" s="244">
        <v>544.34</v>
      </c>
      <c r="AF31" s="244">
        <v>402.13</v>
      </c>
      <c r="AG31" s="244">
        <v>294.13</v>
      </c>
      <c r="AH31" s="244">
        <v>0</v>
      </c>
      <c r="AI31" s="244">
        <v>120.41</v>
      </c>
      <c r="AJ31" s="244">
        <v>62.09</v>
      </c>
      <c r="AK31" s="244">
        <v>24.63</v>
      </c>
      <c r="AL31" s="246">
        <v>117.86</v>
      </c>
      <c r="AM31" s="244">
        <v>6.79</v>
      </c>
      <c r="AN31" s="244">
        <v>3.04</v>
      </c>
      <c r="AO31" s="244">
        <v>3.66</v>
      </c>
      <c r="AP31" s="244">
        <v>13.44</v>
      </c>
      <c r="AQ31" s="244">
        <v>0</v>
      </c>
      <c r="AR31" s="244">
        <v>5.98</v>
      </c>
      <c r="AS31" s="244">
        <v>0</v>
      </c>
      <c r="AT31" s="246">
        <v>67.459999999999994</v>
      </c>
      <c r="AU31" s="261">
        <f t="shared" si="5"/>
        <v>100.36999999999999</v>
      </c>
      <c r="AV31" s="261">
        <f t="shared" si="6"/>
        <v>1927.24</v>
      </c>
      <c r="AW31" s="245">
        <v>91</v>
      </c>
      <c r="AX31" s="261">
        <f t="shared" si="7"/>
        <v>15.050000000000182</v>
      </c>
      <c r="AY31" s="244">
        <v>0</v>
      </c>
      <c r="AZ31" s="244">
        <v>0</v>
      </c>
      <c r="BA31" s="246">
        <v>63.915619999999983</v>
      </c>
      <c r="BB31" s="262">
        <f t="shared" si="8"/>
        <v>-48.865619999999801</v>
      </c>
      <c r="BC31" s="272">
        <f t="shared" si="9"/>
        <v>3.2402453543924556E-3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1</v>
      </c>
      <c r="Q32" s="145">
        <v>2031.12</v>
      </c>
      <c r="R32" s="145">
        <v>25.93</v>
      </c>
      <c r="S32" s="261">
        <f t="shared" si="3"/>
        <v>2005.1899999999998</v>
      </c>
      <c r="T32" s="244">
        <f>778.39+100</f>
        <v>878.39</v>
      </c>
      <c r="W32" s="266">
        <f t="shared" si="4"/>
        <v>1126.7999999999997</v>
      </c>
      <c r="X32" s="246">
        <v>32.54</v>
      </c>
      <c r="Y32" s="244">
        <v>170.44</v>
      </c>
      <c r="Z32" s="246">
        <v>26.88</v>
      </c>
      <c r="AA32" s="244">
        <v>0</v>
      </c>
      <c r="AB32" s="244">
        <v>-6.9</v>
      </c>
      <c r="AC32" s="246">
        <v>10.91</v>
      </c>
      <c r="AD32" s="244">
        <v>88.51</v>
      </c>
      <c r="AE32" s="244">
        <v>323.33999999999997</v>
      </c>
      <c r="AF32" s="244">
        <v>240.73</v>
      </c>
      <c r="AG32" s="244">
        <v>77.97</v>
      </c>
      <c r="AH32" s="244">
        <v>0</v>
      </c>
      <c r="AI32" s="244">
        <v>111.02</v>
      </c>
      <c r="AJ32" s="244">
        <v>22.83</v>
      </c>
      <c r="AK32" s="244">
        <v>11.61</v>
      </c>
      <c r="AL32" s="246">
        <v>57.65</v>
      </c>
      <c r="AM32" s="244">
        <v>2.6</v>
      </c>
      <c r="AN32" s="244">
        <v>0.94</v>
      </c>
      <c r="AO32" s="244">
        <v>0</v>
      </c>
      <c r="AP32" s="244">
        <v>8.35</v>
      </c>
      <c r="AQ32" s="244">
        <v>0</v>
      </c>
      <c r="AR32" s="244">
        <v>4.38</v>
      </c>
      <c r="AS32" s="244">
        <v>0</v>
      </c>
      <c r="AT32" s="246">
        <v>1.08</v>
      </c>
      <c r="AU32" s="261">
        <f t="shared" si="5"/>
        <v>17.350000000000001</v>
      </c>
      <c r="AV32" s="261">
        <f t="shared" si="6"/>
        <v>951.01</v>
      </c>
      <c r="AW32" s="245">
        <v>40</v>
      </c>
      <c r="AX32" s="261">
        <f t="shared" si="7"/>
        <v>-90.060000000000286</v>
      </c>
      <c r="AY32" s="244">
        <v>0</v>
      </c>
      <c r="AZ32" s="244">
        <v>0</v>
      </c>
      <c r="BA32" s="246">
        <v>56.351815000000002</v>
      </c>
      <c r="BB32" s="262">
        <f t="shared" si="8"/>
        <v>-146.41181500000027</v>
      </c>
      <c r="BC32" s="272">
        <f t="shared" si="9"/>
        <v>-4.4340068533617064E-2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1</v>
      </c>
      <c r="Q33" s="145">
        <v>3909.58</v>
      </c>
      <c r="R33" s="145">
        <v>94.26</v>
      </c>
      <c r="S33" s="261">
        <f t="shared" si="3"/>
        <v>3815.3199999999997</v>
      </c>
      <c r="T33" s="244">
        <v>1565.06</v>
      </c>
      <c r="W33" s="266">
        <f t="shared" si="4"/>
        <v>2250.2599999999998</v>
      </c>
      <c r="X33" s="246">
        <v>43.76</v>
      </c>
      <c r="Y33" s="244">
        <v>457.84</v>
      </c>
      <c r="Z33" s="246">
        <v>26.17</v>
      </c>
      <c r="AA33" s="244">
        <v>0</v>
      </c>
      <c r="AB33" s="244">
        <v>-5.65</v>
      </c>
      <c r="AC33" s="246">
        <v>25.45</v>
      </c>
      <c r="AD33" s="244">
        <v>172.73</v>
      </c>
      <c r="AE33" s="244">
        <v>502.24</v>
      </c>
      <c r="AF33" s="244">
        <v>651.9</v>
      </c>
      <c r="AG33" s="244">
        <v>142.36000000000001</v>
      </c>
      <c r="AH33" s="244">
        <v>0</v>
      </c>
      <c r="AI33" s="244">
        <v>144.31</v>
      </c>
      <c r="AJ33" s="244">
        <v>30.05</v>
      </c>
      <c r="AK33" s="244">
        <v>9.11</v>
      </c>
      <c r="AL33" s="246">
        <v>129.36000000000001</v>
      </c>
      <c r="AM33" s="244">
        <v>5.53</v>
      </c>
      <c r="AN33" s="244">
        <v>1.1100000000000001</v>
      </c>
      <c r="AO33" s="244">
        <v>6.24</v>
      </c>
      <c r="AP33" s="244">
        <v>17.36</v>
      </c>
      <c r="AQ33" s="244">
        <v>0</v>
      </c>
      <c r="AR33" s="244">
        <v>10.82</v>
      </c>
      <c r="AS33" s="244">
        <v>0</v>
      </c>
      <c r="AT33" s="246">
        <v>2.95</v>
      </c>
      <c r="AU33" s="261">
        <f t="shared" si="5"/>
        <v>44.010000000000005</v>
      </c>
      <c r="AV33" s="261">
        <f t="shared" si="6"/>
        <v>1826.07</v>
      </c>
      <c r="AW33" s="245">
        <v>77</v>
      </c>
      <c r="AX33" s="261">
        <f t="shared" si="7"/>
        <v>-160.7800000000002</v>
      </c>
      <c r="AY33" s="244">
        <v>0</v>
      </c>
      <c r="AZ33" s="244">
        <v>0</v>
      </c>
      <c r="BA33" s="246">
        <v>152.43073000000001</v>
      </c>
      <c r="BB33" s="262">
        <f t="shared" si="8"/>
        <v>-313.21073000000024</v>
      </c>
      <c r="BC33" s="272">
        <f t="shared" si="9"/>
        <v>-4.1124622082167446E-2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1</v>
      </c>
      <c r="Q34" s="145">
        <v>7303.41</v>
      </c>
      <c r="R34" s="145">
        <v>101.48</v>
      </c>
      <c r="S34" s="261">
        <f t="shared" si="3"/>
        <v>7201.93</v>
      </c>
      <c r="T34" s="244">
        <v>2915.11</v>
      </c>
      <c r="W34" s="266">
        <f t="shared" si="4"/>
        <v>4286.82</v>
      </c>
      <c r="X34" s="246">
        <v>80.209999999999994</v>
      </c>
      <c r="Y34" s="244">
        <v>864.23</v>
      </c>
      <c r="Z34" s="246">
        <v>40.51</v>
      </c>
      <c r="AA34" s="244">
        <v>0</v>
      </c>
      <c r="AB34" s="244">
        <v>-29.09</v>
      </c>
      <c r="AC34" s="246">
        <v>35.630000000000003</v>
      </c>
      <c r="AD34" s="244">
        <v>220.48</v>
      </c>
      <c r="AE34" s="244">
        <v>601.49</v>
      </c>
      <c r="AF34" s="244">
        <v>122.41</v>
      </c>
      <c r="AG34" s="244">
        <v>325.82</v>
      </c>
      <c r="AH34" s="244">
        <v>0</v>
      </c>
      <c r="AI34" s="244">
        <v>167.44</v>
      </c>
      <c r="AJ34" s="244">
        <v>70.27</v>
      </c>
      <c r="AK34" s="244">
        <v>29.3</v>
      </c>
      <c r="AL34" s="246">
        <v>122.05</v>
      </c>
      <c r="AM34" s="244">
        <v>3.18</v>
      </c>
      <c r="AN34" s="244">
        <v>1.77</v>
      </c>
      <c r="AO34" s="244">
        <v>1.22</v>
      </c>
      <c r="AP34" s="244">
        <v>26.5</v>
      </c>
      <c r="AQ34" s="244">
        <v>4.95</v>
      </c>
      <c r="AR34" s="244">
        <v>8</v>
      </c>
      <c r="AS34" s="244">
        <v>0</v>
      </c>
      <c r="AT34" s="246">
        <v>7.12</v>
      </c>
      <c r="AU34" s="261">
        <f t="shared" si="5"/>
        <v>52.74</v>
      </c>
      <c r="AV34" s="261">
        <f t="shared" si="6"/>
        <v>1712</v>
      </c>
      <c r="AW34" s="245">
        <v>143</v>
      </c>
      <c r="AX34" s="261">
        <f t="shared" si="7"/>
        <v>1453.4099999999999</v>
      </c>
      <c r="AY34" s="244">
        <v>0</v>
      </c>
      <c r="AZ34" s="244">
        <v>0</v>
      </c>
      <c r="BA34" s="246">
        <v>134.749235</v>
      </c>
      <c r="BB34" s="262">
        <f t="shared" si="8"/>
        <v>1318.6607649999999</v>
      </c>
      <c r="BC34" s="272">
        <f t="shared" si="9"/>
        <v>0.19900430073075454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1</v>
      </c>
      <c r="Q35" s="145">
        <v>3629.89</v>
      </c>
      <c r="R35" s="145">
        <v>78.69</v>
      </c>
      <c r="S35" s="261">
        <f t="shared" si="3"/>
        <v>3551.2</v>
      </c>
      <c r="T35" s="244">
        <v>1423.56</v>
      </c>
      <c r="W35" s="266">
        <f t="shared" si="4"/>
        <v>2127.64</v>
      </c>
      <c r="X35" s="246">
        <v>42.29</v>
      </c>
      <c r="Y35" s="244">
        <v>426.14</v>
      </c>
      <c r="Z35" s="246">
        <v>22.87</v>
      </c>
      <c r="AA35" s="244">
        <v>0</v>
      </c>
      <c r="AB35" s="244">
        <v>-12.81</v>
      </c>
      <c r="AC35" s="246">
        <v>30.29</v>
      </c>
      <c r="AD35" s="244">
        <v>157.25</v>
      </c>
      <c r="AE35" s="244">
        <v>441.47</v>
      </c>
      <c r="AF35" s="244">
        <v>317.02999999999997</v>
      </c>
      <c r="AG35" s="244">
        <v>103.32</v>
      </c>
      <c r="AH35" s="244">
        <v>0</v>
      </c>
      <c r="AI35" s="244">
        <v>68.95</v>
      </c>
      <c r="AJ35" s="244">
        <v>57.86</v>
      </c>
      <c r="AK35" s="244">
        <v>0</v>
      </c>
      <c r="AL35" s="246">
        <v>95.43</v>
      </c>
      <c r="AM35" s="244">
        <v>2.85</v>
      </c>
      <c r="AN35" s="244">
        <v>1.56</v>
      </c>
      <c r="AO35" s="244">
        <v>2</v>
      </c>
      <c r="AP35" s="244">
        <v>9.35</v>
      </c>
      <c r="AQ35" s="244">
        <v>6.05</v>
      </c>
      <c r="AR35" s="244">
        <v>5.01</v>
      </c>
      <c r="AS35" s="244">
        <v>0</v>
      </c>
      <c r="AT35" s="246">
        <v>3.82</v>
      </c>
      <c r="AU35" s="261">
        <f t="shared" si="5"/>
        <v>30.64</v>
      </c>
      <c r="AV35" s="261">
        <f t="shared" si="6"/>
        <v>1271.95</v>
      </c>
      <c r="AW35" s="245">
        <v>62</v>
      </c>
      <c r="AX35" s="261">
        <f t="shared" si="7"/>
        <v>319.86999999999989</v>
      </c>
      <c r="AY35" s="244">
        <v>0</v>
      </c>
      <c r="AZ35" s="244">
        <v>0</v>
      </c>
      <c r="BA35" s="246">
        <v>77.546124999999989</v>
      </c>
      <c r="BB35" s="262">
        <f t="shared" si="8"/>
        <v>242.3238749999999</v>
      </c>
      <c r="BC35" s="272">
        <f t="shared" si="9"/>
        <v>8.8121127637476593E-2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1</v>
      </c>
      <c r="Q36" s="145">
        <v>4170.8</v>
      </c>
      <c r="R36" s="145">
        <v>23.59</v>
      </c>
      <c r="S36" s="261">
        <f t="shared" si="3"/>
        <v>4147.21</v>
      </c>
      <c r="T36" s="244">
        <v>2211.21</v>
      </c>
      <c r="W36" s="266">
        <f t="shared" si="4"/>
        <v>1936</v>
      </c>
      <c r="X36" s="246">
        <v>49.95</v>
      </c>
      <c r="Y36" s="244">
        <v>290.3</v>
      </c>
      <c r="Z36" s="246">
        <v>35.82</v>
      </c>
      <c r="AA36" s="244">
        <v>0</v>
      </c>
      <c r="AB36" s="244">
        <v>192.18</v>
      </c>
      <c r="AC36" s="246">
        <v>4.4800000000000004</v>
      </c>
      <c r="AD36" s="244">
        <v>87.5</v>
      </c>
      <c r="AE36" s="244">
        <v>437.06</v>
      </c>
      <c r="AF36" s="244">
        <v>427.66</v>
      </c>
      <c r="AG36" s="244">
        <v>104.03</v>
      </c>
      <c r="AH36" s="244">
        <v>0</v>
      </c>
      <c r="AI36" s="244">
        <v>114.94</v>
      </c>
      <c r="AJ36" s="244">
        <v>54.48</v>
      </c>
      <c r="AK36" s="244">
        <v>0</v>
      </c>
      <c r="AL36" s="246">
        <v>82.08</v>
      </c>
      <c r="AM36" s="244">
        <v>2.52</v>
      </c>
      <c r="AN36" s="244">
        <v>5.39</v>
      </c>
      <c r="AO36" s="244">
        <v>0</v>
      </c>
      <c r="AP36" s="244">
        <v>12.41</v>
      </c>
      <c r="AQ36" s="244">
        <v>0</v>
      </c>
      <c r="AR36" s="244">
        <v>6.55</v>
      </c>
      <c r="AS36" s="244">
        <v>0</v>
      </c>
      <c r="AT36" s="246">
        <v>4.95</v>
      </c>
      <c r="AU36" s="261">
        <f t="shared" si="5"/>
        <v>31.82</v>
      </c>
      <c r="AV36" s="261">
        <f t="shared" si="6"/>
        <v>1339.57</v>
      </c>
      <c r="AW36" s="245">
        <v>82</v>
      </c>
      <c r="AX36" s="261">
        <f t="shared" si="7"/>
        <v>335.02000000000021</v>
      </c>
      <c r="AY36" s="244">
        <v>0</v>
      </c>
      <c r="AZ36" s="244">
        <v>0</v>
      </c>
      <c r="BA36" s="246">
        <v>45.686164999999995</v>
      </c>
      <c r="BB36" s="262">
        <f t="shared" si="8"/>
        <v>289.33383500000019</v>
      </c>
      <c r="BC36" s="272">
        <f t="shared" si="9"/>
        <v>8.0325117483456457E-2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1</v>
      </c>
      <c r="Q37" s="145">
        <v>7314.79</v>
      </c>
      <c r="R37" s="145">
        <v>115.95</v>
      </c>
      <c r="S37" s="261">
        <f t="shared" si="3"/>
        <v>7198.84</v>
      </c>
      <c r="T37" s="244">
        <v>2928.59</v>
      </c>
      <c r="W37" s="266">
        <f t="shared" si="4"/>
        <v>4270.25</v>
      </c>
      <c r="X37" s="246">
        <v>84.26</v>
      </c>
      <c r="Y37" s="244">
        <v>863.86</v>
      </c>
      <c r="Z37" s="246">
        <v>54.82</v>
      </c>
      <c r="AA37" s="244">
        <v>0</v>
      </c>
      <c r="AB37" s="244">
        <v>-186.32</v>
      </c>
      <c r="AC37" s="246">
        <v>37.159999999999997</v>
      </c>
      <c r="AD37" s="244">
        <v>341.14</v>
      </c>
      <c r="AE37" s="244">
        <v>712.59</v>
      </c>
      <c r="AF37" s="244">
        <v>632.41999999999996</v>
      </c>
      <c r="AG37" s="244">
        <v>253.77</v>
      </c>
      <c r="AH37" s="244">
        <v>0</v>
      </c>
      <c r="AI37" s="244">
        <v>141.61000000000001</v>
      </c>
      <c r="AJ37" s="244">
        <v>104.35</v>
      </c>
      <c r="AK37" s="244">
        <v>0</v>
      </c>
      <c r="AL37" s="246">
        <v>116.83</v>
      </c>
      <c r="AM37" s="244">
        <v>3.62</v>
      </c>
      <c r="AN37" s="244">
        <v>8.27</v>
      </c>
      <c r="AO37" s="244">
        <v>0.51</v>
      </c>
      <c r="AP37" s="244">
        <v>30.88</v>
      </c>
      <c r="AQ37" s="244">
        <v>4.95</v>
      </c>
      <c r="AR37" s="244">
        <v>10.88</v>
      </c>
      <c r="AS37" s="244">
        <v>0</v>
      </c>
      <c r="AT37" s="246">
        <v>99.2</v>
      </c>
      <c r="AU37" s="261">
        <f t="shared" si="5"/>
        <v>158.31</v>
      </c>
      <c r="AV37" s="261">
        <f t="shared" si="6"/>
        <v>2461.02</v>
      </c>
      <c r="AW37" s="245">
        <v>143</v>
      </c>
      <c r="AX37" s="261">
        <f t="shared" si="7"/>
        <v>514.13000000000011</v>
      </c>
      <c r="AY37" s="244">
        <v>0</v>
      </c>
      <c r="AZ37" s="244">
        <v>0</v>
      </c>
      <c r="BA37" s="246">
        <v>265.72145999999998</v>
      </c>
      <c r="BB37" s="262">
        <f t="shared" si="8"/>
        <v>248.40854000000013</v>
      </c>
      <c r="BC37" s="272">
        <f t="shared" si="9"/>
        <v>7.0286365022099076E-2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1</v>
      </c>
      <c r="Q38" s="145">
        <v>1004.58</v>
      </c>
      <c r="R38" s="145">
        <v>28.35</v>
      </c>
      <c r="S38" s="261">
        <f t="shared" si="3"/>
        <v>976.23</v>
      </c>
      <c r="T38" s="244">
        <v>581.78</v>
      </c>
      <c r="W38" s="266">
        <f t="shared" si="4"/>
        <v>394.45000000000005</v>
      </c>
      <c r="X38" s="246">
        <v>24.91</v>
      </c>
      <c r="Y38" s="244">
        <v>78.099999999999994</v>
      </c>
      <c r="Z38" s="246">
        <v>5.91</v>
      </c>
      <c r="AA38" s="244">
        <v>0</v>
      </c>
      <c r="AB38" s="244">
        <v>-0.12</v>
      </c>
      <c r="AC38" s="246">
        <v>6.21</v>
      </c>
      <c r="AD38" s="244">
        <v>55.15</v>
      </c>
      <c r="AE38" s="244">
        <v>33.659999999999997</v>
      </c>
      <c r="AF38" s="244">
        <v>93.75</v>
      </c>
      <c r="AG38" s="244">
        <v>9.43</v>
      </c>
      <c r="AH38" s="244">
        <v>0</v>
      </c>
      <c r="AI38" s="244">
        <v>2.37</v>
      </c>
      <c r="AJ38" s="244">
        <v>9.06</v>
      </c>
      <c r="AK38" s="244">
        <v>0</v>
      </c>
      <c r="AL38" s="246">
        <v>20.27</v>
      </c>
      <c r="AM38" s="244">
        <v>1.98</v>
      </c>
      <c r="AN38" s="244">
        <v>1.48</v>
      </c>
      <c r="AO38" s="244">
        <v>0</v>
      </c>
      <c r="AP38" s="244">
        <v>3.42</v>
      </c>
      <c r="AQ38" s="244">
        <v>0</v>
      </c>
      <c r="AR38" s="244">
        <v>1.87</v>
      </c>
      <c r="AS38" s="244">
        <v>0</v>
      </c>
      <c r="AT38" s="246">
        <v>14.07</v>
      </c>
      <c r="AU38" s="261">
        <f t="shared" si="5"/>
        <v>22.82</v>
      </c>
      <c r="AV38" s="261">
        <f t="shared" si="6"/>
        <v>246.51000000000002</v>
      </c>
      <c r="AW38" s="245">
        <v>17</v>
      </c>
      <c r="AX38" s="261">
        <f t="shared" si="7"/>
        <v>28.110000000000042</v>
      </c>
      <c r="AY38" s="244">
        <v>0</v>
      </c>
      <c r="AZ38" s="244">
        <v>0</v>
      </c>
      <c r="BA38" s="246">
        <v>24.589704999999999</v>
      </c>
      <c r="BB38" s="262">
        <f t="shared" si="8"/>
        <v>3.5202950000000435</v>
      </c>
      <c r="BC38" s="272">
        <f t="shared" si="9"/>
        <v>2.7981843158334869E-2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1</v>
      </c>
      <c r="Q39" s="145">
        <v>1288.21</v>
      </c>
      <c r="R39" s="145">
        <v>17.04</v>
      </c>
      <c r="S39" s="261">
        <f t="shared" si="3"/>
        <v>1271.17</v>
      </c>
      <c r="T39" s="244">
        <v>727.78</v>
      </c>
      <c r="W39" s="266">
        <f t="shared" si="4"/>
        <v>543.3900000000001</v>
      </c>
      <c r="X39" s="246">
        <v>28.47</v>
      </c>
      <c r="Y39" s="244">
        <v>127.12</v>
      </c>
      <c r="Z39" s="246">
        <v>1.82</v>
      </c>
      <c r="AA39" s="244">
        <v>0</v>
      </c>
      <c r="AB39" s="244">
        <v>-0.08</v>
      </c>
      <c r="AC39" s="246">
        <v>0</v>
      </c>
      <c r="AD39" s="244">
        <v>85.66</v>
      </c>
      <c r="AE39" s="244">
        <v>42.2</v>
      </c>
      <c r="AF39" s="244">
        <v>30.39</v>
      </c>
      <c r="AG39" s="244">
        <v>17.61</v>
      </c>
      <c r="AH39" s="244">
        <v>0</v>
      </c>
      <c r="AI39" s="244">
        <v>2.9</v>
      </c>
      <c r="AJ39" s="244">
        <v>5.92</v>
      </c>
      <c r="AK39" s="244">
        <v>0</v>
      </c>
      <c r="AL39" s="246">
        <v>27.9</v>
      </c>
      <c r="AM39" s="244">
        <v>2.69</v>
      </c>
      <c r="AN39" s="244">
        <v>0.67</v>
      </c>
      <c r="AO39" s="244">
        <v>0</v>
      </c>
      <c r="AP39" s="244">
        <v>5.18</v>
      </c>
      <c r="AQ39" s="244">
        <v>0</v>
      </c>
      <c r="AR39" s="244">
        <v>0.95</v>
      </c>
      <c r="AS39" s="244">
        <v>0</v>
      </c>
      <c r="AT39" s="246">
        <v>0.51</v>
      </c>
      <c r="AU39" s="261">
        <f t="shared" si="5"/>
        <v>9.9999999999999982</v>
      </c>
      <c r="AV39" s="261">
        <f t="shared" si="6"/>
        <v>222.58</v>
      </c>
      <c r="AW39" s="245">
        <v>25</v>
      </c>
      <c r="AX39" s="261">
        <f t="shared" si="7"/>
        <v>138.32000000000014</v>
      </c>
      <c r="AY39" s="244">
        <v>0</v>
      </c>
      <c r="AZ39" s="244">
        <v>0</v>
      </c>
      <c r="BA39" s="246">
        <v>28.88532</v>
      </c>
      <c r="BB39" s="262">
        <f t="shared" si="8"/>
        <v>109.43468000000013</v>
      </c>
      <c r="BC39" s="272">
        <f t="shared" si="9"/>
        <v>0.10737379775036689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1</v>
      </c>
      <c r="Q40" s="145">
        <v>6396.84</v>
      </c>
      <c r="R40" s="145">
        <v>70.17</v>
      </c>
      <c r="S40" s="261">
        <f t="shared" si="3"/>
        <v>6326.67</v>
      </c>
      <c r="T40" s="244">
        <v>2537.48</v>
      </c>
      <c r="W40" s="266">
        <f t="shared" si="4"/>
        <v>3789.19</v>
      </c>
      <c r="X40" s="246">
        <v>97.31</v>
      </c>
      <c r="Y40" s="244">
        <v>759.2</v>
      </c>
      <c r="Z40" s="246">
        <v>26.42</v>
      </c>
      <c r="AA40" s="244">
        <v>0</v>
      </c>
      <c r="AB40" s="244">
        <v>-9.33</v>
      </c>
      <c r="AC40" s="246">
        <v>24.49</v>
      </c>
      <c r="AD40" s="244">
        <v>165.31</v>
      </c>
      <c r="AE40" s="244">
        <v>471.1</v>
      </c>
      <c r="AF40" s="244">
        <v>491.93</v>
      </c>
      <c r="AG40" s="244">
        <v>196.1</v>
      </c>
      <c r="AH40" s="244">
        <v>0</v>
      </c>
      <c r="AI40" s="244">
        <v>247.29</v>
      </c>
      <c r="AJ40" s="244">
        <v>40.46</v>
      </c>
      <c r="AK40" s="244">
        <v>16.86</v>
      </c>
      <c r="AL40" s="246">
        <v>52.22</v>
      </c>
      <c r="AM40" s="244">
        <v>5.93</v>
      </c>
      <c r="AN40" s="244">
        <v>9.8800000000000008</v>
      </c>
      <c r="AO40" s="244">
        <v>0.27</v>
      </c>
      <c r="AP40" s="244">
        <v>62.59</v>
      </c>
      <c r="AQ40" s="244">
        <v>0</v>
      </c>
      <c r="AR40" s="244">
        <v>6.92</v>
      </c>
      <c r="AS40" s="244">
        <v>0</v>
      </c>
      <c r="AT40" s="246">
        <v>8.66</v>
      </c>
      <c r="AU40" s="261">
        <f t="shared" si="5"/>
        <v>94.25</v>
      </c>
      <c r="AV40" s="261">
        <f t="shared" si="6"/>
        <v>1775.52</v>
      </c>
      <c r="AW40" s="245">
        <v>110</v>
      </c>
      <c r="AX40" s="261">
        <f t="shared" si="7"/>
        <v>1035.9000000000001</v>
      </c>
      <c r="AY40" s="244">
        <v>0</v>
      </c>
      <c r="AZ40" s="244">
        <v>0</v>
      </c>
      <c r="BA40" s="246">
        <v>187.74479500000001</v>
      </c>
      <c r="BB40" s="262">
        <f t="shared" si="8"/>
        <v>848.15520500000002</v>
      </c>
      <c r="BC40" s="272">
        <f t="shared" si="9"/>
        <v>0.16193933254544432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1</v>
      </c>
      <c r="Q41" s="145">
        <v>1900.17</v>
      </c>
      <c r="R41" s="145">
        <v>36.94</v>
      </c>
      <c r="S41" s="261">
        <f t="shared" si="3"/>
        <v>1863.23</v>
      </c>
      <c r="T41" s="244">
        <v>1065.05</v>
      </c>
      <c r="W41" s="266">
        <f t="shared" si="4"/>
        <v>798.18000000000006</v>
      </c>
      <c r="X41" s="246">
        <v>60.43</v>
      </c>
      <c r="Y41" s="244">
        <v>149.06</v>
      </c>
      <c r="Z41" s="246">
        <v>10.029999999999999</v>
      </c>
      <c r="AA41" s="244">
        <v>0</v>
      </c>
      <c r="AB41" s="244">
        <v>-0.32</v>
      </c>
      <c r="AC41" s="246">
        <v>7.51</v>
      </c>
      <c r="AD41" s="244">
        <v>69.42</v>
      </c>
      <c r="AE41" s="244">
        <v>59.27</v>
      </c>
      <c r="AF41" s="244">
        <v>132.86000000000001</v>
      </c>
      <c r="AG41" s="244">
        <v>13.06</v>
      </c>
      <c r="AH41" s="244">
        <v>0</v>
      </c>
      <c r="AI41" s="244">
        <v>8.82</v>
      </c>
      <c r="AJ41" s="244">
        <v>4.8099999999999996</v>
      </c>
      <c r="AK41" s="244">
        <v>0</v>
      </c>
      <c r="AL41" s="246">
        <v>35.17</v>
      </c>
      <c r="AM41" s="244">
        <v>2.1800000000000002</v>
      </c>
      <c r="AN41" s="244">
        <v>7.67</v>
      </c>
      <c r="AO41" s="244">
        <v>0</v>
      </c>
      <c r="AP41" s="244">
        <v>37.75</v>
      </c>
      <c r="AQ41" s="244">
        <v>0</v>
      </c>
      <c r="AR41" s="244">
        <v>3.17</v>
      </c>
      <c r="AS41" s="244">
        <v>0</v>
      </c>
      <c r="AT41" s="246">
        <v>4.0599999999999996</v>
      </c>
      <c r="AU41" s="261">
        <f t="shared" si="5"/>
        <v>54.830000000000005</v>
      </c>
      <c r="AV41" s="261">
        <f t="shared" si="6"/>
        <v>378.24</v>
      </c>
      <c r="AW41" s="245">
        <v>33</v>
      </c>
      <c r="AX41" s="261">
        <f t="shared" si="7"/>
        <v>174.61000000000013</v>
      </c>
      <c r="AY41" s="244">
        <v>0</v>
      </c>
      <c r="AZ41" s="244">
        <v>0</v>
      </c>
      <c r="BA41" s="246">
        <v>31.644690000000001</v>
      </c>
      <c r="BB41" s="262">
        <f t="shared" si="8"/>
        <v>142.96531000000013</v>
      </c>
      <c r="BC41" s="272">
        <f t="shared" si="9"/>
        <v>9.1891778104064431E-2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1</v>
      </c>
      <c r="Q42" s="145">
        <v>4960.3599999999997</v>
      </c>
      <c r="R42" s="145">
        <v>76.55</v>
      </c>
      <c r="S42" s="261">
        <f t="shared" si="3"/>
        <v>4883.8099999999995</v>
      </c>
      <c r="T42" s="244">
        <v>2439.4</v>
      </c>
      <c r="W42" s="266">
        <f t="shared" si="4"/>
        <v>2444.4099999999994</v>
      </c>
      <c r="X42" s="246">
        <v>63.69</v>
      </c>
      <c r="Y42" s="244">
        <v>341.87</v>
      </c>
      <c r="Z42" s="246">
        <v>6.26</v>
      </c>
      <c r="AA42" s="244">
        <v>0</v>
      </c>
      <c r="AB42" s="244">
        <v>-0.45</v>
      </c>
      <c r="AC42" s="246">
        <v>24.89</v>
      </c>
      <c r="AD42" s="244">
        <v>116.5</v>
      </c>
      <c r="AE42" s="244">
        <v>521.04</v>
      </c>
      <c r="AF42" s="244">
        <v>375.79</v>
      </c>
      <c r="AG42" s="244">
        <v>78.16</v>
      </c>
      <c r="AH42" s="244">
        <v>0</v>
      </c>
      <c r="AI42" s="244">
        <v>112.92</v>
      </c>
      <c r="AJ42" s="244">
        <v>51.42</v>
      </c>
      <c r="AK42" s="244">
        <v>0.84</v>
      </c>
      <c r="AL42" s="246">
        <v>105.72</v>
      </c>
      <c r="AM42" s="244">
        <v>3.1</v>
      </c>
      <c r="AN42" s="244">
        <v>9.3800000000000008</v>
      </c>
      <c r="AO42" s="244">
        <v>0</v>
      </c>
      <c r="AP42" s="244">
        <v>13.83</v>
      </c>
      <c r="AQ42" s="244">
        <v>9.9</v>
      </c>
      <c r="AR42" s="244">
        <v>5.44</v>
      </c>
      <c r="AS42" s="244">
        <v>0</v>
      </c>
      <c r="AT42" s="246">
        <v>1.36</v>
      </c>
      <c r="AU42" s="261">
        <f t="shared" si="5"/>
        <v>43.01</v>
      </c>
      <c r="AV42" s="261">
        <f t="shared" si="6"/>
        <v>1405.4</v>
      </c>
      <c r="AW42" s="245">
        <v>85</v>
      </c>
      <c r="AX42" s="261">
        <f t="shared" si="7"/>
        <v>566.6299999999992</v>
      </c>
      <c r="AY42" s="244">
        <v>0</v>
      </c>
      <c r="AZ42" s="244">
        <v>0</v>
      </c>
      <c r="BA42" s="246">
        <v>184.66251999999997</v>
      </c>
      <c r="BB42" s="262">
        <f t="shared" si="8"/>
        <v>381.96747999999923</v>
      </c>
      <c r="BC42" s="272">
        <f t="shared" si="9"/>
        <v>0.11423162834955512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1</v>
      </c>
      <c r="Q43" s="145">
        <v>3277.8</v>
      </c>
      <c r="R43" s="145">
        <v>121.28</v>
      </c>
      <c r="S43" s="261">
        <f t="shared" si="3"/>
        <v>3156.52</v>
      </c>
      <c r="T43" s="244">
        <v>1361.72</v>
      </c>
      <c r="W43" s="266">
        <f t="shared" si="4"/>
        <v>1794.8</v>
      </c>
      <c r="X43" s="246">
        <v>53.27</v>
      </c>
      <c r="Y43" s="244">
        <v>299.87</v>
      </c>
      <c r="Z43" s="246">
        <v>8.1300000000000008</v>
      </c>
      <c r="AA43" s="244">
        <v>0</v>
      </c>
      <c r="AB43" s="244">
        <v>-7.17</v>
      </c>
      <c r="AC43" s="246">
        <v>48.94</v>
      </c>
      <c r="AD43" s="244">
        <v>122.1</v>
      </c>
      <c r="AE43" s="244">
        <v>362.11</v>
      </c>
      <c r="AF43" s="244">
        <v>302.97000000000003</v>
      </c>
      <c r="AG43" s="244">
        <v>107.33</v>
      </c>
      <c r="AH43" s="244">
        <v>0</v>
      </c>
      <c r="AI43" s="244">
        <v>140.59</v>
      </c>
      <c r="AJ43" s="244">
        <v>43.2</v>
      </c>
      <c r="AK43" s="244">
        <v>0</v>
      </c>
      <c r="AL43" s="246">
        <v>30.78</v>
      </c>
      <c r="AM43" s="244">
        <v>2.44</v>
      </c>
      <c r="AN43" s="244">
        <v>1.51</v>
      </c>
      <c r="AO43" s="244">
        <v>0</v>
      </c>
      <c r="AP43" s="244">
        <v>5.48</v>
      </c>
      <c r="AQ43" s="244">
        <v>0</v>
      </c>
      <c r="AR43" s="244">
        <v>7.63</v>
      </c>
      <c r="AS43" s="244">
        <v>0</v>
      </c>
      <c r="AT43" s="246">
        <v>3.14</v>
      </c>
      <c r="AU43" s="261">
        <f t="shared" si="5"/>
        <v>20.2</v>
      </c>
      <c r="AV43" s="261">
        <f t="shared" si="6"/>
        <v>1129.2800000000002</v>
      </c>
      <c r="AW43" s="245">
        <v>56</v>
      </c>
      <c r="AX43" s="261">
        <f t="shared" si="7"/>
        <v>290.01999999999975</v>
      </c>
      <c r="AY43" s="244">
        <v>0</v>
      </c>
      <c r="AZ43" s="244">
        <v>0</v>
      </c>
      <c r="BA43" s="246">
        <v>148.05683500000001</v>
      </c>
      <c r="BB43" s="262">
        <f t="shared" si="8"/>
        <v>141.96316499999975</v>
      </c>
      <c r="BC43" s="272">
        <f t="shared" si="9"/>
        <v>8.848007810116533E-2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1</v>
      </c>
      <c r="Q44" s="145">
        <v>2182.1999999999998</v>
      </c>
      <c r="R44" s="145">
        <v>51.43</v>
      </c>
      <c r="S44" s="261">
        <f t="shared" si="3"/>
        <v>2130.77</v>
      </c>
      <c r="T44" s="244">
        <v>775.16</v>
      </c>
      <c r="W44" s="266">
        <f t="shared" si="4"/>
        <v>1355.6100000000001</v>
      </c>
      <c r="X44" s="246">
        <v>33.200000000000003</v>
      </c>
      <c r="Y44" s="244">
        <v>181.12</v>
      </c>
      <c r="Z44" s="246">
        <v>41.19</v>
      </c>
      <c r="AA44" s="244">
        <v>0</v>
      </c>
      <c r="AB44" s="244">
        <v>-2.1800000000000002</v>
      </c>
      <c r="AC44" s="246">
        <v>17.920000000000002</v>
      </c>
      <c r="AD44" s="244">
        <v>107.43</v>
      </c>
      <c r="AE44" s="244">
        <v>237.73</v>
      </c>
      <c r="AF44" s="244">
        <v>216.16</v>
      </c>
      <c r="AG44" s="244">
        <v>82.35</v>
      </c>
      <c r="AH44" s="244">
        <v>0</v>
      </c>
      <c r="AI44" s="244">
        <v>94.66</v>
      </c>
      <c r="AJ44" s="244">
        <v>44.87</v>
      </c>
      <c r="AK44" s="244">
        <v>0</v>
      </c>
      <c r="AL44" s="246">
        <v>23.53</v>
      </c>
      <c r="AM44" s="244">
        <v>2.56</v>
      </c>
      <c r="AN44" s="244">
        <v>7.41</v>
      </c>
      <c r="AO44" s="244">
        <v>1.54</v>
      </c>
      <c r="AP44" s="244">
        <v>6.78</v>
      </c>
      <c r="AQ44" s="244">
        <v>0</v>
      </c>
      <c r="AR44" s="244">
        <v>5.22</v>
      </c>
      <c r="AS44" s="244">
        <v>0</v>
      </c>
      <c r="AT44" s="246">
        <v>2.78</v>
      </c>
      <c r="AU44" s="261">
        <f t="shared" si="5"/>
        <v>26.290000000000003</v>
      </c>
      <c r="AV44" s="261">
        <f t="shared" si="6"/>
        <v>833.01999999999987</v>
      </c>
      <c r="AW44" s="245">
        <v>37</v>
      </c>
      <c r="AX44" s="261">
        <f t="shared" si="7"/>
        <v>245.82000000000028</v>
      </c>
      <c r="AY44" s="244">
        <v>0</v>
      </c>
      <c r="AZ44" s="244">
        <v>0</v>
      </c>
      <c r="BA44" s="246">
        <v>123.52583999999999</v>
      </c>
      <c r="BB44" s="262">
        <f t="shared" si="8"/>
        <v>122.29416000000029</v>
      </c>
      <c r="BC44" s="272">
        <f t="shared" si="9"/>
        <v>0.1126477866373386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1</v>
      </c>
      <c r="Q45" s="145">
        <v>3584.11</v>
      </c>
      <c r="R45" s="145">
        <v>50.04</v>
      </c>
      <c r="S45" s="261">
        <f t="shared" si="3"/>
        <v>3534.07</v>
      </c>
      <c r="T45" s="244">
        <v>1304.75</v>
      </c>
      <c r="W45" s="266">
        <f t="shared" si="4"/>
        <v>2229.3200000000002</v>
      </c>
      <c r="X45" s="246">
        <v>90.47</v>
      </c>
      <c r="Y45" s="244">
        <v>300.39999999999998</v>
      </c>
      <c r="Z45" s="246">
        <v>19.97</v>
      </c>
      <c r="AA45" s="244">
        <v>0</v>
      </c>
      <c r="AB45" s="244">
        <v>-1.5</v>
      </c>
      <c r="AC45" s="246">
        <v>16.11</v>
      </c>
      <c r="AD45" s="244">
        <v>112.49</v>
      </c>
      <c r="AE45" s="244">
        <v>335.53</v>
      </c>
      <c r="AF45" s="244">
        <v>293.29000000000002</v>
      </c>
      <c r="AG45" s="244">
        <v>90.82</v>
      </c>
      <c r="AH45" s="244">
        <v>0</v>
      </c>
      <c r="AI45" s="244">
        <v>105.48</v>
      </c>
      <c r="AJ45" s="244">
        <v>40.81</v>
      </c>
      <c r="AK45" s="244">
        <v>1.1200000000000001</v>
      </c>
      <c r="AL45" s="246">
        <v>83.98</v>
      </c>
      <c r="AM45" s="244">
        <v>3.05</v>
      </c>
      <c r="AN45" s="244">
        <v>5.64</v>
      </c>
      <c r="AO45" s="244">
        <v>0.33</v>
      </c>
      <c r="AP45" s="244">
        <v>7.98</v>
      </c>
      <c r="AQ45" s="244">
        <v>0</v>
      </c>
      <c r="AR45" s="244">
        <v>5.15</v>
      </c>
      <c r="AS45" s="244">
        <v>0</v>
      </c>
      <c r="AT45" s="246">
        <v>31.5</v>
      </c>
      <c r="AU45" s="261">
        <f t="shared" si="5"/>
        <v>53.65</v>
      </c>
      <c r="AV45" s="261">
        <f t="shared" si="6"/>
        <v>1117.1699999999998</v>
      </c>
      <c r="AW45" s="245">
        <v>61</v>
      </c>
      <c r="AX45" s="261">
        <f t="shared" si="7"/>
        <v>654.92000000000007</v>
      </c>
      <c r="AY45" s="244">
        <v>0</v>
      </c>
      <c r="AZ45" s="244">
        <v>0</v>
      </c>
      <c r="BA45" s="246">
        <v>120.41421</v>
      </c>
      <c r="BB45" s="262">
        <f t="shared" si="8"/>
        <v>534.50579000000005</v>
      </c>
      <c r="BC45" s="272">
        <f t="shared" si="9"/>
        <v>0.18272876669521862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1</v>
      </c>
      <c r="Q46" s="145">
        <v>7680.17</v>
      </c>
      <c r="R46" s="145">
        <v>106.47</v>
      </c>
      <c r="S46" s="261">
        <f t="shared" si="3"/>
        <v>7573.7</v>
      </c>
      <c r="T46" s="244">
        <v>3071.35</v>
      </c>
      <c r="W46" s="266">
        <f t="shared" si="4"/>
        <v>4502.3500000000004</v>
      </c>
      <c r="X46" s="246">
        <v>93.63</v>
      </c>
      <c r="Y46" s="244">
        <v>908.84</v>
      </c>
      <c r="Z46" s="246">
        <v>38.369999999999997</v>
      </c>
      <c r="AA46" s="244">
        <v>0</v>
      </c>
      <c r="AB46" s="244">
        <v>-18.170000000000002</v>
      </c>
      <c r="AC46" s="246">
        <v>42.02</v>
      </c>
      <c r="AD46" s="244">
        <v>200.81</v>
      </c>
      <c r="AE46" s="244">
        <v>643.92999999999995</v>
      </c>
      <c r="AF46" s="244">
        <v>537.32000000000005</v>
      </c>
      <c r="AG46" s="244">
        <v>124.57</v>
      </c>
      <c r="AH46" s="244">
        <v>0</v>
      </c>
      <c r="AI46" s="244">
        <v>138.22999999999999</v>
      </c>
      <c r="AJ46" s="244">
        <v>106.81</v>
      </c>
      <c r="AK46" s="244">
        <v>17.43</v>
      </c>
      <c r="AL46" s="246">
        <v>164.8</v>
      </c>
      <c r="AM46" s="244">
        <v>2.8</v>
      </c>
      <c r="AN46" s="244">
        <v>8.08</v>
      </c>
      <c r="AO46" s="244">
        <v>1.88</v>
      </c>
      <c r="AP46" s="244">
        <v>19.48</v>
      </c>
      <c r="AQ46" s="244">
        <v>0</v>
      </c>
      <c r="AR46" s="244">
        <v>9.19</v>
      </c>
      <c r="AS46" s="244">
        <v>0</v>
      </c>
      <c r="AT46" s="246">
        <v>7.43</v>
      </c>
      <c r="AU46" s="261">
        <f t="shared" si="5"/>
        <v>48.859999999999992</v>
      </c>
      <c r="AV46" s="261">
        <f t="shared" si="6"/>
        <v>1982.7599999999998</v>
      </c>
      <c r="AW46" s="245">
        <v>132</v>
      </c>
      <c r="AX46" s="261">
        <f t="shared" si="7"/>
        <v>1370.6000000000004</v>
      </c>
      <c r="AY46" s="244">
        <v>0</v>
      </c>
      <c r="AZ46" s="244">
        <v>0</v>
      </c>
      <c r="BA46" s="246">
        <v>260.427775</v>
      </c>
      <c r="BB46" s="262">
        <f t="shared" si="8"/>
        <v>1110.1722250000003</v>
      </c>
      <c r="BC46" s="272">
        <f t="shared" si="9"/>
        <v>0.17845959138925316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1</v>
      </c>
      <c r="Q47" s="145">
        <v>3019.91</v>
      </c>
      <c r="R47" s="145">
        <v>111.7</v>
      </c>
      <c r="S47" s="261">
        <f t="shared" si="3"/>
        <v>2908.21</v>
      </c>
      <c r="T47" s="244">
        <v>1146.4000000000001</v>
      </c>
      <c r="W47" s="266">
        <f t="shared" si="4"/>
        <v>1761.81</v>
      </c>
      <c r="X47" s="246">
        <v>40.97</v>
      </c>
      <c r="Y47" s="244">
        <v>276.27999999999997</v>
      </c>
      <c r="Z47" s="246">
        <v>8.6300000000000008</v>
      </c>
      <c r="AA47" s="244">
        <v>0</v>
      </c>
      <c r="AB47" s="244">
        <v>-2.2400000000000002</v>
      </c>
      <c r="AC47" s="246">
        <v>17.66</v>
      </c>
      <c r="AD47" s="244">
        <v>114.95</v>
      </c>
      <c r="AE47" s="244">
        <v>411.1</v>
      </c>
      <c r="AF47" s="244">
        <v>411.99</v>
      </c>
      <c r="AG47" s="244">
        <v>100.75</v>
      </c>
      <c r="AH47" s="244">
        <v>0</v>
      </c>
      <c r="AI47" s="244">
        <v>131.85</v>
      </c>
      <c r="AJ47" s="244">
        <v>30.4</v>
      </c>
      <c r="AK47" s="244">
        <v>0</v>
      </c>
      <c r="AL47" s="246">
        <v>91.29</v>
      </c>
      <c r="AM47" s="244">
        <v>2.8</v>
      </c>
      <c r="AN47" s="244">
        <v>2.11</v>
      </c>
      <c r="AO47" s="244">
        <v>0.55000000000000004</v>
      </c>
      <c r="AP47" s="244">
        <v>6.86</v>
      </c>
      <c r="AQ47" s="244">
        <v>0</v>
      </c>
      <c r="AR47" s="244">
        <v>5.14</v>
      </c>
      <c r="AS47" s="244">
        <v>0</v>
      </c>
      <c r="AT47" s="246">
        <v>4.47</v>
      </c>
      <c r="AU47" s="261">
        <f t="shared" si="5"/>
        <v>21.93</v>
      </c>
      <c r="AV47" s="261">
        <f t="shared" si="6"/>
        <v>1314.26</v>
      </c>
      <c r="AW47" s="245">
        <v>59</v>
      </c>
      <c r="AX47" s="261">
        <f t="shared" si="7"/>
        <v>78.089999999999918</v>
      </c>
      <c r="AY47" s="244">
        <v>0</v>
      </c>
      <c r="AZ47" s="244">
        <v>0</v>
      </c>
      <c r="BA47" s="246">
        <v>205.31865500000001</v>
      </c>
      <c r="BB47" s="262">
        <f t="shared" si="8"/>
        <v>-127.22865500000009</v>
      </c>
      <c r="BC47" s="272">
        <f t="shared" si="9"/>
        <v>2.5858386508207171E-2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1</v>
      </c>
      <c r="Q48" s="145">
        <v>7710.74</v>
      </c>
      <c r="R48" s="145">
        <v>100.4</v>
      </c>
      <c r="S48" s="261">
        <f t="shared" si="3"/>
        <v>7610.34</v>
      </c>
      <c r="T48" s="244">
        <v>3113.24</v>
      </c>
      <c r="W48" s="266">
        <f t="shared" si="4"/>
        <v>4497.1000000000004</v>
      </c>
      <c r="X48" s="246">
        <v>91.69</v>
      </c>
      <c r="Y48" s="244">
        <v>913.24</v>
      </c>
      <c r="Z48" s="246">
        <v>49.4</v>
      </c>
      <c r="AA48" s="244">
        <v>0</v>
      </c>
      <c r="AB48" s="244">
        <v>-12.25</v>
      </c>
      <c r="AC48" s="246">
        <v>35.71</v>
      </c>
      <c r="AD48" s="244">
        <v>299.55</v>
      </c>
      <c r="AE48" s="244">
        <v>803.7</v>
      </c>
      <c r="AF48" s="244">
        <v>1433.64</v>
      </c>
      <c r="AG48" s="244">
        <v>169.61</v>
      </c>
      <c r="AH48" s="244">
        <v>0</v>
      </c>
      <c r="AI48" s="244">
        <v>200.38</v>
      </c>
      <c r="AJ48" s="244">
        <v>57.4</v>
      </c>
      <c r="AK48" s="244">
        <v>0</v>
      </c>
      <c r="AL48" s="246">
        <v>115.57</v>
      </c>
      <c r="AM48" s="244">
        <v>3.02</v>
      </c>
      <c r="AN48" s="244">
        <v>1.98</v>
      </c>
      <c r="AO48" s="244">
        <v>2.73</v>
      </c>
      <c r="AP48" s="244">
        <v>10.37</v>
      </c>
      <c r="AQ48" s="244">
        <v>0</v>
      </c>
      <c r="AR48" s="244">
        <v>11.5</v>
      </c>
      <c r="AS48" s="244">
        <v>0</v>
      </c>
      <c r="AT48" s="246">
        <v>10.210000000000001</v>
      </c>
      <c r="AU48" s="261">
        <f t="shared" si="5"/>
        <v>39.81</v>
      </c>
      <c r="AV48" s="261">
        <f t="shared" si="6"/>
        <v>3119.6600000000008</v>
      </c>
      <c r="AW48" s="245">
        <v>132</v>
      </c>
      <c r="AX48" s="261">
        <f t="shared" si="7"/>
        <v>214.56999999999971</v>
      </c>
      <c r="AY48" s="244">
        <v>0</v>
      </c>
      <c r="AZ48" s="244">
        <v>0</v>
      </c>
      <c r="BA48" s="246">
        <v>459.76779500000004</v>
      </c>
      <c r="BB48" s="262">
        <f t="shared" si="8"/>
        <v>-245.19779500000033</v>
      </c>
      <c r="BC48" s="272">
        <f t="shared" si="9"/>
        <v>2.7827419936348484E-2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1</v>
      </c>
      <c r="Q49" s="145">
        <v>2474.0300000000002</v>
      </c>
      <c r="R49" s="145">
        <v>40.28</v>
      </c>
      <c r="S49" s="261">
        <f t="shared" si="3"/>
        <v>2433.75</v>
      </c>
      <c r="T49" s="244">
        <v>1055.6199999999999</v>
      </c>
      <c r="W49" s="266">
        <f t="shared" si="4"/>
        <v>1378.13</v>
      </c>
      <c r="X49" s="246">
        <v>30.98</v>
      </c>
      <c r="Y49" s="244">
        <v>292.05</v>
      </c>
      <c r="Z49" s="246">
        <v>13.35</v>
      </c>
      <c r="AA49" s="244">
        <v>0</v>
      </c>
      <c r="AB49" s="244">
        <v>-5.34</v>
      </c>
      <c r="AC49" s="246">
        <v>13.07</v>
      </c>
      <c r="AD49" s="244">
        <v>104.66</v>
      </c>
      <c r="AE49" s="244">
        <v>337.8</v>
      </c>
      <c r="AF49" s="244">
        <v>562.54</v>
      </c>
      <c r="AG49" s="244">
        <v>89.18</v>
      </c>
      <c r="AH49" s="244">
        <v>0</v>
      </c>
      <c r="AI49" s="244">
        <v>88.56</v>
      </c>
      <c r="AJ49" s="244">
        <v>25.72</v>
      </c>
      <c r="AK49" s="244">
        <v>0</v>
      </c>
      <c r="AL49" s="246">
        <v>42.74</v>
      </c>
      <c r="AM49" s="244">
        <v>6.12</v>
      </c>
      <c r="AN49" s="244">
        <v>10.35</v>
      </c>
      <c r="AO49" s="244">
        <v>0.49</v>
      </c>
      <c r="AP49" s="244">
        <v>6.01</v>
      </c>
      <c r="AQ49" s="244">
        <v>0</v>
      </c>
      <c r="AR49" s="244">
        <v>4.2699999999999996</v>
      </c>
      <c r="AS49" s="244">
        <v>0</v>
      </c>
      <c r="AT49" s="246">
        <v>4.17</v>
      </c>
      <c r="AU49" s="261">
        <f t="shared" si="5"/>
        <v>31.409999999999997</v>
      </c>
      <c r="AV49" s="261">
        <f t="shared" si="6"/>
        <v>1282.6100000000001</v>
      </c>
      <c r="AW49" s="245">
        <v>42</v>
      </c>
      <c r="AX49" s="261">
        <f t="shared" si="7"/>
        <v>-275.13000000000011</v>
      </c>
      <c r="AY49" s="244">
        <v>0</v>
      </c>
      <c r="AZ49" s="244">
        <v>0</v>
      </c>
      <c r="BA49" s="246">
        <v>96.705154999999991</v>
      </c>
      <c r="BB49" s="262">
        <f t="shared" si="8"/>
        <v>-371.8351550000001</v>
      </c>
      <c r="BC49" s="272">
        <f t="shared" si="9"/>
        <v>-0.11120722060767253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1</v>
      </c>
      <c r="Q50" s="145">
        <v>5815.85</v>
      </c>
      <c r="R50" s="145">
        <v>66.39</v>
      </c>
      <c r="S50" s="261">
        <f t="shared" si="3"/>
        <v>5749.46</v>
      </c>
      <c r="T50" s="244">
        <v>2292.9899999999998</v>
      </c>
      <c r="W50" s="266">
        <f t="shared" si="4"/>
        <v>3456.4700000000003</v>
      </c>
      <c r="X50" s="246">
        <v>61.13</v>
      </c>
      <c r="Y50" s="244">
        <v>689.93</v>
      </c>
      <c r="Z50" s="246">
        <v>40.340000000000003</v>
      </c>
      <c r="AA50" s="244">
        <v>0</v>
      </c>
      <c r="AB50" s="244">
        <v>-14.21</v>
      </c>
      <c r="AC50" s="246">
        <v>22.54</v>
      </c>
      <c r="AD50" s="244">
        <v>203.82</v>
      </c>
      <c r="AE50" s="244">
        <v>605.99</v>
      </c>
      <c r="AF50" s="244">
        <v>899.34</v>
      </c>
      <c r="AG50" s="244">
        <v>171.4</v>
      </c>
      <c r="AH50" s="244">
        <v>0</v>
      </c>
      <c r="AI50" s="244">
        <v>132.08000000000001</v>
      </c>
      <c r="AJ50" s="244">
        <v>29.21</v>
      </c>
      <c r="AK50" s="244">
        <v>10.86</v>
      </c>
      <c r="AL50" s="246">
        <v>124.68</v>
      </c>
      <c r="AM50" s="244">
        <v>3.37</v>
      </c>
      <c r="AN50" s="244">
        <v>8.61</v>
      </c>
      <c r="AO50" s="244">
        <v>1.58</v>
      </c>
      <c r="AP50" s="244">
        <v>13.23</v>
      </c>
      <c r="AQ50" s="244">
        <v>2.63</v>
      </c>
      <c r="AR50" s="244">
        <v>9.58</v>
      </c>
      <c r="AS50" s="244">
        <v>0</v>
      </c>
      <c r="AT50" s="246">
        <v>8.3000000000000007</v>
      </c>
      <c r="AU50" s="261">
        <f t="shared" si="5"/>
        <v>47.3</v>
      </c>
      <c r="AV50" s="261">
        <f t="shared" si="6"/>
        <v>2224.6800000000003</v>
      </c>
      <c r="AW50" s="245">
        <v>100</v>
      </c>
      <c r="AX50" s="261">
        <f t="shared" si="7"/>
        <v>348.7199999999998</v>
      </c>
      <c r="AY50" s="244">
        <v>0</v>
      </c>
      <c r="AZ50" s="244">
        <v>0</v>
      </c>
      <c r="BA50" s="246">
        <v>260.85831499999995</v>
      </c>
      <c r="BB50" s="262">
        <f t="shared" si="8"/>
        <v>87.861684999999852</v>
      </c>
      <c r="BC50" s="272">
        <f t="shared" si="9"/>
        <v>5.9960280956352002E-2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1</v>
      </c>
      <c r="Q51" s="145">
        <v>3089.03</v>
      </c>
      <c r="R51" s="145">
        <v>56.56</v>
      </c>
      <c r="S51" s="261">
        <f t="shared" si="3"/>
        <v>3032.4700000000003</v>
      </c>
      <c r="T51" s="244">
        <v>1228.31</v>
      </c>
      <c r="W51" s="266">
        <f t="shared" si="4"/>
        <v>1804.1600000000003</v>
      </c>
      <c r="X51" s="246">
        <v>39.76</v>
      </c>
      <c r="Y51" s="244">
        <v>363.9</v>
      </c>
      <c r="Z51" s="246">
        <v>21.68</v>
      </c>
      <c r="AA51" s="244">
        <v>0</v>
      </c>
      <c r="AB51" s="244">
        <v>-5.47</v>
      </c>
      <c r="AC51" s="246">
        <v>18.78</v>
      </c>
      <c r="AD51" s="244">
        <v>121.61</v>
      </c>
      <c r="AE51" s="244">
        <v>288.81</v>
      </c>
      <c r="AF51" s="244">
        <v>429.38</v>
      </c>
      <c r="AG51" s="244">
        <v>99.2</v>
      </c>
      <c r="AH51" s="244">
        <v>0</v>
      </c>
      <c r="AI51" s="244">
        <v>109.66</v>
      </c>
      <c r="AJ51" s="244">
        <v>37.33</v>
      </c>
      <c r="AK51" s="244">
        <v>0</v>
      </c>
      <c r="AL51" s="246">
        <v>29.11</v>
      </c>
      <c r="AM51" s="244">
        <v>0.8</v>
      </c>
      <c r="AN51" s="244">
        <v>7.44</v>
      </c>
      <c r="AO51" s="244">
        <v>0.25</v>
      </c>
      <c r="AP51" s="244">
        <v>10.99</v>
      </c>
      <c r="AQ51" s="244">
        <v>0</v>
      </c>
      <c r="AR51" s="244">
        <v>5.07</v>
      </c>
      <c r="AS51" s="244">
        <v>0</v>
      </c>
      <c r="AT51" s="246">
        <v>2.2000000000000002</v>
      </c>
      <c r="AU51" s="261">
        <f t="shared" si="5"/>
        <v>26.75</v>
      </c>
      <c r="AV51" s="261">
        <f t="shared" si="6"/>
        <v>1141.8499999999999</v>
      </c>
      <c r="AW51" s="245">
        <v>53</v>
      </c>
      <c r="AX51" s="261">
        <f t="shared" si="7"/>
        <v>197.28000000000043</v>
      </c>
      <c r="AY51" s="244">
        <v>0</v>
      </c>
      <c r="AZ51" s="244">
        <v>0</v>
      </c>
      <c r="BA51" s="246">
        <v>266.31834500000002</v>
      </c>
      <c r="BB51" s="262">
        <f t="shared" si="8"/>
        <v>-69.038344999999595</v>
      </c>
      <c r="BC51" s="272">
        <f t="shared" si="9"/>
        <v>6.386470833886379E-2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1</v>
      </c>
      <c r="Q52" s="145">
        <v>3104.8</v>
      </c>
      <c r="R52" s="145">
        <v>71.98</v>
      </c>
      <c r="S52" s="261">
        <f t="shared" si="3"/>
        <v>3032.82</v>
      </c>
      <c r="T52" s="244">
        <v>1246.76</v>
      </c>
      <c r="W52" s="266">
        <f t="shared" si="4"/>
        <v>1786.0600000000002</v>
      </c>
      <c r="X52" s="246">
        <v>36.81</v>
      </c>
      <c r="Y52" s="244">
        <v>363.94</v>
      </c>
      <c r="Z52" s="246">
        <v>18.25</v>
      </c>
      <c r="AA52" s="244">
        <v>0</v>
      </c>
      <c r="AB52" s="244">
        <v>-6.52</v>
      </c>
      <c r="AC52" s="246">
        <v>30.56</v>
      </c>
      <c r="AD52" s="244">
        <v>128.31</v>
      </c>
      <c r="AE52" s="244">
        <v>354.98</v>
      </c>
      <c r="AF52" s="244">
        <v>154.16</v>
      </c>
      <c r="AG52" s="244">
        <v>139.66</v>
      </c>
      <c r="AH52" s="244">
        <v>0</v>
      </c>
      <c r="AI52" s="244">
        <v>92.26</v>
      </c>
      <c r="AJ52" s="244">
        <v>21</v>
      </c>
      <c r="AK52" s="244">
        <v>0</v>
      </c>
      <c r="AL52" s="246">
        <v>40.98</v>
      </c>
      <c r="AM52" s="244">
        <v>2.88</v>
      </c>
      <c r="AN52" s="244">
        <v>8.76</v>
      </c>
      <c r="AO52" s="244">
        <v>0.76</v>
      </c>
      <c r="AP52" s="244">
        <v>6.51</v>
      </c>
      <c r="AQ52" s="244">
        <v>0</v>
      </c>
      <c r="AR52" s="244">
        <v>2.67</v>
      </c>
      <c r="AS52" s="244">
        <v>0</v>
      </c>
      <c r="AT52" s="246">
        <v>2.13</v>
      </c>
      <c r="AU52" s="261">
        <f t="shared" si="5"/>
        <v>23.709999999999997</v>
      </c>
      <c r="AV52" s="261">
        <f t="shared" si="6"/>
        <v>955.06000000000006</v>
      </c>
      <c r="AW52" s="245">
        <v>53</v>
      </c>
      <c r="AX52" s="261">
        <f t="shared" si="7"/>
        <v>383.04000000000008</v>
      </c>
      <c r="AY52" s="244">
        <v>0</v>
      </c>
      <c r="AZ52" s="244">
        <v>0</v>
      </c>
      <c r="BA52" s="246">
        <v>273.11892</v>
      </c>
      <c r="BB52" s="262">
        <f t="shared" si="8"/>
        <v>109.92108000000007</v>
      </c>
      <c r="BC52" s="272">
        <f t="shared" si="9"/>
        <v>0.12337026539551664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1</v>
      </c>
      <c r="Q53" s="145">
        <v>1613.85</v>
      </c>
      <c r="R53" s="145">
        <v>53.13</v>
      </c>
      <c r="S53" s="261">
        <f t="shared" si="3"/>
        <v>1560.7199999999998</v>
      </c>
      <c r="T53" s="244">
        <v>627.77</v>
      </c>
      <c r="W53" s="266">
        <f t="shared" si="4"/>
        <v>932.94999999999982</v>
      </c>
      <c r="X53" s="246">
        <v>24.52</v>
      </c>
      <c r="Y53" s="244">
        <v>132.66</v>
      </c>
      <c r="Z53" s="246">
        <v>21.95</v>
      </c>
      <c r="AA53" s="244">
        <v>0</v>
      </c>
      <c r="AB53" s="244">
        <v>-0.51</v>
      </c>
      <c r="AC53" s="246">
        <v>24.82</v>
      </c>
      <c r="AD53" s="244">
        <v>92.84</v>
      </c>
      <c r="AE53" s="244">
        <v>228.96</v>
      </c>
      <c r="AF53" s="244">
        <v>130.58000000000001</v>
      </c>
      <c r="AG53" s="244">
        <v>92.74</v>
      </c>
      <c r="AH53" s="244">
        <v>0</v>
      </c>
      <c r="AI53" s="244">
        <v>76.09</v>
      </c>
      <c r="AJ53" s="244">
        <v>23.51</v>
      </c>
      <c r="AK53" s="244">
        <v>0</v>
      </c>
      <c r="AL53" s="246">
        <v>23.74</v>
      </c>
      <c r="AM53" s="244">
        <v>0.85</v>
      </c>
      <c r="AN53" s="244">
        <v>2.71</v>
      </c>
      <c r="AO53" s="244">
        <v>1.82</v>
      </c>
      <c r="AP53" s="244">
        <v>12.13</v>
      </c>
      <c r="AQ53" s="244">
        <v>0</v>
      </c>
      <c r="AR53" s="244">
        <v>4.4800000000000004</v>
      </c>
      <c r="AS53" s="244">
        <v>0</v>
      </c>
      <c r="AT53" s="246">
        <v>0.5</v>
      </c>
      <c r="AU53" s="261">
        <f t="shared" si="5"/>
        <v>22.490000000000002</v>
      </c>
      <c r="AV53" s="261">
        <f t="shared" si="6"/>
        <v>690.95</v>
      </c>
      <c r="AW53" s="245">
        <v>28</v>
      </c>
      <c r="AX53" s="261">
        <f t="shared" si="7"/>
        <v>59.179999999999723</v>
      </c>
      <c r="AY53" s="244">
        <v>0</v>
      </c>
      <c r="AZ53" s="244">
        <v>0</v>
      </c>
      <c r="BA53" s="246">
        <v>202.27552</v>
      </c>
      <c r="BB53" s="262">
        <f t="shared" si="8"/>
        <v>-143.09552000000028</v>
      </c>
      <c r="BC53" s="272">
        <f t="shared" si="9"/>
        <v>3.6670074666170789E-2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1</v>
      </c>
      <c r="Q54" s="145">
        <v>6073.95</v>
      </c>
      <c r="R54" s="145">
        <v>133.58000000000001</v>
      </c>
      <c r="S54" s="261">
        <f t="shared" si="3"/>
        <v>5940.37</v>
      </c>
      <c r="T54" s="244">
        <v>2500.96</v>
      </c>
      <c r="W54" s="266">
        <f t="shared" si="4"/>
        <v>3439.41</v>
      </c>
      <c r="X54" s="246">
        <v>75.989999999999995</v>
      </c>
      <c r="Y54" s="244">
        <v>712.85</v>
      </c>
      <c r="Z54" s="246">
        <v>33.479999999999997</v>
      </c>
      <c r="AA54" s="244">
        <v>0</v>
      </c>
      <c r="AB54" s="244">
        <v>-16.66</v>
      </c>
      <c r="AC54" s="246">
        <v>53.13</v>
      </c>
      <c r="AD54" s="244">
        <v>172.8</v>
      </c>
      <c r="AE54" s="244">
        <v>554.29</v>
      </c>
      <c r="AF54" s="244">
        <v>329.86</v>
      </c>
      <c r="AG54" s="244">
        <v>213.12</v>
      </c>
      <c r="AH54" s="244">
        <v>0</v>
      </c>
      <c r="AI54" s="244">
        <v>162.65</v>
      </c>
      <c r="AJ54" s="244">
        <v>42.17</v>
      </c>
      <c r="AK54" s="244">
        <v>0</v>
      </c>
      <c r="AL54" s="246">
        <v>70.34</v>
      </c>
      <c r="AM54" s="244">
        <v>4.21</v>
      </c>
      <c r="AN54" s="244">
        <v>9.26</v>
      </c>
      <c r="AO54" s="244">
        <v>1.49</v>
      </c>
      <c r="AP54" s="244">
        <v>21.24</v>
      </c>
      <c r="AQ54" s="244">
        <v>3.41</v>
      </c>
      <c r="AR54" s="244">
        <v>4.75</v>
      </c>
      <c r="AS54" s="244">
        <v>0</v>
      </c>
      <c r="AT54" s="246">
        <v>4.91</v>
      </c>
      <c r="AU54" s="261">
        <f t="shared" si="5"/>
        <v>49.269999999999996</v>
      </c>
      <c r="AV54" s="261">
        <f t="shared" si="6"/>
        <v>1594.4999999999998</v>
      </c>
      <c r="AW54" s="245">
        <v>104</v>
      </c>
      <c r="AX54" s="261">
        <f t="shared" si="7"/>
        <v>955.05999999999972</v>
      </c>
      <c r="AY54" s="244">
        <v>0</v>
      </c>
      <c r="AZ54" s="244">
        <v>0</v>
      </c>
      <c r="BA54" s="246">
        <v>270.38890499999997</v>
      </c>
      <c r="BB54" s="262">
        <f t="shared" si="8"/>
        <v>684.6710949999997</v>
      </c>
      <c r="BC54" s="272">
        <f t="shared" si="9"/>
        <v>0.15723869969295101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1</v>
      </c>
      <c r="Q55" s="145">
        <v>2737.2</v>
      </c>
      <c r="R55" s="145">
        <v>42.68</v>
      </c>
      <c r="S55" s="261">
        <f t="shared" si="3"/>
        <v>2694.52</v>
      </c>
      <c r="T55" s="244">
        <v>1091.94</v>
      </c>
      <c r="W55" s="266">
        <f t="shared" si="4"/>
        <v>1602.58</v>
      </c>
      <c r="X55" s="246">
        <v>50.47</v>
      </c>
      <c r="Y55" s="244">
        <v>323.33999999999997</v>
      </c>
      <c r="Z55" s="246">
        <v>11.37</v>
      </c>
      <c r="AA55" s="244">
        <v>0</v>
      </c>
      <c r="AB55" s="244">
        <v>-7.65</v>
      </c>
      <c r="AC55" s="246">
        <v>28.88</v>
      </c>
      <c r="AD55" s="244">
        <v>137.13999999999999</v>
      </c>
      <c r="AE55" s="244">
        <v>230.06</v>
      </c>
      <c r="AF55" s="244">
        <v>109.68</v>
      </c>
      <c r="AG55" s="244">
        <v>157.97999999999999</v>
      </c>
      <c r="AH55" s="244">
        <v>0</v>
      </c>
      <c r="AI55" s="244">
        <v>137.54</v>
      </c>
      <c r="AJ55" s="244">
        <v>38.85</v>
      </c>
      <c r="AK55" s="244">
        <v>0</v>
      </c>
      <c r="AL55" s="246">
        <v>42.61</v>
      </c>
      <c r="AM55" s="244">
        <v>3.45</v>
      </c>
      <c r="AN55" s="244">
        <v>15.74</v>
      </c>
      <c r="AO55" s="244">
        <v>0.17</v>
      </c>
      <c r="AP55" s="244">
        <v>54.99</v>
      </c>
      <c r="AQ55" s="244">
        <v>0</v>
      </c>
      <c r="AR55" s="244">
        <v>13.36</v>
      </c>
      <c r="AS55" s="244">
        <v>0</v>
      </c>
      <c r="AT55" s="246">
        <v>4.1900000000000004</v>
      </c>
      <c r="AU55" s="261">
        <f t="shared" si="5"/>
        <v>91.9</v>
      </c>
      <c r="AV55" s="261">
        <f t="shared" si="6"/>
        <v>945.76</v>
      </c>
      <c r="AW55" s="245">
        <v>47</v>
      </c>
      <c r="AX55" s="261">
        <f t="shared" si="7"/>
        <v>245.87000000000012</v>
      </c>
      <c r="AY55" s="244">
        <v>0</v>
      </c>
      <c r="AZ55" s="244">
        <v>0</v>
      </c>
      <c r="BA55" s="246">
        <v>81.176359999999988</v>
      </c>
      <c r="BB55" s="262">
        <f t="shared" si="8"/>
        <v>164.69364000000013</v>
      </c>
      <c r="BC55" s="272">
        <f t="shared" si="9"/>
        <v>8.9825368990209029E-2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1</v>
      </c>
      <c r="Q56" s="145">
        <v>2111.14</v>
      </c>
      <c r="R56" s="145">
        <v>48.16</v>
      </c>
      <c r="S56" s="261">
        <f t="shared" si="3"/>
        <v>2062.98</v>
      </c>
      <c r="T56" s="244">
        <v>1095.77</v>
      </c>
      <c r="W56" s="266">
        <f t="shared" si="4"/>
        <v>967.21</v>
      </c>
      <c r="X56" s="246">
        <v>33.25</v>
      </c>
      <c r="Y56" s="244">
        <v>144.41</v>
      </c>
      <c r="Z56" s="246">
        <v>10.8</v>
      </c>
      <c r="AA56" s="244">
        <v>0</v>
      </c>
      <c r="AB56" s="244">
        <v>-7.0000000000000007E-2</v>
      </c>
      <c r="AC56" s="246">
        <v>23.66</v>
      </c>
      <c r="AD56" s="244">
        <v>57.24</v>
      </c>
      <c r="AE56" s="244">
        <v>275.69</v>
      </c>
      <c r="AF56" s="244">
        <v>102.21</v>
      </c>
      <c r="AG56" s="244">
        <v>57.09</v>
      </c>
      <c r="AH56" s="244">
        <v>0</v>
      </c>
      <c r="AI56" s="244">
        <v>72.3</v>
      </c>
      <c r="AJ56" s="244">
        <v>71.86</v>
      </c>
      <c r="AK56" s="244">
        <v>0</v>
      </c>
      <c r="AL56" s="246">
        <v>33.47</v>
      </c>
      <c r="AM56" s="244">
        <v>1.81</v>
      </c>
      <c r="AN56" s="244">
        <v>7.6</v>
      </c>
      <c r="AO56" s="244">
        <v>0</v>
      </c>
      <c r="AP56" s="244">
        <v>11.34</v>
      </c>
      <c r="AQ56" s="244">
        <v>0</v>
      </c>
      <c r="AR56" s="244">
        <v>4.04</v>
      </c>
      <c r="AS56" s="244">
        <v>0</v>
      </c>
      <c r="AT56" s="246">
        <v>1.21</v>
      </c>
      <c r="AU56" s="261">
        <f t="shared" si="5"/>
        <v>26</v>
      </c>
      <c r="AV56" s="261">
        <f t="shared" si="6"/>
        <v>695.86</v>
      </c>
      <c r="AW56" s="245">
        <v>36</v>
      </c>
      <c r="AX56" s="261">
        <f t="shared" si="7"/>
        <v>70.480000000000018</v>
      </c>
      <c r="AY56" s="244">
        <v>0</v>
      </c>
      <c r="AZ56" s="244">
        <v>0</v>
      </c>
      <c r="BA56" s="246">
        <v>41.429690000000001</v>
      </c>
      <c r="BB56" s="262">
        <f t="shared" si="8"/>
        <v>29.050310000000017</v>
      </c>
      <c r="BC56" s="272">
        <f t="shared" si="9"/>
        <v>3.3384806313176779E-2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1</v>
      </c>
      <c r="Q57" s="145">
        <v>2265.06</v>
      </c>
      <c r="R57" s="145">
        <v>32.33</v>
      </c>
      <c r="S57" s="261">
        <f t="shared" si="3"/>
        <v>2232.73</v>
      </c>
      <c r="T57" s="244">
        <v>879.09</v>
      </c>
      <c r="W57" s="266">
        <f t="shared" si="4"/>
        <v>1353.6399999999999</v>
      </c>
      <c r="X57" s="246">
        <v>50.89</v>
      </c>
      <c r="Y57" s="244">
        <v>189.78</v>
      </c>
      <c r="Z57" s="246">
        <v>39.86</v>
      </c>
      <c r="AA57" s="244">
        <v>0</v>
      </c>
      <c r="AB57" s="244">
        <v>57.91</v>
      </c>
      <c r="AC57" s="246">
        <v>14.64</v>
      </c>
      <c r="AD57" s="244">
        <v>87.85</v>
      </c>
      <c r="AE57" s="244">
        <v>242.06</v>
      </c>
      <c r="AF57" s="244">
        <v>132.56</v>
      </c>
      <c r="AG57" s="244">
        <v>170.9</v>
      </c>
      <c r="AH57" s="244">
        <v>0</v>
      </c>
      <c r="AI57" s="244">
        <v>74.16</v>
      </c>
      <c r="AJ57" s="244">
        <v>29.6</v>
      </c>
      <c r="AK57" s="244">
        <v>1.79</v>
      </c>
      <c r="AL57" s="246">
        <v>51.81</v>
      </c>
      <c r="AM57" s="244">
        <v>0.19</v>
      </c>
      <c r="AN57" s="244">
        <v>2.2599999999999998</v>
      </c>
      <c r="AO57" s="244">
        <v>0.16</v>
      </c>
      <c r="AP57" s="244">
        <v>5.52</v>
      </c>
      <c r="AQ57" s="244">
        <v>0</v>
      </c>
      <c r="AR57" s="244">
        <v>4.38</v>
      </c>
      <c r="AS57" s="244">
        <v>0</v>
      </c>
      <c r="AT57" s="246">
        <v>1.26</v>
      </c>
      <c r="AU57" s="261">
        <f t="shared" si="5"/>
        <v>13.769999999999998</v>
      </c>
      <c r="AV57" s="261">
        <f t="shared" si="6"/>
        <v>804.5</v>
      </c>
      <c r="AW57" s="245">
        <v>44</v>
      </c>
      <c r="AX57" s="261">
        <f t="shared" si="7"/>
        <v>297.15999999999985</v>
      </c>
      <c r="AY57" s="244">
        <v>0</v>
      </c>
      <c r="AZ57" s="244">
        <v>0</v>
      </c>
      <c r="BA57" s="246">
        <v>190.993415</v>
      </c>
      <c r="BB57" s="262">
        <f t="shared" si="8"/>
        <v>106.16658499999986</v>
      </c>
      <c r="BC57" s="272">
        <f t="shared" si="9"/>
        <v>0.13119299268010554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1</v>
      </c>
      <c r="Q58" s="145">
        <v>2801.29</v>
      </c>
      <c r="R58" s="145">
        <v>43.75</v>
      </c>
      <c r="S58" s="261">
        <f t="shared" si="3"/>
        <v>2757.54</v>
      </c>
      <c r="T58" s="244">
        <v>1121.74</v>
      </c>
      <c r="W58" s="266">
        <f t="shared" si="4"/>
        <v>1635.8</v>
      </c>
      <c r="X58" s="246">
        <v>33.229999999999997</v>
      </c>
      <c r="Y58" s="244">
        <v>330.9</v>
      </c>
      <c r="Z58" s="246">
        <v>17.53</v>
      </c>
      <c r="AA58" s="244">
        <v>0</v>
      </c>
      <c r="AB58" s="244">
        <v>-6.73</v>
      </c>
      <c r="AC58" s="246">
        <v>15.56</v>
      </c>
      <c r="AD58" s="244">
        <v>107.2</v>
      </c>
      <c r="AE58" s="244">
        <v>274.12</v>
      </c>
      <c r="AF58" s="244">
        <v>146.1</v>
      </c>
      <c r="AG58" s="244">
        <v>131.09</v>
      </c>
      <c r="AH58" s="244">
        <v>0</v>
      </c>
      <c r="AI58" s="244">
        <v>68.2</v>
      </c>
      <c r="AJ58" s="244">
        <v>32.53</v>
      </c>
      <c r="AK58" s="244">
        <v>2</v>
      </c>
      <c r="AL58" s="246">
        <v>36.99</v>
      </c>
      <c r="AM58" s="244">
        <v>4.21</v>
      </c>
      <c r="AN58" s="244">
        <v>3.86</v>
      </c>
      <c r="AO58" s="244">
        <v>2.96</v>
      </c>
      <c r="AP58" s="244">
        <v>10.25</v>
      </c>
      <c r="AQ58" s="244">
        <v>0</v>
      </c>
      <c r="AR58" s="244">
        <v>12.17</v>
      </c>
      <c r="AS58" s="244">
        <v>0</v>
      </c>
      <c r="AT58" s="246">
        <v>4.71</v>
      </c>
      <c r="AU58" s="261">
        <f t="shared" si="5"/>
        <v>38.160000000000004</v>
      </c>
      <c r="AV58" s="261">
        <f t="shared" si="6"/>
        <v>836.39</v>
      </c>
      <c r="AW58" s="245">
        <v>48</v>
      </c>
      <c r="AX58" s="261">
        <f t="shared" si="7"/>
        <v>378.57999999999981</v>
      </c>
      <c r="AY58" s="244">
        <v>0</v>
      </c>
      <c r="AZ58" s="244">
        <v>0</v>
      </c>
      <c r="BA58" s="246">
        <v>377.58357999999998</v>
      </c>
      <c r="BB58" s="262">
        <f t="shared" si="8"/>
        <v>0.99641999999983</v>
      </c>
      <c r="BC58" s="272">
        <f t="shared" si="9"/>
        <v>0.13514487968043287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1</v>
      </c>
      <c r="Q59" s="145">
        <v>3246.95</v>
      </c>
      <c r="R59" s="145">
        <v>101.59</v>
      </c>
      <c r="S59" s="261">
        <f t="shared" si="3"/>
        <v>3145.3599999999997</v>
      </c>
      <c r="T59" s="244">
        <v>1256.77</v>
      </c>
      <c r="W59" s="266">
        <f t="shared" si="4"/>
        <v>1888.5899999999997</v>
      </c>
      <c r="X59" s="246">
        <v>55.93</v>
      </c>
      <c r="Y59" s="244">
        <v>298.81</v>
      </c>
      <c r="Z59" s="246">
        <v>8.1999999999999993</v>
      </c>
      <c r="AA59" s="244">
        <v>0</v>
      </c>
      <c r="AB59" s="244">
        <v>-7.66</v>
      </c>
      <c r="AC59" s="246">
        <v>19.03</v>
      </c>
      <c r="AD59" s="244">
        <v>82.34</v>
      </c>
      <c r="AE59" s="244">
        <v>431.19</v>
      </c>
      <c r="AF59" s="244">
        <v>179.98</v>
      </c>
      <c r="AG59" s="244">
        <v>225.39</v>
      </c>
      <c r="AH59" s="244">
        <v>0</v>
      </c>
      <c r="AI59" s="244">
        <v>177.88</v>
      </c>
      <c r="AJ59" s="244">
        <v>53.27</v>
      </c>
      <c r="AK59" s="244">
        <v>4.46</v>
      </c>
      <c r="AL59" s="246">
        <v>58.08</v>
      </c>
      <c r="AM59" s="244">
        <v>3.03</v>
      </c>
      <c r="AN59" s="244">
        <v>12.21</v>
      </c>
      <c r="AO59" s="244">
        <v>0.41</v>
      </c>
      <c r="AP59" s="244">
        <v>8.0500000000000007</v>
      </c>
      <c r="AQ59" s="244">
        <v>0</v>
      </c>
      <c r="AR59" s="244">
        <v>5.35</v>
      </c>
      <c r="AS59" s="244">
        <v>0</v>
      </c>
      <c r="AT59" s="246">
        <v>4.62</v>
      </c>
      <c r="AU59" s="261">
        <f t="shared" si="5"/>
        <v>33.67</v>
      </c>
      <c r="AV59" s="261">
        <f t="shared" si="6"/>
        <v>1246.26</v>
      </c>
      <c r="AW59" s="245">
        <v>64</v>
      </c>
      <c r="AX59" s="261">
        <f t="shared" si="7"/>
        <v>226.75999999999954</v>
      </c>
      <c r="AY59" s="244">
        <v>0</v>
      </c>
      <c r="AZ59" s="244">
        <v>0</v>
      </c>
      <c r="BA59" s="246">
        <v>276.97421000000003</v>
      </c>
      <c r="BB59" s="262">
        <f t="shared" si="8"/>
        <v>-50.214210000000492</v>
      </c>
      <c r="BC59" s="272">
        <f t="shared" si="9"/>
        <v>6.9837847826421579E-2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1</v>
      </c>
      <c r="Q60" s="145">
        <v>5697.27</v>
      </c>
      <c r="R60" s="145">
        <v>54.48</v>
      </c>
      <c r="S60" s="261">
        <f t="shared" si="3"/>
        <v>5642.7900000000009</v>
      </c>
      <c r="T60" s="244">
        <v>2454.09</v>
      </c>
      <c r="W60" s="266">
        <f t="shared" si="4"/>
        <v>3188.7000000000007</v>
      </c>
      <c r="X60" s="246">
        <v>57.8</v>
      </c>
      <c r="Y60" s="244">
        <v>677.13</v>
      </c>
      <c r="Z60" s="246">
        <v>23.22</v>
      </c>
      <c r="AA60" s="244">
        <v>0</v>
      </c>
      <c r="AB60" s="244">
        <v>-5.46</v>
      </c>
      <c r="AC60" s="246">
        <v>12.97</v>
      </c>
      <c r="AD60" s="244">
        <v>109.65</v>
      </c>
      <c r="AE60" s="244">
        <v>442.55</v>
      </c>
      <c r="AF60" s="244">
        <v>368.36</v>
      </c>
      <c r="AG60" s="244">
        <v>134.46</v>
      </c>
      <c r="AH60" s="244">
        <v>0</v>
      </c>
      <c r="AI60" s="244">
        <v>271.69</v>
      </c>
      <c r="AJ60" s="244">
        <v>49.41</v>
      </c>
      <c r="AK60" s="244">
        <v>0</v>
      </c>
      <c r="AL60" s="246">
        <v>50.93</v>
      </c>
      <c r="AM60" s="244">
        <v>4.2699999999999996</v>
      </c>
      <c r="AN60" s="244">
        <v>13.82</v>
      </c>
      <c r="AO60" s="244">
        <v>1.01</v>
      </c>
      <c r="AP60" s="244">
        <v>44.6</v>
      </c>
      <c r="AQ60" s="244">
        <v>0</v>
      </c>
      <c r="AR60" s="244">
        <v>5.01</v>
      </c>
      <c r="AS60" s="244">
        <v>0</v>
      </c>
      <c r="AT60" s="246">
        <v>73.959999999999994</v>
      </c>
      <c r="AU60" s="261">
        <f t="shared" si="5"/>
        <v>142.67000000000002</v>
      </c>
      <c r="AV60" s="261">
        <f t="shared" si="6"/>
        <v>1569.7200000000003</v>
      </c>
      <c r="AW60" s="245">
        <v>98</v>
      </c>
      <c r="AX60" s="261">
        <f t="shared" si="7"/>
        <v>770.3400000000006</v>
      </c>
      <c r="AY60" s="244">
        <v>0</v>
      </c>
      <c r="AZ60" s="244">
        <v>0</v>
      </c>
      <c r="BA60" s="246">
        <v>280.55552000000006</v>
      </c>
      <c r="BB60" s="262">
        <f t="shared" si="8"/>
        <v>489.78448000000054</v>
      </c>
      <c r="BC60" s="272">
        <f t="shared" si="9"/>
        <v>0.1352121279138957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1</v>
      </c>
      <c r="Q61" s="145">
        <v>3759.13</v>
      </c>
      <c r="R61" s="145">
        <v>42.75</v>
      </c>
      <c r="S61" s="261">
        <f t="shared" si="3"/>
        <v>3716.38</v>
      </c>
      <c r="T61" s="244">
        <v>1493.9</v>
      </c>
      <c r="W61" s="266">
        <f t="shared" si="4"/>
        <v>2222.48</v>
      </c>
      <c r="X61" s="246">
        <v>86.18</v>
      </c>
      <c r="Y61" s="244">
        <v>445.96</v>
      </c>
      <c r="Z61" s="246">
        <v>23.23</v>
      </c>
      <c r="AA61" s="244">
        <v>0</v>
      </c>
      <c r="AB61" s="244">
        <v>-5.5</v>
      </c>
      <c r="AC61" s="246">
        <v>15.11</v>
      </c>
      <c r="AD61" s="244">
        <v>82.41</v>
      </c>
      <c r="AE61" s="244">
        <v>380.93</v>
      </c>
      <c r="AF61" s="244">
        <v>306.58</v>
      </c>
      <c r="AG61" s="244">
        <v>120.63</v>
      </c>
      <c r="AH61" s="244">
        <v>0</v>
      </c>
      <c r="AI61" s="244">
        <v>96.78</v>
      </c>
      <c r="AJ61" s="244">
        <v>43.67</v>
      </c>
      <c r="AK61" s="244">
        <v>0</v>
      </c>
      <c r="AL61" s="246">
        <v>71.59</v>
      </c>
      <c r="AM61" s="244">
        <v>5.32</v>
      </c>
      <c r="AN61" s="244">
        <v>10.029999999999999</v>
      </c>
      <c r="AO61" s="244">
        <v>0.53</v>
      </c>
      <c r="AP61" s="244">
        <v>28.81</v>
      </c>
      <c r="AQ61" s="244">
        <v>0</v>
      </c>
      <c r="AR61" s="244">
        <v>3.14</v>
      </c>
      <c r="AS61" s="244">
        <v>0</v>
      </c>
      <c r="AT61" s="246">
        <v>52.28</v>
      </c>
      <c r="AU61" s="261">
        <f t="shared" si="5"/>
        <v>100.11</v>
      </c>
      <c r="AV61" s="261">
        <f t="shared" si="6"/>
        <v>1202.6999999999998</v>
      </c>
      <c r="AW61" s="245">
        <v>64</v>
      </c>
      <c r="AX61" s="261">
        <f t="shared" si="7"/>
        <v>410.02000000000021</v>
      </c>
      <c r="AY61" s="244">
        <v>0</v>
      </c>
      <c r="AZ61" s="244">
        <v>0</v>
      </c>
      <c r="BA61" s="246">
        <v>311.14343000000002</v>
      </c>
      <c r="BB61" s="262">
        <f t="shared" si="8"/>
        <v>98.876570000000186</v>
      </c>
      <c r="BC61" s="272">
        <f t="shared" si="9"/>
        <v>0.10907311000151636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1</v>
      </c>
      <c r="Q62" s="145">
        <v>1573.57</v>
      </c>
      <c r="R62" s="145">
        <v>61.08</v>
      </c>
      <c r="S62" s="261">
        <f t="shared" si="3"/>
        <v>1512.49</v>
      </c>
      <c r="T62" s="244">
        <v>640.44000000000005</v>
      </c>
      <c r="W62" s="266">
        <f t="shared" si="4"/>
        <v>872.05</v>
      </c>
      <c r="X62" s="246">
        <v>23.42</v>
      </c>
      <c r="Y62" s="244">
        <v>143.69</v>
      </c>
      <c r="Z62" s="246">
        <v>4.57</v>
      </c>
      <c r="AA62" s="244">
        <v>0</v>
      </c>
      <c r="AB62" s="244">
        <v>-0.57999999999999996</v>
      </c>
      <c r="AC62" s="246">
        <v>25.16</v>
      </c>
      <c r="AD62" s="244">
        <v>76.13</v>
      </c>
      <c r="AE62" s="244">
        <v>231.29</v>
      </c>
      <c r="AF62" s="244">
        <v>141.37</v>
      </c>
      <c r="AG62" s="244">
        <v>93.24</v>
      </c>
      <c r="AH62" s="244">
        <v>0</v>
      </c>
      <c r="AI62" s="244">
        <v>93.92</v>
      </c>
      <c r="AJ62" s="244">
        <v>19.13</v>
      </c>
      <c r="AK62" s="244">
        <v>0</v>
      </c>
      <c r="AL62" s="246">
        <v>22.38</v>
      </c>
      <c r="AM62" s="244">
        <v>3.58</v>
      </c>
      <c r="AN62" s="244">
        <v>0.56000000000000005</v>
      </c>
      <c r="AO62" s="244">
        <v>0</v>
      </c>
      <c r="AP62" s="244">
        <v>2.2999999999999998</v>
      </c>
      <c r="AQ62" s="244">
        <v>0</v>
      </c>
      <c r="AR62" s="244">
        <v>3</v>
      </c>
      <c r="AS62" s="244">
        <v>0</v>
      </c>
      <c r="AT62" s="246">
        <v>4.49</v>
      </c>
      <c r="AU62" s="261">
        <f t="shared" si="5"/>
        <v>13.930000000000001</v>
      </c>
      <c r="AV62" s="261">
        <f t="shared" si="6"/>
        <v>691.38999999999987</v>
      </c>
      <c r="AW62" s="245">
        <v>27</v>
      </c>
      <c r="AX62" s="261">
        <f t="shared" si="7"/>
        <v>6.5600000000000591</v>
      </c>
      <c r="AY62" s="244">
        <v>0</v>
      </c>
      <c r="AZ62" s="244">
        <v>0</v>
      </c>
      <c r="BA62" s="246">
        <v>185.67037499999998</v>
      </c>
      <c r="BB62" s="262">
        <f t="shared" si="8"/>
        <v>-179.11037499999992</v>
      </c>
      <c r="BC62" s="272">
        <f t="shared" si="9"/>
        <v>4.1688644292913945E-3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1</v>
      </c>
      <c r="Q63" s="145">
        <v>913.59</v>
      </c>
      <c r="R63" s="145">
        <v>23.77</v>
      </c>
      <c r="S63" s="261">
        <f t="shared" si="3"/>
        <v>889.82</v>
      </c>
      <c r="T63" s="244">
        <v>513.30999999999995</v>
      </c>
      <c r="W63" s="266">
        <f t="shared" si="4"/>
        <v>376.5100000000001</v>
      </c>
      <c r="X63" s="246">
        <v>22.27</v>
      </c>
      <c r="Y63" s="244">
        <v>88.98</v>
      </c>
      <c r="Z63" s="246">
        <v>9.16</v>
      </c>
      <c r="AA63" s="244">
        <v>0</v>
      </c>
      <c r="AB63" s="244">
        <v>-0.18</v>
      </c>
      <c r="AC63" s="246">
        <v>3.91</v>
      </c>
      <c r="AD63" s="244">
        <v>39</v>
      </c>
      <c r="AE63" s="244">
        <v>40.049999999999997</v>
      </c>
      <c r="AF63" s="244">
        <v>43.6</v>
      </c>
      <c r="AG63" s="244">
        <v>9.81</v>
      </c>
      <c r="AH63" s="244">
        <v>0</v>
      </c>
      <c r="AI63" s="244">
        <v>2.79</v>
      </c>
      <c r="AJ63" s="244">
        <v>4.8099999999999996</v>
      </c>
      <c r="AK63" s="244">
        <v>0</v>
      </c>
      <c r="AL63" s="246">
        <v>16.8</v>
      </c>
      <c r="AM63" s="244">
        <v>3.29</v>
      </c>
      <c r="AN63" s="244">
        <v>0.49</v>
      </c>
      <c r="AO63" s="244">
        <v>0</v>
      </c>
      <c r="AP63" s="244">
        <v>14.3</v>
      </c>
      <c r="AQ63" s="244">
        <v>0</v>
      </c>
      <c r="AR63" s="244">
        <v>1.2</v>
      </c>
      <c r="AS63" s="244">
        <v>0</v>
      </c>
      <c r="AT63" s="246">
        <v>-0.41</v>
      </c>
      <c r="AU63" s="261">
        <f t="shared" si="5"/>
        <v>18.87</v>
      </c>
      <c r="AV63" s="261">
        <f t="shared" si="6"/>
        <v>175.73000000000002</v>
      </c>
      <c r="AW63" s="245">
        <v>16</v>
      </c>
      <c r="AX63" s="261">
        <f t="shared" si="7"/>
        <v>68.100000000000136</v>
      </c>
      <c r="AY63" s="244">
        <v>0</v>
      </c>
      <c r="AZ63" s="244">
        <v>0</v>
      </c>
      <c r="BA63" s="246">
        <v>24.550564999999999</v>
      </c>
      <c r="BB63" s="262">
        <f t="shared" si="8"/>
        <v>43.549435000000138</v>
      </c>
      <c r="BC63" s="272">
        <f t="shared" si="9"/>
        <v>7.4541096115325403E-2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1</v>
      </c>
      <c r="Q64" s="145">
        <v>717.01</v>
      </c>
      <c r="R64" s="145">
        <v>29.94</v>
      </c>
      <c r="S64" s="261">
        <f t="shared" si="3"/>
        <v>687.06999999999994</v>
      </c>
      <c r="T64" s="244">
        <v>401.24</v>
      </c>
      <c r="W64" s="266">
        <f t="shared" si="4"/>
        <v>285.82999999999993</v>
      </c>
      <c r="X64" s="246">
        <v>18.07</v>
      </c>
      <c r="Y64" s="244">
        <v>68.709999999999994</v>
      </c>
      <c r="Z64" s="246">
        <v>14.65</v>
      </c>
      <c r="AA64" s="244">
        <v>0</v>
      </c>
      <c r="AB64" s="244">
        <v>-0.16</v>
      </c>
      <c r="AC64" s="246">
        <v>4.5599999999999996</v>
      </c>
      <c r="AD64" s="244">
        <v>64.33</v>
      </c>
      <c r="AE64" s="244">
        <v>32.659999999999997</v>
      </c>
      <c r="AF64" s="244">
        <v>63.9</v>
      </c>
      <c r="AG64" s="244">
        <v>10.86</v>
      </c>
      <c r="AH64" s="244">
        <v>0</v>
      </c>
      <c r="AI64" s="244">
        <v>1.1299999999999999</v>
      </c>
      <c r="AJ64" s="244">
        <v>5.07</v>
      </c>
      <c r="AK64" s="244">
        <v>0</v>
      </c>
      <c r="AL64" s="246">
        <v>133.43</v>
      </c>
      <c r="AM64" s="244">
        <v>1</v>
      </c>
      <c r="AN64" s="244">
        <v>6.09</v>
      </c>
      <c r="AO64" s="244">
        <v>0</v>
      </c>
      <c r="AP64" s="244">
        <v>6.34</v>
      </c>
      <c r="AQ64" s="244">
        <v>0</v>
      </c>
      <c r="AR64" s="244">
        <v>1.06</v>
      </c>
      <c r="AS64" s="244">
        <v>0</v>
      </c>
      <c r="AT64" s="246">
        <v>1.03</v>
      </c>
      <c r="AU64" s="261">
        <f t="shared" si="5"/>
        <v>15.52</v>
      </c>
      <c r="AV64" s="261">
        <f t="shared" si="6"/>
        <v>326.89999999999998</v>
      </c>
      <c r="AW64" s="245">
        <v>12</v>
      </c>
      <c r="AX64" s="261">
        <f t="shared" si="7"/>
        <v>-150.10000000000005</v>
      </c>
      <c r="AY64" s="244">
        <v>0</v>
      </c>
      <c r="AZ64" s="244">
        <v>0</v>
      </c>
      <c r="BA64" s="246">
        <v>24.599489999999999</v>
      </c>
      <c r="BB64" s="262">
        <f t="shared" si="8"/>
        <v>-174.69949000000005</v>
      </c>
      <c r="BC64" s="272">
        <f t="shared" si="9"/>
        <v>-0.20934157124726302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1</v>
      </c>
      <c r="Q65" s="145">
        <v>2491.0700000000002</v>
      </c>
      <c r="R65" s="145">
        <v>16.829999999999998</v>
      </c>
      <c r="S65" s="261">
        <f t="shared" si="3"/>
        <v>2474.2400000000002</v>
      </c>
      <c r="T65" s="244">
        <v>997.71</v>
      </c>
      <c r="W65" s="266">
        <f t="shared" si="4"/>
        <v>1476.5300000000002</v>
      </c>
      <c r="X65" s="246">
        <v>57.36</v>
      </c>
      <c r="Y65" s="244">
        <v>296.91000000000003</v>
      </c>
      <c r="Z65" s="246">
        <v>17.38</v>
      </c>
      <c r="AA65" s="244">
        <v>0</v>
      </c>
      <c r="AB65" s="244">
        <v>-6.12</v>
      </c>
      <c r="AC65" s="246">
        <v>8.9499999999999993</v>
      </c>
      <c r="AD65" s="244">
        <v>103.83</v>
      </c>
      <c r="AE65" s="244">
        <v>240.97</v>
      </c>
      <c r="AF65" s="244">
        <v>153.85</v>
      </c>
      <c r="AG65" s="244">
        <v>257.22000000000003</v>
      </c>
      <c r="AH65" s="244">
        <v>0</v>
      </c>
      <c r="AI65" s="244">
        <v>84.4</v>
      </c>
      <c r="AJ65" s="244">
        <v>42.9</v>
      </c>
      <c r="AK65" s="244">
        <v>0</v>
      </c>
      <c r="AL65" s="246">
        <v>63.6</v>
      </c>
      <c r="AM65" s="244">
        <v>3.83</v>
      </c>
      <c r="AN65" s="244">
        <v>8.84</v>
      </c>
      <c r="AO65" s="244">
        <v>1.64</v>
      </c>
      <c r="AP65" s="244">
        <v>32.130000000000003</v>
      </c>
      <c r="AQ65" s="244">
        <v>0</v>
      </c>
      <c r="AR65" s="244">
        <v>5.93</v>
      </c>
      <c r="AS65" s="244">
        <v>0</v>
      </c>
      <c r="AT65" s="246">
        <v>23.26</v>
      </c>
      <c r="AU65" s="261">
        <f t="shared" si="5"/>
        <v>75.63000000000001</v>
      </c>
      <c r="AV65" s="261">
        <f t="shared" si="6"/>
        <v>1022.4</v>
      </c>
      <c r="AW65" s="245">
        <v>43</v>
      </c>
      <c r="AX65" s="261">
        <f t="shared" si="7"/>
        <v>42.310000000000059</v>
      </c>
      <c r="AY65" s="244">
        <v>0</v>
      </c>
      <c r="AZ65" s="244">
        <v>0</v>
      </c>
      <c r="BA65" s="246">
        <v>293.00204000000002</v>
      </c>
      <c r="BB65" s="262">
        <f t="shared" si="8"/>
        <v>-250.69203999999996</v>
      </c>
      <c r="BC65" s="272">
        <f t="shared" si="9"/>
        <v>1.6984669238520017E-2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1</v>
      </c>
      <c r="Q66" s="145">
        <v>1691.25</v>
      </c>
      <c r="R66" s="145">
        <v>24.58</v>
      </c>
      <c r="S66" s="261">
        <f t="shared" si="3"/>
        <v>1666.67</v>
      </c>
      <c r="T66" s="244">
        <v>953.34</v>
      </c>
      <c r="W66" s="266">
        <f t="shared" si="4"/>
        <v>713.33</v>
      </c>
      <c r="X66" s="246">
        <v>42.02</v>
      </c>
      <c r="Y66" s="244">
        <v>166.67</v>
      </c>
      <c r="Z66" s="246">
        <v>12.83</v>
      </c>
      <c r="AA66" s="244">
        <v>0</v>
      </c>
      <c r="AB66" s="244">
        <v>-1.35</v>
      </c>
      <c r="AC66" s="246">
        <v>4.4800000000000004</v>
      </c>
      <c r="AD66" s="244">
        <v>50.3</v>
      </c>
      <c r="AE66" s="244">
        <v>39.74</v>
      </c>
      <c r="AF66" s="244">
        <v>59.6</v>
      </c>
      <c r="AG66" s="244">
        <v>13.24</v>
      </c>
      <c r="AH66" s="244">
        <v>0</v>
      </c>
      <c r="AI66" s="244">
        <v>5.15</v>
      </c>
      <c r="AJ66" s="244">
        <v>3.25</v>
      </c>
      <c r="AK66" s="244">
        <v>0</v>
      </c>
      <c r="AL66" s="246">
        <v>21.84</v>
      </c>
      <c r="AM66" s="244">
        <v>2.83</v>
      </c>
      <c r="AN66" s="244">
        <v>7.06</v>
      </c>
      <c r="AO66" s="244">
        <v>0</v>
      </c>
      <c r="AP66" s="244">
        <v>8.1999999999999993</v>
      </c>
      <c r="AQ66" s="244">
        <v>1.79</v>
      </c>
      <c r="AR66" s="244">
        <v>1.85</v>
      </c>
      <c r="AS66" s="244">
        <v>0</v>
      </c>
      <c r="AT66" s="246">
        <v>0.27</v>
      </c>
      <c r="AU66" s="261">
        <f t="shared" si="5"/>
        <v>22</v>
      </c>
      <c r="AV66" s="261">
        <f t="shared" si="6"/>
        <v>215.12</v>
      </c>
      <c r="AW66" s="245">
        <v>29</v>
      </c>
      <c r="AX66" s="261">
        <f t="shared" si="7"/>
        <v>250.82000000000005</v>
      </c>
      <c r="AY66" s="244">
        <v>0</v>
      </c>
      <c r="AZ66" s="244">
        <v>0</v>
      </c>
      <c r="BA66" s="246">
        <v>71.264154999999988</v>
      </c>
      <c r="BB66" s="262">
        <f t="shared" si="8"/>
        <v>179.55584500000006</v>
      </c>
      <c r="BC66" s="272">
        <f t="shared" si="9"/>
        <v>0.14830450849963048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1</v>
      </c>
      <c r="Q67" s="145">
        <v>2941.66</v>
      </c>
      <c r="R67" s="145">
        <v>68.8</v>
      </c>
      <c r="S67" s="261">
        <f t="shared" si="3"/>
        <v>2872.8599999999997</v>
      </c>
      <c r="T67" s="244">
        <v>1208.94</v>
      </c>
      <c r="W67" s="266">
        <f t="shared" si="4"/>
        <v>1663.9199999999996</v>
      </c>
      <c r="X67" s="246">
        <v>30.4</v>
      </c>
      <c r="Y67" s="244">
        <v>272.92</v>
      </c>
      <c r="Z67" s="246">
        <v>3.59</v>
      </c>
      <c r="AA67" s="244">
        <v>0</v>
      </c>
      <c r="AB67" s="244">
        <v>-0.7</v>
      </c>
      <c r="AC67" s="246">
        <v>24.47</v>
      </c>
      <c r="AD67" s="244">
        <v>109.44</v>
      </c>
      <c r="AE67" s="244">
        <v>328.92</v>
      </c>
      <c r="AF67" s="244">
        <v>205.93</v>
      </c>
      <c r="AG67" s="244">
        <v>156.02000000000001</v>
      </c>
      <c r="AH67" s="244">
        <v>0</v>
      </c>
      <c r="AI67" s="244">
        <v>137.36000000000001</v>
      </c>
      <c r="AJ67" s="244">
        <v>24.8</v>
      </c>
      <c r="AK67" s="244">
        <v>0</v>
      </c>
      <c r="AL67" s="246">
        <v>34.79</v>
      </c>
      <c r="AM67" s="244">
        <v>3.23</v>
      </c>
      <c r="AN67" s="244">
        <v>6.87</v>
      </c>
      <c r="AO67" s="244">
        <v>0</v>
      </c>
      <c r="AP67" s="244">
        <v>10.15</v>
      </c>
      <c r="AQ67" s="244">
        <v>0</v>
      </c>
      <c r="AR67" s="244">
        <v>4.24</v>
      </c>
      <c r="AS67" s="244">
        <v>0</v>
      </c>
      <c r="AT67" s="246">
        <v>6.14</v>
      </c>
      <c r="AU67" s="261">
        <f t="shared" si="5"/>
        <v>30.630000000000003</v>
      </c>
      <c r="AV67" s="261">
        <f t="shared" si="6"/>
        <v>1027.8899999999999</v>
      </c>
      <c r="AW67" s="245">
        <v>50</v>
      </c>
      <c r="AX67" s="261">
        <f t="shared" si="7"/>
        <v>302.88999999999987</v>
      </c>
      <c r="AY67" s="244">
        <v>0</v>
      </c>
      <c r="AZ67" s="244">
        <v>0</v>
      </c>
      <c r="BA67" s="246">
        <v>262.98165999999998</v>
      </c>
      <c r="BB67" s="262">
        <f t="shared" si="8"/>
        <v>39.908339999999896</v>
      </c>
      <c r="BC67" s="272">
        <f t="shared" si="9"/>
        <v>0.10296567244345026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1</v>
      </c>
      <c r="Q68" s="145">
        <v>4340.67</v>
      </c>
      <c r="R68" s="145">
        <v>60.2</v>
      </c>
      <c r="S68" s="261">
        <f t="shared" si="3"/>
        <v>4280.47</v>
      </c>
      <c r="T68" s="244">
        <v>1778.21</v>
      </c>
      <c r="W68" s="266">
        <f t="shared" si="4"/>
        <v>2502.2600000000002</v>
      </c>
      <c r="X68" s="246">
        <v>95.58</v>
      </c>
      <c r="Y68" s="244">
        <v>513.66</v>
      </c>
      <c r="Z68" s="246">
        <v>22.21</v>
      </c>
      <c r="AA68" s="244">
        <v>0</v>
      </c>
      <c r="AB68" s="244">
        <v>-5.27</v>
      </c>
      <c r="AC68" s="246">
        <v>21.14</v>
      </c>
      <c r="AD68" s="244">
        <v>138.26</v>
      </c>
      <c r="AE68" s="244">
        <v>396.3</v>
      </c>
      <c r="AF68" s="244">
        <v>285.74</v>
      </c>
      <c r="AG68" s="244">
        <v>141.97</v>
      </c>
      <c r="AH68" s="244">
        <v>0</v>
      </c>
      <c r="AI68" s="244">
        <v>73.66</v>
      </c>
      <c r="AJ68" s="244">
        <v>29.18</v>
      </c>
      <c r="AK68" s="244">
        <v>0</v>
      </c>
      <c r="AL68" s="246">
        <v>56.54</v>
      </c>
      <c r="AM68" s="244">
        <v>2.93</v>
      </c>
      <c r="AN68" s="244">
        <v>7.93</v>
      </c>
      <c r="AO68" s="244">
        <v>9.3800000000000008</v>
      </c>
      <c r="AP68" s="244">
        <v>48.79</v>
      </c>
      <c r="AQ68" s="244">
        <v>0</v>
      </c>
      <c r="AR68" s="244">
        <v>5.46</v>
      </c>
      <c r="AS68" s="244">
        <v>0</v>
      </c>
      <c r="AT68" s="246">
        <v>9.5</v>
      </c>
      <c r="AU68" s="261">
        <f t="shared" si="5"/>
        <v>83.99</v>
      </c>
      <c r="AV68" s="261">
        <f t="shared" si="6"/>
        <v>1205.6400000000001</v>
      </c>
      <c r="AW68" s="245">
        <v>74</v>
      </c>
      <c r="AX68" s="261">
        <f t="shared" si="7"/>
        <v>607.04</v>
      </c>
      <c r="AY68" s="244">
        <v>0</v>
      </c>
      <c r="AZ68" s="244">
        <v>0</v>
      </c>
      <c r="BA68" s="246">
        <v>296.93561</v>
      </c>
      <c r="BB68" s="262">
        <f t="shared" si="8"/>
        <v>310.10438999999997</v>
      </c>
      <c r="BC68" s="272">
        <f t="shared" si="9"/>
        <v>0.13984937809140063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1</v>
      </c>
      <c r="Q69" s="145">
        <v>2321.5500000000002</v>
      </c>
      <c r="R69" s="145">
        <v>25.39</v>
      </c>
      <c r="S69" s="261">
        <f t="shared" si="3"/>
        <v>2296.1600000000003</v>
      </c>
      <c r="T69" s="244">
        <v>921.92</v>
      </c>
      <c r="W69" s="266">
        <f t="shared" si="4"/>
        <v>1374.2400000000002</v>
      </c>
      <c r="X69" s="246">
        <v>55.34</v>
      </c>
      <c r="Y69" s="244">
        <v>195.17</v>
      </c>
      <c r="Z69" s="246">
        <v>43.86</v>
      </c>
      <c r="AA69" s="244">
        <v>0</v>
      </c>
      <c r="AB69" s="244">
        <v>46.23</v>
      </c>
      <c r="AC69" s="246">
        <v>9.2200000000000006</v>
      </c>
      <c r="AD69" s="244">
        <v>92.39</v>
      </c>
      <c r="AE69" s="244">
        <v>204.25</v>
      </c>
      <c r="AF69" s="244">
        <v>175.38</v>
      </c>
      <c r="AG69" s="244">
        <v>70.58</v>
      </c>
      <c r="AH69" s="244">
        <v>0</v>
      </c>
      <c r="AI69" s="244">
        <v>72.62</v>
      </c>
      <c r="AJ69" s="244">
        <v>59.15</v>
      </c>
      <c r="AK69" s="244">
        <v>0</v>
      </c>
      <c r="AL69" s="246">
        <v>32.880000000000003</v>
      </c>
      <c r="AM69" s="244">
        <v>4.51</v>
      </c>
      <c r="AN69" s="244">
        <v>6.18</v>
      </c>
      <c r="AO69" s="244">
        <v>1.47</v>
      </c>
      <c r="AP69" s="244">
        <v>7.27</v>
      </c>
      <c r="AQ69" s="244">
        <v>0</v>
      </c>
      <c r="AR69" s="244">
        <v>4.2300000000000004</v>
      </c>
      <c r="AS69" s="244">
        <v>0</v>
      </c>
      <c r="AT69" s="246">
        <v>7.14</v>
      </c>
      <c r="AU69" s="261">
        <f t="shared" si="5"/>
        <v>30.8</v>
      </c>
      <c r="AV69" s="261">
        <f t="shared" si="6"/>
        <v>738.05</v>
      </c>
      <c r="AW69" s="245">
        <v>40</v>
      </c>
      <c r="AX69" s="261">
        <f t="shared" si="7"/>
        <v>357.27000000000044</v>
      </c>
      <c r="AY69" s="244">
        <v>0</v>
      </c>
      <c r="AZ69" s="244">
        <v>0</v>
      </c>
      <c r="BA69" s="246">
        <v>273.89193500000005</v>
      </c>
      <c r="BB69" s="262">
        <f t="shared" si="8"/>
        <v>83.37806500000039</v>
      </c>
      <c r="BC69" s="272">
        <f t="shared" si="9"/>
        <v>0.15389287329585855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1</v>
      </c>
      <c r="Q70" s="145">
        <v>3045.61</v>
      </c>
      <c r="R70" s="145">
        <v>63.43</v>
      </c>
      <c r="S70" s="261">
        <f t="shared" si="3"/>
        <v>2982.1800000000003</v>
      </c>
      <c r="T70" s="244">
        <v>1223.83</v>
      </c>
      <c r="W70" s="266">
        <f t="shared" si="4"/>
        <v>1758.3500000000004</v>
      </c>
      <c r="X70" s="246">
        <v>51.06</v>
      </c>
      <c r="Y70" s="244">
        <v>283.31</v>
      </c>
      <c r="Z70" s="246">
        <v>10.14</v>
      </c>
      <c r="AA70" s="244">
        <v>0</v>
      </c>
      <c r="AB70" s="244">
        <v>-5.89</v>
      </c>
      <c r="AC70" s="246">
        <v>24.82</v>
      </c>
      <c r="AD70" s="244">
        <v>102.46</v>
      </c>
      <c r="AE70" s="244">
        <v>359.95</v>
      </c>
      <c r="AF70" s="244">
        <v>214.98</v>
      </c>
      <c r="AG70" s="244">
        <v>106.64</v>
      </c>
      <c r="AH70" s="244">
        <v>0</v>
      </c>
      <c r="AI70" s="244">
        <v>128.16</v>
      </c>
      <c r="AJ70" s="244">
        <v>32.270000000000003</v>
      </c>
      <c r="AK70" s="244">
        <v>0</v>
      </c>
      <c r="AL70" s="246">
        <v>39.85</v>
      </c>
      <c r="AM70" s="244">
        <v>4.72</v>
      </c>
      <c r="AN70" s="244">
        <v>6.83</v>
      </c>
      <c r="AO70" s="244">
        <v>0</v>
      </c>
      <c r="AP70" s="244">
        <v>8.9499999999999993</v>
      </c>
      <c r="AQ70" s="244">
        <v>0</v>
      </c>
      <c r="AR70" s="244">
        <v>3.33</v>
      </c>
      <c r="AS70" s="244">
        <v>0</v>
      </c>
      <c r="AT70" s="246">
        <v>30.67</v>
      </c>
      <c r="AU70" s="261">
        <f t="shared" si="5"/>
        <v>54.5</v>
      </c>
      <c r="AV70" s="261">
        <f t="shared" si="6"/>
        <v>1038.81</v>
      </c>
      <c r="AW70" s="245">
        <v>52</v>
      </c>
      <c r="AX70" s="261">
        <f t="shared" si="7"/>
        <v>341.96000000000049</v>
      </c>
      <c r="AY70" s="244">
        <v>0</v>
      </c>
      <c r="AZ70" s="244">
        <v>0</v>
      </c>
      <c r="BA70" s="246">
        <v>238.63658000000001</v>
      </c>
      <c r="BB70" s="262">
        <f t="shared" si="8"/>
        <v>103.32342000000048</v>
      </c>
      <c r="BC70" s="272">
        <f t="shared" si="9"/>
        <v>0.11227964184514776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1</v>
      </c>
      <c r="Q71" s="145">
        <v>3854.55</v>
      </c>
      <c r="R71" s="145">
        <v>40.07</v>
      </c>
      <c r="S71" s="261">
        <f t="shared" si="3"/>
        <v>3814.48</v>
      </c>
      <c r="T71" s="244">
        <v>1834.05</v>
      </c>
      <c r="W71" s="266">
        <f t="shared" si="4"/>
        <v>1980.43</v>
      </c>
      <c r="X71" s="246">
        <v>55.97</v>
      </c>
      <c r="Y71" s="244">
        <v>267.01</v>
      </c>
      <c r="Z71" s="246">
        <v>0.18</v>
      </c>
      <c r="AA71" s="244">
        <v>0</v>
      </c>
      <c r="AB71" s="244">
        <v>-1.55</v>
      </c>
      <c r="AC71" s="246">
        <v>13.44</v>
      </c>
      <c r="AD71" s="244">
        <v>91.39</v>
      </c>
      <c r="AE71" s="244">
        <v>313.02999999999997</v>
      </c>
      <c r="AF71" s="244">
        <v>243.36</v>
      </c>
      <c r="AG71" s="244">
        <v>88.95</v>
      </c>
      <c r="AH71" s="244">
        <v>0</v>
      </c>
      <c r="AI71" s="244">
        <v>105.03</v>
      </c>
      <c r="AJ71" s="244">
        <v>87.34</v>
      </c>
      <c r="AK71" s="244">
        <v>0</v>
      </c>
      <c r="AL71" s="246">
        <v>45.98</v>
      </c>
      <c r="AM71" s="244">
        <v>2.34</v>
      </c>
      <c r="AN71" s="244">
        <v>10.46</v>
      </c>
      <c r="AO71" s="244">
        <v>0</v>
      </c>
      <c r="AP71" s="244">
        <v>10.119999999999999</v>
      </c>
      <c r="AQ71" s="244">
        <v>0</v>
      </c>
      <c r="AR71" s="244">
        <v>3.41</v>
      </c>
      <c r="AS71" s="244">
        <v>0</v>
      </c>
      <c r="AT71" s="246">
        <v>12.18</v>
      </c>
      <c r="AU71" s="261">
        <f t="shared" si="5"/>
        <v>38.510000000000005</v>
      </c>
      <c r="AV71" s="261">
        <f t="shared" si="6"/>
        <v>1013.59</v>
      </c>
      <c r="AW71" s="245">
        <v>66</v>
      </c>
      <c r="AX71" s="261">
        <f t="shared" si="7"/>
        <v>589.57000000000005</v>
      </c>
      <c r="AY71" s="244">
        <v>0</v>
      </c>
      <c r="AZ71" s="244">
        <v>0</v>
      </c>
      <c r="BA71" s="246">
        <v>186.71736999999999</v>
      </c>
      <c r="BB71" s="262">
        <f t="shared" si="8"/>
        <v>402.85263000000009</v>
      </c>
      <c r="BC71" s="272">
        <f t="shared" si="9"/>
        <v>0.15295430076143779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1</v>
      </c>
      <c r="Q72" s="145">
        <v>8735.0400000000009</v>
      </c>
      <c r="R72" s="145">
        <v>24.15</v>
      </c>
      <c r="S72" s="261">
        <f t="shared" si="3"/>
        <v>8710.8900000000012</v>
      </c>
      <c r="T72" s="244">
        <v>2803.63</v>
      </c>
      <c r="W72" s="266">
        <f t="shared" si="4"/>
        <v>5907.2600000000011</v>
      </c>
      <c r="X72" s="246">
        <v>248.04</v>
      </c>
      <c r="Y72" s="244">
        <v>1045.31</v>
      </c>
      <c r="Z72" s="246">
        <v>57.29</v>
      </c>
      <c r="AA72" s="244">
        <v>0</v>
      </c>
      <c r="AB72" s="244">
        <v>-26.17</v>
      </c>
      <c r="AC72" s="246">
        <v>6.69</v>
      </c>
      <c r="AD72" s="244">
        <v>231.54</v>
      </c>
      <c r="AE72" s="244">
        <v>546.54999999999995</v>
      </c>
      <c r="AF72" s="244">
        <v>435.54</v>
      </c>
      <c r="AG72" s="244">
        <v>342.38</v>
      </c>
      <c r="AH72" s="244">
        <v>0</v>
      </c>
      <c r="AI72" s="244">
        <v>294.14</v>
      </c>
      <c r="AJ72" s="244">
        <v>32.549999999999997</v>
      </c>
      <c r="AK72" s="244">
        <v>39.46</v>
      </c>
      <c r="AL72" s="246">
        <v>142.46</v>
      </c>
      <c r="AM72" s="244">
        <v>25.72</v>
      </c>
      <c r="AN72" s="244">
        <v>15.77</v>
      </c>
      <c r="AO72" s="244">
        <v>33.770000000000003</v>
      </c>
      <c r="AP72" s="244">
        <v>113.74</v>
      </c>
      <c r="AQ72" s="244">
        <v>0</v>
      </c>
      <c r="AR72" s="244">
        <v>19.7</v>
      </c>
      <c r="AS72" s="244">
        <v>0</v>
      </c>
      <c r="AT72" s="246">
        <v>65</v>
      </c>
      <c r="AU72" s="261">
        <f t="shared" si="5"/>
        <v>273.7</v>
      </c>
      <c r="AV72" s="261">
        <f t="shared" si="6"/>
        <v>2338.3199999999993</v>
      </c>
      <c r="AW72" s="245">
        <v>171</v>
      </c>
      <c r="AX72" s="261">
        <f t="shared" si="7"/>
        <v>2027.820000000002</v>
      </c>
      <c r="AY72" s="244">
        <v>0</v>
      </c>
      <c r="AZ72" s="244">
        <v>0</v>
      </c>
      <c r="BA72" s="246">
        <v>646.69064999999989</v>
      </c>
      <c r="BB72" s="262">
        <f t="shared" si="8"/>
        <v>1381.129350000002</v>
      </c>
      <c r="BC72" s="272">
        <f t="shared" si="9"/>
        <v>0.23214776349049365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1</v>
      </c>
      <c r="Q73" s="145">
        <v>981.76</v>
      </c>
      <c r="R73" s="145">
        <v>17.420000000000002</v>
      </c>
      <c r="S73" s="261">
        <f t="shared" si="3"/>
        <v>964.34</v>
      </c>
      <c r="T73" s="244">
        <v>589.41</v>
      </c>
      <c r="W73" s="266">
        <f t="shared" si="4"/>
        <v>374.93000000000006</v>
      </c>
      <c r="X73" s="246">
        <v>3.55</v>
      </c>
      <c r="Y73" s="244">
        <v>96.43</v>
      </c>
      <c r="Z73" s="246">
        <v>14.86</v>
      </c>
      <c r="AA73" s="244">
        <v>0</v>
      </c>
      <c r="AB73" s="244">
        <v>-0.28999999999999998</v>
      </c>
      <c r="AC73" s="246">
        <v>2.63</v>
      </c>
      <c r="AD73" s="244">
        <v>52.64</v>
      </c>
      <c r="AE73" s="244">
        <v>86.09</v>
      </c>
      <c r="AF73" s="244">
        <v>82.26</v>
      </c>
      <c r="AG73" s="244">
        <v>19.75</v>
      </c>
      <c r="AH73" s="244">
        <v>0</v>
      </c>
      <c r="AI73" s="244">
        <v>5.35</v>
      </c>
      <c r="AJ73" s="244">
        <v>5.73</v>
      </c>
      <c r="AK73" s="244">
        <v>0</v>
      </c>
      <c r="AL73" s="246">
        <v>12.16</v>
      </c>
      <c r="AM73" s="244">
        <v>4.53</v>
      </c>
      <c r="AN73" s="244">
        <v>1.66</v>
      </c>
      <c r="AO73" s="244">
        <v>0</v>
      </c>
      <c r="AP73" s="244">
        <v>42.08</v>
      </c>
      <c r="AQ73" s="244">
        <v>0</v>
      </c>
      <c r="AR73" s="244">
        <v>7.07</v>
      </c>
      <c r="AS73" s="244">
        <v>0</v>
      </c>
      <c r="AT73" s="246">
        <v>0.34</v>
      </c>
      <c r="AU73" s="261">
        <f t="shared" si="5"/>
        <v>55.68</v>
      </c>
      <c r="AV73" s="261">
        <f t="shared" si="6"/>
        <v>319.66000000000003</v>
      </c>
      <c r="AW73" s="245">
        <v>17</v>
      </c>
      <c r="AX73" s="261">
        <f t="shared" si="7"/>
        <v>-74.230000000000018</v>
      </c>
      <c r="AY73" s="244">
        <v>0</v>
      </c>
      <c r="AZ73" s="244">
        <v>0</v>
      </c>
      <c r="BA73" s="246">
        <v>91.51910500000001</v>
      </c>
      <c r="BB73" s="262">
        <f t="shared" si="8"/>
        <v>-165.74910500000004</v>
      </c>
      <c r="BC73" s="272">
        <f t="shared" si="9"/>
        <v>-7.5609110169491539E-2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1</v>
      </c>
      <c r="Q74" s="145">
        <v>2360.5300000000002</v>
      </c>
      <c r="R74" s="145">
        <v>45.11</v>
      </c>
      <c r="S74" s="261">
        <f t="shared" si="3"/>
        <v>2315.42</v>
      </c>
      <c r="T74" s="244">
        <v>906.28</v>
      </c>
      <c r="W74" s="266">
        <f t="shared" si="4"/>
        <v>1409.14</v>
      </c>
      <c r="X74" s="246">
        <v>47.01</v>
      </c>
      <c r="Y74" s="244">
        <v>219.97</v>
      </c>
      <c r="Z74" s="246">
        <v>29.01</v>
      </c>
      <c r="AA74" s="244">
        <v>0</v>
      </c>
      <c r="AB74" s="244">
        <v>-0.77</v>
      </c>
      <c r="AC74" s="246">
        <v>15.99</v>
      </c>
      <c r="AD74" s="244">
        <v>132.77000000000001</v>
      </c>
      <c r="AE74" s="244">
        <v>301.47000000000003</v>
      </c>
      <c r="AF74" s="244">
        <v>179.99</v>
      </c>
      <c r="AG74" s="244">
        <v>124.35</v>
      </c>
      <c r="AH74" s="244">
        <v>0</v>
      </c>
      <c r="AI74" s="244">
        <v>144.12</v>
      </c>
      <c r="AJ74" s="244">
        <v>29.17</v>
      </c>
      <c r="AK74" s="244">
        <v>0</v>
      </c>
      <c r="AL74" s="246">
        <v>18.579999999999998</v>
      </c>
      <c r="AM74" s="244">
        <v>4.37</v>
      </c>
      <c r="AN74" s="244">
        <v>11.54</v>
      </c>
      <c r="AO74" s="244">
        <v>0</v>
      </c>
      <c r="AP74" s="244">
        <v>19.77</v>
      </c>
      <c r="AQ74" s="244">
        <v>0</v>
      </c>
      <c r="AR74" s="244">
        <v>2.66</v>
      </c>
      <c r="AS74" s="244">
        <v>0</v>
      </c>
      <c r="AT74" s="246">
        <v>2.69</v>
      </c>
      <c r="AU74" s="261">
        <f t="shared" si="5"/>
        <v>41.03</v>
      </c>
      <c r="AV74" s="261">
        <f t="shared" si="6"/>
        <v>971.48</v>
      </c>
      <c r="AW74" s="245">
        <v>40</v>
      </c>
      <c r="AX74" s="261">
        <f t="shared" si="7"/>
        <v>116.8900000000001</v>
      </c>
      <c r="AY74" s="244">
        <v>0</v>
      </c>
      <c r="AZ74" s="244">
        <v>0</v>
      </c>
      <c r="BA74" s="246">
        <v>281.86670999999996</v>
      </c>
      <c r="BB74" s="262">
        <f t="shared" si="8"/>
        <v>-164.97670999999985</v>
      </c>
      <c r="BC74" s="272">
        <f t="shared" si="9"/>
        <v>4.9518540327807774E-2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1</v>
      </c>
      <c r="Q75" s="145">
        <v>2058.7800000000002</v>
      </c>
      <c r="R75" s="145">
        <v>22.33</v>
      </c>
      <c r="S75" s="261">
        <f t="shared" si="3"/>
        <v>2036.4500000000003</v>
      </c>
      <c r="T75" s="244">
        <v>811.74</v>
      </c>
      <c r="W75" s="266">
        <f t="shared" si="4"/>
        <v>1224.7100000000003</v>
      </c>
      <c r="X75" s="246">
        <v>60.51</v>
      </c>
      <c r="Y75" s="244">
        <v>173.1</v>
      </c>
      <c r="Z75" s="246">
        <v>3.29</v>
      </c>
      <c r="AA75" s="244">
        <v>0</v>
      </c>
      <c r="AB75" s="244">
        <v>-1.26</v>
      </c>
      <c r="AC75" s="246">
        <v>8.5299999999999994</v>
      </c>
      <c r="AD75" s="244">
        <v>113.43</v>
      </c>
      <c r="AE75" s="244">
        <v>230.01</v>
      </c>
      <c r="AF75" s="244">
        <v>166.12</v>
      </c>
      <c r="AG75" s="244">
        <v>99.97</v>
      </c>
      <c r="AH75" s="244">
        <v>0</v>
      </c>
      <c r="AI75" s="244">
        <v>84.54</v>
      </c>
      <c r="AJ75" s="244">
        <v>28.8</v>
      </c>
      <c r="AK75" s="244">
        <v>0</v>
      </c>
      <c r="AL75" s="246">
        <v>19.48</v>
      </c>
      <c r="AM75" s="244">
        <v>1.96</v>
      </c>
      <c r="AN75" s="244">
        <v>8.5</v>
      </c>
      <c r="AO75" s="244">
        <v>0</v>
      </c>
      <c r="AP75" s="244">
        <v>21.41</v>
      </c>
      <c r="AQ75" s="244">
        <v>0</v>
      </c>
      <c r="AR75" s="244">
        <v>3.98</v>
      </c>
      <c r="AS75" s="244">
        <v>0</v>
      </c>
      <c r="AT75" s="246">
        <v>4.97</v>
      </c>
      <c r="AU75" s="261">
        <f t="shared" si="5"/>
        <v>40.82</v>
      </c>
      <c r="AV75" s="261">
        <f t="shared" si="6"/>
        <v>783.17</v>
      </c>
      <c r="AW75" s="245">
        <v>35</v>
      </c>
      <c r="AX75" s="261">
        <f t="shared" si="7"/>
        <v>176.91000000000031</v>
      </c>
      <c r="AY75" s="244">
        <v>0</v>
      </c>
      <c r="AZ75" s="244">
        <v>0</v>
      </c>
      <c r="BA75" s="246">
        <v>273.10913500000004</v>
      </c>
      <c r="BB75" s="262">
        <f t="shared" si="8"/>
        <v>-96.199134999999728</v>
      </c>
      <c r="BC75" s="272">
        <f t="shared" si="9"/>
        <v>8.5929531081514438E-2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1</v>
      </c>
      <c r="Q76" s="145">
        <v>5179.8900000000003</v>
      </c>
      <c r="R76" s="145">
        <v>53.48</v>
      </c>
      <c r="S76" s="261">
        <f t="shared" si="3"/>
        <v>5126.4100000000008</v>
      </c>
      <c r="T76" s="244">
        <v>1961</v>
      </c>
      <c r="W76" s="266">
        <f t="shared" si="4"/>
        <v>3165.4100000000008</v>
      </c>
      <c r="X76" s="246">
        <v>115.09</v>
      </c>
      <c r="Y76" s="244">
        <v>615.16999999999996</v>
      </c>
      <c r="Z76" s="246">
        <v>27.73</v>
      </c>
      <c r="AA76" s="244">
        <v>0</v>
      </c>
      <c r="AB76" s="244">
        <v>-4.2</v>
      </c>
      <c r="AC76" s="246">
        <v>21.08</v>
      </c>
      <c r="AD76" s="244">
        <v>198.54</v>
      </c>
      <c r="AE76" s="244">
        <v>527.02</v>
      </c>
      <c r="AF76" s="244">
        <v>290.45999999999998</v>
      </c>
      <c r="AG76" s="244">
        <v>171.75</v>
      </c>
      <c r="AH76" s="244">
        <v>0</v>
      </c>
      <c r="AI76" s="244">
        <v>134.66999999999999</v>
      </c>
      <c r="AJ76" s="244">
        <v>33.67</v>
      </c>
      <c r="AK76" s="244">
        <v>1.65</v>
      </c>
      <c r="AL76" s="246">
        <v>31.93</v>
      </c>
      <c r="AM76" s="244">
        <v>4.42</v>
      </c>
      <c r="AN76" s="244">
        <v>11.27</v>
      </c>
      <c r="AO76" s="244">
        <v>0.45</v>
      </c>
      <c r="AP76" s="244">
        <v>48.04</v>
      </c>
      <c r="AQ76" s="244">
        <v>0</v>
      </c>
      <c r="AR76" s="244">
        <v>9.5</v>
      </c>
      <c r="AS76" s="244">
        <v>0</v>
      </c>
      <c r="AT76" s="246">
        <v>7.62</v>
      </c>
      <c r="AU76" s="261">
        <f t="shared" si="5"/>
        <v>81.300000000000011</v>
      </c>
      <c r="AV76" s="261">
        <f t="shared" si="6"/>
        <v>1470.9900000000002</v>
      </c>
      <c r="AW76" s="245">
        <v>89</v>
      </c>
      <c r="AX76" s="261">
        <f t="shared" si="7"/>
        <v>864.31000000000085</v>
      </c>
      <c r="AY76" s="244">
        <v>0</v>
      </c>
      <c r="AZ76" s="244">
        <v>0</v>
      </c>
      <c r="BA76" s="246">
        <v>393.03409499999998</v>
      </c>
      <c r="BB76" s="262">
        <f t="shared" si="8"/>
        <v>471.27590500000088</v>
      </c>
      <c r="BC76" s="272">
        <f t="shared" si="9"/>
        <v>0.16685875568786226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1</v>
      </c>
      <c r="Q77" s="145">
        <v>2037.34</v>
      </c>
      <c r="R77" s="145">
        <v>30.38</v>
      </c>
      <c r="S77" s="261">
        <f t="shared" si="3"/>
        <v>2006.9599999999998</v>
      </c>
      <c r="T77" s="244">
        <v>1039.55</v>
      </c>
      <c r="W77" s="266">
        <f t="shared" si="4"/>
        <v>967.40999999999985</v>
      </c>
      <c r="X77" s="246">
        <v>35.15</v>
      </c>
      <c r="Y77" s="244">
        <v>140.49</v>
      </c>
      <c r="Z77" s="246">
        <v>15.11</v>
      </c>
      <c r="AA77" s="244">
        <v>0</v>
      </c>
      <c r="AB77" s="244">
        <v>-0.59</v>
      </c>
      <c r="AC77" s="246">
        <v>9.36</v>
      </c>
      <c r="AD77" s="244">
        <v>87.88</v>
      </c>
      <c r="AE77" s="244">
        <v>275.79000000000002</v>
      </c>
      <c r="AF77" s="244">
        <v>168.72</v>
      </c>
      <c r="AG77" s="244">
        <v>147.63999999999999</v>
      </c>
      <c r="AH77" s="244">
        <v>0</v>
      </c>
      <c r="AI77" s="244">
        <v>103.68</v>
      </c>
      <c r="AJ77" s="244">
        <v>16.45</v>
      </c>
      <c r="AK77" s="244">
        <v>0</v>
      </c>
      <c r="AL77" s="246">
        <v>21.36</v>
      </c>
      <c r="AM77" s="244">
        <v>1.78</v>
      </c>
      <c r="AN77" s="244">
        <v>1.52</v>
      </c>
      <c r="AO77" s="244">
        <v>0</v>
      </c>
      <c r="AP77" s="244">
        <v>7.02</v>
      </c>
      <c r="AQ77" s="244">
        <v>1.96</v>
      </c>
      <c r="AR77" s="244">
        <v>1.19</v>
      </c>
      <c r="AS77" s="244">
        <v>0</v>
      </c>
      <c r="AT77" s="246">
        <v>34.94</v>
      </c>
      <c r="AU77" s="261">
        <f t="shared" si="5"/>
        <v>48.41</v>
      </c>
      <c r="AV77" s="261">
        <f t="shared" si="6"/>
        <v>869.93000000000006</v>
      </c>
      <c r="AW77" s="245">
        <v>40</v>
      </c>
      <c r="AX77" s="261">
        <f t="shared" si="7"/>
        <v>-124.50000000000023</v>
      </c>
      <c r="AY77" s="244">
        <v>0</v>
      </c>
      <c r="AZ77" s="244">
        <v>0</v>
      </c>
      <c r="BA77" s="246">
        <v>176.03215</v>
      </c>
      <c r="BB77" s="262">
        <f t="shared" si="8"/>
        <v>-300.53215000000023</v>
      </c>
      <c r="BC77" s="272">
        <f t="shared" si="9"/>
        <v>-6.1109093229407087E-2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1</v>
      </c>
      <c r="Q78" s="145">
        <v>3527.36</v>
      </c>
      <c r="R78" s="145">
        <v>48.91</v>
      </c>
      <c r="S78" s="261">
        <f t="shared" si="3"/>
        <v>3478.4500000000003</v>
      </c>
      <c r="T78" s="244">
        <v>1346.31</v>
      </c>
      <c r="W78" s="266">
        <f t="shared" si="4"/>
        <v>2132.1400000000003</v>
      </c>
      <c r="X78" s="246">
        <v>85.04</v>
      </c>
      <c r="Y78" s="244">
        <v>417.41</v>
      </c>
      <c r="Z78" s="246">
        <v>19.25</v>
      </c>
      <c r="AA78" s="244">
        <v>0</v>
      </c>
      <c r="AB78" s="244">
        <v>-3.26</v>
      </c>
      <c r="AC78" s="246">
        <v>20.76</v>
      </c>
      <c r="AD78" s="244">
        <v>236.9</v>
      </c>
      <c r="AE78" s="244">
        <v>313.06</v>
      </c>
      <c r="AF78" s="244">
        <v>246.74</v>
      </c>
      <c r="AG78" s="244">
        <v>184.07</v>
      </c>
      <c r="AH78" s="244">
        <v>0</v>
      </c>
      <c r="AI78" s="244">
        <v>88.61</v>
      </c>
      <c r="AJ78" s="244">
        <v>11.34</v>
      </c>
      <c r="AK78" s="244">
        <v>0</v>
      </c>
      <c r="AL78" s="246">
        <v>67.349999999999994</v>
      </c>
      <c r="AM78" s="244">
        <v>4.5199999999999996</v>
      </c>
      <c r="AN78" s="244">
        <v>7.57</v>
      </c>
      <c r="AO78" s="244">
        <v>6.19</v>
      </c>
      <c r="AP78" s="244">
        <v>20.92</v>
      </c>
      <c r="AQ78" s="244">
        <v>0.35</v>
      </c>
      <c r="AR78" s="244">
        <v>3.51</v>
      </c>
      <c r="AS78" s="244">
        <v>0</v>
      </c>
      <c r="AT78" s="246">
        <v>3.81</v>
      </c>
      <c r="AU78" s="261">
        <f t="shared" si="5"/>
        <v>46.870000000000005</v>
      </c>
      <c r="AV78" s="261">
        <f t="shared" si="6"/>
        <v>1194.9399999999996</v>
      </c>
      <c r="AW78" s="245">
        <v>60</v>
      </c>
      <c r="AX78" s="261">
        <f t="shared" si="7"/>
        <v>373.00000000000068</v>
      </c>
      <c r="AY78" s="244">
        <v>0</v>
      </c>
      <c r="AZ78" s="244">
        <v>0</v>
      </c>
      <c r="BA78" s="246">
        <v>352.75903499999998</v>
      </c>
      <c r="BB78" s="262">
        <f t="shared" si="8"/>
        <v>20.240965000000699</v>
      </c>
      <c r="BC78" s="272">
        <f t="shared" si="9"/>
        <v>0.10574480631407077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1</v>
      </c>
      <c r="Q79" s="145">
        <v>2879.09</v>
      </c>
      <c r="R79" s="145">
        <v>28.29</v>
      </c>
      <c r="S79" s="261">
        <f t="shared" si="3"/>
        <v>2850.8</v>
      </c>
      <c r="T79" s="244">
        <v>1417.8</v>
      </c>
      <c r="W79" s="266">
        <f t="shared" si="4"/>
        <v>1433.0000000000002</v>
      </c>
      <c r="X79" s="246">
        <v>52.53</v>
      </c>
      <c r="Y79" s="244">
        <v>199.56</v>
      </c>
      <c r="Z79" s="246">
        <v>0.15</v>
      </c>
      <c r="AA79" s="244">
        <v>0</v>
      </c>
      <c r="AB79" s="244">
        <v>-0.36</v>
      </c>
      <c r="AC79" s="246">
        <v>11.8</v>
      </c>
      <c r="AD79" s="244">
        <v>118.57</v>
      </c>
      <c r="AE79" s="244">
        <v>296.54000000000002</v>
      </c>
      <c r="AF79" s="244">
        <v>196.54</v>
      </c>
      <c r="AG79" s="244">
        <v>98.84</v>
      </c>
      <c r="AH79" s="244">
        <v>0</v>
      </c>
      <c r="AI79" s="244">
        <v>93.77</v>
      </c>
      <c r="AJ79" s="244">
        <v>33.68</v>
      </c>
      <c r="AK79" s="244">
        <v>0</v>
      </c>
      <c r="AL79" s="246">
        <v>45.01</v>
      </c>
      <c r="AM79" s="244">
        <v>4.2</v>
      </c>
      <c r="AN79" s="244">
        <v>7.38</v>
      </c>
      <c r="AO79" s="244">
        <v>0</v>
      </c>
      <c r="AP79" s="244">
        <v>7.14</v>
      </c>
      <c r="AQ79" s="244">
        <v>0</v>
      </c>
      <c r="AR79" s="244">
        <v>3.5</v>
      </c>
      <c r="AS79" s="244">
        <v>0</v>
      </c>
      <c r="AT79" s="246">
        <v>2.95</v>
      </c>
      <c r="AU79" s="261">
        <f t="shared" si="5"/>
        <v>25.169999999999998</v>
      </c>
      <c r="AV79" s="261">
        <f t="shared" si="6"/>
        <v>908.11999999999989</v>
      </c>
      <c r="AW79" s="245">
        <v>49</v>
      </c>
      <c r="AX79" s="261">
        <f t="shared" si="7"/>
        <v>235.08000000000038</v>
      </c>
      <c r="AY79" s="244">
        <v>0</v>
      </c>
      <c r="AZ79" s="244">
        <v>0</v>
      </c>
      <c r="BA79" s="246">
        <v>201.37530000000001</v>
      </c>
      <c r="BB79" s="262">
        <f t="shared" si="8"/>
        <v>33.704700000000372</v>
      </c>
      <c r="BC79" s="272">
        <f t="shared" si="9"/>
        <v>8.1650799384527878E-2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1</v>
      </c>
      <c r="Q80" s="145">
        <v>3594.12</v>
      </c>
      <c r="R80" s="145">
        <v>26.1</v>
      </c>
      <c r="S80" s="261">
        <f t="shared" si="3"/>
        <v>3568.02</v>
      </c>
      <c r="T80" s="244">
        <v>1844.27</v>
      </c>
      <c r="W80" s="266">
        <f t="shared" si="4"/>
        <v>1723.75</v>
      </c>
      <c r="X80" s="246">
        <v>63.6</v>
      </c>
      <c r="Y80" s="244">
        <v>285.44</v>
      </c>
      <c r="Z80" s="246">
        <v>15.22</v>
      </c>
      <c r="AA80" s="244">
        <v>0</v>
      </c>
      <c r="AB80" s="244">
        <v>-1.04</v>
      </c>
      <c r="AC80" s="246">
        <v>19.690000000000001</v>
      </c>
      <c r="AD80" s="244">
        <v>119.23</v>
      </c>
      <c r="AE80" s="244">
        <v>426.47</v>
      </c>
      <c r="AF80" s="244">
        <v>287.12</v>
      </c>
      <c r="AG80" s="244">
        <v>163.36000000000001</v>
      </c>
      <c r="AH80" s="244">
        <v>0</v>
      </c>
      <c r="AI80" s="244">
        <v>152.05000000000001</v>
      </c>
      <c r="AJ80" s="244">
        <v>74.849999999999994</v>
      </c>
      <c r="AK80" s="244">
        <v>0</v>
      </c>
      <c r="AL80" s="246">
        <v>8.48</v>
      </c>
      <c r="AM80" s="244">
        <v>3.03</v>
      </c>
      <c r="AN80" s="244">
        <v>3.39</v>
      </c>
      <c r="AO80" s="244">
        <v>0</v>
      </c>
      <c r="AP80" s="244">
        <v>4.1500000000000004</v>
      </c>
      <c r="AQ80" s="244">
        <v>11.29</v>
      </c>
      <c r="AR80" s="244">
        <v>1.58</v>
      </c>
      <c r="AS80" s="244">
        <v>0</v>
      </c>
      <c r="AT80" s="246">
        <v>2.4500000000000002</v>
      </c>
      <c r="AU80" s="261">
        <f t="shared" si="5"/>
        <v>25.889999999999997</v>
      </c>
      <c r="AV80" s="261">
        <f t="shared" si="6"/>
        <v>1257.45</v>
      </c>
      <c r="AW80" s="245">
        <v>70</v>
      </c>
      <c r="AX80" s="261">
        <f t="shared" si="7"/>
        <v>50.690000000000055</v>
      </c>
      <c r="AY80" s="244">
        <v>0</v>
      </c>
      <c r="AZ80" s="244">
        <v>0</v>
      </c>
      <c r="BA80" s="246">
        <v>281.22089999999997</v>
      </c>
      <c r="BB80" s="262">
        <f t="shared" si="8"/>
        <v>-230.53089999999992</v>
      </c>
      <c r="BC80" s="272">
        <f t="shared" si="9"/>
        <v>1.4103591421544093E-2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1</v>
      </c>
      <c r="Q81" s="145">
        <v>4532.7700000000004</v>
      </c>
      <c r="R81" s="145">
        <v>51.12</v>
      </c>
      <c r="S81" s="261">
        <f t="shared" si="3"/>
        <v>4481.6500000000005</v>
      </c>
      <c r="T81" s="244">
        <v>2257.17</v>
      </c>
      <c r="W81" s="266">
        <f t="shared" si="4"/>
        <v>2224.4800000000005</v>
      </c>
      <c r="X81" s="246">
        <v>80.510000000000005</v>
      </c>
      <c r="Y81" s="244">
        <v>313.72000000000003</v>
      </c>
      <c r="Z81" s="246">
        <v>0.51</v>
      </c>
      <c r="AA81" s="244">
        <v>0</v>
      </c>
      <c r="AB81" s="244">
        <v>-1.31</v>
      </c>
      <c r="AC81" s="246">
        <v>28.29</v>
      </c>
      <c r="AD81" s="244">
        <v>93.07</v>
      </c>
      <c r="AE81" s="244">
        <v>480.05</v>
      </c>
      <c r="AF81" s="244">
        <v>541.07000000000005</v>
      </c>
      <c r="AG81" s="244">
        <v>116.23</v>
      </c>
      <c r="AH81" s="244">
        <v>0</v>
      </c>
      <c r="AI81" s="244">
        <v>130.02000000000001</v>
      </c>
      <c r="AJ81" s="244">
        <v>29.18</v>
      </c>
      <c r="AK81" s="244">
        <v>0</v>
      </c>
      <c r="AL81" s="246">
        <v>20.079999999999998</v>
      </c>
      <c r="AM81" s="244">
        <v>3.47</v>
      </c>
      <c r="AN81" s="244">
        <v>10.59</v>
      </c>
      <c r="AO81" s="244">
        <v>0</v>
      </c>
      <c r="AP81" s="244">
        <v>11.56</v>
      </c>
      <c r="AQ81" s="244">
        <v>5.18</v>
      </c>
      <c r="AR81" s="244">
        <v>1.64</v>
      </c>
      <c r="AS81" s="244">
        <v>0</v>
      </c>
      <c r="AT81" s="246">
        <v>16.32</v>
      </c>
      <c r="AU81" s="261">
        <f t="shared" si="5"/>
        <v>48.76</v>
      </c>
      <c r="AV81" s="261">
        <f t="shared" si="6"/>
        <v>1458.46</v>
      </c>
      <c r="AW81" s="245">
        <v>89</v>
      </c>
      <c r="AX81" s="261">
        <f t="shared" si="7"/>
        <v>309.26000000000045</v>
      </c>
      <c r="AY81" s="244">
        <v>0</v>
      </c>
      <c r="AZ81" s="244">
        <v>0</v>
      </c>
      <c r="BA81" s="246">
        <v>267.73716999999999</v>
      </c>
      <c r="BB81" s="262">
        <f t="shared" si="8"/>
        <v>41.522830000000454</v>
      </c>
      <c r="BC81" s="272">
        <f t="shared" si="9"/>
        <v>6.8227595929200122E-2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1</v>
      </c>
      <c r="Q82" s="145">
        <v>4788.42</v>
      </c>
      <c r="R82" s="145">
        <v>62.64</v>
      </c>
      <c r="S82" s="261">
        <f t="shared" ref="S82:S145" si="12">IF(Q82=0,"",Q82-R82)</f>
        <v>4725.78</v>
      </c>
      <c r="T82" s="244">
        <v>1930.6</v>
      </c>
      <c r="W82" s="266">
        <f t="shared" ref="W82:W145" si="13">IF(Q82=0,"",S82-T82)</f>
        <v>2795.18</v>
      </c>
      <c r="X82" s="246">
        <v>107.9</v>
      </c>
      <c r="Y82" s="244">
        <v>567.09</v>
      </c>
      <c r="Z82" s="246">
        <v>20.71</v>
      </c>
      <c r="AA82" s="244">
        <v>0</v>
      </c>
      <c r="AB82" s="244">
        <v>6.33</v>
      </c>
      <c r="AC82" s="246">
        <v>25.29</v>
      </c>
      <c r="AD82" s="244">
        <v>240.68</v>
      </c>
      <c r="AE82" s="244">
        <v>313.41000000000003</v>
      </c>
      <c r="AF82" s="244">
        <v>375</v>
      </c>
      <c r="AG82" s="244">
        <v>242.63</v>
      </c>
      <c r="AH82" s="244">
        <v>0</v>
      </c>
      <c r="AI82" s="244">
        <v>145.63999999999999</v>
      </c>
      <c r="AJ82" s="244">
        <v>25.55</v>
      </c>
      <c r="AK82" s="244">
        <v>0</v>
      </c>
      <c r="AL82" s="246">
        <v>27.68</v>
      </c>
      <c r="AM82" s="244">
        <v>8.75</v>
      </c>
      <c r="AN82" s="244">
        <v>8.09</v>
      </c>
      <c r="AO82" s="244">
        <v>1.62</v>
      </c>
      <c r="AP82" s="244">
        <v>21.02</v>
      </c>
      <c r="AQ82" s="244">
        <v>0</v>
      </c>
      <c r="AR82" s="244">
        <v>12.56</v>
      </c>
      <c r="AS82" s="244">
        <v>0</v>
      </c>
      <c r="AT82" s="246">
        <v>9.59</v>
      </c>
      <c r="AU82" s="261">
        <f t="shared" ref="AU82:AU145" si="14">IF(Q82=0,"",SUM(AM82:AT82))</f>
        <v>61.63000000000001</v>
      </c>
      <c r="AV82" s="261">
        <f t="shared" ref="AV82:AV145" si="15">IF(Q82=0,"",SUM(AD82:AL82)+AU82)</f>
        <v>1432.2200000000003</v>
      </c>
      <c r="AW82" s="245">
        <v>82</v>
      </c>
      <c r="AX82" s="261">
        <f t="shared" ref="AX82:AX145" si="16">IF(Q82=0,"",(W82-SUM(X82:Z82)+SUM(AA82:AC82)-AV82-AW82))</f>
        <v>616.8799999999992</v>
      </c>
      <c r="AY82" s="244">
        <v>0</v>
      </c>
      <c r="AZ82" s="244">
        <v>0</v>
      </c>
      <c r="BA82" s="246">
        <v>296.55399499999999</v>
      </c>
      <c r="BB82" s="262">
        <f t="shared" ref="BB82:BB145" si="17">IF(Q82=0,"",(AX82-SUM(AY82:BA82)))</f>
        <v>320.32600499999921</v>
      </c>
      <c r="BC82" s="272">
        <f t="shared" ref="BC82:BC145" si="18">IF(Q82=0,"",AX82/Q82)</f>
        <v>0.12882746292096331</v>
      </c>
    </row>
    <row r="83" spans="2:55">
      <c r="D83" s="258" t="str">
        <f t="shared" si="10"/>
        <v/>
      </c>
      <c r="E83" s="243">
        <f t="shared" si="11"/>
        <v>66</v>
      </c>
      <c r="F83" s="144" t="s">
        <v>339</v>
      </c>
      <c r="G83" s="218" t="str">
        <f>IF(Q83=0,"",VLOOKUP($F:$F,zSbu!$B:$H,2,FALSE))</f>
        <v>SSStore166</v>
      </c>
      <c r="H83" s="229"/>
      <c r="O83" s="264">
        <v>2018</v>
      </c>
      <c r="P83" s="265">
        <v>1</v>
      </c>
      <c r="Q83" s="145">
        <v>2321.5500000000002</v>
      </c>
      <c r="R83" s="145">
        <v>25.39</v>
      </c>
      <c r="S83" s="261">
        <f t="shared" si="12"/>
        <v>2296.1600000000003</v>
      </c>
      <c r="T83" s="244">
        <v>921.92</v>
      </c>
      <c r="W83" s="266">
        <f t="shared" si="13"/>
        <v>1374.2400000000002</v>
      </c>
      <c r="X83" s="246">
        <v>55.34</v>
      </c>
      <c r="Y83" s="244">
        <v>195.17</v>
      </c>
      <c r="Z83" s="246">
        <v>43.86</v>
      </c>
      <c r="AA83" s="244">
        <v>0</v>
      </c>
      <c r="AB83" s="244">
        <v>46.23</v>
      </c>
      <c r="AC83" s="246">
        <v>9.2200000000000006</v>
      </c>
      <c r="AD83" s="244">
        <v>92.39</v>
      </c>
      <c r="AE83" s="244">
        <v>204.25</v>
      </c>
      <c r="AF83" s="244">
        <v>175.38</v>
      </c>
      <c r="AG83" s="244">
        <v>70.58</v>
      </c>
      <c r="AH83" s="244">
        <v>0</v>
      </c>
      <c r="AI83" s="244">
        <v>72.62</v>
      </c>
      <c r="AJ83" s="244">
        <v>59.15</v>
      </c>
      <c r="AK83" s="244">
        <v>0</v>
      </c>
      <c r="AL83" s="246">
        <v>32.880000000000003</v>
      </c>
      <c r="AM83" s="244">
        <v>4.51</v>
      </c>
      <c r="AN83" s="244">
        <v>6.18</v>
      </c>
      <c r="AO83" s="244">
        <v>1.47</v>
      </c>
      <c r="AP83" s="244">
        <v>7.27</v>
      </c>
      <c r="AQ83" s="244">
        <v>0</v>
      </c>
      <c r="AR83" s="244">
        <v>4.2300000000000004</v>
      </c>
      <c r="AS83" s="244">
        <v>0</v>
      </c>
      <c r="AT83" s="246">
        <v>7.14</v>
      </c>
      <c r="AU83" s="261">
        <f t="shared" si="14"/>
        <v>30.8</v>
      </c>
      <c r="AV83" s="261">
        <f t="shared" si="15"/>
        <v>738.05</v>
      </c>
      <c r="AW83" s="245">
        <v>40</v>
      </c>
      <c r="AX83" s="261">
        <f t="shared" si="16"/>
        <v>357.27000000000044</v>
      </c>
      <c r="AY83" s="244">
        <v>0</v>
      </c>
      <c r="AZ83" s="244">
        <v>0</v>
      </c>
      <c r="BA83" s="246">
        <v>273.89193500000005</v>
      </c>
      <c r="BB83" s="262">
        <f t="shared" si="17"/>
        <v>83.37806500000039</v>
      </c>
      <c r="BC83" s="272">
        <f t="shared" si="18"/>
        <v>0.15389287329585855</v>
      </c>
    </row>
    <row r="84" spans="2:55">
      <c r="B84" s="93"/>
      <c r="D84" s="258" t="str">
        <f t="shared" si="10"/>
        <v/>
      </c>
      <c r="E84" s="243">
        <f t="shared" si="11"/>
        <v>67</v>
      </c>
      <c r="F84" s="144" t="s">
        <v>340</v>
      </c>
      <c r="G84" s="218" t="str">
        <f>IF(Q84=0,"",VLOOKUP($F:$F,zSbu!$B:$H,2,FALSE))</f>
        <v>KCStore167</v>
      </c>
      <c r="H84" s="229"/>
      <c r="O84" s="264">
        <v>2018</v>
      </c>
      <c r="P84" s="265">
        <v>1</v>
      </c>
      <c r="Q84" s="145">
        <v>3045.61</v>
      </c>
      <c r="R84" s="145">
        <v>63.43</v>
      </c>
      <c r="S84" s="261">
        <f t="shared" si="12"/>
        <v>2982.1800000000003</v>
      </c>
      <c r="T84" s="244">
        <v>1223.83</v>
      </c>
      <c r="W84" s="266">
        <f t="shared" si="13"/>
        <v>1758.3500000000004</v>
      </c>
      <c r="X84" s="246">
        <v>51.06</v>
      </c>
      <c r="Y84" s="244">
        <v>283.31</v>
      </c>
      <c r="Z84" s="246">
        <v>10.14</v>
      </c>
      <c r="AA84" s="244">
        <v>0</v>
      </c>
      <c r="AB84" s="244">
        <v>-5.89</v>
      </c>
      <c r="AC84" s="246">
        <v>24.82</v>
      </c>
      <c r="AD84" s="244">
        <v>102.46</v>
      </c>
      <c r="AE84" s="244">
        <v>359.95</v>
      </c>
      <c r="AF84" s="244">
        <v>214.98</v>
      </c>
      <c r="AG84" s="244">
        <v>106.64</v>
      </c>
      <c r="AH84" s="244">
        <v>0</v>
      </c>
      <c r="AI84" s="244">
        <v>128.16</v>
      </c>
      <c r="AJ84" s="244">
        <v>32.270000000000003</v>
      </c>
      <c r="AK84" s="244">
        <v>0</v>
      </c>
      <c r="AL84" s="246">
        <v>39.85</v>
      </c>
      <c r="AM84" s="244">
        <v>4.72</v>
      </c>
      <c r="AN84" s="244">
        <v>6.83</v>
      </c>
      <c r="AO84" s="244">
        <v>0</v>
      </c>
      <c r="AP84" s="244">
        <v>8.9499999999999993</v>
      </c>
      <c r="AQ84" s="244">
        <v>0</v>
      </c>
      <c r="AR84" s="244">
        <v>3.33</v>
      </c>
      <c r="AS84" s="244">
        <v>0</v>
      </c>
      <c r="AT84" s="246">
        <v>30.67</v>
      </c>
      <c r="AU84" s="261">
        <f t="shared" si="14"/>
        <v>54.5</v>
      </c>
      <c r="AV84" s="261">
        <f t="shared" si="15"/>
        <v>1038.81</v>
      </c>
      <c r="AW84" s="245">
        <v>52</v>
      </c>
      <c r="AX84" s="261">
        <f t="shared" si="16"/>
        <v>341.96000000000049</v>
      </c>
      <c r="AY84" s="244">
        <v>0</v>
      </c>
      <c r="AZ84" s="244">
        <v>0</v>
      </c>
      <c r="BA84" s="246">
        <v>238.63658000000001</v>
      </c>
      <c r="BB84" s="262">
        <f t="shared" si="17"/>
        <v>103.32342000000048</v>
      </c>
      <c r="BC84" s="272">
        <f t="shared" si="18"/>
        <v>0.11227964184514776</v>
      </c>
    </row>
    <row r="85" spans="2:55">
      <c r="B85" s="93"/>
      <c r="D85" s="258" t="str">
        <f t="shared" si="10"/>
        <v/>
      </c>
      <c r="E85" s="243">
        <f t="shared" si="11"/>
        <v>68</v>
      </c>
      <c r="F85" s="144" t="s">
        <v>341</v>
      </c>
      <c r="G85" s="218" t="str">
        <f>IF(Q85=0,"",VLOOKUP($F:$F,zSbu!$B:$H,2,FALSE))</f>
        <v>NJStore168</v>
      </c>
      <c r="H85" s="229"/>
      <c r="O85" s="264">
        <v>2018</v>
      </c>
      <c r="P85" s="265">
        <v>1</v>
      </c>
      <c r="Q85" s="145">
        <v>3854.55</v>
      </c>
      <c r="R85" s="145">
        <v>40.07</v>
      </c>
      <c r="S85" s="261">
        <f t="shared" si="12"/>
        <v>3814.48</v>
      </c>
      <c r="T85" s="244">
        <v>1834.05</v>
      </c>
      <c r="W85" s="266">
        <f t="shared" si="13"/>
        <v>1980.43</v>
      </c>
      <c r="X85" s="246">
        <v>55.97</v>
      </c>
      <c r="Y85" s="244">
        <v>267.01</v>
      </c>
      <c r="Z85" s="246">
        <v>0.18</v>
      </c>
      <c r="AA85" s="244">
        <v>0</v>
      </c>
      <c r="AB85" s="244">
        <v>-1.55</v>
      </c>
      <c r="AC85" s="246">
        <v>13.44</v>
      </c>
      <c r="AD85" s="244">
        <v>91.39</v>
      </c>
      <c r="AE85" s="244">
        <v>313.02999999999997</v>
      </c>
      <c r="AF85" s="244">
        <v>243.36</v>
      </c>
      <c r="AG85" s="244">
        <v>88.95</v>
      </c>
      <c r="AH85" s="244">
        <v>0</v>
      </c>
      <c r="AI85" s="244">
        <v>105.03</v>
      </c>
      <c r="AJ85" s="244">
        <v>87.34</v>
      </c>
      <c r="AK85" s="244">
        <v>0</v>
      </c>
      <c r="AL85" s="246">
        <v>45.98</v>
      </c>
      <c r="AM85" s="244">
        <v>2.34</v>
      </c>
      <c r="AN85" s="244">
        <v>10.46</v>
      </c>
      <c r="AO85" s="244">
        <v>0</v>
      </c>
      <c r="AP85" s="244">
        <v>10.119999999999999</v>
      </c>
      <c r="AQ85" s="244">
        <v>0</v>
      </c>
      <c r="AR85" s="244">
        <v>3.41</v>
      </c>
      <c r="AS85" s="244">
        <v>0</v>
      </c>
      <c r="AT85" s="246">
        <v>12.18</v>
      </c>
      <c r="AU85" s="261">
        <f t="shared" si="14"/>
        <v>38.510000000000005</v>
      </c>
      <c r="AV85" s="261">
        <f t="shared" si="15"/>
        <v>1013.59</v>
      </c>
      <c r="AW85" s="245">
        <v>66</v>
      </c>
      <c r="AX85" s="261">
        <f t="shared" si="16"/>
        <v>589.57000000000005</v>
      </c>
      <c r="AY85" s="244">
        <v>0</v>
      </c>
      <c r="AZ85" s="244">
        <v>0</v>
      </c>
      <c r="BA85" s="246">
        <v>186.71736999999999</v>
      </c>
      <c r="BB85" s="262">
        <f t="shared" si="17"/>
        <v>402.85263000000009</v>
      </c>
      <c r="BC85" s="272">
        <f t="shared" si="18"/>
        <v>0.15295430076143779</v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pageSetup orientation="portrait" horizontalDpi="0" verticalDpi="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71C44-D41D-468A-B19E-12DDE7541CAA}">
  <sheetPr codeName="Sheet70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244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2</v>
      </c>
      <c r="Q15" s="206">
        <f>SUM(Q18:Q5000)</f>
        <v>297009.54720000009</v>
      </c>
      <c r="R15" s="212">
        <f t="shared" ref="R15:BB15" si="0">SUM(R18:R5000)</f>
        <v>4710.8460000000014</v>
      </c>
      <c r="S15" s="212">
        <f t="shared" si="0"/>
        <v>292298.70119999995</v>
      </c>
      <c r="T15" s="212">
        <f t="shared" si="0"/>
        <v>123052.64039999997</v>
      </c>
      <c r="U15" s="206">
        <f t="shared" si="0"/>
        <v>0</v>
      </c>
      <c r="V15" s="206">
        <f t="shared" si="0"/>
        <v>0</v>
      </c>
      <c r="W15" s="249">
        <f t="shared" si="0"/>
        <v>169246.06080000001</v>
      </c>
      <c r="X15" s="212">
        <f t="shared" si="0"/>
        <v>4393.3207999999995</v>
      </c>
      <c r="Y15" s="212">
        <f t="shared" si="0"/>
        <v>31842.007199999996</v>
      </c>
      <c r="Z15" s="212">
        <f t="shared" si="0"/>
        <v>1769.0559000000005</v>
      </c>
      <c r="AA15" s="212">
        <f t="shared" si="0"/>
        <v>0</v>
      </c>
      <c r="AB15" s="212">
        <f t="shared" si="0"/>
        <v>538.98870000000022</v>
      </c>
      <c r="AC15" s="212">
        <f t="shared" si="0"/>
        <v>1543.4961999999996</v>
      </c>
      <c r="AD15" s="212">
        <f t="shared" si="0"/>
        <v>10223.924200000001</v>
      </c>
      <c r="AE15" s="212">
        <f t="shared" si="0"/>
        <v>28002.136200000001</v>
      </c>
      <c r="AF15" s="212">
        <f t="shared" si="0"/>
        <v>21162.822899999999</v>
      </c>
      <c r="AG15" s="212">
        <f t="shared" si="0"/>
        <v>10553.040100000004</v>
      </c>
      <c r="AH15" s="212">
        <f t="shared" si="0"/>
        <v>0</v>
      </c>
      <c r="AI15" s="212">
        <f t="shared" si="0"/>
        <v>8038.3672000000024</v>
      </c>
      <c r="AJ15" s="212">
        <f t="shared" si="0"/>
        <v>3220.8512000000001</v>
      </c>
      <c r="AK15" s="212">
        <f t="shared" si="0"/>
        <v>694.61139999999989</v>
      </c>
      <c r="AL15" s="212">
        <f t="shared" si="0"/>
        <v>4462.0115000000005</v>
      </c>
      <c r="AM15" s="249">
        <f t="shared" si="0"/>
        <v>301.99599999999992</v>
      </c>
      <c r="AN15" s="212">
        <f t="shared" si="0"/>
        <v>446.00029999999987</v>
      </c>
      <c r="AO15" s="212">
        <f t="shared" si="0"/>
        <v>153.26400000000001</v>
      </c>
      <c r="AP15" s="212">
        <f t="shared" si="0"/>
        <v>1298.6343000000002</v>
      </c>
      <c r="AQ15" s="212">
        <f t="shared" si="0"/>
        <v>79.85590000000002</v>
      </c>
      <c r="AR15" s="212">
        <f t="shared" si="0"/>
        <v>428.67570000000006</v>
      </c>
      <c r="AS15" s="383">
        <f t="shared" si="0"/>
        <v>0</v>
      </c>
      <c r="AT15" s="212">
        <f t="shared" si="0"/>
        <v>1122.6588000000002</v>
      </c>
      <c r="AU15" s="249">
        <f t="shared" si="0"/>
        <v>3831.0850000000019</v>
      </c>
      <c r="AV15" s="212">
        <f t="shared" si="0"/>
        <v>90188.849699999992</v>
      </c>
      <c r="AW15" s="212">
        <f t="shared" si="0"/>
        <v>5327.0260999999982</v>
      </c>
      <c r="AX15" s="212">
        <f t="shared" si="0"/>
        <v>37808.286000000007</v>
      </c>
      <c r="AY15" s="212">
        <f t="shared" si="0"/>
        <v>0</v>
      </c>
      <c r="AZ15" s="212">
        <f t="shared" si="0"/>
        <v>0</v>
      </c>
      <c r="BA15" s="212">
        <f t="shared" si="0"/>
        <v>13879.497200000002</v>
      </c>
      <c r="BB15" s="212">
        <f t="shared" si="0"/>
        <v>23928.788800000009</v>
      </c>
      <c r="BC15" s="267">
        <f>IF(Q15=0,"",AX15/Q15)</f>
        <v>0.12729653425767049</v>
      </c>
    </row>
    <row r="16" spans="1:102" s="99" customFormat="1" ht="16.5" thickBot="1">
      <c r="D16" s="256">
        <f>SUM(D18:D998)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2</v>
      </c>
      <c r="Q18" s="145">
        <v>7287.5915999999997</v>
      </c>
      <c r="R18" s="145">
        <v>77.679000000000002</v>
      </c>
      <c r="S18" s="261">
        <f t="shared" ref="S18:S81" si="3">IF(Q18=0,"",Q18-R18)</f>
        <v>7209.9125999999997</v>
      </c>
      <c r="T18" s="244">
        <v>2974.0284000000001</v>
      </c>
      <c r="W18" s="266">
        <f t="shared" ref="W18:W81" si="4">IF(Q18=0,"",S18-T18)</f>
        <v>4235.8841999999995</v>
      </c>
      <c r="X18" s="246">
        <v>79.042199999999994</v>
      </c>
      <c r="Y18" s="244">
        <v>864.91800000000012</v>
      </c>
      <c r="Z18" s="246">
        <v>56.526400000000002</v>
      </c>
      <c r="AA18" s="244">
        <v>0</v>
      </c>
      <c r="AB18" s="244">
        <v>215.1155</v>
      </c>
      <c r="AC18" s="246">
        <v>23.782700000000002</v>
      </c>
      <c r="AD18" s="244">
        <v>320.45359999999999</v>
      </c>
      <c r="AE18" s="244">
        <v>739.40610000000004</v>
      </c>
      <c r="AF18" s="244">
        <v>217.9068</v>
      </c>
      <c r="AG18" s="244">
        <v>311.6574</v>
      </c>
      <c r="AH18" s="244">
        <v>0</v>
      </c>
      <c r="AI18" s="244">
        <v>138.11270000000002</v>
      </c>
      <c r="AJ18" s="244">
        <v>50.696600000000004</v>
      </c>
      <c r="AK18" s="244">
        <v>50.748100000000008</v>
      </c>
      <c r="AL18" s="246">
        <v>87.70450000000001</v>
      </c>
      <c r="AM18" s="244">
        <v>8.2812000000000001</v>
      </c>
      <c r="AN18" s="244">
        <v>4.4290000000000003</v>
      </c>
      <c r="AO18" s="244">
        <v>8.3945000000000007</v>
      </c>
      <c r="AP18" s="244">
        <v>18.684200000000001</v>
      </c>
      <c r="AQ18" s="244">
        <v>3.5123000000000002</v>
      </c>
      <c r="AR18" s="244">
        <v>9.4039000000000019</v>
      </c>
      <c r="AS18" s="244">
        <v>0</v>
      </c>
      <c r="AT18" s="246">
        <v>3.6564999999999999</v>
      </c>
      <c r="AU18" s="261">
        <f t="shared" ref="AU18:AU81" si="5">IF(Q18=0,"",SUM(AM18:AT18))</f>
        <v>56.361600000000003</v>
      </c>
      <c r="AV18" s="261">
        <f t="shared" ref="AV18:AV81" si="6">IF(Q18=0,"",SUM(AD18:AL18)+AU18)</f>
        <v>1973.0473999999999</v>
      </c>
      <c r="AW18" s="245">
        <v>139.00880000000001</v>
      </c>
      <c r="AX18" s="261">
        <f t="shared" ref="AX18:AX81" si="7">IF(Q18=0,"",(W18-SUM(X18:Z18)+SUM(AA18:AC18)-AV18-AW18))</f>
        <v>1362.2395999999994</v>
      </c>
      <c r="AY18" s="244">
        <v>0</v>
      </c>
      <c r="AZ18" s="244">
        <v>0</v>
      </c>
      <c r="BA18" s="246">
        <v>254.4718</v>
      </c>
      <c r="BB18" s="262">
        <f t="shared" ref="BB18:BB81" si="8">IF(Q18=0,"",(AX18-SUM(AY18:BA18)))</f>
        <v>1107.7677999999994</v>
      </c>
      <c r="BC18" s="272">
        <f t="shared" ref="BC18:BC81" si="9">IF(Q18=0,"",AX18/Q18)</f>
        <v>0.18692589743914842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2</v>
      </c>
      <c r="Q19" s="145">
        <v>5834.8296</v>
      </c>
      <c r="R19" s="145">
        <v>105.8925</v>
      </c>
      <c r="S19" s="261">
        <f t="shared" si="3"/>
        <v>5728.9371000000001</v>
      </c>
      <c r="T19" s="244">
        <v>2376.9827999999998</v>
      </c>
      <c r="W19" s="266">
        <f t="shared" si="4"/>
        <v>3351.9543000000003</v>
      </c>
      <c r="X19" s="246">
        <v>70.287199999999999</v>
      </c>
      <c r="Y19" s="244">
        <v>687.10680000000002</v>
      </c>
      <c r="Z19" s="246">
        <v>28.623699999999999</v>
      </c>
      <c r="AA19" s="244">
        <v>0</v>
      </c>
      <c r="AB19" s="244">
        <v>84.583600000000004</v>
      </c>
      <c r="AC19" s="246">
        <v>41.539899999999996</v>
      </c>
      <c r="AD19" s="244">
        <v>190.87960000000001</v>
      </c>
      <c r="AE19" s="244">
        <v>575.75970000000007</v>
      </c>
      <c r="AF19" s="244">
        <v>315.70530000000002</v>
      </c>
      <c r="AG19" s="244">
        <v>252.30880000000002</v>
      </c>
      <c r="AH19" s="244">
        <v>0</v>
      </c>
      <c r="AI19" s="244">
        <v>123.32190000000001</v>
      </c>
      <c r="AJ19" s="244">
        <v>80.710800000000006</v>
      </c>
      <c r="AK19" s="244">
        <v>56.670600000000007</v>
      </c>
      <c r="AL19" s="246">
        <v>97.901499999999999</v>
      </c>
      <c r="AM19" s="244">
        <v>2.7088999999999999</v>
      </c>
      <c r="AN19" s="244">
        <v>3.8933999999999997</v>
      </c>
      <c r="AO19" s="244">
        <v>0.86519999999999997</v>
      </c>
      <c r="AP19" s="244">
        <v>21.022300000000001</v>
      </c>
      <c r="AQ19" s="244">
        <v>0.8034</v>
      </c>
      <c r="AR19" s="244">
        <v>8.6005000000000003</v>
      </c>
      <c r="AS19" s="244">
        <v>0</v>
      </c>
      <c r="AT19" s="246">
        <v>28.2529</v>
      </c>
      <c r="AU19" s="261">
        <f t="shared" si="5"/>
        <v>66.146600000000007</v>
      </c>
      <c r="AV19" s="261">
        <f t="shared" si="6"/>
        <v>1759.4048</v>
      </c>
      <c r="AW19" s="245">
        <v>111.2915</v>
      </c>
      <c r="AX19" s="261">
        <f t="shared" si="7"/>
        <v>821.36380000000054</v>
      </c>
      <c r="AY19" s="244">
        <v>0</v>
      </c>
      <c r="AZ19" s="244">
        <v>0</v>
      </c>
      <c r="BA19" s="246">
        <v>350.73559999999998</v>
      </c>
      <c r="BB19" s="262">
        <f t="shared" si="8"/>
        <v>470.62820000000056</v>
      </c>
      <c r="BC19" s="272">
        <f t="shared" si="9"/>
        <v>0.1407691151769026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2</v>
      </c>
      <c r="Q20" s="145">
        <v>6892.1711999999998</v>
      </c>
      <c r="R20" s="145">
        <v>73.384500000000003</v>
      </c>
      <c r="S20" s="261">
        <f t="shared" si="3"/>
        <v>6818.7866999999997</v>
      </c>
      <c r="T20" s="244">
        <v>2738.7936</v>
      </c>
      <c r="W20" s="266">
        <f t="shared" si="4"/>
        <v>4079.9930999999997</v>
      </c>
      <c r="X20" s="246">
        <v>72.862200000000001</v>
      </c>
      <c r="Y20" s="244">
        <v>818.00279999999998</v>
      </c>
      <c r="Z20" s="246">
        <v>60.430100000000003</v>
      </c>
      <c r="AA20" s="244">
        <v>0</v>
      </c>
      <c r="AB20" s="244">
        <v>82.1631</v>
      </c>
      <c r="AC20" s="246">
        <v>22.690900000000003</v>
      </c>
      <c r="AD20" s="244">
        <v>240.5153</v>
      </c>
      <c r="AE20" s="244">
        <v>796.30330000000004</v>
      </c>
      <c r="AF20" s="244">
        <v>190.81780000000001</v>
      </c>
      <c r="AG20" s="244">
        <v>216.4648</v>
      </c>
      <c r="AH20" s="244">
        <v>0</v>
      </c>
      <c r="AI20" s="244">
        <v>156.28190000000001</v>
      </c>
      <c r="AJ20" s="244">
        <v>71.399599999999992</v>
      </c>
      <c r="AK20" s="244">
        <v>50.748100000000008</v>
      </c>
      <c r="AL20" s="246">
        <v>87.652999999999992</v>
      </c>
      <c r="AM20" s="244">
        <v>7.148200000000001</v>
      </c>
      <c r="AN20" s="244">
        <v>8.0958000000000006</v>
      </c>
      <c r="AO20" s="244">
        <v>15.151300000000001</v>
      </c>
      <c r="AP20" s="244">
        <v>16.8508</v>
      </c>
      <c r="AQ20" s="244">
        <v>9.7026000000000003</v>
      </c>
      <c r="AR20" s="244">
        <v>6.3860000000000001</v>
      </c>
      <c r="AS20" s="244">
        <v>0</v>
      </c>
      <c r="AT20" s="246">
        <v>2.2145000000000001</v>
      </c>
      <c r="AU20" s="261">
        <f t="shared" si="5"/>
        <v>65.549199999999999</v>
      </c>
      <c r="AV20" s="261">
        <f t="shared" si="6"/>
        <v>1875.7329999999999</v>
      </c>
      <c r="AW20" s="245">
        <v>131.4589</v>
      </c>
      <c r="AX20" s="261">
        <f t="shared" si="7"/>
        <v>1226.3600999999992</v>
      </c>
      <c r="AY20" s="244">
        <v>0</v>
      </c>
      <c r="AZ20" s="244">
        <v>0</v>
      </c>
      <c r="BA20" s="246">
        <v>75.292999999999992</v>
      </c>
      <c r="BB20" s="262">
        <f t="shared" si="8"/>
        <v>1151.0670999999993</v>
      </c>
      <c r="BC20" s="272">
        <f t="shared" si="9"/>
        <v>0.17793523469062975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2</v>
      </c>
      <c r="Q21" s="145">
        <v>4641.2892000000002</v>
      </c>
      <c r="R21" s="145">
        <v>80.944500000000005</v>
      </c>
      <c r="S21" s="261">
        <f t="shared" si="3"/>
        <v>4560.3447000000006</v>
      </c>
      <c r="T21" s="244">
        <v>1896.7284000000002</v>
      </c>
      <c r="W21" s="266">
        <f t="shared" si="4"/>
        <v>2663.6163000000006</v>
      </c>
      <c r="X21" s="246">
        <v>45.701099999999997</v>
      </c>
      <c r="Y21" s="244">
        <v>546.97680000000003</v>
      </c>
      <c r="Z21" s="246">
        <v>32.537700000000001</v>
      </c>
      <c r="AA21" s="244">
        <v>0</v>
      </c>
      <c r="AB21" s="244">
        <v>-13.8741</v>
      </c>
      <c r="AC21" s="246">
        <v>44.341499999999996</v>
      </c>
      <c r="AD21" s="244">
        <v>185.56479999999999</v>
      </c>
      <c r="AE21" s="244">
        <v>432.55879999999996</v>
      </c>
      <c r="AF21" s="244">
        <v>508.21230000000003</v>
      </c>
      <c r="AG21" s="244">
        <v>165.92270000000002</v>
      </c>
      <c r="AH21" s="244">
        <v>0</v>
      </c>
      <c r="AI21" s="244">
        <v>114.26820000000001</v>
      </c>
      <c r="AJ21" s="244">
        <v>70.194500000000005</v>
      </c>
      <c r="AK21" s="244">
        <v>28.335300000000004</v>
      </c>
      <c r="AL21" s="246">
        <v>78.928899999999999</v>
      </c>
      <c r="AM21" s="244">
        <v>3.0693999999999999</v>
      </c>
      <c r="AN21" s="244">
        <v>3.0488</v>
      </c>
      <c r="AO21" s="244">
        <v>0.33990000000000004</v>
      </c>
      <c r="AP21" s="244">
        <v>19.065300000000001</v>
      </c>
      <c r="AQ21" s="244">
        <v>5.0985000000000005</v>
      </c>
      <c r="AR21" s="244">
        <v>8.5386999999999986</v>
      </c>
      <c r="AS21" s="244">
        <v>0</v>
      </c>
      <c r="AT21" s="246">
        <v>3.7904000000000004</v>
      </c>
      <c r="AU21" s="261">
        <f t="shared" si="5"/>
        <v>42.951000000000001</v>
      </c>
      <c r="AV21" s="261">
        <f t="shared" si="6"/>
        <v>1626.9365000000003</v>
      </c>
      <c r="AW21" s="245">
        <v>88.528500000000008</v>
      </c>
      <c r="AX21" s="261">
        <f t="shared" si="7"/>
        <v>353.40310000000034</v>
      </c>
      <c r="AY21" s="244">
        <v>0</v>
      </c>
      <c r="AZ21" s="244">
        <v>0</v>
      </c>
      <c r="BA21" s="246">
        <v>310.36989999999997</v>
      </c>
      <c r="BB21" s="262">
        <f t="shared" si="8"/>
        <v>43.033200000000363</v>
      </c>
      <c r="BC21" s="272">
        <f t="shared" si="9"/>
        <v>7.6143305183396098E-2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2</v>
      </c>
      <c r="Q22" s="145">
        <v>4223.8584000000001</v>
      </c>
      <c r="R22" s="145">
        <v>112.84350000000001</v>
      </c>
      <c r="S22" s="261">
        <f t="shared" si="3"/>
        <v>4111.0149000000001</v>
      </c>
      <c r="T22" s="244">
        <v>1642.5288</v>
      </c>
      <c r="W22" s="266">
        <f t="shared" si="4"/>
        <v>2468.4861000000001</v>
      </c>
      <c r="X22" s="246">
        <v>60.636099999999999</v>
      </c>
      <c r="Y22" s="244">
        <v>492.93360000000001</v>
      </c>
      <c r="Z22" s="246">
        <v>30.745500000000003</v>
      </c>
      <c r="AA22" s="244">
        <v>0</v>
      </c>
      <c r="AB22" s="244">
        <v>-14.935</v>
      </c>
      <c r="AC22" s="246">
        <v>23.494299999999999</v>
      </c>
      <c r="AD22" s="244">
        <v>155.80810000000002</v>
      </c>
      <c r="AE22" s="244">
        <v>416.7586</v>
      </c>
      <c r="AF22" s="244">
        <v>306.2808</v>
      </c>
      <c r="AG22" s="244">
        <v>148.24790000000002</v>
      </c>
      <c r="AH22" s="244">
        <v>0</v>
      </c>
      <c r="AI22" s="244">
        <v>82.678100000000001</v>
      </c>
      <c r="AJ22" s="244">
        <v>30.7043</v>
      </c>
      <c r="AK22" s="244">
        <v>1.2463</v>
      </c>
      <c r="AL22" s="246">
        <v>56.443999999999996</v>
      </c>
      <c r="AM22" s="244">
        <v>5.6959</v>
      </c>
      <c r="AN22" s="244">
        <v>4.8513000000000002</v>
      </c>
      <c r="AO22" s="244">
        <v>3.6462000000000003</v>
      </c>
      <c r="AP22" s="244">
        <v>11.1549</v>
      </c>
      <c r="AQ22" s="244">
        <v>0</v>
      </c>
      <c r="AR22" s="244">
        <v>9.2494000000000014</v>
      </c>
      <c r="AS22" s="244">
        <v>0</v>
      </c>
      <c r="AT22" s="246">
        <v>4.4496000000000002</v>
      </c>
      <c r="AU22" s="261">
        <f t="shared" si="5"/>
        <v>39.047300000000007</v>
      </c>
      <c r="AV22" s="261">
        <f t="shared" si="6"/>
        <v>1237.2154000000003</v>
      </c>
      <c r="AW22" s="245">
        <v>80.566599999999994</v>
      </c>
      <c r="AX22" s="261">
        <f t="shared" si="7"/>
        <v>574.9481999999997</v>
      </c>
      <c r="AY22" s="244">
        <v>0</v>
      </c>
      <c r="AZ22" s="244">
        <v>0</v>
      </c>
      <c r="BA22" s="246">
        <v>108.5826</v>
      </c>
      <c r="BB22" s="262">
        <f t="shared" si="8"/>
        <v>466.36559999999969</v>
      </c>
      <c r="BC22" s="272">
        <f t="shared" si="9"/>
        <v>0.1361191937684274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2</v>
      </c>
      <c r="Q23" s="145">
        <v>7711.1244000000006</v>
      </c>
      <c r="R23" s="145">
        <v>213.35999999999999</v>
      </c>
      <c r="S23" s="261">
        <f t="shared" si="3"/>
        <v>7497.7644000000009</v>
      </c>
      <c r="T23" s="244">
        <v>3089.3832000000002</v>
      </c>
      <c r="W23" s="266">
        <f t="shared" si="4"/>
        <v>4408.3812000000007</v>
      </c>
      <c r="X23" s="246">
        <v>104.58620000000001</v>
      </c>
      <c r="Y23" s="244">
        <v>899.00279999999998</v>
      </c>
      <c r="Z23" s="246">
        <v>45.536300000000004</v>
      </c>
      <c r="AA23" s="244">
        <v>0</v>
      </c>
      <c r="AB23" s="244">
        <v>137.2681</v>
      </c>
      <c r="AC23" s="246">
        <v>24.359500000000001</v>
      </c>
      <c r="AD23" s="244">
        <v>254.8014</v>
      </c>
      <c r="AE23" s="244">
        <v>735.56420000000003</v>
      </c>
      <c r="AF23" s="244">
        <v>235.96270000000001</v>
      </c>
      <c r="AG23" s="244">
        <v>254.1319</v>
      </c>
      <c r="AH23" s="244">
        <v>0</v>
      </c>
      <c r="AI23" s="244">
        <v>157.5282</v>
      </c>
      <c r="AJ23" s="244">
        <v>81.751100000000008</v>
      </c>
      <c r="AK23" s="244">
        <v>55.269799999999996</v>
      </c>
      <c r="AL23" s="246">
        <v>26.203200000000002</v>
      </c>
      <c r="AM23" s="244">
        <v>9.5378000000000007</v>
      </c>
      <c r="AN23" s="244">
        <v>10.6296</v>
      </c>
      <c r="AO23" s="244">
        <v>9.0022000000000002</v>
      </c>
      <c r="AP23" s="244">
        <v>26.223800000000001</v>
      </c>
      <c r="AQ23" s="244">
        <v>0</v>
      </c>
      <c r="AR23" s="244">
        <v>2.6574</v>
      </c>
      <c r="AS23" s="244">
        <v>0</v>
      </c>
      <c r="AT23" s="246">
        <v>7.6837999999999997</v>
      </c>
      <c r="AU23" s="261">
        <f t="shared" si="5"/>
        <v>65.7346</v>
      </c>
      <c r="AV23" s="261">
        <f t="shared" si="6"/>
        <v>1866.9471000000001</v>
      </c>
      <c r="AW23" s="245">
        <v>147.084</v>
      </c>
      <c r="AX23" s="261">
        <f t="shared" si="7"/>
        <v>1506.8524000000007</v>
      </c>
      <c r="AY23" s="244">
        <v>0</v>
      </c>
      <c r="AZ23" s="244">
        <v>0</v>
      </c>
      <c r="BA23" s="246">
        <v>124.64030000000001</v>
      </c>
      <c r="BB23" s="262">
        <f t="shared" si="8"/>
        <v>1382.2121000000006</v>
      </c>
      <c r="BC23" s="272">
        <f t="shared" si="9"/>
        <v>0.19541279868341904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2</v>
      </c>
      <c r="Q24" s="145">
        <v>6677.0892000000003</v>
      </c>
      <c r="R24" s="145">
        <v>117.92550000000001</v>
      </c>
      <c r="S24" s="261">
        <f t="shared" si="3"/>
        <v>6559.1637000000001</v>
      </c>
      <c r="T24" s="244">
        <v>2729.2032000000004</v>
      </c>
      <c r="W24" s="266">
        <f t="shared" si="4"/>
        <v>3829.9604999999997</v>
      </c>
      <c r="X24" s="246">
        <v>77.795900000000003</v>
      </c>
      <c r="Y24" s="244">
        <v>786.69359999999995</v>
      </c>
      <c r="Z24" s="246">
        <v>43.466000000000001</v>
      </c>
      <c r="AA24" s="244">
        <v>0</v>
      </c>
      <c r="AB24" s="244">
        <v>11.196099999999999</v>
      </c>
      <c r="AC24" s="246">
        <v>55.166800000000002</v>
      </c>
      <c r="AD24" s="244">
        <v>213.7868</v>
      </c>
      <c r="AE24" s="244">
        <v>650.83640000000003</v>
      </c>
      <c r="AF24" s="244">
        <v>128.75</v>
      </c>
      <c r="AG24" s="244">
        <v>232.95509999999999</v>
      </c>
      <c r="AH24" s="244">
        <v>0</v>
      </c>
      <c r="AI24" s="244">
        <v>126.63850000000001</v>
      </c>
      <c r="AJ24" s="244">
        <v>103.42229999999999</v>
      </c>
      <c r="AK24" s="244">
        <v>54.301600000000001</v>
      </c>
      <c r="AL24" s="246">
        <v>97.232000000000014</v>
      </c>
      <c r="AM24" s="244">
        <v>9.9601000000000006</v>
      </c>
      <c r="AN24" s="244">
        <v>8.3532999999999991</v>
      </c>
      <c r="AO24" s="244">
        <v>4.8101000000000003</v>
      </c>
      <c r="AP24" s="244">
        <v>19.971700000000002</v>
      </c>
      <c r="AQ24" s="244">
        <v>0</v>
      </c>
      <c r="AR24" s="244">
        <v>8.5077999999999996</v>
      </c>
      <c r="AS24" s="244">
        <v>0</v>
      </c>
      <c r="AT24" s="246">
        <v>25.75</v>
      </c>
      <c r="AU24" s="261">
        <f t="shared" si="5"/>
        <v>77.353000000000009</v>
      </c>
      <c r="AV24" s="261">
        <f t="shared" si="6"/>
        <v>1685.2756999999999</v>
      </c>
      <c r="AW24" s="245">
        <v>140.2242</v>
      </c>
      <c r="AX24" s="261">
        <f t="shared" si="7"/>
        <v>1162.8679999999999</v>
      </c>
      <c r="AY24" s="244">
        <v>0</v>
      </c>
      <c r="AZ24" s="244">
        <v>0</v>
      </c>
      <c r="BA24" s="246">
        <v>118.4397</v>
      </c>
      <c r="BB24" s="262">
        <f t="shared" si="8"/>
        <v>1044.4283</v>
      </c>
      <c r="BC24" s="272">
        <f t="shared" si="9"/>
        <v>0.17415792498323968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2</v>
      </c>
      <c r="Q25" s="145">
        <v>11849.500800000002</v>
      </c>
      <c r="R25" s="145">
        <v>186.79500000000002</v>
      </c>
      <c r="S25" s="261">
        <f t="shared" si="3"/>
        <v>11662.705800000002</v>
      </c>
      <c r="T25" s="244">
        <v>4714.6968000000006</v>
      </c>
      <c r="W25" s="266">
        <f t="shared" si="4"/>
        <v>6948.0090000000009</v>
      </c>
      <c r="X25" s="246">
        <v>138.82339999999999</v>
      </c>
      <c r="Y25" s="244">
        <v>1398.8808000000001</v>
      </c>
      <c r="Z25" s="246">
        <v>77.785600000000002</v>
      </c>
      <c r="AA25" s="244">
        <v>0</v>
      </c>
      <c r="AB25" s="244">
        <v>-107.4084</v>
      </c>
      <c r="AC25" s="246">
        <v>96.706699999999998</v>
      </c>
      <c r="AD25" s="244">
        <v>346.52289999999999</v>
      </c>
      <c r="AE25" s="244">
        <v>1070.8498000000002</v>
      </c>
      <c r="AF25" s="244">
        <v>849.44100000000003</v>
      </c>
      <c r="AG25" s="244">
        <v>417.48989999999998</v>
      </c>
      <c r="AH25" s="244">
        <v>0</v>
      </c>
      <c r="AI25" s="244">
        <v>240.31960000000001</v>
      </c>
      <c r="AJ25" s="244">
        <v>117.85260000000001</v>
      </c>
      <c r="AK25" s="244">
        <v>54.301600000000001</v>
      </c>
      <c r="AL25" s="246">
        <v>143.44810000000001</v>
      </c>
      <c r="AM25" s="244">
        <v>16.8096</v>
      </c>
      <c r="AN25" s="244">
        <v>4.2435999999999998</v>
      </c>
      <c r="AO25" s="244">
        <v>2.9251999999999998</v>
      </c>
      <c r="AP25" s="244">
        <v>34.577100000000002</v>
      </c>
      <c r="AQ25" s="244">
        <v>5.0985000000000005</v>
      </c>
      <c r="AR25" s="244">
        <v>10.341199999999999</v>
      </c>
      <c r="AS25" s="244">
        <v>0</v>
      </c>
      <c r="AT25" s="246">
        <v>134.11630000000002</v>
      </c>
      <c r="AU25" s="261">
        <f t="shared" si="5"/>
        <v>208.11150000000004</v>
      </c>
      <c r="AV25" s="261">
        <f t="shared" si="6"/>
        <v>3448.337</v>
      </c>
      <c r="AW25" s="245">
        <v>226.0232</v>
      </c>
      <c r="AX25" s="261">
        <f t="shared" si="7"/>
        <v>1647.4573000000009</v>
      </c>
      <c r="AY25" s="244">
        <v>0</v>
      </c>
      <c r="AZ25" s="244">
        <v>0</v>
      </c>
      <c r="BA25" s="246">
        <v>269.95269999999999</v>
      </c>
      <c r="BB25" s="262">
        <f t="shared" si="8"/>
        <v>1377.5046000000009</v>
      </c>
      <c r="BC25" s="272">
        <f t="shared" si="9"/>
        <v>0.139031789423568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2</v>
      </c>
      <c r="Q26" s="145">
        <v>11538.18</v>
      </c>
      <c r="R26" s="145">
        <v>180.726</v>
      </c>
      <c r="S26" s="261">
        <f t="shared" si="3"/>
        <v>11357.454</v>
      </c>
      <c r="T26" s="244">
        <v>4611.0276000000003</v>
      </c>
      <c r="W26" s="266">
        <f t="shared" si="4"/>
        <v>6746.4263999999994</v>
      </c>
      <c r="X26" s="246">
        <v>115.5763</v>
      </c>
      <c r="Y26" s="244">
        <v>1362.2795999999998</v>
      </c>
      <c r="Z26" s="246">
        <v>59.976900000000001</v>
      </c>
      <c r="AA26" s="244">
        <v>0</v>
      </c>
      <c r="AB26" s="244">
        <v>280.49989999999997</v>
      </c>
      <c r="AC26" s="246">
        <v>-26.471</v>
      </c>
      <c r="AD26" s="244">
        <v>328.40519999999998</v>
      </c>
      <c r="AE26" s="244">
        <v>1148.2646</v>
      </c>
      <c r="AF26" s="244">
        <v>664.25729999999999</v>
      </c>
      <c r="AG26" s="244">
        <v>381.92400000000004</v>
      </c>
      <c r="AH26" s="244">
        <v>0</v>
      </c>
      <c r="AI26" s="244">
        <v>252.83410000000001</v>
      </c>
      <c r="AJ26" s="244">
        <v>131.87090000000001</v>
      </c>
      <c r="AK26" s="244">
        <v>50.748100000000008</v>
      </c>
      <c r="AL26" s="246">
        <v>141.80009999999999</v>
      </c>
      <c r="AM26" s="244">
        <v>6.0564</v>
      </c>
      <c r="AN26" s="244">
        <v>12.493900000000002</v>
      </c>
      <c r="AO26" s="244">
        <v>3.3577999999999997</v>
      </c>
      <c r="AP26" s="244">
        <v>25.7088</v>
      </c>
      <c r="AQ26" s="244">
        <v>1.6068</v>
      </c>
      <c r="AR26" s="244">
        <v>13.0913</v>
      </c>
      <c r="AS26" s="244">
        <v>0</v>
      </c>
      <c r="AT26" s="246">
        <v>116.0501</v>
      </c>
      <c r="AU26" s="261">
        <f t="shared" si="5"/>
        <v>178.36509999999998</v>
      </c>
      <c r="AV26" s="261">
        <f t="shared" si="6"/>
        <v>3278.4693999999995</v>
      </c>
      <c r="AW26" s="245">
        <v>220.08009999999999</v>
      </c>
      <c r="AX26" s="261">
        <f t="shared" si="7"/>
        <v>1964.073000000001</v>
      </c>
      <c r="AY26" s="244">
        <v>0</v>
      </c>
      <c r="AZ26" s="244">
        <v>0</v>
      </c>
      <c r="BA26" s="246">
        <v>152.92410000000001</v>
      </c>
      <c r="BB26" s="262">
        <f t="shared" si="8"/>
        <v>1811.148900000001</v>
      </c>
      <c r="BC26" s="272">
        <f t="shared" si="9"/>
        <v>0.17022381346104853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2</v>
      </c>
      <c r="Q27" s="145">
        <v>5799.9564</v>
      </c>
      <c r="R27" s="145">
        <v>96.295500000000004</v>
      </c>
      <c r="S27" s="261">
        <f t="shared" si="3"/>
        <v>5703.6608999999999</v>
      </c>
      <c r="T27" s="244">
        <v>2324.2572000000005</v>
      </c>
      <c r="W27" s="266">
        <f t="shared" si="4"/>
        <v>3379.4036999999994</v>
      </c>
      <c r="X27" s="246">
        <v>64.189599999999999</v>
      </c>
      <c r="Y27" s="244">
        <v>684.10439999999994</v>
      </c>
      <c r="Z27" s="246">
        <v>45.845300000000002</v>
      </c>
      <c r="AA27" s="244">
        <v>0</v>
      </c>
      <c r="AB27" s="244">
        <v>89.743899999999996</v>
      </c>
      <c r="AC27" s="246">
        <v>32.331699999999998</v>
      </c>
      <c r="AD27" s="244">
        <v>149.15430000000001</v>
      </c>
      <c r="AE27" s="244">
        <v>526.73170000000005</v>
      </c>
      <c r="AF27" s="244">
        <v>208.59560000000002</v>
      </c>
      <c r="AG27" s="244">
        <v>214.55930000000001</v>
      </c>
      <c r="AH27" s="244">
        <v>0</v>
      </c>
      <c r="AI27" s="244">
        <v>107.4599</v>
      </c>
      <c r="AJ27" s="244">
        <v>122.49790000000002</v>
      </c>
      <c r="AK27" s="244">
        <v>27.882100000000001</v>
      </c>
      <c r="AL27" s="246">
        <v>110.25120000000001</v>
      </c>
      <c r="AM27" s="244">
        <v>5.7267999999999999</v>
      </c>
      <c r="AN27" s="244">
        <v>3.7286000000000001</v>
      </c>
      <c r="AO27" s="244">
        <v>4.5114000000000001</v>
      </c>
      <c r="AP27" s="244">
        <v>10.0631</v>
      </c>
      <c r="AQ27" s="244">
        <v>0</v>
      </c>
      <c r="AR27" s="244">
        <v>6.8597999999999999</v>
      </c>
      <c r="AS27" s="244">
        <v>0</v>
      </c>
      <c r="AT27" s="246">
        <v>5.2015000000000002</v>
      </c>
      <c r="AU27" s="261">
        <f t="shared" si="5"/>
        <v>36.091200000000001</v>
      </c>
      <c r="AV27" s="261">
        <f t="shared" si="6"/>
        <v>1503.2232000000001</v>
      </c>
      <c r="AW27" s="245">
        <v>110.6323</v>
      </c>
      <c r="AX27" s="261">
        <f t="shared" si="7"/>
        <v>1093.4844999999996</v>
      </c>
      <c r="AY27" s="244">
        <v>0</v>
      </c>
      <c r="AZ27" s="244">
        <v>0</v>
      </c>
      <c r="BA27" s="246">
        <v>234.34560000000002</v>
      </c>
      <c r="BB27" s="262">
        <f t="shared" si="8"/>
        <v>859.13889999999958</v>
      </c>
      <c r="BC27" s="272">
        <f t="shared" si="9"/>
        <v>0.18853322759460736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2</v>
      </c>
      <c r="Q28" s="145">
        <v>2742.1524000000004</v>
      </c>
      <c r="R28" s="145">
        <v>74.70750000000001</v>
      </c>
      <c r="S28" s="261">
        <f t="shared" si="3"/>
        <v>2667.4449000000004</v>
      </c>
      <c r="T28" s="244">
        <v>1586.1096</v>
      </c>
      <c r="W28" s="266">
        <f t="shared" si="4"/>
        <v>1081.3353000000004</v>
      </c>
      <c r="X28" s="246">
        <v>86.066800000000001</v>
      </c>
      <c r="Y28" s="244">
        <v>213.22440000000003</v>
      </c>
      <c r="Z28" s="246">
        <v>38.532299999999999</v>
      </c>
      <c r="AA28" s="244">
        <v>0</v>
      </c>
      <c r="AB28" s="244">
        <v>28.953299999999999</v>
      </c>
      <c r="AC28" s="246">
        <v>8.5386999999999986</v>
      </c>
      <c r="AD28" s="244">
        <v>87.343999999999994</v>
      </c>
      <c r="AE28" s="244">
        <v>100.3426</v>
      </c>
      <c r="AF28" s="244">
        <v>122.673</v>
      </c>
      <c r="AG28" s="244">
        <v>36.122100000000003</v>
      </c>
      <c r="AH28" s="244">
        <v>0</v>
      </c>
      <c r="AI28" s="244">
        <v>12.462999999999999</v>
      </c>
      <c r="AJ28" s="244">
        <v>8.0340000000000007</v>
      </c>
      <c r="AK28" s="244">
        <v>30.282</v>
      </c>
      <c r="AL28" s="246">
        <v>41.818000000000005</v>
      </c>
      <c r="AM28" s="244">
        <v>3.4813999999999998</v>
      </c>
      <c r="AN28" s="244">
        <v>1.6892</v>
      </c>
      <c r="AO28" s="244">
        <v>0</v>
      </c>
      <c r="AP28" s="244">
        <v>4.7895000000000003</v>
      </c>
      <c r="AQ28" s="244">
        <v>0</v>
      </c>
      <c r="AR28" s="244">
        <v>2.9457999999999998</v>
      </c>
      <c r="AS28" s="244">
        <v>0</v>
      </c>
      <c r="AT28" s="246">
        <v>6.6744000000000003</v>
      </c>
      <c r="AU28" s="261">
        <f t="shared" si="5"/>
        <v>19.580300000000001</v>
      </c>
      <c r="AV28" s="261">
        <f t="shared" si="6"/>
        <v>458.65899999999999</v>
      </c>
      <c r="AW28" s="245">
        <v>52.303400000000003</v>
      </c>
      <c r="AX28" s="261">
        <f t="shared" si="7"/>
        <v>270.04140000000041</v>
      </c>
      <c r="AY28" s="244">
        <v>0</v>
      </c>
      <c r="AZ28" s="244">
        <v>0</v>
      </c>
      <c r="BA28" s="246">
        <v>54.322200000000002</v>
      </c>
      <c r="BB28" s="262">
        <f t="shared" si="8"/>
        <v>215.7192000000004</v>
      </c>
      <c r="BC28" s="272">
        <f t="shared" si="9"/>
        <v>9.8477896414510144E-2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2</v>
      </c>
      <c r="Q29" s="145">
        <v>7230.7512000000006</v>
      </c>
      <c r="R29" s="145">
        <v>121.065</v>
      </c>
      <c r="S29" s="261">
        <f t="shared" si="3"/>
        <v>7109.686200000001</v>
      </c>
      <c r="T29" s="244">
        <v>2999.6676000000002</v>
      </c>
      <c r="W29" s="266">
        <f t="shared" si="4"/>
        <v>4110.0186000000012</v>
      </c>
      <c r="X29" s="246">
        <v>100.0748</v>
      </c>
      <c r="Y29" s="244">
        <v>852.74640000000011</v>
      </c>
      <c r="Z29" s="246">
        <v>48.554200000000002</v>
      </c>
      <c r="AA29" s="244">
        <v>0</v>
      </c>
      <c r="AB29" s="244">
        <v>-21.7639</v>
      </c>
      <c r="AC29" s="246">
        <v>42.827399999999997</v>
      </c>
      <c r="AD29" s="244">
        <v>239.26900000000001</v>
      </c>
      <c r="AE29" s="244">
        <v>653.60710000000006</v>
      </c>
      <c r="AF29" s="244">
        <v>307.07389999999998</v>
      </c>
      <c r="AG29" s="244">
        <v>371.0575</v>
      </c>
      <c r="AH29" s="244">
        <v>0</v>
      </c>
      <c r="AI29" s="244">
        <v>187.3776</v>
      </c>
      <c r="AJ29" s="244">
        <v>143.06700000000001</v>
      </c>
      <c r="AK29" s="244">
        <v>56.670600000000007</v>
      </c>
      <c r="AL29" s="246">
        <v>120.68510000000001</v>
      </c>
      <c r="AM29" s="244">
        <v>4.6762000000000006</v>
      </c>
      <c r="AN29" s="244">
        <v>15.2234</v>
      </c>
      <c r="AO29" s="244">
        <v>4.4496000000000002</v>
      </c>
      <c r="AP29" s="244">
        <v>29.694900000000001</v>
      </c>
      <c r="AQ29" s="244">
        <v>0</v>
      </c>
      <c r="AR29" s="244">
        <v>12.421800000000001</v>
      </c>
      <c r="AS29" s="244">
        <v>0</v>
      </c>
      <c r="AT29" s="246">
        <v>4.9646000000000008</v>
      </c>
      <c r="AU29" s="261">
        <f t="shared" si="5"/>
        <v>71.430500000000009</v>
      </c>
      <c r="AV29" s="261">
        <f t="shared" si="6"/>
        <v>2150.2383</v>
      </c>
      <c r="AW29" s="245">
        <v>137.917</v>
      </c>
      <c r="AX29" s="261">
        <f t="shared" si="7"/>
        <v>841.55140000000154</v>
      </c>
      <c r="AY29" s="244">
        <v>0</v>
      </c>
      <c r="AZ29" s="244">
        <v>0</v>
      </c>
      <c r="BA29" s="246">
        <v>162.6576</v>
      </c>
      <c r="BB29" s="262">
        <f t="shared" si="8"/>
        <v>678.89380000000153</v>
      </c>
      <c r="BC29" s="272">
        <f t="shared" si="9"/>
        <v>0.11638505830486899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2</v>
      </c>
      <c r="Q30" s="145">
        <v>4619.6783999999998</v>
      </c>
      <c r="R30" s="145">
        <v>35.374499999999998</v>
      </c>
      <c r="S30" s="261">
        <f t="shared" si="3"/>
        <v>4584.3038999999999</v>
      </c>
      <c r="T30" s="244">
        <v>1871.4672</v>
      </c>
      <c r="W30" s="266">
        <f t="shared" si="4"/>
        <v>2712.8366999999998</v>
      </c>
      <c r="X30" s="246">
        <v>50.150700000000001</v>
      </c>
      <c r="Y30" s="244">
        <v>550.00080000000003</v>
      </c>
      <c r="Z30" s="246">
        <v>25.029</v>
      </c>
      <c r="AA30" s="244">
        <v>0</v>
      </c>
      <c r="AB30" s="244">
        <v>-12.6587</v>
      </c>
      <c r="AC30" s="246">
        <v>23.7621</v>
      </c>
      <c r="AD30" s="244">
        <v>197.46130000000002</v>
      </c>
      <c r="AE30" s="244">
        <v>533.32370000000003</v>
      </c>
      <c r="AF30" s="244">
        <v>281.69470000000001</v>
      </c>
      <c r="AG30" s="244">
        <v>305.14780000000002</v>
      </c>
      <c r="AH30" s="244">
        <v>0</v>
      </c>
      <c r="AI30" s="244">
        <v>122.4567</v>
      </c>
      <c r="AJ30" s="244">
        <v>52.890500000000003</v>
      </c>
      <c r="AK30" s="244">
        <v>0</v>
      </c>
      <c r="AL30" s="246">
        <v>106.31660000000001</v>
      </c>
      <c r="AM30" s="244">
        <v>5.4177999999999997</v>
      </c>
      <c r="AN30" s="244">
        <v>1.0197000000000001</v>
      </c>
      <c r="AO30" s="244">
        <v>4.1921000000000008</v>
      </c>
      <c r="AP30" s="244">
        <v>12.988300000000001</v>
      </c>
      <c r="AQ30" s="244">
        <v>0</v>
      </c>
      <c r="AR30" s="244">
        <v>9.6820000000000004</v>
      </c>
      <c r="AS30" s="244">
        <v>0</v>
      </c>
      <c r="AT30" s="246">
        <v>36.626800000000003</v>
      </c>
      <c r="AU30" s="261">
        <f t="shared" si="5"/>
        <v>69.926700000000011</v>
      </c>
      <c r="AV30" s="261">
        <f t="shared" si="6"/>
        <v>1669.2180000000001</v>
      </c>
      <c r="AW30" s="245">
        <v>88.116500000000002</v>
      </c>
      <c r="AX30" s="261">
        <f t="shared" si="7"/>
        <v>341.42509999999982</v>
      </c>
      <c r="AY30" s="244">
        <v>0</v>
      </c>
      <c r="AZ30" s="244">
        <v>0</v>
      </c>
      <c r="BA30" s="246">
        <v>70.019400000000005</v>
      </c>
      <c r="BB30" s="262">
        <f t="shared" si="8"/>
        <v>271.4056999999998</v>
      </c>
      <c r="BC30" s="272">
        <f t="shared" si="9"/>
        <v>7.3906681469428664E-2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2</v>
      </c>
      <c r="Q31" s="145">
        <v>5016.2868000000008</v>
      </c>
      <c r="R31" s="145">
        <v>36.917999999999999</v>
      </c>
      <c r="S31" s="261">
        <f t="shared" si="3"/>
        <v>4979.3688000000011</v>
      </c>
      <c r="T31" s="244">
        <v>2054.5164000000004</v>
      </c>
      <c r="W31" s="266">
        <f t="shared" si="4"/>
        <v>2924.8524000000007</v>
      </c>
      <c r="X31" s="246">
        <v>56.9178</v>
      </c>
      <c r="Y31" s="244">
        <v>597.40200000000004</v>
      </c>
      <c r="Z31" s="246">
        <v>24.493400000000001</v>
      </c>
      <c r="AA31" s="244">
        <v>0</v>
      </c>
      <c r="AB31" s="244">
        <v>-69.916399999999996</v>
      </c>
      <c r="AC31" s="246">
        <v>26.924200000000003</v>
      </c>
      <c r="AD31" s="244">
        <v>269.11839999999995</v>
      </c>
      <c r="AE31" s="244">
        <v>560.67020000000002</v>
      </c>
      <c r="AF31" s="244">
        <v>414.19389999999999</v>
      </c>
      <c r="AG31" s="244">
        <v>302.95389999999998</v>
      </c>
      <c r="AH31" s="244">
        <v>0</v>
      </c>
      <c r="AI31" s="244">
        <v>124.0223</v>
      </c>
      <c r="AJ31" s="244">
        <v>63.952700000000007</v>
      </c>
      <c r="AK31" s="244">
        <v>25.3689</v>
      </c>
      <c r="AL31" s="246">
        <v>121.39580000000001</v>
      </c>
      <c r="AM31" s="244">
        <v>6.9937000000000005</v>
      </c>
      <c r="AN31" s="244">
        <v>3.1312000000000002</v>
      </c>
      <c r="AO31" s="244">
        <v>3.7698</v>
      </c>
      <c r="AP31" s="244">
        <v>13.8432</v>
      </c>
      <c r="AQ31" s="244">
        <v>0</v>
      </c>
      <c r="AR31" s="244">
        <v>6.1594000000000007</v>
      </c>
      <c r="AS31" s="244">
        <v>0</v>
      </c>
      <c r="AT31" s="246">
        <v>69.483800000000002</v>
      </c>
      <c r="AU31" s="261">
        <f t="shared" si="5"/>
        <v>103.3811</v>
      </c>
      <c r="AV31" s="261">
        <f t="shared" si="6"/>
        <v>1985.0572000000002</v>
      </c>
      <c r="AW31" s="245">
        <v>95.676699999999997</v>
      </c>
      <c r="AX31" s="261">
        <f t="shared" si="7"/>
        <v>122.31310000000029</v>
      </c>
      <c r="AY31" s="244">
        <v>0</v>
      </c>
      <c r="AZ31" s="244">
        <v>0</v>
      </c>
      <c r="BA31" s="246">
        <v>67.279599999999988</v>
      </c>
      <c r="BB31" s="262">
        <f t="shared" si="8"/>
        <v>55.033500000000302</v>
      </c>
      <c r="BC31" s="272">
        <f t="shared" si="9"/>
        <v>2.4383195155428566E-2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2</v>
      </c>
      <c r="Q32" s="145">
        <v>2193.6096000000002</v>
      </c>
      <c r="R32" s="145">
        <v>27.226500000000001</v>
      </c>
      <c r="S32" s="261">
        <f t="shared" si="3"/>
        <v>2166.3831</v>
      </c>
      <c r="T32" s="244">
        <v>840.66120000000012</v>
      </c>
      <c r="W32" s="266">
        <f t="shared" si="4"/>
        <v>1325.7219</v>
      </c>
      <c r="X32" s="246">
        <v>33.516199999999998</v>
      </c>
      <c r="Y32" s="244">
        <v>184.07520000000002</v>
      </c>
      <c r="Z32" s="246">
        <v>27.686399999999999</v>
      </c>
      <c r="AA32" s="244">
        <v>0</v>
      </c>
      <c r="AB32" s="244">
        <v>-7.1070000000000002</v>
      </c>
      <c r="AC32" s="246">
        <v>11.237300000000001</v>
      </c>
      <c r="AD32" s="244">
        <v>91.165300000000002</v>
      </c>
      <c r="AE32" s="244">
        <v>333.04019999999997</v>
      </c>
      <c r="AF32" s="244">
        <v>247.95189999999999</v>
      </c>
      <c r="AG32" s="244">
        <v>80.309100000000001</v>
      </c>
      <c r="AH32" s="244">
        <v>0</v>
      </c>
      <c r="AI32" s="244">
        <v>114.3506</v>
      </c>
      <c r="AJ32" s="244">
        <v>23.514899999999997</v>
      </c>
      <c r="AK32" s="244">
        <v>11.958299999999999</v>
      </c>
      <c r="AL32" s="246">
        <v>59.3795</v>
      </c>
      <c r="AM32" s="244">
        <v>2.6780000000000004</v>
      </c>
      <c r="AN32" s="244">
        <v>0.96819999999999995</v>
      </c>
      <c r="AO32" s="244">
        <v>0</v>
      </c>
      <c r="AP32" s="244">
        <v>8.6005000000000003</v>
      </c>
      <c r="AQ32" s="244">
        <v>0</v>
      </c>
      <c r="AR32" s="244">
        <v>4.5114000000000001</v>
      </c>
      <c r="AS32" s="244">
        <v>0</v>
      </c>
      <c r="AT32" s="246">
        <v>1.1124000000000001</v>
      </c>
      <c r="AU32" s="261">
        <f t="shared" si="5"/>
        <v>17.8705</v>
      </c>
      <c r="AV32" s="261">
        <f t="shared" si="6"/>
        <v>979.5403</v>
      </c>
      <c r="AW32" s="245">
        <v>41.8386</v>
      </c>
      <c r="AX32" s="261">
        <f t="shared" si="7"/>
        <v>63.195499999999967</v>
      </c>
      <c r="AY32" s="244">
        <v>0</v>
      </c>
      <c r="AZ32" s="244">
        <v>0</v>
      </c>
      <c r="BA32" s="246">
        <v>59.317700000000002</v>
      </c>
      <c r="BB32" s="262">
        <f t="shared" si="8"/>
        <v>3.8777999999999651</v>
      </c>
      <c r="BC32" s="272">
        <f t="shared" si="9"/>
        <v>2.8808909297260533E-2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2</v>
      </c>
      <c r="Q33" s="145">
        <v>4222.3464000000004</v>
      </c>
      <c r="R33" s="145">
        <v>98.973000000000013</v>
      </c>
      <c r="S33" s="261">
        <f t="shared" si="3"/>
        <v>4123.3734000000004</v>
      </c>
      <c r="T33" s="244">
        <v>1690.2648000000002</v>
      </c>
      <c r="W33" s="266">
        <f t="shared" si="4"/>
        <v>2433.1086000000005</v>
      </c>
      <c r="X33" s="246">
        <v>45.072800000000001</v>
      </c>
      <c r="Y33" s="244">
        <v>494.46719999999999</v>
      </c>
      <c r="Z33" s="246">
        <v>26.955100000000002</v>
      </c>
      <c r="AA33" s="244">
        <v>0</v>
      </c>
      <c r="AB33" s="244">
        <v>-5.8195000000000006</v>
      </c>
      <c r="AC33" s="246">
        <v>26.2135</v>
      </c>
      <c r="AD33" s="244">
        <v>177.9119</v>
      </c>
      <c r="AE33" s="244">
        <v>517.30719999999997</v>
      </c>
      <c r="AF33" s="244">
        <v>671.45699999999999</v>
      </c>
      <c r="AG33" s="244">
        <v>146.63080000000002</v>
      </c>
      <c r="AH33" s="244">
        <v>0</v>
      </c>
      <c r="AI33" s="244">
        <v>148.63930000000002</v>
      </c>
      <c r="AJ33" s="244">
        <v>30.951500000000003</v>
      </c>
      <c r="AK33" s="244">
        <v>9.3833000000000002</v>
      </c>
      <c r="AL33" s="246">
        <v>133.24080000000001</v>
      </c>
      <c r="AM33" s="244">
        <v>5.6959</v>
      </c>
      <c r="AN33" s="244">
        <v>1.1433000000000002</v>
      </c>
      <c r="AO33" s="244">
        <v>6.4272</v>
      </c>
      <c r="AP33" s="244">
        <v>17.880800000000001</v>
      </c>
      <c r="AQ33" s="244">
        <v>0</v>
      </c>
      <c r="AR33" s="244">
        <v>11.144600000000001</v>
      </c>
      <c r="AS33" s="244">
        <v>0</v>
      </c>
      <c r="AT33" s="246">
        <v>3.0385000000000004</v>
      </c>
      <c r="AU33" s="261">
        <f t="shared" si="5"/>
        <v>45.330300000000001</v>
      </c>
      <c r="AV33" s="261">
        <f t="shared" si="6"/>
        <v>1880.8521000000001</v>
      </c>
      <c r="AW33" s="245">
        <v>80.535700000000006</v>
      </c>
      <c r="AX33" s="261">
        <f t="shared" si="7"/>
        <v>-74.380299999999679</v>
      </c>
      <c r="AY33" s="244">
        <v>0</v>
      </c>
      <c r="AZ33" s="244">
        <v>0</v>
      </c>
      <c r="BA33" s="246">
        <v>160.45340000000002</v>
      </c>
      <c r="BB33" s="262">
        <f t="shared" si="8"/>
        <v>-234.83369999999968</v>
      </c>
      <c r="BC33" s="272">
        <f t="shared" si="9"/>
        <v>-1.7615868750133733E-2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2</v>
      </c>
      <c r="Q34" s="145">
        <v>7887.6828000000005</v>
      </c>
      <c r="R34" s="145">
        <v>106.554</v>
      </c>
      <c r="S34" s="261">
        <f t="shared" si="3"/>
        <v>7781.1288000000004</v>
      </c>
      <c r="T34" s="244">
        <v>3148.3188000000005</v>
      </c>
      <c r="W34" s="266">
        <f t="shared" si="4"/>
        <v>4632.8099999999995</v>
      </c>
      <c r="X34" s="246">
        <v>82.616299999999995</v>
      </c>
      <c r="Y34" s="244">
        <v>933.36840000000007</v>
      </c>
      <c r="Z34" s="246">
        <v>41.725299999999997</v>
      </c>
      <c r="AA34" s="244">
        <v>0</v>
      </c>
      <c r="AB34" s="244">
        <v>-29.962700000000002</v>
      </c>
      <c r="AC34" s="246">
        <v>36.698900000000002</v>
      </c>
      <c r="AD34" s="244">
        <v>227.09440000000001</v>
      </c>
      <c r="AE34" s="244">
        <v>619.53470000000004</v>
      </c>
      <c r="AF34" s="244">
        <v>126.0823</v>
      </c>
      <c r="AG34" s="244">
        <v>335.59460000000001</v>
      </c>
      <c r="AH34" s="244">
        <v>0</v>
      </c>
      <c r="AI34" s="244">
        <v>172.4632</v>
      </c>
      <c r="AJ34" s="244">
        <v>72.378100000000003</v>
      </c>
      <c r="AK34" s="244">
        <v>30.179000000000002</v>
      </c>
      <c r="AL34" s="246">
        <v>125.7115</v>
      </c>
      <c r="AM34" s="244">
        <v>3.2754000000000003</v>
      </c>
      <c r="AN34" s="244">
        <v>1.8231000000000002</v>
      </c>
      <c r="AO34" s="244">
        <v>1.2565999999999999</v>
      </c>
      <c r="AP34" s="244">
        <v>27.295000000000002</v>
      </c>
      <c r="AQ34" s="244">
        <v>5.0985000000000005</v>
      </c>
      <c r="AR34" s="244">
        <v>8.24</v>
      </c>
      <c r="AS34" s="244">
        <v>0</v>
      </c>
      <c r="AT34" s="246">
        <v>7.3336000000000006</v>
      </c>
      <c r="AU34" s="261">
        <f t="shared" si="5"/>
        <v>54.322200000000009</v>
      </c>
      <c r="AV34" s="261">
        <f t="shared" si="6"/>
        <v>1763.3600000000001</v>
      </c>
      <c r="AW34" s="245">
        <v>150.4521</v>
      </c>
      <c r="AX34" s="261">
        <f t="shared" si="7"/>
        <v>1668.0240999999992</v>
      </c>
      <c r="AY34" s="244">
        <v>0</v>
      </c>
      <c r="AZ34" s="244">
        <v>0</v>
      </c>
      <c r="BA34" s="246">
        <v>141.84130000000002</v>
      </c>
      <c r="BB34" s="262">
        <f t="shared" si="8"/>
        <v>1526.1827999999991</v>
      </c>
      <c r="BC34" s="272">
        <f t="shared" si="9"/>
        <v>0.21147200544119232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2</v>
      </c>
      <c r="Q35" s="145">
        <v>3920.2811999999999</v>
      </c>
      <c r="R35" s="145">
        <v>82.624499999999998</v>
      </c>
      <c r="S35" s="261">
        <f t="shared" si="3"/>
        <v>3837.6567</v>
      </c>
      <c r="T35" s="244">
        <v>1537.4448</v>
      </c>
      <c r="W35" s="266">
        <f t="shared" si="4"/>
        <v>2300.2119000000002</v>
      </c>
      <c r="X35" s="246">
        <v>43.558700000000002</v>
      </c>
      <c r="Y35" s="244">
        <v>460.2312</v>
      </c>
      <c r="Z35" s="246">
        <v>23.556100000000001</v>
      </c>
      <c r="AA35" s="244">
        <v>0</v>
      </c>
      <c r="AB35" s="244">
        <v>-13.1943</v>
      </c>
      <c r="AC35" s="246">
        <v>31.198699999999999</v>
      </c>
      <c r="AD35" s="244">
        <v>161.9675</v>
      </c>
      <c r="AE35" s="244">
        <v>454.71410000000003</v>
      </c>
      <c r="AF35" s="244">
        <v>326.54089999999997</v>
      </c>
      <c r="AG35" s="244">
        <v>106.4196</v>
      </c>
      <c r="AH35" s="244">
        <v>0</v>
      </c>
      <c r="AI35" s="244">
        <v>71.018500000000003</v>
      </c>
      <c r="AJ35" s="244">
        <v>59.595800000000004</v>
      </c>
      <c r="AK35" s="244">
        <v>0</v>
      </c>
      <c r="AL35" s="246">
        <v>98.292900000000003</v>
      </c>
      <c r="AM35" s="244">
        <v>2.9355000000000002</v>
      </c>
      <c r="AN35" s="244">
        <v>1.6068</v>
      </c>
      <c r="AO35" s="244">
        <v>2.06</v>
      </c>
      <c r="AP35" s="244">
        <v>9.6304999999999996</v>
      </c>
      <c r="AQ35" s="244">
        <v>6.2314999999999996</v>
      </c>
      <c r="AR35" s="244">
        <v>5.1603000000000003</v>
      </c>
      <c r="AS35" s="244">
        <v>0</v>
      </c>
      <c r="AT35" s="246">
        <v>3.9346000000000001</v>
      </c>
      <c r="AU35" s="261">
        <f t="shared" si="5"/>
        <v>31.559199999999997</v>
      </c>
      <c r="AV35" s="261">
        <f t="shared" si="6"/>
        <v>1310.1084999999998</v>
      </c>
      <c r="AW35" s="245">
        <v>65.425600000000003</v>
      </c>
      <c r="AX35" s="261">
        <f t="shared" si="7"/>
        <v>415.33620000000042</v>
      </c>
      <c r="AY35" s="244">
        <v>0</v>
      </c>
      <c r="AZ35" s="244">
        <v>0</v>
      </c>
      <c r="BA35" s="246">
        <v>81.627499999999998</v>
      </c>
      <c r="BB35" s="262">
        <f t="shared" si="8"/>
        <v>333.70870000000042</v>
      </c>
      <c r="BC35" s="272">
        <f t="shared" si="9"/>
        <v>0.10594551227600725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2</v>
      </c>
      <c r="Q36" s="145">
        <v>4504.4640000000009</v>
      </c>
      <c r="R36" s="145">
        <v>24.769500000000001</v>
      </c>
      <c r="S36" s="261">
        <f t="shared" si="3"/>
        <v>4479.6945000000005</v>
      </c>
      <c r="T36" s="244">
        <v>2388.1068000000005</v>
      </c>
      <c r="W36" s="266">
        <f t="shared" si="4"/>
        <v>2091.5877</v>
      </c>
      <c r="X36" s="246">
        <v>51.448500000000003</v>
      </c>
      <c r="Y36" s="244">
        <v>313.52400000000006</v>
      </c>
      <c r="Z36" s="246">
        <v>36.894600000000004</v>
      </c>
      <c r="AA36" s="244">
        <v>0</v>
      </c>
      <c r="AB36" s="244">
        <v>197.94540000000001</v>
      </c>
      <c r="AC36" s="246">
        <v>4.6144000000000007</v>
      </c>
      <c r="AD36" s="244">
        <v>90.125</v>
      </c>
      <c r="AE36" s="244">
        <v>450.17180000000002</v>
      </c>
      <c r="AF36" s="244">
        <v>440.48980000000006</v>
      </c>
      <c r="AG36" s="244">
        <v>107.15090000000001</v>
      </c>
      <c r="AH36" s="244">
        <v>0</v>
      </c>
      <c r="AI36" s="244">
        <v>118.3882</v>
      </c>
      <c r="AJ36" s="244">
        <v>56.114399999999996</v>
      </c>
      <c r="AK36" s="244">
        <v>0</v>
      </c>
      <c r="AL36" s="246">
        <v>84.542400000000001</v>
      </c>
      <c r="AM36" s="244">
        <v>2.5956000000000001</v>
      </c>
      <c r="AN36" s="244">
        <v>5.5516999999999994</v>
      </c>
      <c r="AO36" s="244">
        <v>0</v>
      </c>
      <c r="AP36" s="244">
        <v>12.782300000000001</v>
      </c>
      <c r="AQ36" s="244">
        <v>0</v>
      </c>
      <c r="AR36" s="244">
        <v>6.7465000000000002</v>
      </c>
      <c r="AS36" s="244">
        <v>0</v>
      </c>
      <c r="AT36" s="246">
        <v>5.0985000000000005</v>
      </c>
      <c r="AU36" s="261">
        <f t="shared" si="5"/>
        <v>32.7746</v>
      </c>
      <c r="AV36" s="261">
        <f t="shared" si="6"/>
        <v>1379.7571000000003</v>
      </c>
      <c r="AW36" s="245">
        <v>85.922600000000003</v>
      </c>
      <c r="AX36" s="261">
        <f t="shared" si="7"/>
        <v>426.60069999999962</v>
      </c>
      <c r="AY36" s="244">
        <v>0</v>
      </c>
      <c r="AZ36" s="244">
        <v>0</v>
      </c>
      <c r="BA36" s="246">
        <v>48.090699999999998</v>
      </c>
      <c r="BB36" s="262">
        <f t="shared" si="8"/>
        <v>378.50999999999965</v>
      </c>
      <c r="BC36" s="272">
        <f t="shared" si="9"/>
        <v>9.4706206998213222E-2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2</v>
      </c>
      <c r="Q37" s="145">
        <v>7899.9732000000004</v>
      </c>
      <c r="R37" s="145">
        <v>121.7475</v>
      </c>
      <c r="S37" s="261">
        <f t="shared" si="3"/>
        <v>7778.2257</v>
      </c>
      <c r="T37" s="244">
        <v>3162.8772000000004</v>
      </c>
      <c r="W37" s="266">
        <f t="shared" si="4"/>
        <v>4615.3485000000001</v>
      </c>
      <c r="X37" s="246">
        <v>86.787800000000004</v>
      </c>
      <c r="Y37" s="244">
        <v>932.96879999999999</v>
      </c>
      <c r="Z37" s="246">
        <v>56.464600000000004</v>
      </c>
      <c r="AA37" s="244">
        <v>0</v>
      </c>
      <c r="AB37" s="244">
        <v>-191.90960000000001</v>
      </c>
      <c r="AC37" s="246">
        <v>38.274799999999999</v>
      </c>
      <c r="AD37" s="244">
        <v>351.37419999999997</v>
      </c>
      <c r="AE37" s="244">
        <v>733.96770000000004</v>
      </c>
      <c r="AF37" s="244">
        <v>651.39260000000002</v>
      </c>
      <c r="AG37" s="244">
        <v>261.38310000000001</v>
      </c>
      <c r="AH37" s="244">
        <v>0</v>
      </c>
      <c r="AI37" s="244">
        <v>145.85830000000001</v>
      </c>
      <c r="AJ37" s="244">
        <v>107.48049999999999</v>
      </c>
      <c r="AK37" s="244">
        <v>0</v>
      </c>
      <c r="AL37" s="246">
        <v>120.3349</v>
      </c>
      <c r="AM37" s="244">
        <v>3.7286000000000001</v>
      </c>
      <c r="AN37" s="244">
        <v>8.5181000000000004</v>
      </c>
      <c r="AO37" s="244">
        <v>0.52529999999999999</v>
      </c>
      <c r="AP37" s="244">
        <v>31.8064</v>
      </c>
      <c r="AQ37" s="244">
        <v>5.0985000000000005</v>
      </c>
      <c r="AR37" s="244">
        <v>11.2064</v>
      </c>
      <c r="AS37" s="244">
        <v>0</v>
      </c>
      <c r="AT37" s="246">
        <v>102.176</v>
      </c>
      <c r="AU37" s="261">
        <f t="shared" si="5"/>
        <v>163.05930000000001</v>
      </c>
      <c r="AV37" s="261">
        <f t="shared" si="6"/>
        <v>2534.8505999999998</v>
      </c>
      <c r="AW37" s="245">
        <v>150.68900000000002</v>
      </c>
      <c r="AX37" s="261">
        <f t="shared" si="7"/>
        <v>699.95290000000045</v>
      </c>
      <c r="AY37" s="244">
        <v>0</v>
      </c>
      <c r="AZ37" s="244">
        <v>0</v>
      </c>
      <c r="BA37" s="246">
        <v>279.70679999999999</v>
      </c>
      <c r="BB37" s="262">
        <f t="shared" si="8"/>
        <v>420.24610000000047</v>
      </c>
      <c r="BC37" s="272">
        <f t="shared" si="9"/>
        <v>8.8601933485040224E-2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2</v>
      </c>
      <c r="Q38" s="145">
        <v>1084.9464</v>
      </c>
      <c r="R38" s="145">
        <v>29.767500000000002</v>
      </c>
      <c r="S38" s="261">
        <f t="shared" si="3"/>
        <v>1055.1789000000001</v>
      </c>
      <c r="T38" s="244">
        <v>628.32240000000002</v>
      </c>
      <c r="W38" s="266">
        <f t="shared" si="4"/>
        <v>426.8565000000001</v>
      </c>
      <c r="X38" s="246">
        <v>25.657299999999999</v>
      </c>
      <c r="Y38" s="244">
        <v>84.347999999999985</v>
      </c>
      <c r="Z38" s="246">
        <v>6.0872999999999999</v>
      </c>
      <c r="AA38" s="244">
        <v>0</v>
      </c>
      <c r="AB38" s="244">
        <v>-0.1236</v>
      </c>
      <c r="AC38" s="246">
        <v>6.3963000000000001</v>
      </c>
      <c r="AD38" s="244">
        <v>56.804499999999997</v>
      </c>
      <c r="AE38" s="244">
        <v>34.669799999999995</v>
      </c>
      <c r="AF38" s="244">
        <v>96.5625</v>
      </c>
      <c r="AG38" s="244">
        <v>9.7128999999999994</v>
      </c>
      <c r="AH38" s="244">
        <v>0</v>
      </c>
      <c r="AI38" s="244">
        <v>2.4411</v>
      </c>
      <c r="AJ38" s="244">
        <v>9.3318000000000012</v>
      </c>
      <c r="AK38" s="244">
        <v>0</v>
      </c>
      <c r="AL38" s="246">
        <v>20.8781</v>
      </c>
      <c r="AM38" s="244">
        <v>2.0394000000000001</v>
      </c>
      <c r="AN38" s="244">
        <v>1.5244</v>
      </c>
      <c r="AO38" s="244">
        <v>0</v>
      </c>
      <c r="AP38" s="244">
        <v>3.5226000000000002</v>
      </c>
      <c r="AQ38" s="244">
        <v>0</v>
      </c>
      <c r="AR38" s="244">
        <v>1.9261000000000001</v>
      </c>
      <c r="AS38" s="244">
        <v>0</v>
      </c>
      <c r="AT38" s="246">
        <v>14.492100000000001</v>
      </c>
      <c r="AU38" s="261">
        <f t="shared" si="5"/>
        <v>23.504600000000003</v>
      </c>
      <c r="AV38" s="261">
        <f t="shared" si="6"/>
        <v>253.90530000000001</v>
      </c>
      <c r="AW38" s="245">
        <v>18.107399999999998</v>
      </c>
      <c r="AX38" s="261">
        <f t="shared" si="7"/>
        <v>45.023900000000125</v>
      </c>
      <c r="AY38" s="244">
        <v>0</v>
      </c>
      <c r="AZ38" s="244">
        <v>0</v>
      </c>
      <c r="BA38" s="246">
        <v>25.883900000000001</v>
      </c>
      <c r="BB38" s="262">
        <f t="shared" si="8"/>
        <v>19.140000000000125</v>
      </c>
      <c r="BC38" s="272">
        <f t="shared" si="9"/>
        <v>4.1498732103263464E-2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2</v>
      </c>
      <c r="Q39" s="145">
        <v>1391.2668000000001</v>
      </c>
      <c r="R39" s="145">
        <v>17.891999999999999</v>
      </c>
      <c r="S39" s="261">
        <f t="shared" si="3"/>
        <v>1373.3748000000001</v>
      </c>
      <c r="T39" s="244">
        <v>786.00239999999997</v>
      </c>
      <c r="W39" s="266">
        <f t="shared" si="4"/>
        <v>587.37240000000008</v>
      </c>
      <c r="X39" s="246">
        <v>29.324099999999998</v>
      </c>
      <c r="Y39" s="244">
        <v>137.28960000000001</v>
      </c>
      <c r="Z39" s="246">
        <v>1.8746</v>
      </c>
      <c r="AA39" s="244">
        <v>0</v>
      </c>
      <c r="AB39" s="244">
        <v>-8.2400000000000001E-2</v>
      </c>
      <c r="AC39" s="246">
        <v>0</v>
      </c>
      <c r="AD39" s="244">
        <v>88.229799999999997</v>
      </c>
      <c r="AE39" s="244">
        <v>43.466000000000001</v>
      </c>
      <c r="AF39" s="244">
        <v>31.3017</v>
      </c>
      <c r="AG39" s="244">
        <v>18.138300000000001</v>
      </c>
      <c r="AH39" s="244">
        <v>0</v>
      </c>
      <c r="AI39" s="244">
        <v>2.9870000000000001</v>
      </c>
      <c r="AJ39" s="244">
        <v>6.0975999999999999</v>
      </c>
      <c r="AK39" s="244">
        <v>0</v>
      </c>
      <c r="AL39" s="246">
        <v>28.736999999999998</v>
      </c>
      <c r="AM39" s="244">
        <v>2.7707000000000002</v>
      </c>
      <c r="AN39" s="244">
        <v>0.69010000000000005</v>
      </c>
      <c r="AO39" s="244">
        <v>0</v>
      </c>
      <c r="AP39" s="244">
        <v>5.3353999999999999</v>
      </c>
      <c r="AQ39" s="244">
        <v>0</v>
      </c>
      <c r="AR39" s="244">
        <v>0.97849999999999993</v>
      </c>
      <c r="AS39" s="244">
        <v>0</v>
      </c>
      <c r="AT39" s="246">
        <v>0.52529999999999999</v>
      </c>
      <c r="AU39" s="261">
        <f t="shared" si="5"/>
        <v>10.3</v>
      </c>
      <c r="AV39" s="261">
        <f t="shared" si="6"/>
        <v>229.25740000000002</v>
      </c>
      <c r="AW39" s="245">
        <v>26.532800000000002</v>
      </c>
      <c r="AX39" s="261">
        <f t="shared" si="7"/>
        <v>163.01150000000007</v>
      </c>
      <c r="AY39" s="244">
        <v>0</v>
      </c>
      <c r="AZ39" s="244">
        <v>0</v>
      </c>
      <c r="BA39" s="246">
        <v>30.4056</v>
      </c>
      <c r="BB39" s="262">
        <f t="shared" si="8"/>
        <v>132.60590000000008</v>
      </c>
      <c r="BC39" s="272">
        <f t="shared" si="9"/>
        <v>0.11716767768770164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2</v>
      </c>
      <c r="Q40" s="145">
        <v>6908.5872000000008</v>
      </c>
      <c r="R40" s="145">
        <v>73.6785</v>
      </c>
      <c r="S40" s="261">
        <f t="shared" si="3"/>
        <v>6834.9087000000009</v>
      </c>
      <c r="T40" s="244">
        <v>2740.4784000000004</v>
      </c>
      <c r="W40" s="266">
        <f t="shared" si="4"/>
        <v>4094.4303000000004</v>
      </c>
      <c r="X40" s="246">
        <v>100.22930000000001</v>
      </c>
      <c r="Y40" s="244">
        <v>819.93600000000015</v>
      </c>
      <c r="Z40" s="246">
        <v>27.212600000000002</v>
      </c>
      <c r="AA40" s="244">
        <v>0</v>
      </c>
      <c r="AB40" s="244">
        <v>-9.6098999999999997</v>
      </c>
      <c r="AC40" s="246">
        <v>25.224699999999999</v>
      </c>
      <c r="AD40" s="244">
        <v>170.26930000000002</v>
      </c>
      <c r="AE40" s="244">
        <v>485.23300000000006</v>
      </c>
      <c r="AF40" s="244">
        <v>506.68790000000001</v>
      </c>
      <c r="AG40" s="244">
        <v>201.983</v>
      </c>
      <c r="AH40" s="244">
        <v>0</v>
      </c>
      <c r="AI40" s="244">
        <v>254.70869999999999</v>
      </c>
      <c r="AJ40" s="244">
        <v>41.6738</v>
      </c>
      <c r="AK40" s="244">
        <v>17.3658</v>
      </c>
      <c r="AL40" s="246">
        <v>53.7866</v>
      </c>
      <c r="AM40" s="244">
        <v>6.1078999999999999</v>
      </c>
      <c r="AN40" s="244">
        <v>10.176400000000001</v>
      </c>
      <c r="AO40" s="244">
        <v>0.27810000000000001</v>
      </c>
      <c r="AP40" s="244">
        <v>64.467700000000008</v>
      </c>
      <c r="AQ40" s="244">
        <v>0</v>
      </c>
      <c r="AR40" s="244">
        <v>7.1276000000000002</v>
      </c>
      <c r="AS40" s="244">
        <v>0</v>
      </c>
      <c r="AT40" s="246">
        <v>8.9198000000000004</v>
      </c>
      <c r="AU40" s="261">
        <f t="shared" si="5"/>
        <v>97.077500000000001</v>
      </c>
      <c r="AV40" s="261">
        <f t="shared" si="6"/>
        <v>1828.7855999999999</v>
      </c>
      <c r="AW40" s="245">
        <v>115.29819999999999</v>
      </c>
      <c r="AX40" s="261">
        <f t="shared" si="7"/>
        <v>1218.5834000000004</v>
      </c>
      <c r="AY40" s="244">
        <v>0</v>
      </c>
      <c r="AZ40" s="244">
        <v>0</v>
      </c>
      <c r="BA40" s="246">
        <v>197.62610000000001</v>
      </c>
      <c r="BB40" s="262">
        <f t="shared" si="8"/>
        <v>1020.9573000000005</v>
      </c>
      <c r="BC40" s="272">
        <f t="shared" si="9"/>
        <v>0.17638677268197472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2</v>
      </c>
      <c r="Q41" s="145">
        <v>2052.1836000000003</v>
      </c>
      <c r="R41" s="145">
        <v>38.786999999999999</v>
      </c>
      <c r="S41" s="261">
        <f t="shared" si="3"/>
        <v>2013.3966000000003</v>
      </c>
      <c r="T41" s="244">
        <v>1150.2539999999999</v>
      </c>
      <c r="W41" s="266">
        <f t="shared" si="4"/>
        <v>863.14260000000036</v>
      </c>
      <c r="X41" s="246">
        <v>62.242899999999999</v>
      </c>
      <c r="Y41" s="244">
        <v>160.98480000000001</v>
      </c>
      <c r="Z41" s="246">
        <v>10.3309</v>
      </c>
      <c r="AA41" s="244">
        <v>0</v>
      </c>
      <c r="AB41" s="244">
        <v>-0.3296</v>
      </c>
      <c r="AC41" s="246">
        <v>7.7352999999999996</v>
      </c>
      <c r="AD41" s="244">
        <v>71.502600000000001</v>
      </c>
      <c r="AE41" s="244">
        <v>61.048100000000005</v>
      </c>
      <c r="AF41" s="244">
        <v>136.84580000000003</v>
      </c>
      <c r="AG41" s="244">
        <v>13.4518</v>
      </c>
      <c r="AH41" s="244">
        <v>0</v>
      </c>
      <c r="AI41" s="244">
        <v>9.0846</v>
      </c>
      <c r="AJ41" s="244">
        <v>4.9542999999999999</v>
      </c>
      <c r="AK41" s="244">
        <v>0</v>
      </c>
      <c r="AL41" s="246">
        <v>36.225100000000005</v>
      </c>
      <c r="AM41" s="244">
        <v>2.2454000000000001</v>
      </c>
      <c r="AN41" s="244">
        <v>7.9001000000000001</v>
      </c>
      <c r="AO41" s="244">
        <v>0</v>
      </c>
      <c r="AP41" s="244">
        <v>38.8825</v>
      </c>
      <c r="AQ41" s="244">
        <v>0</v>
      </c>
      <c r="AR41" s="244">
        <v>3.2650999999999999</v>
      </c>
      <c r="AS41" s="244">
        <v>0</v>
      </c>
      <c r="AT41" s="246">
        <v>4.1818</v>
      </c>
      <c r="AU41" s="261">
        <f t="shared" si="5"/>
        <v>56.474899999999998</v>
      </c>
      <c r="AV41" s="261">
        <f t="shared" si="6"/>
        <v>389.58720000000005</v>
      </c>
      <c r="AW41" s="245">
        <v>34.247500000000002</v>
      </c>
      <c r="AX41" s="261">
        <f t="shared" si="7"/>
        <v>213.15500000000026</v>
      </c>
      <c r="AY41" s="244">
        <v>0</v>
      </c>
      <c r="AZ41" s="244">
        <v>0</v>
      </c>
      <c r="BA41" s="246">
        <v>33.310200000000002</v>
      </c>
      <c r="BB41" s="262">
        <f t="shared" si="8"/>
        <v>179.84480000000025</v>
      </c>
      <c r="BC41" s="272">
        <f t="shared" si="9"/>
        <v>0.10386741225297787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2</v>
      </c>
      <c r="Q42" s="145">
        <v>5357.1887999999999</v>
      </c>
      <c r="R42" s="145">
        <v>80.377499999999998</v>
      </c>
      <c r="S42" s="261">
        <f t="shared" si="3"/>
        <v>5276.8113000000003</v>
      </c>
      <c r="T42" s="244">
        <v>2634.5520000000001</v>
      </c>
      <c r="W42" s="266">
        <f t="shared" si="4"/>
        <v>2642.2593000000002</v>
      </c>
      <c r="X42" s="246">
        <v>65.600700000000003</v>
      </c>
      <c r="Y42" s="244">
        <v>369.21960000000007</v>
      </c>
      <c r="Z42" s="246">
        <v>6.4478</v>
      </c>
      <c r="AA42" s="244">
        <v>0</v>
      </c>
      <c r="AB42" s="244">
        <v>-0.46350000000000002</v>
      </c>
      <c r="AC42" s="246">
        <v>25.636700000000001</v>
      </c>
      <c r="AD42" s="244">
        <v>119.995</v>
      </c>
      <c r="AE42" s="244">
        <v>536.6712</v>
      </c>
      <c r="AF42" s="244">
        <v>387.06370000000004</v>
      </c>
      <c r="AG42" s="244">
        <v>80.504800000000003</v>
      </c>
      <c r="AH42" s="244">
        <v>0</v>
      </c>
      <c r="AI42" s="244">
        <v>116.30760000000001</v>
      </c>
      <c r="AJ42" s="244">
        <v>52.962600000000002</v>
      </c>
      <c r="AK42" s="244">
        <v>0.86519999999999997</v>
      </c>
      <c r="AL42" s="246">
        <v>108.8916</v>
      </c>
      <c r="AM42" s="244">
        <v>3.1930000000000001</v>
      </c>
      <c r="AN42" s="244">
        <v>9.6614000000000004</v>
      </c>
      <c r="AO42" s="244">
        <v>0</v>
      </c>
      <c r="AP42" s="244">
        <v>14.244900000000001</v>
      </c>
      <c r="AQ42" s="244">
        <v>10.197000000000001</v>
      </c>
      <c r="AR42" s="244">
        <v>5.6032000000000002</v>
      </c>
      <c r="AS42" s="244">
        <v>0</v>
      </c>
      <c r="AT42" s="246">
        <v>1.4008</v>
      </c>
      <c r="AU42" s="261">
        <f t="shared" si="5"/>
        <v>44.3003</v>
      </c>
      <c r="AV42" s="261">
        <f t="shared" si="6"/>
        <v>1447.5620000000001</v>
      </c>
      <c r="AW42" s="245">
        <v>89.414300000000011</v>
      </c>
      <c r="AX42" s="261">
        <f t="shared" si="7"/>
        <v>689.18809999999996</v>
      </c>
      <c r="AY42" s="244">
        <v>0</v>
      </c>
      <c r="AZ42" s="244">
        <v>0</v>
      </c>
      <c r="BA42" s="246">
        <v>194.38159999999999</v>
      </c>
      <c r="BB42" s="262">
        <f t="shared" si="8"/>
        <v>494.80649999999997</v>
      </c>
      <c r="BC42" s="272">
        <f t="shared" si="9"/>
        <v>0.12864734205372788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2</v>
      </c>
      <c r="Q43" s="145">
        <v>3540.0240000000003</v>
      </c>
      <c r="R43" s="145">
        <v>127.34400000000001</v>
      </c>
      <c r="S43" s="261">
        <f t="shared" si="3"/>
        <v>3412.6800000000003</v>
      </c>
      <c r="T43" s="244">
        <v>1470.6576</v>
      </c>
      <c r="W43" s="266">
        <f t="shared" si="4"/>
        <v>1942.0224000000003</v>
      </c>
      <c r="X43" s="246">
        <v>54.868100000000005</v>
      </c>
      <c r="Y43" s="244">
        <v>323.85960000000006</v>
      </c>
      <c r="Z43" s="246">
        <v>8.3739000000000008</v>
      </c>
      <c r="AA43" s="244">
        <v>0</v>
      </c>
      <c r="AB43" s="244">
        <v>-7.3851000000000004</v>
      </c>
      <c r="AC43" s="246">
        <v>50.408200000000001</v>
      </c>
      <c r="AD43" s="244">
        <v>125.76299999999999</v>
      </c>
      <c r="AE43" s="244">
        <v>372.97330000000005</v>
      </c>
      <c r="AF43" s="244">
        <v>312.05910000000006</v>
      </c>
      <c r="AG43" s="244">
        <v>110.54990000000001</v>
      </c>
      <c r="AH43" s="244">
        <v>0</v>
      </c>
      <c r="AI43" s="244">
        <v>144.80770000000001</v>
      </c>
      <c r="AJ43" s="244">
        <v>44.496000000000002</v>
      </c>
      <c r="AK43" s="244">
        <v>0</v>
      </c>
      <c r="AL43" s="246">
        <v>31.703400000000002</v>
      </c>
      <c r="AM43" s="244">
        <v>2.5131999999999999</v>
      </c>
      <c r="AN43" s="244">
        <v>1.5553000000000001</v>
      </c>
      <c r="AO43" s="244">
        <v>0</v>
      </c>
      <c r="AP43" s="244">
        <v>5.644400000000001</v>
      </c>
      <c r="AQ43" s="244">
        <v>0</v>
      </c>
      <c r="AR43" s="244">
        <v>7.8589000000000002</v>
      </c>
      <c r="AS43" s="244">
        <v>0</v>
      </c>
      <c r="AT43" s="246">
        <v>3.2342000000000004</v>
      </c>
      <c r="AU43" s="261">
        <f t="shared" si="5"/>
        <v>20.806000000000004</v>
      </c>
      <c r="AV43" s="261">
        <f t="shared" si="6"/>
        <v>1163.1584000000003</v>
      </c>
      <c r="AW43" s="245">
        <v>59.080800000000004</v>
      </c>
      <c r="AX43" s="261">
        <f t="shared" si="7"/>
        <v>375.70469999999995</v>
      </c>
      <c r="AY43" s="244">
        <v>0</v>
      </c>
      <c r="AZ43" s="244">
        <v>0</v>
      </c>
      <c r="BA43" s="246">
        <v>155.8493</v>
      </c>
      <c r="BB43" s="262">
        <f t="shared" si="8"/>
        <v>219.85539999999995</v>
      </c>
      <c r="BC43" s="272">
        <f t="shared" si="9"/>
        <v>0.10613055165727688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2</v>
      </c>
      <c r="Q44" s="145">
        <v>2356.7759999999998</v>
      </c>
      <c r="R44" s="145">
        <v>54.0015</v>
      </c>
      <c r="S44" s="261">
        <f t="shared" si="3"/>
        <v>2302.7745</v>
      </c>
      <c r="T44" s="244">
        <v>837.17279999999994</v>
      </c>
      <c r="W44" s="266">
        <f t="shared" si="4"/>
        <v>1465.6017000000002</v>
      </c>
      <c r="X44" s="246">
        <v>34.196000000000005</v>
      </c>
      <c r="Y44" s="244">
        <v>195.60960000000003</v>
      </c>
      <c r="Z44" s="246">
        <v>42.425699999999999</v>
      </c>
      <c r="AA44" s="244">
        <v>0</v>
      </c>
      <c r="AB44" s="244">
        <v>-2.2454000000000001</v>
      </c>
      <c r="AC44" s="246">
        <v>18.457600000000003</v>
      </c>
      <c r="AD44" s="244">
        <v>110.65290000000002</v>
      </c>
      <c r="AE44" s="244">
        <v>244.86189999999999</v>
      </c>
      <c r="AF44" s="244">
        <v>222.6448</v>
      </c>
      <c r="AG44" s="244">
        <v>84.820499999999996</v>
      </c>
      <c r="AH44" s="244">
        <v>0</v>
      </c>
      <c r="AI44" s="244">
        <v>97.499799999999993</v>
      </c>
      <c r="AJ44" s="244">
        <v>46.216099999999997</v>
      </c>
      <c r="AK44" s="244">
        <v>0</v>
      </c>
      <c r="AL44" s="246">
        <v>24.235900000000001</v>
      </c>
      <c r="AM44" s="244">
        <v>2.6368</v>
      </c>
      <c r="AN44" s="244">
        <v>7.6323000000000008</v>
      </c>
      <c r="AO44" s="244">
        <v>1.5862000000000001</v>
      </c>
      <c r="AP44" s="244">
        <v>6.9834000000000005</v>
      </c>
      <c r="AQ44" s="244">
        <v>0</v>
      </c>
      <c r="AR44" s="244">
        <v>5.3765999999999998</v>
      </c>
      <c r="AS44" s="244">
        <v>0</v>
      </c>
      <c r="AT44" s="246">
        <v>2.8633999999999999</v>
      </c>
      <c r="AU44" s="261">
        <f t="shared" si="5"/>
        <v>27.078700000000001</v>
      </c>
      <c r="AV44" s="261">
        <f t="shared" si="6"/>
        <v>858.01060000000007</v>
      </c>
      <c r="AW44" s="245">
        <v>39.335699999999996</v>
      </c>
      <c r="AX44" s="261">
        <f t="shared" si="7"/>
        <v>312.23630000000014</v>
      </c>
      <c r="AY44" s="244">
        <v>0</v>
      </c>
      <c r="AZ44" s="244">
        <v>0</v>
      </c>
      <c r="BA44" s="246">
        <v>130.02719999999999</v>
      </c>
      <c r="BB44" s="262">
        <f t="shared" si="8"/>
        <v>182.20910000000015</v>
      </c>
      <c r="BC44" s="272">
        <f t="shared" si="9"/>
        <v>0.13248450425496533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2</v>
      </c>
      <c r="Q45" s="145">
        <v>3870.8388000000004</v>
      </c>
      <c r="R45" s="145">
        <v>52.542000000000002</v>
      </c>
      <c r="S45" s="261">
        <f t="shared" si="3"/>
        <v>3818.2968000000005</v>
      </c>
      <c r="T45" s="244">
        <v>1409.13</v>
      </c>
      <c r="W45" s="266">
        <f t="shared" si="4"/>
        <v>2409.1668000000004</v>
      </c>
      <c r="X45" s="246">
        <v>93.184100000000001</v>
      </c>
      <c r="Y45" s="244">
        <v>324.43199999999996</v>
      </c>
      <c r="Z45" s="246">
        <v>20.569099999999999</v>
      </c>
      <c r="AA45" s="244">
        <v>0</v>
      </c>
      <c r="AB45" s="244">
        <v>-1.5449999999999999</v>
      </c>
      <c r="AC45" s="246">
        <v>16.593299999999999</v>
      </c>
      <c r="AD45" s="244">
        <v>115.8647</v>
      </c>
      <c r="AE45" s="244">
        <v>345.59589999999997</v>
      </c>
      <c r="AF45" s="244">
        <v>302.08870000000002</v>
      </c>
      <c r="AG45" s="244">
        <v>93.544599999999988</v>
      </c>
      <c r="AH45" s="244">
        <v>0</v>
      </c>
      <c r="AI45" s="244">
        <v>108.6444</v>
      </c>
      <c r="AJ45" s="244">
        <v>42.034300000000002</v>
      </c>
      <c r="AK45" s="244">
        <v>1.1536000000000002</v>
      </c>
      <c r="AL45" s="246">
        <v>86.499400000000009</v>
      </c>
      <c r="AM45" s="244">
        <v>3.1414999999999997</v>
      </c>
      <c r="AN45" s="244">
        <v>5.8091999999999997</v>
      </c>
      <c r="AO45" s="244">
        <v>0.33990000000000004</v>
      </c>
      <c r="AP45" s="244">
        <v>8.2194000000000003</v>
      </c>
      <c r="AQ45" s="244">
        <v>0</v>
      </c>
      <c r="AR45" s="244">
        <v>5.3045000000000009</v>
      </c>
      <c r="AS45" s="244">
        <v>0</v>
      </c>
      <c r="AT45" s="246">
        <v>32.445</v>
      </c>
      <c r="AU45" s="261">
        <f t="shared" si="5"/>
        <v>55.259500000000003</v>
      </c>
      <c r="AV45" s="261">
        <f t="shared" si="6"/>
        <v>1150.6851000000001</v>
      </c>
      <c r="AW45" s="245">
        <v>64.601600000000005</v>
      </c>
      <c r="AX45" s="261">
        <f t="shared" si="7"/>
        <v>770.74320000000034</v>
      </c>
      <c r="AY45" s="244">
        <v>0</v>
      </c>
      <c r="AZ45" s="244">
        <v>0</v>
      </c>
      <c r="BA45" s="246">
        <v>126.7518</v>
      </c>
      <c r="BB45" s="262">
        <f t="shared" si="8"/>
        <v>643.99140000000034</v>
      </c>
      <c r="BC45" s="272">
        <f t="shared" si="9"/>
        <v>0.19911529253039426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2</v>
      </c>
      <c r="Q46" s="145">
        <v>8294.5835999999999</v>
      </c>
      <c r="R46" s="145">
        <v>111.79350000000001</v>
      </c>
      <c r="S46" s="261">
        <f t="shared" si="3"/>
        <v>8182.7901000000002</v>
      </c>
      <c r="T46" s="244">
        <v>3317.058</v>
      </c>
      <c r="W46" s="266">
        <f t="shared" si="4"/>
        <v>4865.7321000000002</v>
      </c>
      <c r="X46" s="246">
        <v>96.438900000000004</v>
      </c>
      <c r="Y46" s="244">
        <v>981.54719999999998</v>
      </c>
      <c r="Z46" s="246">
        <v>39.521099999999997</v>
      </c>
      <c r="AA46" s="244">
        <v>0</v>
      </c>
      <c r="AB46" s="244">
        <v>-18.715100000000003</v>
      </c>
      <c r="AC46" s="246">
        <v>43.280600000000007</v>
      </c>
      <c r="AD46" s="244">
        <v>206.83430000000001</v>
      </c>
      <c r="AE46" s="244">
        <v>663.24789999999996</v>
      </c>
      <c r="AF46" s="244">
        <v>553.43960000000004</v>
      </c>
      <c r="AG46" s="244">
        <v>128.30709999999999</v>
      </c>
      <c r="AH46" s="244">
        <v>0</v>
      </c>
      <c r="AI46" s="244">
        <v>142.37690000000001</v>
      </c>
      <c r="AJ46" s="244">
        <v>110.01430000000001</v>
      </c>
      <c r="AK46" s="244">
        <v>17.9529</v>
      </c>
      <c r="AL46" s="246">
        <v>169.74400000000003</v>
      </c>
      <c r="AM46" s="244">
        <v>2.8839999999999999</v>
      </c>
      <c r="AN46" s="244">
        <v>8.3224</v>
      </c>
      <c r="AO46" s="244">
        <v>1.9363999999999999</v>
      </c>
      <c r="AP46" s="244">
        <v>20.064400000000003</v>
      </c>
      <c r="AQ46" s="244">
        <v>0</v>
      </c>
      <c r="AR46" s="244">
        <v>9.4657</v>
      </c>
      <c r="AS46" s="244">
        <v>0</v>
      </c>
      <c r="AT46" s="246">
        <v>7.6528999999999998</v>
      </c>
      <c r="AU46" s="261">
        <f t="shared" si="5"/>
        <v>50.325800000000001</v>
      </c>
      <c r="AV46" s="261">
        <f t="shared" si="6"/>
        <v>2042.2428</v>
      </c>
      <c r="AW46" s="245">
        <v>138.43200000000002</v>
      </c>
      <c r="AX46" s="261">
        <f t="shared" si="7"/>
        <v>1592.1156000000003</v>
      </c>
      <c r="AY46" s="244">
        <v>0</v>
      </c>
      <c r="AZ46" s="244">
        <v>0</v>
      </c>
      <c r="BA46" s="246">
        <v>274.1345</v>
      </c>
      <c r="BB46" s="262">
        <f t="shared" si="8"/>
        <v>1317.9811000000004</v>
      </c>
      <c r="BC46" s="272">
        <f t="shared" si="9"/>
        <v>0.19194641669534807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2</v>
      </c>
      <c r="Q47" s="145">
        <v>3261.5028000000002</v>
      </c>
      <c r="R47" s="145">
        <v>117.28500000000001</v>
      </c>
      <c r="S47" s="261">
        <f t="shared" si="3"/>
        <v>3144.2178000000004</v>
      </c>
      <c r="T47" s="244">
        <v>1238.1120000000003</v>
      </c>
      <c r="W47" s="266">
        <f t="shared" si="4"/>
        <v>1906.1058</v>
      </c>
      <c r="X47" s="246">
        <v>42.199100000000001</v>
      </c>
      <c r="Y47" s="244">
        <v>298.38240000000002</v>
      </c>
      <c r="Z47" s="246">
        <v>8.8889000000000014</v>
      </c>
      <c r="AA47" s="244">
        <v>0</v>
      </c>
      <c r="AB47" s="244">
        <v>-2.3072000000000004</v>
      </c>
      <c r="AC47" s="246">
        <v>18.189800000000002</v>
      </c>
      <c r="AD47" s="244">
        <v>118.39850000000001</v>
      </c>
      <c r="AE47" s="244">
        <v>423.43300000000005</v>
      </c>
      <c r="AF47" s="244">
        <v>424.34970000000004</v>
      </c>
      <c r="AG47" s="244">
        <v>103.77250000000001</v>
      </c>
      <c r="AH47" s="244">
        <v>0</v>
      </c>
      <c r="AI47" s="244">
        <v>135.80549999999999</v>
      </c>
      <c r="AJ47" s="244">
        <v>31.311999999999998</v>
      </c>
      <c r="AK47" s="244">
        <v>0</v>
      </c>
      <c r="AL47" s="246">
        <v>94.028700000000015</v>
      </c>
      <c r="AM47" s="244">
        <v>2.8839999999999999</v>
      </c>
      <c r="AN47" s="244">
        <v>2.1732999999999998</v>
      </c>
      <c r="AO47" s="244">
        <v>0.56650000000000011</v>
      </c>
      <c r="AP47" s="244">
        <v>7.0658000000000003</v>
      </c>
      <c r="AQ47" s="244">
        <v>0</v>
      </c>
      <c r="AR47" s="244">
        <v>5.2942</v>
      </c>
      <c r="AS47" s="244">
        <v>0</v>
      </c>
      <c r="AT47" s="246">
        <v>4.6040999999999999</v>
      </c>
      <c r="AU47" s="261">
        <f t="shared" si="5"/>
        <v>22.587900000000001</v>
      </c>
      <c r="AV47" s="261">
        <f t="shared" si="6"/>
        <v>1353.6877999999999</v>
      </c>
      <c r="AW47" s="245">
        <v>62.212000000000003</v>
      </c>
      <c r="AX47" s="261">
        <f t="shared" si="7"/>
        <v>156.61820000000012</v>
      </c>
      <c r="AY47" s="244">
        <v>0</v>
      </c>
      <c r="AZ47" s="244">
        <v>0</v>
      </c>
      <c r="BA47" s="246">
        <v>216.12490000000003</v>
      </c>
      <c r="BB47" s="262">
        <f t="shared" si="8"/>
        <v>-59.50669999999991</v>
      </c>
      <c r="BC47" s="272">
        <f t="shared" si="9"/>
        <v>4.8020256183744531E-2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2</v>
      </c>
      <c r="Q48" s="145">
        <v>8327.5992000000006</v>
      </c>
      <c r="R48" s="145">
        <v>105.42000000000002</v>
      </c>
      <c r="S48" s="261">
        <f t="shared" si="3"/>
        <v>8222.1792000000005</v>
      </c>
      <c r="T48" s="244">
        <v>3362.2992000000004</v>
      </c>
      <c r="W48" s="266">
        <f t="shared" si="4"/>
        <v>4859.88</v>
      </c>
      <c r="X48" s="246">
        <v>94.440700000000007</v>
      </c>
      <c r="Y48" s="244">
        <v>986.29920000000004</v>
      </c>
      <c r="Z48" s="246">
        <v>50.881999999999998</v>
      </c>
      <c r="AA48" s="244">
        <v>0</v>
      </c>
      <c r="AB48" s="244">
        <v>-12.6175</v>
      </c>
      <c r="AC48" s="246">
        <v>36.781300000000002</v>
      </c>
      <c r="AD48" s="244">
        <v>308.53650000000005</v>
      </c>
      <c r="AE48" s="244">
        <v>827.81100000000004</v>
      </c>
      <c r="AF48" s="244">
        <v>1476.6492000000001</v>
      </c>
      <c r="AG48" s="244">
        <v>174.69830000000002</v>
      </c>
      <c r="AH48" s="244">
        <v>0</v>
      </c>
      <c r="AI48" s="244">
        <v>206.3914</v>
      </c>
      <c r="AJ48" s="244">
        <v>59.122</v>
      </c>
      <c r="AK48" s="244">
        <v>0</v>
      </c>
      <c r="AL48" s="246">
        <v>119.0371</v>
      </c>
      <c r="AM48" s="244">
        <v>3.1106000000000003</v>
      </c>
      <c r="AN48" s="244">
        <v>2.0394000000000001</v>
      </c>
      <c r="AO48" s="244">
        <v>2.8119000000000001</v>
      </c>
      <c r="AP48" s="244">
        <v>10.681099999999999</v>
      </c>
      <c r="AQ48" s="244">
        <v>0</v>
      </c>
      <c r="AR48" s="244">
        <v>11.845000000000001</v>
      </c>
      <c r="AS48" s="244">
        <v>0</v>
      </c>
      <c r="AT48" s="246">
        <v>10.516300000000001</v>
      </c>
      <c r="AU48" s="261">
        <f t="shared" si="5"/>
        <v>41.004300000000001</v>
      </c>
      <c r="AV48" s="261">
        <f t="shared" si="6"/>
        <v>3213.2498000000001</v>
      </c>
      <c r="AW48" s="245">
        <v>138.98820000000001</v>
      </c>
      <c r="AX48" s="261">
        <f t="shared" si="7"/>
        <v>400.18389999999977</v>
      </c>
      <c r="AY48" s="244">
        <v>0</v>
      </c>
      <c r="AZ48" s="244">
        <v>0</v>
      </c>
      <c r="BA48" s="246">
        <v>483.96610000000004</v>
      </c>
      <c r="BB48" s="262">
        <f t="shared" si="8"/>
        <v>-83.782200000000273</v>
      </c>
      <c r="BC48" s="272">
        <f t="shared" si="9"/>
        <v>4.805513454586044E-2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2</v>
      </c>
      <c r="Q49" s="145">
        <v>2671.9524000000006</v>
      </c>
      <c r="R49" s="145">
        <v>42.294000000000004</v>
      </c>
      <c r="S49" s="261">
        <f t="shared" si="3"/>
        <v>2629.6584000000007</v>
      </c>
      <c r="T49" s="244">
        <v>1140.0696</v>
      </c>
      <c r="W49" s="266">
        <f t="shared" si="4"/>
        <v>1489.5888000000007</v>
      </c>
      <c r="X49" s="246">
        <v>31.909400000000002</v>
      </c>
      <c r="Y49" s="244">
        <v>315.41400000000004</v>
      </c>
      <c r="Z49" s="246">
        <v>13.750500000000001</v>
      </c>
      <c r="AA49" s="244">
        <v>0</v>
      </c>
      <c r="AB49" s="244">
        <v>-5.5002000000000004</v>
      </c>
      <c r="AC49" s="246">
        <v>13.462100000000001</v>
      </c>
      <c r="AD49" s="244">
        <v>107.7998</v>
      </c>
      <c r="AE49" s="244">
        <v>347.93400000000003</v>
      </c>
      <c r="AF49" s="244">
        <v>579.4162</v>
      </c>
      <c r="AG49" s="244">
        <v>91.855400000000003</v>
      </c>
      <c r="AH49" s="244">
        <v>0</v>
      </c>
      <c r="AI49" s="244">
        <v>91.216800000000006</v>
      </c>
      <c r="AJ49" s="244">
        <v>26.491599999999998</v>
      </c>
      <c r="AK49" s="244">
        <v>0</v>
      </c>
      <c r="AL49" s="246">
        <v>44.022200000000005</v>
      </c>
      <c r="AM49" s="244">
        <v>6.3036000000000003</v>
      </c>
      <c r="AN49" s="244">
        <v>10.660500000000001</v>
      </c>
      <c r="AO49" s="244">
        <v>0.50470000000000004</v>
      </c>
      <c r="AP49" s="244">
        <v>6.1902999999999997</v>
      </c>
      <c r="AQ49" s="244">
        <v>0</v>
      </c>
      <c r="AR49" s="244">
        <v>4.3980999999999995</v>
      </c>
      <c r="AS49" s="244">
        <v>0</v>
      </c>
      <c r="AT49" s="246">
        <v>4.2950999999999997</v>
      </c>
      <c r="AU49" s="261">
        <f t="shared" si="5"/>
        <v>32.3523</v>
      </c>
      <c r="AV49" s="261">
        <f t="shared" si="6"/>
        <v>1321.0883000000001</v>
      </c>
      <c r="AW49" s="245">
        <v>44.598999999999997</v>
      </c>
      <c r="AX49" s="261">
        <f t="shared" si="7"/>
        <v>-229.21049999999951</v>
      </c>
      <c r="AY49" s="244">
        <v>0</v>
      </c>
      <c r="AZ49" s="244">
        <v>0</v>
      </c>
      <c r="BA49" s="246">
        <v>101.7949</v>
      </c>
      <c r="BB49" s="262">
        <f t="shared" si="8"/>
        <v>-331.0053999999995</v>
      </c>
      <c r="BC49" s="272">
        <f t="shared" si="9"/>
        <v>-8.5783900940750085E-2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2</v>
      </c>
      <c r="Q50" s="145">
        <v>6281.1180000000004</v>
      </c>
      <c r="R50" s="145">
        <v>69.709500000000006</v>
      </c>
      <c r="S50" s="261">
        <f t="shared" si="3"/>
        <v>6211.4085000000005</v>
      </c>
      <c r="T50" s="244">
        <v>2476.4291999999996</v>
      </c>
      <c r="W50" s="266">
        <f t="shared" si="4"/>
        <v>3734.9793000000009</v>
      </c>
      <c r="X50" s="246">
        <v>62.963900000000002</v>
      </c>
      <c r="Y50" s="244">
        <v>745.12439999999992</v>
      </c>
      <c r="Z50" s="246">
        <v>41.550200000000004</v>
      </c>
      <c r="AA50" s="244">
        <v>0</v>
      </c>
      <c r="AB50" s="244">
        <v>-14.636300000000002</v>
      </c>
      <c r="AC50" s="246">
        <v>23.216200000000001</v>
      </c>
      <c r="AD50" s="244">
        <v>209.93459999999999</v>
      </c>
      <c r="AE50" s="244">
        <v>624.16970000000003</v>
      </c>
      <c r="AF50" s="244">
        <v>926.32020000000011</v>
      </c>
      <c r="AG50" s="244">
        <v>176.542</v>
      </c>
      <c r="AH50" s="244">
        <v>0</v>
      </c>
      <c r="AI50" s="244">
        <v>136.04240000000001</v>
      </c>
      <c r="AJ50" s="244">
        <v>30.086300000000001</v>
      </c>
      <c r="AK50" s="244">
        <v>11.1858</v>
      </c>
      <c r="AL50" s="246">
        <v>128.4204</v>
      </c>
      <c r="AM50" s="244">
        <v>3.4711000000000003</v>
      </c>
      <c r="AN50" s="244">
        <v>8.8682999999999996</v>
      </c>
      <c r="AO50" s="244">
        <v>1.6274000000000002</v>
      </c>
      <c r="AP50" s="244">
        <v>13.626900000000001</v>
      </c>
      <c r="AQ50" s="244">
        <v>2.7088999999999999</v>
      </c>
      <c r="AR50" s="244">
        <v>9.8673999999999999</v>
      </c>
      <c r="AS50" s="244">
        <v>0</v>
      </c>
      <c r="AT50" s="246">
        <v>8.5490000000000013</v>
      </c>
      <c r="AU50" s="261">
        <f t="shared" si="5"/>
        <v>48.719000000000001</v>
      </c>
      <c r="AV50" s="261">
        <f t="shared" si="6"/>
        <v>2291.4204</v>
      </c>
      <c r="AW50" s="245">
        <v>104.8334</v>
      </c>
      <c r="AX50" s="261">
        <f t="shared" si="7"/>
        <v>497.66690000000108</v>
      </c>
      <c r="AY50" s="244">
        <v>0</v>
      </c>
      <c r="AZ50" s="244">
        <v>0</v>
      </c>
      <c r="BA50" s="246">
        <v>274.58769999999998</v>
      </c>
      <c r="BB50" s="262">
        <f t="shared" si="8"/>
        <v>223.07920000000109</v>
      </c>
      <c r="BC50" s="272">
        <f t="shared" si="9"/>
        <v>7.923221630289401E-2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2</v>
      </c>
      <c r="Q51" s="145">
        <v>3336.1524000000004</v>
      </c>
      <c r="R51" s="145">
        <v>59.388000000000005</v>
      </c>
      <c r="S51" s="261">
        <f t="shared" si="3"/>
        <v>3276.7644000000005</v>
      </c>
      <c r="T51" s="244">
        <v>1326.5747999999999</v>
      </c>
      <c r="W51" s="266">
        <f t="shared" si="4"/>
        <v>1950.1896000000006</v>
      </c>
      <c r="X51" s="246">
        <v>40.952799999999996</v>
      </c>
      <c r="Y51" s="244">
        <v>393.012</v>
      </c>
      <c r="Z51" s="246">
        <v>22.330400000000001</v>
      </c>
      <c r="AA51" s="244">
        <v>0</v>
      </c>
      <c r="AB51" s="244">
        <v>-5.6341000000000001</v>
      </c>
      <c r="AC51" s="246">
        <v>19.343400000000003</v>
      </c>
      <c r="AD51" s="244">
        <v>125.25830000000001</v>
      </c>
      <c r="AE51" s="244">
        <v>297.47430000000003</v>
      </c>
      <c r="AF51" s="244">
        <v>442.26139999999998</v>
      </c>
      <c r="AG51" s="244">
        <v>102.176</v>
      </c>
      <c r="AH51" s="244">
        <v>0</v>
      </c>
      <c r="AI51" s="244">
        <v>112.9498</v>
      </c>
      <c r="AJ51" s="244">
        <v>38.4499</v>
      </c>
      <c r="AK51" s="244">
        <v>0</v>
      </c>
      <c r="AL51" s="246">
        <v>29.9833</v>
      </c>
      <c r="AM51" s="244">
        <v>0.82400000000000007</v>
      </c>
      <c r="AN51" s="244">
        <v>7.6632000000000007</v>
      </c>
      <c r="AO51" s="244">
        <v>0.25750000000000001</v>
      </c>
      <c r="AP51" s="244">
        <v>11.319700000000001</v>
      </c>
      <c r="AQ51" s="244">
        <v>0</v>
      </c>
      <c r="AR51" s="244">
        <v>5.2221000000000002</v>
      </c>
      <c r="AS51" s="244">
        <v>0</v>
      </c>
      <c r="AT51" s="246">
        <v>2.2660000000000005</v>
      </c>
      <c r="AU51" s="261">
        <f t="shared" si="5"/>
        <v>27.552500000000006</v>
      </c>
      <c r="AV51" s="261">
        <f t="shared" si="6"/>
        <v>1176.1055000000003</v>
      </c>
      <c r="AW51" s="245">
        <v>55.681800000000003</v>
      </c>
      <c r="AX51" s="261">
        <f t="shared" si="7"/>
        <v>275.81640000000021</v>
      </c>
      <c r="AY51" s="244">
        <v>0</v>
      </c>
      <c r="AZ51" s="244">
        <v>0</v>
      </c>
      <c r="BA51" s="246">
        <v>280.33510000000001</v>
      </c>
      <c r="BB51" s="262">
        <f t="shared" si="8"/>
        <v>-4.5186999999997965</v>
      </c>
      <c r="BC51" s="272">
        <f t="shared" si="9"/>
        <v>8.2675000098916401E-2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2</v>
      </c>
      <c r="Q52" s="145">
        <v>3353.1840000000002</v>
      </c>
      <c r="R52" s="145">
        <v>75.579000000000008</v>
      </c>
      <c r="S52" s="261">
        <f t="shared" si="3"/>
        <v>3277.605</v>
      </c>
      <c r="T52" s="244">
        <v>1346.5008</v>
      </c>
      <c r="W52" s="266">
        <f t="shared" si="4"/>
        <v>1931.1042</v>
      </c>
      <c r="X52" s="246">
        <v>37.914300000000004</v>
      </c>
      <c r="Y52" s="244">
        <v>393.05520000000001</v>
      </c>
      <c r="Z52" s="246">
        <v>18.797499999999999</v>
      </c>
      <c r="AA52" s="244">
        <v>0</v>
      </c>
      <c r="AB52" s="244">
        <v>-6.7155999999999993</v>
      </c>
      <c r="AC52" s="246">
        <v>31.476800000000001</v>
      </c>
      <c r="AD52" s="244">
        <v>132.1593</v>
      </c>
      <c r="AE52" s="244">
        <v>365.62940000000003</v>
      </c>
      <c r="AF52" s="244">
        <v>158.78479999999999</v>
      </c>
      <c r="AG52" s="244">
        <v>143.84979999999999</v>
      </c>
      <c r="AH52" s="244">
        <v>0</v>
      </c>
      <c r="AI52" s="244">
        <v>95.027800000000013</v>
      </c>
      <c r="AJ52" s="244">
        <v>21.63</v>
      </c>
      <c r="AK52" s="244">
        <v>0</v>
      </c>
      <c r="AL52" s="246">
        <v>42.209399999999995</v>
      </c>
      <c r="AM52" s="244">
        <v>2.9664000000000001</v>
      </c>
      <c r="AN52" s="244">
        <v>9.0228000000000002</v>
      </c>
      <c r="AO52" s="244">
        <v>0.78280000000000005</v>
      </c>
      <c r="AP52" s="244">
        <v>6.7053000000000003</v>
      </c>
      <c r="AQ52" s="244">
        <v>0</v>
      </c>
      <c r="AR52" s="244">
        <v>2.7501000000000002</v>
      </c>
      <c r="AS52" s="244">
        <v>0</v>
      </c>
      <c r="AT52" s="246">
        <v>2.1938999999999997</v>
      </c>
      <c r="AU52" s="261">
        <f t="shared" si="5"/>
        <v>24.421299999999999</v>
      </c>
      <c r="AV52" s="261">
        <f t="shared" si="6"/>
        <v>983.71179999999993</v>
      </c>
      <c r="AW52" s="245">
        <v>55.959899999999998</v>
      </c>
      <c r="AX52" s="261">
        <f t="shared" si="7"/>
        <v>466.42669999999993</v>
      </c>
      <c r="AY52" s="244">
        <v>0</v>
      </c>
      <c r="AZ52" s="244">
        <v>0</v>
      </c>
      <c r="BA52" s="246">
        <v>287.49360000000001</v>
      </c>
      <c r="BB52" s="262">
        <f t="shared" si="8"/>
        <v>178.93309999999991</v>
      </c>
      <c r="BC52" s="272">
        <f t="shared" si="9"/>
        <v>0.13909964380123485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2</v>
      </c>
      <c r="Q53" s="145">
        <v>1742.9580000000001</v>
      </c>
      <c r="R53" s="145">
        <v>55.786500000000004</v>
      </c>
      <c r="S53" s="261">
        <f t="shared" si="3"/>
        <v>1687.1715000000002</v>
      </c>
      <c r="T53" s="244">
        <v>677.99160000000006</v>
      </c>
      <c r="W53" s="266">
        <f t="shared" si="4"/>
        <v>1009.1799000000001</v>
      </c>
      <c r="X53" s="246">
        <v>25.255600000000001</v>
      </c>
      <c r="Y53" s="244">
        <v>143.27280000000002</v>
      </c>
      <c r="Z53" s="246">
        <v>22.608499999999999</v>
      </c>
      <c r="AA53" s="244">
        <v>0</v>
      </c>
      <c r="AB53" s="244">
        <v>-0.52529999999999999</v>
      </c>
      <c r="AC53" s="246">
        <v>25.564600000000002</v>
      </c>
      <c r="AD53" s="244">
        <v>95.625200000000007</v>
      </c>
      <c r="AE53" s="244">
        <v>235.8288</v>
      </c>
      <c r="AF53" s="244">
        <v>134.49740000000003</v>
      </c>
      <c r="AG53" s="244">
        <v>95.522199999999998</v>
      </c>
      <c r="AH53" s="244">
        <v>0</v>
      </c>
      <c r="AI53" s="244">
        <v>78.372700000000009</v>
      </c>
      <c r="AJ53" s="244">
        <v>24.215300000000003</v>
      </c>
      <c r="AK53" s="244">
        <v>0</v>
      </c>
      <c r="AL53" s="246">
        <v>24.452199999999998</v>
      </c>
      <c r="AM53" s="244">
        <v>0.87549999999999994</v>
      </c>
      <c r="AN53" s="244">
        <v>2.7913000000000001</v>
      </c>
      <c r="AO53" s="244">
        <v>1.8746</v>
      </c>
      <c r="AP53" s="244">
        <v>12.493900000000002</v>
      </c>
      <c r="AQ53" s="244">
        <v>0</v>
      </c>
      <c r="AR53" s="244">
        <v>4.6144000000000007</v>
      </c>
      <c r="AS53" s="244">
        <v>0</v>
      </c>
      <c r="AT53" s="246">
        <v>0.51500000000000001</v>
      </c>
      <c r="AU53" s="261">
        <f t="shared" si="5"/>
        <v>23.164700000000003</v>
      </c>
      <c r="AV53" s="261">
        <f t="shared" si="6"/>
        <v>711.67849999999999</v>
      </c>
      <c r="AW53" s="245">
        <v>29.087199999999999</v>
      </c>
      <c r="AX53" s="261">
        <f t="shared" si="7"/>
        <v>102.31660000000016</v>
      </c>
      <c r="AY53" s="244">
        <v>0</v>
      </c>
      <c r="AZ53" s="244">
        <v>0</v>
      </c>
      <c r="BA53" s="246">
        <v>212.92160000000001</v>
      </c>
      <c r="BB53" s="262">
        <f t="shared" si="8"/>
        <v>-110.60499999999985</v>
      </c>
      <c r="BC53" s="272">
        <f t="shared" si="9"/>
        <v>5.8702848835141271E-2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2</v>
      </c>
      <c r="Q54" s="145">
        <v>6559.866</v>
      </c>
      <c r="R54" s="145">
        <v>140.25900000000001</v>
      </c>
      <c r="S54" s="261">
        <f t="shared" si="3"/>
        <v>6419.607</v>
      </c>
      <c r="T54" s="244">
        <v>2701.0367999999999</v>
      </c>
      <c r="W54" s="266">
        <f t="shared" si="4"/>
        <v>3718.5702000000001</v>
      </c>
      <c r="X54" s="246">
        <v>78.2697</v>
      </c>
      <c r="Y54" s="244">
        <v>769.87800000000004</v>
      </c>
      <c r="Z54" s="246">
        <v>34.484400000000001</v>
      </c>
      <c r="AA54" s="244">
        <v>0</v>
      </c>
      <c r="AB54" s="244">
        <v>-17.159800000000001</v>
      </c>
      <c r="AC54" s="246">
        <v>54.723900000000008</v>
      </c>
      <c r="AD54" s="244">
        <v>177.98400000000001</v>
      </c>
      <c r="AE54" s="244">
        <v>570.91869999999994</v>
      </c>
      <c r="AF54" s="244">
        <v>339.75580000000002</v>
      </c>
      <c r="AG54" s="244">
        <v>219.5136</v>
      </c>
      <c r="AH54" s="244">
        <v>0</v>
      </c>
      <c r="AI54" s="244">
        <v>167.52950000000001</v>
      </c>
      <c r="AJ54" s="244">
        <v>43.435100000000006</v>
      </c>
      <c r="AK54" s="244">
        <v>0</v>
      </c>
      <c r="AL54" s="246">
        <v>72.450200000000009</v>
      </c>
      <c r="AM54" s="244">
        <v>4.3363000000000005</v>
      </c>
      <c r="AN54" s="244">
        <v>9.5378000000000007</v>
      </c>
      <c r="AO54" s="244">
        <v>1.5347</v>
      </c>
      <c r="AP54" s="244">
        <v>21.877199999999998</v>
      </c>
      <c r="AQ54" s="244">
        <v>3.5123000000000002</v>
      </c>
      <c r="AR54" s="244">
        <v>4.8925000000000001</v>
      </c>
      <c r="AS54" s="244">
        <v>0</v>
      </c>
      <c r="AT54" s="246">
        <v>5.0573000000000006</v>
      </c>
      <c r="AU54" s="261">
        <f t="shared" si="5"/>
        <v>50.748100000000001</v>
      </c>
      <c r="AV54" s="261">
        <f t="shared" si="6"/>
        <v>1642.335</v>
      </c>
      <c r="AW54" s="245">
        <v>109.4787</v>
      </c>
      <c r="AX54" s="261">
        <f t="shared" si="7"/>
        <v>1121.6885000000002</v>
      </c>
      <c r="AY54" s="244">
        <v>0</v>
      </c>
      <c r="AZ54" s="244">
        <v>0</v>
      </c>
      <c r="BA54" s="246">
        <v>284.61989999999997</v>
      </c>
      <c r="BB54" s="262">
        <f t="shared" si="8"/>
        <v>837.06860000000029</v>
      </c>
      <c r="BC54" s="272">
        <f t="shared" si="9"/>
        <v>0.1709925934462686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2</v>
      </c>
      <c r="Q55" s="145">
        <v>2956.1759999999999</v>
      </c>
      <c r="R55" s="145">
        <v>44.814</v>
      </c>
      <c r="S55" s="261">
        <f t="shared" si="3"/>
        <v>2911.3620000000001</v>
      </c>
      <c r="T55" s="244">
        <v>1179.2952</v>
      </c>
      <c r="W55" s="266">
        <f t="shared" si="4"/>
        <v>1732.0668000000001</v>
      </c>
      <c r="X55" s="246">
        <v>51.984099999999998</v>
      </c>
      <c r="Y55" s="244">
        <v>349.2072</v>
      </c>
      <c r="Z55" s="246">
        <v>11.7111</v>
      </c>
      <c r="AA55" s="244">
        <v>0</v>
      </c>
      <c r="AB55" s="244">
        <v>-7.8795000000000002</v>
      </c>
      <c r="AC55" s="246">
        <v>29.746400000000001</v>
      </c>
      <c r="AD55" s="244">
        <v>141.2542</v>
      </c>
      <c r="AE55" s="244">
        <v>236.96180000000001</v>
      </c>
      <c r="AF55" s="244">
        <v>112.97040000000001</v>
      </c>
      <c r="AG55" s="244">
        <v>162.71940000000001</v>
      </c>
      <c r="AH55" s="244">
        <v>0</v>
      </c>
      <c r="AI55" s="244">
        <v>141.6662</v>
      </c>
      <c r="AJ55" s="244">
        <v>40.015500000000003</v>
      </c>
      <c r="AK55" s="244">
        <v>0</v>
      </c>
      <c r="AL55" s="246">
        <v>43.888300000000001</v>
      </c>
      <c r="AM55" s="244">
        <v>3.5535000000000001</v>
      </c>
      <c r="AN55" s="244">
        <v>16.212199999999999</v>
      </c>
      <c r="AO55" s="244">
        <v>0.17510000000000001</v>
      </c>
      <c r="AP55" s="244">
        <v>56.639700000000005</v>
      </c>
      <c r="AQ55" s="244">
        <v>0</v>
      </c>
      <c r="AR55" s="244">
        <v>13.7608</v>
      </c>
      <c r="AS55" s="244">
        <v>0</v>
      </c>
      <c r="AT55" s="246">
        <v>4.3157000000000005</v>
      </c>
      <c r="AU55" s="261">
        <f t="shared" si="5"/>
        <v>94.657000000000011</v>
      </c>
      <c r="AV55" s="261">
        <f t="shared" si="6"/>
        <v>974.13279999999997</v>
      </c>
      <c r="AW55" s="245">
        <v>49.337000000000003</v>
      </c>
      <c r="AX55" s="261">
        <f t="shared" si="7"/>
        <v>317.56150000000014</v>
      </c>
      <c r="AY55" s="244">
        <v>0</v>
      </c>
      <c r="AZ55" s="244">
        <v>0</v>
      </c>
      <c r="BA55" s="246">
        <v>85.448799999999991</v>
      </c>
      <c r="BB55" s="262">
        <f t="shared" si="8"/>
        <v>232.11270000000013</v>
      </c>
      <c r="BC55" s="272">
        <f t="shared" si="9"/>
        <v>0.1074230695330725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2</v>
      </c>
      <c r="Q56" s="145">
        <v>2280.0311999999999</v>
      </c>
      <c r="R56" s="145">
        <v>50.567999999999998</v>
      </c>
      <c r="S56" s="261">
        <f t="shared" si="3"/>
        <v>2229.4631999999997</v>
      </c>
      <c r="T56" s="244">
        <v>1183.4316000000001</v>
      </c>
      <c r="W56" s="266">
        <f t="shared" si="4"/>
        <v>1046.0315999999996</v>
      </c>
      <c r="X56" s="246">
        <v>34.247500000000002</v>
      </c>
      <c r="Y56" s="244">
        <v>155.96279999999999</v>
      </c>
      <c r="Z56" s="246">
        <v>11.124000000000001</v>
      </c>
      <c r="AA56" s="244">
        <v>0</v>
      </c>
      <c r="AB56" s="244">
        <v>-7.2100000000000011E-2</v>
      </c>
      <c r="AC56" s="246">
        <v>24.369800000000001</v>
      </c>
      <c r="AD56" s="244">
        <v>58.9572</v>
      </c>
      <c r="AE56" s="244">
        <v>283.96070000000003</v>
      </c>
      <c r="AF56" s="244">
        <v>105.27629999999999</v>
      </c>
      <c r="AG56" s="244">
        <v>58.802700000000002</v>
      </c>
      <c r="AH56" s="244">
        <v>0</v>
      </c>
      <c r="AI56" s="244">
        <v>74.468999999999994</v>
      </c>
      <c r="AJ56" s="244">
        <v>74.015799999999999</v>
      </c>
      <c r="AK56" s="244">
        <v>0</v>
      </c>
      <c r="AL56" s="246">
        <v>34.4741</v>
      </c>
      <c r="AM56" s="244">
        <v>1.8643000000000001</v>
      </c>
      <c r="AN56" s="244">
        <v>7.8279999999999994</v>
      </c>
      <c r="AO56" s="244">
        <v>0</v>
      </c>
      <c r="AP56" s="244">
        <v>11.680200000000001</v>
      </c>
      <c r="AQ56" s="244">
        <v>0</v>
      </c>
      <c r="AR56" s="244">
        <v>4.1612</v>
      </c>
      <c r="AS56" s="244">
        <v>0</v>
      </c>
      <c r="AT56" s="246">
        <v>1.2463</v>
      </c>
      <c r="AU56" s="261">
        <f t="shared" si="5"/>
        <v>26.780000000000005</v>
      </c>
      <c r="AV56" s="261">
        <f t="shared" si="6"/>
        <v>716.73580000000004</v>
      </c>
      <c r="AW56" s="245">
        <v>38.048200000000001</v>
      </c>
      <c r="AX56" s="261">
        <f t="shared" si="7"/>
        <v>114.2109999999995</v>
      </c>
      <c r="AY56" s="244">
        <v>0</v>
      </c>
      <c r="AZ56" s="244">
        <v>0</v>
      </c>
      <c r="BA56" s="246">
        <v>43.610200000000006</v>
      </c>
      <c r="BB56" s="262">
        <f t="shared" si="8"/>
        <v>70.600799999999495</v>
      </c>
      <c r="BC56" s="272">
        <f t="shared" si="9"/>
        <v>5.0091858392113012E-2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2</v>
      </c>
      <c r="Q57" s="145">
        <v>2446.2647999999999</v>
      </c>
      <c r="R57" s="145">
        <v>33.9465</v>
      </c>
      <c r="S57" s="261">
        <f t="shared" si="3"/>
        <v>2412.3182999999999</v>
      </c>
      <c r="T57" s="244">
        <v>949.41719999999998</v>
      </c>
      <c r="W57" s="266">
        <f t="shared" si="4"/>
        <v>1462.9011</v>
      </c>
      <c r="X57" s="246">
        <v>52.416699999999999</v>
      </c>
      <c r="Y57" s="244">
        <v>204.96239999999997</v>
      </c>
      <c r="Z57" s="246">
        <v>41.055799999999998</v>
      </c>
      <c r="AA57" s="244">
        <v>0</v>
      </c>
      <c r="AB57" s="244">
        <v>59.647300000000001</v>
      </c>
      <c r="AC57" s="246">
        <v>15.0792</v>
      </c>
      <c r="AD57" s="244">
        <v>90.485500000000002</v>
      </c>
      <c r="AE57" s="244">
        <v>249.3218</v>
      </c>
      <c r="AF57" s="244">
        <v>136.5368</v>
      </c>
      <c r="AG57" s="244">
        <v>176.02700000000002</v>
      </c>
      <c r="AH57" s="244">
        <v>0</v>
      </c>
      <c r="AI57" s="244">
        <v>76.384799999999998</v>
      </c>
      <c r="AJ57" s="244">
        <v>30.488000000000003</v>
      </c>
      <c r="AK57" s="244">
        <v>1.8437000000000001</v>
      </c>
      <c r="AL57" s="246">
        <v>53.364300000000007</v>
      </c>
      <c r="AM57" s="244">
        <v>0.19570000000000001</v>
      </c>
      <c r="AN57" s="244">
        <v>2.3277999999999999</v>
      </c>
      <c r="AO57" s="244">
        <v>0.1648</v>
      </c>
      <c r="AP57" s="244">
        <v>5.6856</v>
      </c>
      <c r="AQ57" s="244">
        <v>0</v>
      </c>
      <c r="AR57" s="244">
        <v>4.5114000000000001</v>
      </c>
      <c r="AS57" s="244">
        <v>0</v>
      </c>
      <c r="AT57" s="246">
        <v>1.2978000000000001</v>
      </c>
      <c r="AU57" s="261">
        <f t="shared" si="5"/>
        <v>14.1831</v>
      </c>
      <c r="AV57" s="261">
        <f t="shared" si="6"/>
        <v>828.6350000000001</v>
      </c>
      <c r="AW57" s="245">
        <v>46.658999999999999</v>
      </c>
      <c r="AX57" s="261">
        <f t="shared" si="7"/>
        <v>363.89869999999996</v>
      </c>
      <c r="AY57" s="244">
        <v>0</v>
      </c>
      <c r="AZ57" s="244">
        <v>0</v>
      </c>
      <c r="BA57" s="246">
        <v>201.04570000000001</v>
      </c>
      <c r="BB57" s="262">
        <f t="shared" si="8"/>
        <v>162.85299999999995</v>
      </c>
      <c r="BC57" s="272">
        <f t="shared" si="9"/>
        <v>0.14875687210967511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2</v>
      </c>
      <c r="Q58" s="145">
        <v>3025.3932</v>
      </c>
      <c r="R58" s="145">
        <v>45.9375</v>
      </c>
      <c r="S58" s="261">
        <f t="shared" si="3"/>
        <v>2979.4557</v>
      </c>
      <c r="T58" s="244">
        <v>1211.4792</v>
      </c>
      <c r="W58" s="266">
        <f t="shared" si="4"/>
        <v>1767.9765</v>
      </c>
      <c r="X58" s="246">
        <v>34.226900000000001</v>
      </c>
      <c r="Y58" s="244">
        <v>357.37200000000001</v>
      </c>
      <c r="Z58" s="246">
        <v>18.055900000000001</v>
      </c>
      <c r="AA58" s="244">
        <v>0</v>
      </c>
      <c r="AB58" s="244">
        <v>-6.9319000000000006</v>
      </c>
      <c r="AC58" s="246">
        <v>16.026800000000001</v>
      </c>
      <c r="AD58" s="244">
        <v>110.41600000000001</v>
      </c>
      <c r="AE58" s="244">
        <v>282.34360000000004</v>
      </c>
      <c r="AF58" s="244">
        <v>150.483</v>
      </c>
      <c r="AG58" s="244">
        <v>135.02270000000001</v>
      </c>
      <c r="AH58" s="244">
        <v>0</v>
      </c>
      <c r="AI58" s="244">
        <v>70.246000000000009</v>
      </c>
      <c r="AJ58" s="244">
        <v>33.505900000000004</v>
      </c>
      <c r="AK58" s="244">
        <v>2.06</v>
      </c>
      <c r="AL58" s="246">
        <v>38.099700000000006</v>
      </c>
      <c r="AM58" s="244">
        <v>4.3363000000000005</v>
      </c>
      <c r="AN58" s="244">
        <v>3.9758</v>
      </c>
      <c r="AO58" s="244">
        <v>3.0488</v>
      </c>
      <c r="AP58" s="244">
        <v>10.557500000000001</v>
      </c>
      <c r="AQ58" s="244">
        <v>0</v>
      </c>
      <c r="AR58" s="244">
        <v>12.5351</v>
      </c>
      <c r="AS58" s="244">
        <v>0</v>
      </c>
      <c r="AT58" s="246">
        <v>4.8513000000000002</v>
      </c>
      <c r="AU58" s="261">
        <f t="shared" si="5"/>
        <v>39.304800000000007</v>
      </c>
      <c r="AV58" s="261">
        <f t="shared" si="6"/>
        <v>861.48169999999993</v>
      </c>
      <c r="AW58" s="245">
        <v>50.490600000000008</v>
      </c>
      <c r="AX58" s="261">
        <f t="shared" si="7"/>
        <v>455.44430000000006</v>
      </c>
      <c r="AY58" s="244">
        <v>0</v>
      </c>
      <c r="AZ58" s="244">
        <v>0</v>
      </c>
      <c r="BA58" s="246">
        <v>397.45640000000003</v>
      </c>
      <c r="BB58" s="262">
        <f t="shared" si="8"/>
        <v>57.987900000000025</v>
      </c>
      <c r="BC58" s="272">
        <f t="shared" si="9"/>
        <v>0.15054053139274592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2</v>
      </c>
      <c r="Q59" s="145">
        <v>3506.7060000000001</v>
      </c>
      <c r="R59" s="145">
        <v>106.66950000000001</v>
      </c>
      <c r="S59" s="261">
        <f t="shared" si="3"/>
        <v>3400.0365000000002</v>
      </c>
      <c r="T59" s="244">
        <v>1357.3116</v>
      </c>
      <c r="W59" s="266">
        <f t="shared" si="4"/>
        <v>2042.7249000000002</v>
      </c>
      <c r="X59" s="246">
        <v>57.607900000000001</v>
      </c>
      <c r="Y59" s="244">
        <v>322.71480000000003</v>
      </c>
      <c r="Z59" s="246">
        <v>8.4459999999999997</v>
      </c>
      <c r="AA59" s="244">
        <v>0</v>
      </c>
      <c r="AB59" s="244">
        <v>-7.8898000000000001</v>
      </c>
      <c r="AC59" s="246">
        <v>19.600900000000003</v>
      </c>
      <c r="AD59" s="244">
        <v>84.810200000000009</v>
      </c>
      <c r="AE59" s="244">
        <v>444.12569999999999</v>
      </c>
      <c r="AF59" s="244">
        <v>185.3794</v>
      </c>
      <c r="AG59" s="244">
        <v>232.15170000000001</v>
      </c>
      <c r="AH59" s="244">
        <v>0</v>
      </c>
      <c r="AI59" s="244">
        <v>183.21639999999999</v>
      </c>
      <c r="AJ59" s="244">
        <v>54.868100000000005</v>
      </c>
      <c r="AK59" s="244">
        <v>4.5937999999999999</v>
      </c>
      <c r="AL59" s="246">
        <v>59.822400000000002</v>
      </c>
      <c r="AM59" s="244">
        <v>3.1208999999999998</v>
      </c>
      <c r="AN59" s="244">
        <v>12.576300000000002</v>
      </c>
      <c r="AO59" s="244">
        <v>0.42230000000000001</v>
      </c>
      <c r="AP59" s="244">
        <v>8.291500000000001</v>
      </c>
      <c r="AQ59" s="244">
        <v>0</v>
      </c>
      <c r="AR59" s="244">
        <v>5.5104999999999995</v>
      </c>
      <c r="AS59" s="244">
        <v>0</v>
      </c>
      <c r="AT59" s="246">
        <v>4.7586000000000004</v>
      </c>
      <c r="AU59" s="261">
        <f t="shared" si="5"/>
        <v>34.680100000000003</v>
      </c>
      <c r="AV59" s="261">
        <f t="shared" si="6"/>
        <v>1283.6478</v>
      </c>
      <c r="AW59" s="245">
        <v>66.888199999999998</v>
      </c>
      <c r="AX59" s="261">
        <f t="shared" si="7"/>
        <v>315.13130000000012</v>
      </c>
      <c r="AY59" s="244">
        <v>0</v>
      </c>
      <c r="AZ59" s="244">
        <v>0</v>
      </c>
      <c r="BA59" s="246">
        <v>291.55180000000001</v>
      </c>
      <c r="BB59" s="262">
        <f t="shared" si="8"/>
        <v>23.57950000000011</v>
      </c>
      <c r="BC59" s="272">
        <f t="shared" si="9"/>
        <v>8.9865332309010254E-2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2</v>
      </c>
      <c r="Q60" s="145">
        <v>6153.0516000000007</v>
      </c>
      <c r="R60" s="145">
        <v>57.204000000000001</v>
      </c>
      <c r="S60" s="261">
        <f t="shared" si="3"/>
        <v>6095.847600000001</v>
      </c>
      <c r="T60" s="244">
        <v>2650.4172000000003</v>
      </c>
      <c r="W60" s="266">
        <f t="shared" si="4"/>
        <v>3445.4304000000006</v>
      </c>
      <c r="X60" s="246">
        <v>59.533999999999999</v>
      </c>
      <c r="Y60" s="244">
        <v>731.30040000000008</v>
      </c>
      <c r="Z60" s="246">
        <v>23.916599999999999</v>
      </c>
      <c r="AA60" s="244">
        <v>0</v>
      </c>
      <c r="AB60" s="244">
        <v>-5.6238000000000001</v>
      </c>
      <c r="AC60" s="246">
        <v>13.359100000000002</v>
      </c>
      <c r="AD60" s="244">
        <v>112.93950000000001</v>
      </c>
      <c r="AE60" s="244">
        <v>455.82650000000001</v>
      </c>
      <c r="AF60" s="244">
        <v>379.41080000000005</v>
      </c>
      <c r="AG60" s="244">
        <v>138.49380000000002</v>
      </c>
      <c r="AH60" s="244">
        <v>0</v>
      </c>
      <c r="AI60" s="244">
        <v>279.84070000000003</v>
      </c>
      <c r="AJ60" s="244">
        <v>50.892299999999999</v>
      </c>
      <c r="AK60" s="244">
        <v>0</v>
      </c>
      <c r="AL60" s="246">
        <v>52.457900000000002</v>
      </c>
      <c r="AM60" s="244">
        <v>4.3980999999999995</v>
      </c>
      <c r="AN60" s="244">
        <v>14.2346</v>
      </c>
      <c r="AO60" s="244">
        <v>1.0403</v>
      </c>
      <c r="AP60" s="244">
        <v>45.938000000000002</v>
      </c>
      <c r="AQ60" s="244">
        <v>0</v>
      </c>
      <c r="AR60" s="244">
        <v>5.1603000000000003</v>
      </c>
      <c r="AS60" s="244">
        <v>0</v>
      </c>
      <c r="AT60" s="246">
        <v>76.178799999999995</v>
      </c>
      <c r="AU60" s="261">
        <f t="shared" si="5"/>
        <v>146.95010000000002</v>
      </c>
      <c r="AV60" s="261">
        <f t="shared" si="6"/>
        <v>1616.8116000000002</v>
      </c>
      <c r="AW60" s="245">
        <v>102.691</v>
      </c>
      <c r="AX60" s="261">
        <f t="shared" si="7"/>
        <v>918.91210000000001</v>
      </c>
      <c r="AY60" s="244">
        <v>0</v>
      </c>
      <c r="AZ60" s="244">
        <v>0</v>
      </c>
      <c r="BA60" s="246">
        <v>295.32160000000005</v>
      </c>
      <c r="BB60" s="262">
        <f t="shared" si="8"/>
        <v>623.59050000000002</v>
      </c>
      <c r="BC60" s="272">
        <f t="shared" si="9"/>
        <v>0.14934249860670759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2</v>
      </c>
      <c r="Q61" s="145">
        <v>4059.8604000000005</v>
      </c>
      <c r="R61" s="145">
        <v>44.887500000000003</v>
      </c>
      <c r="S61" s="261">
        <f t="shared" si="3"/>
        <v>4014.9729000000007</v>
      </c>
      <c r="T61" s="244">
        <v>1613.4120000000003</v>
      </c>
      <c r="W61" s="266">
        <f t="shared" si="4"/>
        <v>2401.5609000000004</v>
      </c>
      <c r="X61" s="246">
        <v>88.765400000000014</v>
      </c>
      <c r="Y61" s="244">
        <v>481.63679999999999</v>
      </c>
      <c r="Z61" s="246">
        <v>23.9269</v>
      </c>
      <c r="AA61" s="244">
        <v>0</v>
      </c>
      <c r="AB61" s="244">
        <v>-5.665</v>
      </c>
      <c r="AC61" s="246">
        <v>15.5633</v>
      </c>
      <c r="AD61" s="244">
        <v>84.882300000000001</v>
      </c>
      <c r="AE61" s="244">
        <v>392.35790000000003</v>
      </c>
      <c r="AF61" s="244">
        <v>315.7774</v>
      </c>
      <c r="AG61" s="244">
        <v>124.24889999999999</v>
      </c>
      <c r="AH61" s="244">
        <v>0</v>
      </c>
      <c r="AI61" s="244">
        <v>99.683400000000006</v>
      </c>
      <c r="AJ61" s="244">
        <v>44.9801</v>
      </c>
      <c r="AK61" s="244">
        <v>0</v>
      </c>
      <c r="AL61" s="246">
        <v>73.737700000000004</v>
      </c>
      <c r="AM61" s="244">
        <v>5.4796000000000005</v>
      </c>
      <c r="AN61" s="244">
        <v>10.3309</v>
      </c>
      <c r="AO61" s="244">
        <v>0.54590000000000005</v>
      </c>
      <c r="AP61" s="244">
        <v>29.674299999999999</v>
      </c>
      <c r="AQ61" s="244">
        <v>0</v>
      </c>
      <c r="AR61" s="244">
        <v>3.2342000000000004</v>
      </c>
      <c r="AS61" s="244">
        <v>0</v>
      </c>
      <c r="AT61" s="246">
        <v>53.848400000000005</v>
      </c>
      <c r="AU61" s="261">
        <f t="shared" si="5"/>
        <v>103.11330000000001</v>
      </c>
      <c r="AV61" s="261">
        <f t="shared" si="6"/>
        <v>1238.7809999999999</v>
      </c>
      <c r="AW61" s="245">
        <v>67.753399999999999</v>
      </c>
      <c r="AX61" s="261">
        <f t="shared" si="7"/>
        <v>510.59570000000059</v>
      </c>
      <c r="AY61" s="244">
        <v>0</v>
      </c>
      <c r="AZ61" s="244">
        <v>0</v>
      </c>
      <c r="BA61" s="246">
        <v>327.51940000000002</v>
      </c>
      <c r="BB61" s="262">
        <f t="shared" si="8"/>
        <v>183.07630000000057</v>
      </c>
      <c r="BC61" s="272">
        <f t="shared" si="9"/>
        <v>0.12576681208053372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2</v>
      </c>
      <c r="Q62" s="145">
        <v>1699.4556</v>
      </c>
      <c r="R62" s="145">
        <v>64.134</v>
      </c>
      <c r="S62" s="261">
        <f t="shared" si="3"/>
        <v>1635.3216</v>
      </c>
      <c r="T62" s="244">
        <v>691.67520000000013</v>
      </c>
      <c r="W62" s="266">
        <f t="shared" si="4"/>
        <v>943.64639999999986</v>
      </c>
      <c r="X62" s="246">
        <v>24.122600000000002</v>
      </c>
      <c r="Y62" s="244">
        <v>155.18520000000001</v>
      </c>
      <c r="Z62" s="246">
        <v>4.7071000000000005</v>
      </c>
      <c r="AA62" s="244">
        <v>0</v>
      </c>
      <c r="AB62" s="244">
        <v>-0.59739999999999993</v>
      </c>
      <c r="AC62" s="246">
        <v>25.9148</v>
      </c>
      <c r="AD62" s="244">
        <v>78.413899999999998</v>
      </c>
      <c r="AE62" s="244">
        <v>238.2287</v>
      </c>
      <c r="AF62" s="244">
        <v>145.61110000000002</v>
      </c>
      <c r="AG62" s="244">
        <v>96.037199999999999</v>
      </c>
      <c r="AH62" s="244">
        <v>0</v>
      </c>
      <c r="AI62" s="244">
        <v>96.7376</v>
      </c>
      <c r="AJ62" s="244">
        <v>19.703900000000001</v>
      </c>
      <c r="AK62" s="244">
        <v>0</v>
      </c>
      <c r="AL62" s="246">
        <v>23.051400000000001</v>
      </c>
      <c r="AM62" s="244">
        <v>3.6874000000000002</v>
      </c>
      <c r="AN62" s="244">
        <v>0.57680000000000009</v>
      </c>
      <c r="AO62" s="244">
        <v>0</v>
      </c>
      <c r="AP62" s="244">
        <v>2.3689999999999998</v>
      </c>
      <c r="AQ62" s="244">
        <v>0</v>
      </c>
      <c r="AR62" s="244">
        <v>3.09</v>
      </c>
      <c r="AS62" s="244">
        <v>0</v>
      </c>
      <c r="AT62" s="246">
        <v>4.6247000000000007</v>
      </c>
      <c r="AU62" s="261">
        <f t="shared" si="5"/>
        <v>14.347900000000001</v>
      </c>
      <c r="AV62" s="261">
        <f t="shared" si="6"/>
        <v>712.13170000000014</v>
      </c>
      <c r="AW62" s="245">
        <v>28.366199999999999</v>
      </c>
      <c r="AX62" s="261">
        <f t="shared" si="7"/>
        <v>44.450999999999731</v>
      </c>
      <c r="AY62" s="244">
        <v>0</v>
      </c>
      <c r="AZ62" s="244">
        <v>0</v>
      </c>
      <c r="BA62" s="246">
        <v>195.4425</v>
      </c>
      <c r="BB62" s="262">
        <f t="shared" si="8"/>
        <v>-150.99150000000026</v>
      </c>
      <c r="BC62" s="272">
        <f t="shared" si="9"/>
        <v>2.6156023140586744E-2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2</v>
      </c>
      <c r="Q63" s="145">
        <v>986.67720000000008</v>
      </c>
      <c r="R63" s="145">
        <v>24.958500000000001</v>
      </c>
      <c r="S63" s="261">
        <f t="shared" si="3"/>
        <v>961.71870000000013</v>
      </c>
      <c r="T63" s="244">
        <v>554.37479999999994</v>
      </c>
      <c r="W63" s="266">
        <f t="shared" si="4"/>
        <v>407.34390000000019</v>
      </c>
      <c r="X63" s="246">
        <v>22.938099999999999</v>
      </c>
      <c r="Y63" s="244">
        <v>96.098399999999998</v>
      </c>
      <c r="Z63" s="246">
        <v>9.434800000000001</v>
      </c>
      <c r="AA63" s="244">
        <v>0</v>
      </c>
      <c r="AB63" s="244">
        <v>-0.18540000000000001</v>
      </c>
      <c r="AC63" s="246">
        <v>4.0273000000000003</v>
      </c>
      <c r="AD63" s="244">
        <v>40.17</v>
      </c>
      <c r="AE63" s="244">
        <v>41.2515</v>
      </c>
      <c r="AF63" s="244">
        <v>44.908000000000001</v>
      </c>
      <c r="AG63" s="244">
        <v>10.1043</v>
      </c>
      <c r="AH63" s="244">
        <v>0</v>
      </c>
      <c r="AI63" s="244">
        <v>2.8736999999999999</v>
      </c>
      <c r="AJ63" s="244">
        <v>4.9542999999999999</v>
      </c>
      <c r="AK63" s="244">
        <v>0</v>
      </c>
      <c r="AL63" s="246">
        <v>17.304000000000002</v>
      </c>
      <c r="AM63" s="244">
        <v>3.3887</v>
      </c>
      <c r="AN63" s="244">
        <v>0.50470000000000004</v>
      </c>
      <c r="AO63" s="244">
        <v>0</v>
      </c>
      <c r="AP63" s="244">
        <v>14.729000000000001</v>
      </c>
      <c r="AQ63" s="244">
        <v>0</v>
      </c>
      <c r="AR63" s="244">
        <v>1.236</v>
      </c>
      <c r="AS63" s="244">
        <v>0</v>
      </c>
      <c r="AT63" s="246">
        <v>-0.42230000000000001</v>
      </c>
      <c r="AU63" s="261">
        <f t="shared" si="5"/>
        <v>19.436100000000003</v>
      </c>
      <c r="AV63" s="261">
        <f t="shared" si="6"/>
        <v>181.00190000000003</v>
      </c>
      <c r="AW63" s="245">
        <v>16.4697</v>
      </c>
      <c r="AX63" s="261">
        <f t="shared" si="7"/>
        <v>85.242900000000176</v>
      </c>
      <c r="AY63" s="244">
        <v>0</v>
      </c>
      <c r="AZ63" s="244">
        <v>0</v>
      </c>
      <c r="BA63" s="246">
        <v>25.842700000000001</v>
      </c>
      <c r="BB63" s="262">
        <f t="shared" si="8"/>
        <v>59.400200000000176</v>
      </c>
      <c r="BC63" s="272">
        <f t="shared" si="9"/>
        <v>8.6393908767730898E-2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2</v>
      </c>
      <c r="Q64" s="145">
        <v>774.37080000000003</v>
      </c>
      <c r="R64" s="145">
        <v>31.437000000000001</v>
      </c>
      <c r="S64" s="261">
        <f t="shared" si="3"/>
        <v>742.93380000000002</v>
      </c>
      <c r="T64" s="244">
        <v>433.33920000000001</v>
      </c>
      <c r="W64" s="266">
        <f t="shared" si="4"/>
        <v>309.59460000000001</v>
      </c>
      <c r="X64" s="246">
        <v>18.612100000000002</v>
      </c>
      <c r="Y64" s="244">
        <v>74.206799999999987</v>
      </c>
      <c r="Z64" s="246">
        <v>15.089500000000001</v>
      </c>
      <c r="AA64" s="244">
        <v>0</v>
      </c>
      <c r="AB64" s="244">
        <v>-0.1648</v>
      </c>
      <c r="AC64" s="246">
        <v>4.6967999999999996</v>
      </c>
      <c r="AD64" s="244">
        <v>66.259900000000002</v>
      </c>
      <c r="AE64" s="244">
        <v>33.639799999999994</v>
      </c>
      <c r="AF64" s="244">
        <v>65.817000000000007</v>
      </c>
      <c r="AG64" s="244">
        <v>11.1858</v>
      </c>
      <c r="AH64" s="244">
        <v>0</v>
      </c>
      <c r="AI64" s="244">
        <v>1.1638999999999999</v>
      </c>
      <c r="AJ64" s="244">
        <v>5.2221000000000002</v>
      </c>
      <c r="AK64" s="244">
        <v>0</v>
      </c>
      <c r="AL64" s="246">
        <v>137.43290000000002</v>
      </c>
      <c r="AM64" s="244">
        <v>1.03</v>
      </c>
      <c r="AN64" s="244">
        <v>6.2727000000000004</v>
      </c>
      <c r="AO64" s="244">
        <v>0</v>
      </c>
      <c r="AP64" s="244">
        <v>6.5301999999999998</v>
      </c>
      <c r="AQ64" s="244">
        <v>0</v>
      </c>
      <c r="AR64" s="244">
        <v>1.0918000000000001</v>
      </c>
      <c r="AS64" s="244">
        <v>0</v>
      </c>
      <c r="AT64" s="246">
        <v>1.0609</v>
      </c>
      <c r="AU64" s="261">
        <f t="shared" si="5"/>
        <v>15.985600000000002</v>
      </c>
      <c r="AV64" s="261">
        <f t="shared" si="6"/>
        <v>336.70699999999999</v>
      </c>
      <c r="AW64" s="245">
        <v>12.926500000000001</v>
      </c>
      <c r="AX64" s="261">
        <f t="shared" si="7"/>
        <v>-143.41529999999995</v>
      </c>
      <c r="AY64" s="244">
        <v>0</v>
      </c>
      <c r="AZ64" s="244">
        <v>0</v>
      </c>
      <c r="BA64" s="246">
        <v>25.894200000000001</v>
      </c>
      <c r="BB64" s="262">
        <f t="shared" si="8"/>
        <v>-169.30949999999996</v>
      </c>
      <c r="BC64" s="272">
        <f t="shared" si="9"/>
        <v>-0.18520236041958185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2</v>
      </c>
      <c r="Q65" s="145">
        <v>2690.3556000000003</v>
      </c>
      <c r="R65" s="145">
        <v>17.671499999999998</v>
      </c>
      <c r="S65" s="261">
        <f t="shared" si="3"/>
        <v>2672.6841000000004</v>
      </c>
      <c r="T65" s="244">
        <v>1077.5268000000001</v>
      </c>
      <c r="W65" s="266">
        <f t="shared" si="4"/>
        <v>1595.1573000000003</v>
      </c>
      <c r="X65" s="246">
        <v>59.080800000000004</v>
      </c>
      <c r="Y65" s="244">
        <v>320.6628</v>
      </c>
      <c r="Z65" s="246">
        <v>17.901399999999999</v>
      </c>
      <c r="AA65" s="244">
        <v>0</v>
      </c>
      <c r="AB65" s="244">
        <v>-6.3036000000000003</v>
      </c>
      <c r="AC65" s="246">
        <v>9.2184999999999988</v>
      </c>
      <c r="AD65" s="244">
        <v>106.9449</v>
      </c>
      <c r="AE65" s="244">
        <v>248.19910000000002</v>
      </c>
      <c r="AF65" s="244">
        <v>158.46549999999999</v>
      </c>
      <c r="AG65" s="244">
        <v>264.93660000000006</v>
      </c>
      <c r="AH65" s="244">
        <v>0</v>
      </c>
      <c r="AI65" s="244">
        <v>86.932000000000002</v>
      </c>
      <c r="AJ65" s="244">
        <v>44.186999999999998</v>
      </c>
      <c r="AK65" s="244">
        <v>0</v>
      </c>
      <c r="AL65" s="246">
        <v>65.50800000000001</v>
      </c>
      <c r="AM65" s="244">
        <v>3.9449000000000001</v>
      </c>
      <c r="AN65" s="244">
        <v>9.1052</v>
      </c>
      <c r="AO65" s="244">
        <v>1.6892</v>
      </c>
      <c r="AP65" s="244">
        <v>33.093900000000005</v>
      </c>
      <c r="AQ65" s="244">
        <v>0</v>
      </c>
      <c r="AR65" s="244">
        <v>6.1078999999999999</v>
      </c>
      <c r="AS65" s="244">
        <v>0</v>
      </c>
      <c r="AT65" s="246">
        <v>23.957800000000002</v>
      </c>
      <c r="AU65" s="261">
        <f t="shared" si="5"/>
        <v>77.898900000000012</v>
      </c>
      <c r="AV65" s="261">
        <f t="shared" si="6"/>
        <v>1053.0720000000001</v>
      </c>
      <c r="AW65" s="245">
        <v>44.897700000000007</v>
      </c>
      <c r="AX65" s="261">
        <f t="shared" si="7"/>
        <v>102.45750000000018</v>
      </c>
      <c r="AY65" s="244">
        <v>0</v>
      </c>
      <c r="AZ65" s="244">
        <v>0</v>
      </c>
      <c r="BA65" s="246">
        <v>308.42320000000001</v>
      </c>
      <c r="BB65" s="262">
        <f t="shared" si="8"/>
        <v>-205.96569999999983</v>
      </c>
      <c r="BC65" s="272">
        <f t="shared" si="9"/>
        <v>3.8083255611265729E-2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2</v>
      </c>
      <c r="Q66" s="145">
        <v>1826.5500000000002</v>
      </c>
      <c r="R66" s="145">
        <v>25.809000000000001</v>
      </c>
      <c r="S66" s="261">
        <f t="shared" si="3"/>
        <v>1800.7410000000002</v>
      </c>
      <c r="T66" s="244">
        <v>1029.6072000000001</v>
      </c>
      <c r="W66" s="266">
        <f t="shared" si="4"/>
        <v>771.13380000000006</v>
      </c>
      <c r="X66" s="246">
        <v>43.280600000000007</v>
      </c>
      <c r="Y66" s="244">
        <v>180.00360000000001</v>
      </c>
      <c r="Z66" s="246">
        <v>13.2149</v>
      </c>
      <c r="AA66" s="244">
        <v>0</v>
      </c>
      <c r="AB66" s="244">
        <v>-1.3905000000000001</v>
      </c>
      <c r="AC66" s="246">
        <v>4.6144000000000007</v>
      </c>
      <c r="AD66" s="244">
        <v>51.808999999999997</v>
      </c>
      <c r="AE66" s="244">
        <v>40.932200000000002</v>
      </c>
      <c r="AF66" s="244">
        <v>61.388000000000005</v>
      </c>
      <c r="AG66" s="244">
        <v>13.6372</v>
      </c>
      <c r="AH66" s="244">
        <v>0</v>
      </c>
      <c r="AI66" s="244">
        <v>5.3045000000000009</v>
      </c>
      <c r="AJ66" s="244">
        <v>3.3475000000000001</v>
      </c>
      <c r="AK66" s="244">
        <v>0</v>
      </c>
      <c r="AL66" s="246">
        <v>22.495200000000001</v>
      </c>
      <c r="AM66" s="244">
        <v>2.9149000000000003</v>
      </c>
      <c r="AN66" s="244">
        <v>7.2717999999999998</v>
      </c>
      <c r="AO66" s="244">
        <v>0</v>
      </c>
      <c r="AP66" s="244">
        <v>8.4459999999999997</v>
      </c>
      <c r="AQ66" s="244">
        <v>1.8437000000000001</v>
      </c>
      <c r="AR66" s="244">
        <v>1.9055000000000002</v>
      </c>
      <c r="AS66" s="244">
        <v>0</v>
      </c>
      <c r="AT66" s="246">
        <v>0.27810000000000001</v>
      </c>
      <c r="AU66" s="261">
        <f t="shared" si="5"/>
        <v>22.659999999999997</v>
      </c>
      <c r="AV66" s="261">
        <f t="shared" si="6"/>
        <v>221.5736</v>
      </c>
      <c r="AW66" s="245">
        <v>30.488000000000003</v>
      </c>
      <c r="AX66" s="261">
        <f t="shared" si="7"/>
        <v>285.79700000000003</v>
      </c>
      <c r="AY66" s="244">
        <v>0</v>
      </c>
      <c r="AZ66" s="244">
        <v>0</v>
      </c>
      <c r="BA66" s="246">
        <v>75.014899999999997</v>
      </c>
      <c r="BB66" s="262">
        <f t="shared" si="8"/>
        <v>210.78210000000001</v>
      </c>
      <c r="BC66" s="272">
        <f t="shared" si="9"/>
        <v>0.15646820508609127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2</v>
      </c>
      <c r="Q67" s="145">
        <v>3176.9928</v>
      </c>
      <c r="R67" s="145">
        <v>72.239999999999995</v>
      </c>
      <c r="S67" s="261">
        <f t="shared" si="3"/>
        <v>3104.7528000000002</v>
      </c>
      <c r="T67" s="244">
        <v>1305.6552000000001</v>
      </c>
      <c r="W67" s="266">
        <f t="shared" si="4"/>
        <v>1799.0976000000001</v>
      </c>
      <c r="X67" s="246">
        <v>31.311999999999998</v>
      </c>
      <c r="Y67" s="244">
        <v>294.75360000000006</v>
      </c>
      <c r="Z67" s="246">
        <v>3.6976999999999998</v>
      </c>
      <c r="AA67" s="244">
        <v>0</v>
      </c>
      <c r="AB67" s="244">
        <v>-0.72099999999999997</v>
      </c>
      <c r="AC67" s="246">
        <v>25.2041</v>
      </c>
      <c r="AD67" s="244">
        <v>112.72320000000001</v>
      </c>
      <c r="AE67" s="244">
        <v>338.7876</v>
      </c>
      <c r="AF67" s="244">
        <v>212.1079</v>
      </c>
      <c r="AG67" s="244">
        <v>160.70060000000001</v>
      </c>
      <c r="AH67" s="244">
        <v>0</v>
      </c>
      <c r="AI67" s="244">
        <v>141.48080000000002</v>
      </c>
      <c r="AJ67" s="244">
        <v>25.544</v>
      </c>
      <c r="AK67" s="244">
        <v>0</v>
      </c>
      <c r="AL67" s="246">
        <v>35.8337</v>
      </c>
      <c r="AM67" s="244">
        <v>3.3269000000000002</v>
      </c>
      <c r="AN67" s="244">
        <v>7.0761000000000003</v>
      </c>
      <c r="AO67" s="244">
        <v>0</v>
      </c>
      <c r="AP67" s="244">
        <v>10.454500000000001</v>
      </c>
      <c r="AQ67" s="244">
        <v>0</v>
      </c>
      <c r="AR67" s="244">
        <v>4.3672000000000004</v>
      </c>
      <c r="AS67" s="244">
        <v>0</v>
      </c>
      <c r="AT67" s="246">
        <v>6.3242000000000003</v>
      </c>
      <c r="AU67" s="261">
        <f t="shared" si="5"/>
        <v>31.548900000000003</v>
      </c>
      <c r="AV67" s="261">
        <f t="shared" si="6"/>
        <v>1058.7266999999999</v>
      </c>
      <c r="AW67" s="245">
        <v>53.0244</v>
      </c>
      <c r="AX67" s="261">
        <f t="shared" si="7"/>
        <v>382.06629999999996</v>
      </c>
      <c r="AY67" s="244">
        <v>0</v>
      </c>
      <c r="AZ67" s="244">
        <v>0</v>
      </c>
      <c r="BA67" s="246">
        <v>276.82279999999997</v>
      </c>
      <c r="BB67" s="262">
        <f t="shared" si="8"/>
        <v>105.24349999999998</v>
      </c>
      <c r="BC67" s="272">
        <f t="shared" si="9"/>
        <v>0.12026036067818598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2</v>
      </c>
      <c r="Q68" s="145">
        <v>4687.9236000000001</v>
      </c>
      <c r="R68" s="145">
        <v>63.210000000000008</v>
      </c>
      <c r="S68" s="261">
        <f t="shared" si="3"/>
        <v>4624.7136</v>
      </c>
      <c r="T68" s="244">
        <v>1920.4668000000001</v>
      </c>
      <c r="W68" s="266">
        <f t="shared" si="4"/>
        <v>2704.2467999999999</v>
      </c>
      <c r="X68" s="246">
        <v>98.447400000000002</v>
      </c>
      <c r="Y68" s="244">
        <v>554.75279999999998</v>
      </c>
      <c r="Z68" s="246">
        <v>22.876300000000001</v>
      </c>
      <c r="AA68" s="244">
        <v>0</v>
      </c>
      <c r="AB68" s="244">
        <v>-5.4280999999999997</v>
      </c>
      <c r="AC68" s="246">
        <v>21.7742</v>
      </c>
      <c r="AD68" s="244">
        <v>142.40779999999998</v>
      </c>
      <c r="AE68" s="244">
        <v>408.18900000000002</v>
      </c>
      <c r="AF68" s="244">
        <v>294.31220000000002</v>
      </c>
      <c r="AG68" s="244">
        <v>146.22910000000002</v>
      </c>
      <c r="AH68" s="244">
        <v>0</v>
      </c>
      <c r="AI68" s="244">
        <v>75.869799999999998</v>
      </c>
      <c r="AJ68" s="244">
        <v>30.055399999999999</v>
      </c>
      <c r="AK68" s="244">
        <v>0</v>
      </c>
      <c r="AL68" s="246">
        <v>58.236200000000004</v>
      </c>
      <c r="AM68" s="244">
        <v>3.0179</v>
      </c>
      <c r="AN68" s="244">
        <v>8.1678999999999995</v>
      </c>
      <c r="AO68" s="244">
        <v>9.6614000000000004</v>
      </c>
      <c r="AP68" s="244">
        <v>50.253700000000002</v>
      </c>
      <c r="AQ68" s="244">
        <v>0</v>
      </c>
      <c r="AR68" s="244">
        <v>5.6238000000000001</v>
      </c>
      <c r="AS68" s="244">
        <v>0</v>
      </c>
      <c r="AT68" s="246">
        <v>9.7850000000000001</v>
      </c>
      <c r="AU68" s="261">
        <f t="shared" si="5"/>
        <v>86.509699999999995</v>
      </c>
      <c r="AV68" s="261">
        <f t="shared" si="6"/>
        <v>1241.8092000000001</v>
      </c>
      <c r="AW68" s="245">
        <v>78.238799999999998</v>
      </c>
      <c r="AX68" s="261">
        <f t="shared" si="7"/>
        <v>724.46839999999963</v>
      </c>
      <c r="AY68" s="244">
        <v>0</v>
      </c>
      <c r="AZ68" s="244">
        <v>0</v>
      </c>
      <c r="BA68" s="246">
        <v>312.56380000000001</v>
      </c>
      <c r="BB68" s="262">
        <f t="shared" si="8"/>
        <v>411.90459999999962</v>
      </c>
      <c r="BC68" s="272">
        <f t="shared" si="9"/>
        <v>0.15453929325981328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2</v>
      </c>
      <c r="Q69" s="145">
        <v>2507.2740000000003</v>
      </c>
      <c r="R69" s="145">
        <v>26.659500000000001</v>
      </c>
      <c r="S69" s="261">
        <f t="shared" si="3"/>
        <v>2480.6145000000001</v>
      </c>
      <c r="T69" s="244">
        <v>995.67360000000008</v>
      </c>
      <c r="W69" s="266">
        <f t="shared" si="4"/>
        <v>1484.9409000000001</v>
      </c>
      <c r="X69" s="246">
        <v>57.000200000000007</v>
      </c>
      <c r="Y69" s="244">
        <v>210.78359999999998</v>
      </c>
      <c r="Z69" s="246">
        <v>45.175800000000002</v>
      </c>
      <c r="AA69" s="244">
        <v>0</v>
      </c>
      <c r="AB69" s="244">
        <v>47.616900000000001</v>
      </c>
      <c r="AC69" s="246">
        <v>9.4966000000000008</v>
      </c>
      <c r="AD69" s="244">
        <v>95.161699999999996</v>
      </c>
      <c r="AE69" s="244">
        <v>210.3775</v>
      </c>
      <c r="AF69" s="244">
        <v>180.6414</v>
      </c>
      <c r="AG69" s="244">
        <v>72.697400000000002</v>
      </c>
      <c r="AH69" s="244">
        <v>0</v>
      </c>
      <c r="AI69" s="244">
        <v>74.798600000000008</v>
      </c>
      <c r="AJ69" s="244">
        <v>60.924500000000002</v>
      </c>
      <c r="AK69" s="244">
        <v>0</v>
      </c>
      <c r="AL69" s="246">
        <v>33.866400000000006</v>
      </c>
      <c r="AM69" s="244">
        <v>4.6452999999999998</v>
      </c>
      <c r="AN69" s="244">
        <v>6.3654000000000002</v>
      </c>
      <c r="AO69" s="244">
        <v>1.5141</v>
      </c>
      <c r="AP69" s="244">
        <v>7.4880999999999993</v>
      </c>
      <c r="AQ69" s="244">
        <v>0</v>
      </c>
      <c r="AR69" s="244">
        <v>4.3569000000000004</v>
      </c>
      <c r="AS69" s="244">
        <v>0</v>
      </c>
      <c r="AT69" s="246">
        <v>7.3541999999999996</v>
      </c>
      <c r="AU69" s="261">
        <f t="shared" si="5"/>
        <v>31.723999999999997</v>
      </c>
      <c r="AV69" s="261">
        <f t="shared" si="6"/>
        <v>760.19150000000002</v>
      </c>
      <c r="AW69" s="245">
        <v>41.8489</v>
      </c>
      <c r="AX69" s="261">
        <f t="shared" si="7"/>
        <v>427.05440000000004</v>
      </c>
      <c r="AY69" s="244">
        <v>0</v>
      </c>
      <c r="AZ69" s="244">
        <v>0</v>
      </c>
      <c r="BA69" s="246">
        <v>288.30730000000005</v>
      </c>
      <c r="BB69" s="262">
        <f t="shared" si="8"/>
        <v>138.74709999999999</v>
      </c>
      <c r="BC69" s="272">
        <f t="shared" si="9"/>
        <v>0.17032617894972787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2</v>
      </c>
      <c r="Q70" s="145">
        <v>3289.2588000000005</v>
      </c>
      <c r="R70" s="145">
        <v>66.601500000000001</v>
      </c>
      <c r="S70" s="261">
        <f t="shared" si="3"/>
        <v>3222.6573000000003</v>
      </c>
      <c r="T70" s="244">
        <v>1321.7364</v>
      </c>
      <c r="W70" s="266">
        <f t="shared" si="4"/>
        <v>1900.9209000000003</v>
      </c>
      <c r="X70" s="246">
        <v>52.591800000000006</v>
      </c>
      <c r="Y70" s="244">
        <v>305.97480000000002</v>
      </c>
      <c r="Z70" s="246">
        <v>10.4442</v>
      </c>
      <c r="AA70" s="244">
        <v>0</v>
      </c>
      <c r="AB70" s="244">
        <v>-6.0667</v>
      </c>
      <c r="AC70" s="246">
        <v>25.564600000000002</v>
      </c>
      <c r="AD70" s="244">
        <v>105.5338</v>
      </c>
      <c r="AE70" s="244">
        <v>370.74849999999998</v>
      </c>
      <c r="AF70" s="244">
        <v>221.42939999999999</v>
      </c>
      <c r="AG70" s="244">
        <v>109.83920000000001</v>
      </c>
      <c r="AH70" s="244">
        <v>0</v>
      </c>
      <c r="AI70" s="244">
        <v>132.00479999999999</v>
      </c>
      <c r="AJ70" s="244">
        <v>33.238100000000003</v>
      </c>
      <c r="AK70" s="244">
        <v>0</v>
      </c>
      <c r="AL70" s="246">
        <v>41.045500000000004</v>
      </c>
      <c r="AM70" s="244">
        <v>4.8616000000000001</v>
      </c>
      <c r="AN70" s="244">
        <v>7.0349000000000004</v>
      </c>
      <c r="AO70" s="244">
        <v>0</v>
      </c>
      <c r="AP70" s="244">
        <v>9.2184999999999988</v>
      </c>
      <c r="AQ70" s="244">
        <v>0</v>
      </c>
      <c r="AR70" s="244">
        <v>3.4298999999999999</v>
      </c>
      <c r="AS70" s="244">
        <v>0</v>
      </c>
      <c r="AT70" s="246">
        <v>31.590100000000003</v>
      </c>
      <c r="AU70" s="261">
        <f t="shared" si="5"/>
        <v>56.135000000000005</v>
      </c>
      <c r="AV70" s="261">
        <f t="shared" si="6"/>
        <v>1069.9742999999999</v>
      </c>
      <c r="AW70" s="245">
        <v>54.899000000000001</v>
      </c>
      <c r="AX70" s="261">
        <f t="shared" si="7"/>
        <v>426.5347000000005</v>
      </c>
      <c r="AY70" s="244">
        <v>0</v>
      </c>
      <c r="AZ70" s="244">
        <v>0</v>
      </c>
      <c r="BA70" s="246">
        <v>251.19640000000001</v>
      </c>
      <c r="BB70" s="262">
        <f t="shared" si="8"/>
        <v>175.33830000000049</v>
      </c>
      <c r="BC70" s="272">
        <f t="shared" si="9"/>
        <v>0.12967501979473323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2</v>
      </c>
      <c r="Q71" s="145">
        <v>4162.9140000000007</v>
      </c>
      <c r="R71" s="145">
        <v>42.073500000000003</v>
      </c>
      <c r="S71" s="261">
        <f t="shared" si="3"/>
        <v>4120.8405000000002</v>
      </c>
      <c r="T71" s="244">
        <v>1980.7740000000001</v>
      </c>
      <c r="W71" s="266">
        <f t="shared" si="4"/>
        <v>2140.0664999999999</v>
      </c>
      <c r="X71" s="246">
        <v>57.649099999999997</v>
      </c>
      <c r="Y71" s="244">
        <v>288.37080000000003</v>
      </c>
      <c r="Z71" s="246">
        <v>0.18540000000000001</v>
      </c>
      <c r="AA71" s="244">
        <v>0</v>
      </c>
      <c r="AB71" s="244">
        <v>-1.5965</v>
      </c>
      <c r="AC71" s="246">
        <v>13.8432</v>
      </c>
      <c r="AD71" s="244">
        <v>94.131700000000009</v>
      </c>
      <c r="AE71" s="244">
        <v>322.42089999999996</v>
      </c>
      <c r="AF71" s="244">
        <v>250.66080000000002</v>
      </c>
      <c r="AG71" s="244">
        <v>91.618500000000012</v>
      </c>
      <c r="AH71" s="244">
        <v>0</v>
      </c>
      <c r="AI71" s="244">
        <v>108.18090000000001</v>
      </c>
      <c r="AJ71" s="244">
        <v>89.9602</v>
      </c>
      <c r="AK71" s="244">
        <v>0</v>
      </c>
      <c r="AL71" s="246">
        <v>47.359400000000001</v>
      </c>
      <c r="AM71" s="244">
        <v>2.4102000000000001</v>
      </c>
      <c r="AN71" s="244">
        <v>10.773800000000001</v>
      </c>
      <c r="AO71" s="244">
        <v>0</v>
      </c>
      <c r="AP71" s="244">
        <v>10.423599999999999</v>
      </c>
      <c r="AQ71" s="244">
        <v>0</v>
      </c>
      <c r="AR71" s="244">
        <v>3.5123000000000002</v>
      </c>
      <c r="AS71" s="244">
        <v>0</v>
      </c>
      <c r="AT71" s="246">
        <v>12.545400000000001</v>
      </c>
      <c r="AU71" s="261">
        <f t="shared" si="5"/>
        <v>39.665300000000002</v>
      </c>
      <c r="AV71" s="261">
        <f t="shared" si="6"/>
        <v>1043.9976999999999</v>
      </c>
      <c r="AW71" s="245">
        <v>69.473500000000001</v>
      </c>
      <c r="AX71" s="261">
        <f t="shared" si="7"/>
        <v>692.63669999999979</v>
      </c>
      <c r="AY71" s="244">
        <v>0</v>
      </c>
      <c r="AZ71" s="244">
        <v>0</v>
      </c>
      <c r="BA71" s="246">
        <v>196.5446</v>
      </c>
      <c r="BB71" s="262">
        <f t="shared" si="8"/>
        <v>496.09209999999979</v>
      </c>
      <c r="BC71" s="272">
        <f t="shared" si="9"/>
        <v>0.16638265887789172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2</v>
      </c>
      <c r="Q72" s="145">
        <v>9433.8432000000012</v>
      </c>
      <c r="R72" s="145">
        <v>25.357499999999998</v>
      </c>
      <c r="S72" s="261">
        <f t="shared" si="3"/>
        <v>9408.4857000000011</v>
      </c>
      <c r="T72" s="244">
        <v>3027.9204</v>
      </c>
      <c r="W72" s="266">
        <f t="shared" si="4"/>
        <v>6380.5653000000011</v>
      </c>
      <c r="X72" s="246">
        <v>255.4812</v>
      </c>
      <c r="Y72" s="244">
        <v>1128.9348</v>
      </c>
      <c r="Z72" s="246">
        <v>59.008699999999997</v>
      </c>
      <c r="AA72" s="244">
        <v>0</v>
      </c>
      <c r="AB72" s="244">
        <v>-26.955100000000002</v>
      </c>
      <c r="AC72" s="246">
        <v>6.8907000000000007</v>
      </c>
      <c r="AD72" s="244">
        <v>238.4862</v>
      </c>
      <c r="AE72" s="244">
        <v>562.94650000000001</v>
      </c>
      <c r="AF72" s="244">
        <v>448.60620000000006</v>
      </c>
      <c r="AG72" s="244">
        <v>352.65140000000002</v>
      </c>
      <c r="AH72" s="244">
        <v>0</v>
      </c>
      <c r="AI72" s="244">
        <v>302.96420000000001</v>
      </c>
      <c r="AJ72" s="244">
        <v>33.526499999999999</v>
      </c>
      <c r="AK72" s="244">
        <v>40.643799999999999</v>
      </c>
      <c r="AL72" s="246">
        <v>146.7338</v>
      </c>
      <c r="AM72" s="244">
        <v>26.491599999999998</v>
      </c>
      <c r="AN72" s="244">
        <v>16.243099999999998</v>
      </c>
      <c r="AO72" s="244">
        <v>34.783100000000005</v>
      </c>
      <c r="AP72" s="244">
        <v>117.15219999999999</v>
      </c>
      <c r="AQ72" s="244">
        <v>0</v>
      </c>
      <c r="AR72" s="244">
        <v>20.291</v>
      </c>
      <c r="AS72" s="244">
        <v>0</v>
      </c>
      <c r="AT72" s="246">
        <v>66.95</v>
      </c>
      <c r="AU72" s="261">
        <f t="shared" si="5"/>
        <v>281.911</v>
      </c>
      <c r="AV72" s="261">
        <f t="shared" si="6"/>
        <v>2408.4696000000004</v>
      </c>
      <c r="AW72" s="245">
        <v>179.941</v>
      </c>
      <c r="AX72" s="261">
        <f t="shared" si="7"/>
        <v>2328.6656000000003</v>
      </c>
      <c r="AY72" s="244">
        <v>0</v>
      </c>
      <c r="AZ72" s="244">
        <v>0</v>
      </c>
      <c r="BA72" s="246">
        <v>680.72699999999998</v>
      </c>
      <c r="BB72" s="262">
        <f t="shared" si="8"/>
        <v>1647.9386000000004</v>
      </c>
      <c r="BC72" s="272">
        <f t="shared" si="9"/>
        <v>0.24684166893933535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2</v>
      </c>
      <c r="Q73" s="145">
        <v>1060.3008</v>
      </c>
      <c r="R73" s="145">
        <v>18.291000000000004</v>
      </c>
      <c r="S73" s="261">
        <f t="shared" si="3"/>
        <v>1042.0098</v>
      </c>
      <c r="T73" s="244">
        <v>636.56279999999992</v>
      </c>
      <c r="W73" s="266">
        <f t="shared" si="4"/>
        <v>405.44700000000012</v>
      </c>
      <c r="X73" s="246">
        <v>3.6564999999999999</v>
      </c>
      <c r="Y73" s="244">
        <v>104.1444</v>
      </c>
      <c r="Z73" s="246">
        <v>15.3058</v>
      </c>
      <c r="AA73" s="244">
        <v>0</v>
      </c>
      <c r="AB73" s="244">
        <v>-0.29869999999999997</v>
      </c>
      <c r="AC73" s="246">
        <v>2.7088999999999999</v>
      </c>
      <c r="AD73" s="244">
        <v>54.219200000000001</v>
      </c>
      <c r="AE73" s="244">
        <v>88.672700000000006</v>
      </c>
      <c r="AF73" s="244">
        <v>84.727800000000002</v>
      </c>
      <c r="AG73" s="244">
        <v>20.342500000000001</v>
      </c>
      <c r="AH73" s="244">
        <v>0</v>
      </c>
      <c r="AI73" s="244">
        <v>5.5104999999999995</v>
      </c>
      <c r="AJ73" s="244">
        <v>5.9019000000000004</v>
      </c>
      <c r="AK73" s="244">
        <v>0</v>
      </c>
      <c r="AL73" s="246">
        <v>12.524800000000001</v>
      </c>
      <c r="AM73" s="244">
        <v>4.6659000000000006</v>
      </c>
      <c r="AN73" s="244">
        <v>1.7098</v>
      </c>
      <c r="AO73" s="244">
        <v>0</v>
      </c>
      <c r="AP73" s="244">
        <v>43.342399999999998</v>
      </c>
      <c r="AQ73" s="244">
        <v>0</v>
      </c>
      <c r="AR73" s="244">
        <v>7.2821000000000007</v>
      </c>
      <c r="AS73" s="244">
        <v>0</v>
      </c>
      <c r="AT73" s="246">
        <v>0.35020000000000001</v>
      </c>
      <c r="AU73" s="261">
        <f t="shared" si="5"/>
        <v>57.3504</v>
      </c>
      <c r="AV73" s="261">
        <f t="shared" si="6"/>
        <v>329.24980000000005</v>
      </c>
      <c r="AW73" s="245">
        <v>17.695399999999999</v>
      </c>
      <c r="AX73" s="261">
        <f t="shared" si="7"/>
        <v>-62.194699999999948</v>
      </c>
      <c r="AY73" s="244">
        <v>0</v>
      </c>
      <c r="AZ73" s="244">
        <v>0</v>
      </c>
      <c r="BA73" s="246">
        <v>96.335900000000009</v>
      </c>
      <c r="BB73" s="262">
        <f t="shared" si="8"/>
        <v>-158.53059999999996</v>
      </c>
      <c r="BC73" s="272">
        <f t="shared" si="9"/>
        <v>-5.8657599805640011E-2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2</v>
      </c>
      <c r="Q74" s="145">
        <v>2549.3724000000002</v>
      </c>
      <c r="R74" s="145">
        <v>47.365500000000004</v>
      </c>
      <c r="S74" s="261">
        <f t="shared" si="3"/>
        <v>2502.0069000000003</v>
      </c>
      <c r="T74" s="244">
        <v>978.78239999999994</v>
      </c>
      <c r="W74" s="266">
        <f t="shared" si="4"/>
        <v>1523.2245000000003</v>
      </c>
      <c r="X74" s="246">
        <v>48.420299999999997</v>
      </c>
      <c r="Y74" s="244">
        <v>237.5676</v>
      </c>
      <c r="Z74" s="246">
        <v>29.880300000000002</v>
      </c>
      <c r="AA74" s="244">
        <v>0</v>
      </c>
      <c r="AB74" s="244">
        <v>-0.79310000000000003</v>
      </c>
      <c r="AC74" s="246">
        <v>16.4697</v>
      </c>
      <c r="AD74" s="244">
        <v>136.75310000000002</v>
      </c>
      <c r="AE74" s="244">
        <v>310.51410000000004</v>
      </c>
      <c r="AF74" s="244">
        <v>185.3897</v>
      </c>
      <c r="AG74" s="244">
        <v>128.0805</v>
      </c>
      <c r="AH74" s="244">
        <v>0</v>
      </c>
      <c r="AI74" s="244">
        <v>148.4436</v>
      </c>
      <c r="AJ74" s="244">
        <v>30.045100000000001</v>
      </c>
      <c r="AK74" s="244">
        <v>0</v>
      </c>
      <c r="AL74" s="246">
        <v>19.1374</v>
      </c>
      <c r="AM74" s="244">
        <v>4.5011000000000001</v>
      </c>
      <c r="AN74" s="244">
        <v>11.886199999999999</v>
      </c>
      <c r="AO74" s="244">
        <v>0</v>
      </c>
      <c r="AP74" s="244">
        <v>20.363099999999999</v>
      </c>
      <c r="AQ74" s="244">
        <v>0</v>
      </c>
      <c r="AR74" s="244">
        <v>2.7398000000000002</v>
      </c>
      <c r="AS74" s="244">
        <v>0</v>
      </c>
      <c r="AT74" s="246">
        <v>2.7707000000000002</v>
      </c>
      <c r="AU74" s="261">
        <f t="shared" si="5"/>
        <v>42.260899999999999</v>
      </c>
      <c r="AV74" s="261">
        <f t="shared" si="6"/>
        <v>1000.6244</v>
      </c>
      <c r="AW74" s="245">
        <v>42.549300000000002</v>
      </c>
      <c r="AX74" s="261">
        <f t="shared" si="7"/>
        <v>179.85920000000033</v>
      </c>
      <c r="AY74" s="244">
        <v>0</v>
      </c>
      <c r="AZ74" s="244">
        <v>0</v>
      </c>
      <c r="BA74" s="246">
        <v>296.70179999999999</v>
      </c>
      <c r="BB74" s="262">
        <f t="shared" si="8"/>
        <v>-116.84259999999966</v>
      </c>
      <c r="BC74" s="272">
        <f t="shared" si="9"/>
        <v>7.0550383302180691E-2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2</v>
      </c>
      <c r="Q75" s="145">
        <v>2223.4824000000003</v>
      </c>
      <c r="R75" s="145">
        <v>23.4465</v>
      </c>
      <c r="S75" s="261">
        <f t="shared" si="3"/>
        <v>2200.0359000000003</v>
      </c>
      <c r="T75" s="244">
        <v>876.67920000000004</v>
      </c>
      <c r="W75" s="266">
        <f t="shared" si="4"/>
        <v>1323.3567000000003</v>
      </c>
      <c r="X75" s="246">
        <v>62.325299999999999</v>
      </c>
      <c r="Y75" s="244">
        <v>186.94800000000001</v>
      </c>
      <c r="Z75" s="246">
        <v>3.3887</v>
      </c>
      <c r="AA75" s="244">
        <v>0</v>
      </c>
      <c r="AB75" s="244">
        <v>-1.2978000000000001</v>
      </c>
      <c r="AC75" s="246">
        <v>8.7858999999999998</v>
      </c>
      <c r="AD75" s="244">
        <v>116.83290000000001</v>
      </c>
      <c r="AE75" s="244">
        <v>236.91030000000001</v>
      </c>
      <c r="AF75" s="244">
        <v>171.1036</v>
      </c>
      <c r="AG75" s="244">
        <v>102.9691</v>
      </c>
      <c r="AH75" s="244">
        <v>0</v>
      </c>
      <c r="AI75" s="244">
        <v>87.076200000000014</v>
      </c>
      <c r="AJ75" s="244">
        <v>29.664000000000001</v>
      </c>
      <c r="AK75" s="244">
        <v>0</v>
      </c>
      <c r="AL75" s="246">
        <v>20.064400000000003</v>
      </c>
      <c r="AM75" s="244">
        <v>2.0188000000000001</v>
      </c>
      <c r="AN75" s="244">
        <v>8.7550000000000008</v>
      </c>
      <c r="AO75" s="244">
        <v>0</v>
      </c>
      <c r="AP75" s="244">
        <v>22.052300000000002</v>
      </c>
      <c r="AQ75" s="244">
        <v>0</v>
      </c>
      <c r="AR75" s="244">
        <v>4.0994000000000002</v>
      </c>
      <c r="AS75" s="244">
        <v>0</v>
      </c>
      <c r="AT75" s="246">
        <v>5.1190999999999995</v>
      </c>
      <c r="AU75" s="261">
        <f t="shared" si="5"/>
        <v>42.044600000000003</v>
      </c>
      <c r="AV75" s="261">
        <f t="shared" si="6"/>
        <v>806.66509999999994</v>
      </c>
      <c r="AW75" s="245">
        <v>37.110900000000001</v>
      </c>
      <c r="AX75" s="261">
        <f t="shared" si="7"/>
        <v>234.40680000000032</v>
      </c>
      <c r="AY75" s="244">
        <v>0</v>
      </c>
      <c r="AZ75" s="244">
        <v>0</v>
      </c>
      <c r="BA75" s="246">
        <v>287.48330000000004</v>
      </c>
      <c r="BB75" s="262">
        <f t="shared" si="8"/>
        <v>-53.076499999999726</v>
      </c>
      <c r="BC75" s="272">
        <f t="shared" si="9"/>
        <v>0.10542327656832376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2</v>
      </c>
      <c r="Q76" s="145">
        <v>5594.2812000000004</v>
      </c>
      <c r="R76" s="145">
        <v>56.153999999999996</v>
      </c>
      <c r="S76" s="261">
        <f t="shared" si="3"/>
        <v>5538.1272000000008</v>
      </c>
      <c r="T76" s="244">
        <v>2117.88</v>
      </c>
      <c r="W76" s="266">
        <f t="shared" si="4"/>
        <v>3420.2472000000007</v>
      </c>
      <c r="X76" s="246">
        <v>118.54270000000001</v>
      </c>
      <c r="Y76" s="244">
        <v>664.38359999999989</v>
      </c>
      <c r="Z76" s="246">
        <v>28.561900000000001</v>
      </c>
      <c r="AA76" s="244">
        <v>0</v>
      </c>
      <c r="AB76" s="244">
        <v>-4.3260000000000005</v>
      </c>
      <c r="AC76" s="246">
        <v>21.712399999999999</v>
      </c>
      <c r="AD76" s="244">
        <v>204.49619999999999</v>
      </c>
      <c r="AE76" s="244">
        <v>542.8306</v>
      </c>
      <c r="AF76" s="244">
        <v>299.17379999999997</v>
      </c>
      <c r="AG76" s="244">
        <v>176.9025</v>
      </c>
      <c r="AH76" s="244">
        <v>0</v>
      </c>
      <c r="AI76" s="244">
        <v>138.71009999999998</v>
      </c>
      <c r="AJ76" s="244">
        <v>34.680100000000003</v>
      </c>
      <c r="AK76" s="244">
        <v>1.6995</v>
      </c>
      <c r="AL76" s="246">
        <v>32.887900000000002</v>
      </c>
      <c r="AM76" s="244">
        <v>4.5526</v>
      </c>
      <c r="AN76" s="244">
        <v>11.6081</v>
      </c>
      <c r="AO76" s="244">
        <v>0.46350000000000002</v>
      </c>
      <c r="AP76" s="244">
        <v>49.481200000000001</v>
      </c>
      <c r="AQ76" s="244">
        <v>0</v>
      </c>
      <c r="AR76" s="244">
        <v>9.7850000000000001</v>
      </c>
      <c r="AS76" s="244">
        <v>0</v>
      </c>
      <c r="AT76" s="246">
        <v>7.8486000000000002</v>
      </c>
      <c r="AU76" s="261">
        <f t="shared" si="5"/>
        <v>83.739000000000004</v>
      </c>
      <c r="AV76" s="261">
        <f t="shared" si="6"/>
        <v>1515.1197</v>
      </c>
      <c r="AW76" s="245">
        <v>93.369500000000002</v>
      </c>
      <c r="AX76" s="261">
        <f t="shared" si="7"/>
        <v>1017.6562000000008</v>
      </c>
      <c r="AY76" s="244">
        <v>0</v>
      </c>
      <c r="AZ76" s="244">
        <v>0</v>
      </c>
      <c r="BA76" s="246">
        <v>413.7201</v>
      </c>
      <c r="BB76" s="262">
        <f t="shared" si="8"/>
        <v>603.93610000000081</v>
      </c>
      <c r="BC76" s="272">
        <f t="shared" si="9"/>
        <v>0.18191009061181992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2</v>
      </c>
      <c r="Q77" s="145">
        <v>2200.3272000000002</v>
      </c>
      <c r="R77" s="145">
        <v>31.899000000000001</v>
      </c>
      <c r="S77" s="261">
        <f t="shared" si="3"/>
        <v>2168.4282000000003</v>
      </c>
      <c r="T77" s="244">
        <v>1122.7139999999999</v>
      </c>
      <c r="W77" s="266">
        <f t="shared" si="4"/>
        <v>1045.7142000000003</v>
      </c>
      <c r="X77" s="246">
        <v>36.204500000000003</v>
      </c>
      <c r="Y77" s="244">
        <v>151.72920000000002</v>
      </c>
      <c r="Z77" s="246">
        <v>15.5633</v>
      </c>
      <c r="AA77" s="244">
        <v>0</v>
      </c>
      <c r="AB77" s="244">
        <v>-0.60770000000000002</v>
      </c>
      <c r="AC77" s="246">
        <v>9.6408000000000005</v>
      </c>
      <c r="AD77" s="244">
        <v>90.516400000000004</v>
      </c>
      <c r="AE77" s="244">
        <v>284.06370000000004</v>
      </c>
      <c r="AF77" s="244">
        <v>173.7816</v>
      </c>
      <c r="AG77" s="244">
        <v>152.0692</v>
      </c>
      <c r="AH77" s="244">
        <v>0</v>
      </c>
      <c r="AI77" s="244">
        <v>106.79040000000001</v>
      </c>
      <c r="AJ77" s="244">
        <v>16.9435</v>
      </c>
      <c r="AK77" s="244">
        <v>0</v>
      </c>
      <c r="AL77" s="246">
        <v>22.000800000000002</v>
      </c>
      <c r="AM77" s="244">
        <v>1.8334000000000001</v>
      </c>
      <c r="AN77" s="244">
        <v>1.5656000000000001</v>
      </c>
      <c r="AO77" s="244">
        <v>0</v>
      </c>
      <c r="AP77" s="244">
        <v>7.2305999999999999</v>
      </c>
      <c r="AQ77" s="244">
        <v>2.0188000000000001</v>
      </c>
      <c r="AR77" s="244">
        <v>1.2257</v>
      </c>
      <c r="AS77" s="244">
        <v>0</v>
      </c>
      <c r="AT77" s="246">
        <v>35.988199999999999</v>
      </c>
      <c r="AU77" s="261">
        <f t="shared" si="5"/>
        <v>49.862299999999998</v>
      </c>
      <c r="AV77" s="261">
        <f t="shared" si="6"/>
        <v>896.02790000000005</v>
      </c>
      <c r="AW77" s="245">
        <v>41.972500000000004</v>
      </c>
      <c r="AX77" s="261">
        <f t="shared" si="7"/>
        <v>-86.750099999999776</v>
      </c>
      <c r="AY77" s="244">
        <v>0</v>
      </c>
      <c r="AZ77" s="244">
        <v>0</v>
      </c>
      <c r="BA77" s="246">
        <v>185.297</v>
      </c>
      <c r="BB77" s="262">
        <f t="shared" si="8"/>
        <v>-272.04709999999977</v>
      </c>
      <c r="BC77" s="272">
        <f t="shared" si="9"/>
        <v>-3.9425999914921642E-2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2</v>
      </c>
      <c r="Q78" s="145">
        <v>3809.5488000000005</v>
      </c>
      <c r="R78" s="145">
        <v>51.355499999999999</v>
      </c>
      <c r="S78" s="261">
        <f t="shared" si="3"/>
        <v>3758.1933000000004</v>
      </c>
      <c r="T78" s="244">
        <v>1454.0148000000002</v>
      </c>
      <c r="W78" s="266">
        <f t="shared" si="4"/>
        <v>2304.1785</v>
      </c>
      <c r="X78" s="246">
        <v>87.591200000000015</v>
      </c>
      <c r="Y78" s="244">
        <v>450.8028000000001</v>
      </c>
      <c r="Z78" s="246">
        <v>19.827500000000001</v>
      </c>
      <c r="AA78" s="244">
        <v>0</v>
      </c>
      <c r="AB78" s="244">
        <v>-3.3577999999999997</v>
      </c>
      <c r="AC78" s="246">
        <v>21.382800000000003</v>
      </c>
      <c r="AD78" s="244">
        <v>244.00700000000001</v>
      </c>
      <c r="AE78" s="244">
        <v>322.45179999999999</v>
      </c>
      <c r="AF78" s="244">
        <v>254.1422</v>
      </c>
      <c r="AG78" s="244">
        <v>189.59209999999999</v>
      </c>
      <c r="AH78" s="244">
        <v>0</v>
      </c>
      <c r="AI78" s="244">
        <v>91.268299999999996</v>
      </c>
      <c r="AJ78" s="244">
        <v>11.680200000000001</v>
      </c>
      <c r="AK78" s="244">
        <v>0</v>
      </c>
      <c r="AL78" s="246">
        <v>69.370499999999993</v>
      </c>
      <c r="AM78" s="244">
        <v>4.6555999999999997</v>
      </c>
      <c r="AN78" s="244">
        <v>7.7971000000000004</v>
      </c>
      <c r="AO78" s="244">
        <v>6.3757000000000001</v>
      </c>
      <c r="AP78" s="244">
        <v>21.547600000000003</v>
      </c>
      <c r="AQ78" s="244">
        <v>0.36049999999999999</v>
      </c>
      <c r="AR78" s="244">
        <v>3.6153</v>
      </c>
      <c r="AS78" s="244">
        <v>0</v>
      </c>
      <c r="AT78" s="246">
        <v>3.9243000000000001</v>
      </c>
      <c r="AU78" s="261">
        <f t="shared" si="5"/>
        <v>48.276100000000007</v>
      </c>
      <c r="AV78" s="261">
        <f t="shared" si="6"/>
        <v>1230.7882</v>
      </c>
      <c r="AW78" s="245">
        <v>63.581899999999997</v>
      </c>
      <c r="AX78" s="261">
        <f t="shared" si="7"/>
        <v>469.61189999999999</v>
      </c>
      <c r="AY78" s="244">
        <v>0</v>
      </c>
      <c r="AZ78" s="244">
        <v>0</v>
      </c>
      <c r="BA78" s="246">
        <v>371.32530000000003</v>
      </c>
      <c r="BB78" s="262">
        <f t="shared" si="8"/>
        <v>98.286599999999964</v>
      </c>
      <c r="BC78" s="272">
        <f t="shared" si="9"/>
        <v>0.12327231508361304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2</v>
      </c>
      <c r="Q79" s="145">
        <v>3109.4172000000003</v>
      </c>
      <c r="R79" s="145">
        <v>29.704499999999999</v>
      </c>
      <c r="S79" s="261">
        <f t="shared" si="3"/>
        <v>3079.7127000000005</v>
      </c>
      <c r="T79" s="244">
        <v>1531.2240000000002</v>
      </c>
      <c r="W79" s="266">
        <f t="shared" si="4"/>
        <v>1548.4887000000003</v>
      </c>
      <c r="X79" s="246">
        <v>54.105900000000005</v>
      </c>
      <c r="Y79" s="244">
        <v>215.5248</v>
      </c>
      <c r="Z79" s="246">
        <v>0.1545</v>
      </c>
      <c r="AA79" s="244">
        <v>0</v>
      </c>
      <c r="AB79" s="244">
        <v>-0.37080000000000002</v>
      </c>
      <c r="AC79" s="246">
        <v>12.154000000000002</v>
      </c>
      <c r="AD79" s="244">
        <v>122.1271</v>
      </c>
      <c r="AE79" s="244">
        <v>305.43620000000004</v>
      </c>
      <c r="AF79" s="244">
        <v>202.43619999999999</v>
      </c>
      <c r="AG79" s="244">
        <v>101.8052</v>
      </c>
      <c r="AH79" s="244">
        <v>0</v>
      </c>
      <c r="AI79" s="244">
        <v>96.583100000000002</v>
      </c>
      <c r="AJ79" s="244">
        <v>34.690400000000004</v>
      </c>
      <c r="AK79" s="244">
        <v>0</v>
      </c>
      <c r="AL79" s="246">
        <v>46.360300000000002</v>
      </c>
      <c r="AM79" s="244">
        <v>4.3260000000000005</v>
      </c>
      <c r="AN79" s="244">
        <v>7.6013999999999999</v>
      </c>
      <c r="AO79" s="244">
        <v>0</v>
      </c>
      <c r="AP79" s="244">
        <v>7.3541999999999996</v>
      </c>
      <c r="AQ79" s="244">
        <v>0</v>
      </c>
      <c r="AR79" s="244">
        <v>3.605</v>
      </c>
      <c r="AS79" s="244">
        <v>0</v>
      </c>
      <c r="AT79" s="246">
        <v>3.0385000000000004</v>
      </c>
      <c r="AU79" s="261">
        <f t="shared" si="5"/>
        <v>25.9251</v>
      </c>
      <c r="AV79" s="261">
        <f t="shared" si="6"/>
        <v>935.36360000000002</v>
      </c>
      <c r="AW79" s="245">
        <v>51.891400000000004</v>
      </c>
      <c r="AX79" s="261">
        <f t="shared" si="7"/>
        <v>303.23170000000039</v>
      </c>
      <c r="AY79" s="244">
        <v>0</v>
      </c>
      <c r="AZ79" s="244">
        <v>0</v>
      </c>
      <c r="BA79" s="246">
        <v>211.97400000000002</v>
      </c>
      <c r="BB79" s="262">
        <f t="shared" si="8"/>
        <v>91.257700000000369</v>
      </c>
      <c r="BC79" s="272">
        <f t="shared" si="9"/>
        <v>9.7520429230275166E-2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2</v>
      </c>
      <c r="Q80" s="145">
        <v>3881.6496000000002</v>
      </c>
      <c r="R80" s="145">
        <v>27.405000000000001</v>
      </c>
      <c r="S80" s="261">
        <f t="shared" si="3"/>
        <v>3854.2446</v>
      </c>
      <c r="T80" s="244">
        <v>1991.8116</v>
      </c>
      <c r="W80" s="266">
        <f t="shared" si="4"/>
        <v>1862.433</v>
      </c>
      <c r="X80" s="246">
        <v>65.50800000000001</v>
      </c>
      <c r="Y80" s="244">
        <v>308.27520000000004</v>
      </c>
      <c r="Z80" s="246">
        <v>15.676600000000001</v>
      </c>
      <c r="AA80" s="244">
        <v>0</v>
      </c>
      <c r="AB80" s="244">
        <v>-1.0712000000000002</v>
      </c>
      <c r="AC80" s="246">
        <v>20.280700000000003</v>
      </c>
      <c r="AD80" s="244">
        <v>122.80690000000001</v>
      </c>
      <c r="AE80" s="244">
        <v>439.26410000000004</v>
      </c>
      <c r="AF80" s="244">
        <v>295.73360000000002</v>
      </c>
      <c r="AG80" s="244">
        <v>168.26080000000002</v>
      </c>
      <c r="AH80" s="244">
        <v>0</v>
      </c>
      <c r="AI80" s="244">
        <v>156.61150000000001</v>
      </c>
      <c r="AJ80" s="244">
        <v>77.095500000000001</v>
      </c>
      <c r="AK80" s="244">
        <v>0</v>
      </c>
      <c r="AL80" s="246">
        <v>8.7344000000000008</v>
      </c>
      <c r="AM80" s="244">
        <v>3.1208999999999998</v>
      </c>
      <c r="AN80" s="244">
        <v>3.4917000000000002</v>
      </c>
      <c r="AO80" s="244">
        <v>0</v>
      </c>
      <c r="AP80" s="244">
        <v>4.2745000000000006</v>
      </c>
      <c r="AQ80" s="244">
        <v>11.6287</v>
      </c>
      <c r="AR80" s="244">
        <v>1.6274000000000002</v>
      </c>
      <c r="AS80" s="244">
        <v>0</v>
      </c>
      <c r="AT80" s="246">
        <v>2.5235000000000003</v>
      </c>
      <c r="AU80" s="261">
        <f t="shared" si="5"/>
        <v>26.666699999999999</v>
      </c>
      <c r="AV80" s="261">
        <f t="shared" si="6"/>
        <v>1295.1734999999999</v>
      </c>
      <c r="AW80" s="245">
        <v>74.0364</v>
      </c>
      <c r="AX80" s="261">
        <f t="shared" si="7"/>
        <v>122.97279999999996</v>
      </c>
      <c r="AY80" s="244">
        <v>0</v>
      </c>
      <c r="AZ80" s="244">
        <v>0</v>
      </c>
      <c r="BA80" s="246">
        <v>296.02199999999999</v>
      </c>
      <c r="BB80" s="262">
        <f t="shared" si="8"/>
        <v>-173.04920000000004</v>
      </c>
      <c r="BC80" s="272">
        <f t="shared" si="9"/>
        <v>3.168055148512116E-2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2</v>
      </c>
      <c r="Q81" s="145">
        <v>4895.3916000000008</v>
      </c>
      <c r="R81" s="145">
        <v>53.676000000000002</v>
      </c>
      <c r="S81" s="261">
        <f t="shared" si="3"/>
        <v>4841.7156000000004</v>
      </c>
      <c r="T81" s="244">
        <v>2437.7436000000002</v>
      </c>
      <c r="W81" s="266">
        <f t="shared" si="4"/>
        <v>2403.9720000000002</v>
      </c>
      <c r="X81" s="246">
        <v>82.925300000000007</v>
      </c>
      <c r="Y81" s="244">
        <v>338.81760000000003</v>
      </c>
      <c r="Z81" s="246">
        <v>0.52529999999999999</v>
      </c>
      <c r="AA81" s="244">
        <v>0</v>
      </c>
      <c r="AB81" s="244">
        <v>-1.3493000000000002</v>
      </c>
      <c r="AC81" s="246">
        <v>29.1387</v>
      </c>
      <c r="AD81" s="244">
        <v>95.862099999999998</v>
      </c>
      <c r="AE81" s="244">
        <v>494.45150000000001</v>
      </c>
      <c r="AF81" s="244">
        <v>557.30210000000011</v>
      </c>
      <c r="AG81" s="244">
        <v>119.71690000000001</v>
      </c>
      <c r="AH81" s="244">
        <v>0</v>
      </c>
      <c r="AI81" s="244">
        <v>133.92060000000001</v>
      </c>
      <c r="AJ81" s="244">
        <v>30.055399999999999</v>
      </c>
      <c r="AK81" s="244">
        <v>0</v>
      </c>
      <c r="AL81" s="246">
        <v>20.682399999999998</v>
      </c>
      <c r="AM81" s="244">
        <v>3.5741000000000005</v>
      </c>
      <c r="AN81" s="244">
        <v>10.9077</v>
      </c>
      <c r="AO81" s="244">
        <v>0</v>
      </c>
      <c r="AP81" s="244">
        <v>11.9068</v>
      </c>
      <c r="AQ81" s="244">
        <v>5.3353999999999999</v>
      </c>
      <c r="AR81" s="244">
        <v>1.6892</v>
      </c>
      <c r="AS81" s="244">
        <v>0</v>
      </c>
      <c r="AT81" s="246">
        <v>16.8096</v>
      </c>
      <c r="AU81" s="261">
        <f t="shared" si="5"/>
        <v>50.222800000000007</v>
      </c>
      <c r="AV81" s="261">
        <f t="shared" si="6"/>
        <v>1502.2138</v>
      </c>
      <c r="AW81" s="245">
        <v>93.379800000000003</v>
      </c>
      <c r="AX81" s="261">
        <f t="shared" si="7"/>
        <v>413.89960000000036</v>
      </c>
      <c r="AY81" s="244">
        <v>0</v>
      </c>
      <c r="AZ81" s="244">
        <v>0</v>
      </c>
      <c r="BA81" s="246">
        <v>281.82859999999999</v>
      </c>
      <c r="BB81" s="262">
        <f t="shared" si="8"/>
        <v>132.07100000000037</v>
      </c>
      <c r="BC81" s="272">
        <f t="shared" si="9"/>
        <v>8.4548823428140102E-2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2</v>
      </c>
      <c r="Q82" s="145">
        <v>5171.4936000000007</v>
      </c>
      <c r="R82" s="145">
        <v>65.772000000000006</v>
      </c>
      <c r="S82" s="261">
        <f t="shared" ref="S82:S145" si="12">IF(Q82=0,"",Q82-R82)</f>
        <v>5105.7216000000008</v>
      </c>
      <c r="T82" s="244">
        <v>2085.0480000000002</v>
      </c>
      <c r="W82" s="266">
        <f t="shared" ref="W82:W145" si="13">IF(Q82=0,"",S82-T82)</f>
        <v>3020.6736000000005</v>
      </c>
      <c r="X82" s="246">
        <v>111.13700000000001</v>
      </c>
      <c r="Y82" s="244">
        <v>612.45720000000006</v>
      </c>
      <c r="Z82" s="246">
        <v>21.331300000000002</v>
      </c>
      <c r="AA82" s="244">
        <v>0</v>
      </c>
      <c r="AB82" s="244">
        <v>6.5198999999999998</v>
      </c>
      <c r="AC82" s="246">
        <v>26.0487</v>
      </c>
      <c r="AD82" s="244">
        <v>247.90040000000002</v>
      </c>
      <c r="AE82" s="244">
        <v>322.81230000000005</v>
      </c>
      <c r="AF82" s="244">
        <v>386.25</v>
      </c>
      <c r="AG82" s="244">
        <v>249.90889999999999</v>
      </c>
      <c r="AH82" s="244">
        <v>0</v>
      </c>
      <c r="AI82" s="244">
        <v>150.00919999999999</v>
      </c>
      <c r="AJ82" s="244">
        <v>26.316500000000001</v>
      </c>
      <c r="AK82" s="244">
        <v>0</v>
      </c>
      <c r="AL82" s="246">
        <v>28.510400000000001</v>
      </c>
      <c r="AM82" s="244">
        <v>9.0125000000000011</v>
      </c>
      <c r="AN82" s="244">
        <v>8.3327000000000009</v>
      </c>
      <c r="AO82" s="244">
        <v>1.6686000000000001</v>
      </c>
      <c r="AP82" s="244">
        <v>21.650600000000001</v>
      </c>
      <c r="AQ82" s="244">
        <v>0</v>
      </c>
      <c r="AR82" s="244">
        <v>12.936800000000002</v>
      </c>
      <c r="AS82" s="244">
        <v>0</v>
      </c>
      <c r="AT82" s="246">
        <v>9.8777000000000008</v>
      </c>
      <c r="AU82" s="261">
        <f t="shared" ref="AU82:AU145" si="14">IF(Q82=0,"",SUM(AM82:AT82))</f>
        <v>63.47890000000001</v>
      </c>
      <c r="AV82" s="261">
        <f t="shared" ref="AV82:AV145" si="15">IF(Q82=0,"",SUM(AD82:AL82)+AU82)</f>
        <v>1475.1865999999998</v>
      </c>
      <c r="AW82" s="245">
        <v>86.313999999999993</v>
      </c>
      <c r="AX82" s="261">
        <f t="shared" ref="AX82:AX145" si="16">IF(Q82=0,"",(W82-SUM(X82:Z82)+SUM(AA82:AC82)-AV82-AW82))</f>
        <v>746.81610000000057</v>
      </c>
      <c r="AY82" s="244">
        <v>0</v>
      </c>
      <c r="AZ82" s="244">
        <v>0</v>
      </c>
      <c r="BA82" s="246">
        <v>312.16210000000001</v>
      </c>
      <c r="BB82" s="262">
        <f t="shared" ref="BB82:BB145" si="17">IF(Q82=0,"",(AX82-SUM(AY82:BA82)))</f>
        <v>434.65400000000056</v>
      </c>
      <c r="BC82" s="272">
        <f t="shared" ref="BC82:BC145" si="18">IF(Q82=0,"",AX82/Q82)</f>
        <v>0.14441013714103804</v>
      </c>
    </row>
    <row r="83" spans="2:55">
      <c r="D83" s="258" t="str">
        <f t="shared" si="10"/>
        <v/>
      </c>
      <c r="E83" s="243">
        <f t="shared" si="11"/>
        <v>66</v>
      </c>
      <c r="F83" s="144" t="s">
        <v>339</v>
      </c>
      <c r="G83" s="218" t="str">
        <f>IF(Q83=0,"",VLOOKUP($F:$F,zSbu!$B:$H,2,FALSE))</f>
        <v>SSStore166</v>
      </c>
      <c r="H83" s="229"/>
      <c r="O83" s="264">
        <v>2018</v>
      </c>
      <c r="P83" s="265">
        <v>2</v>
      </c>
      <c r="Q83" s="145">
        <v>3540.0240000000003</v>
      </c>
      <c r="R83" s="145">
        <v>127.34400000000001</v>
      </c>
      <c r="S83" s="261">
        <f t="shared" si="12"/>
        <v>3412.6800000000003</v>
      </c>
      <c r="T83" s="244">
        <v>1470.6576</v>
      </c>
      <c r="W83" s="266">
        <f t="shared" si="13"/>
        <v>1942.0224000000003</v>
      </c>
      <c r="X83" s="246">
        <v>54.868100000000005</v>
      </c>
      <c r="Y83" s="244">
        <v>323.85960000000006</v>
      </c>
      <c r="Z83" s="246">
        <v>8.3739000000000008</v>
      </c>
      <c r="AA83" s="244">
        <v>0</v>
      </c>
      <c r="AB83" s="244">
        <v>-7.3851000000000004</v>
      </c>
      <c r="AC83" s="246">
        <v>50.408200000000001</v>
      </c>
      <c r="AD83" s="244">
        <v>125.76299999999999</v>
      </c>
      <c r="AE83" s="244">
        <v>372.97330000000005</v>
      </c>
      <c r="AF83" s="244">
        <v>312.05910000000006</v>
      </c>
      <c r="AG83" s="244">
        <v>110.54990000000001</v>
      </c>
      <c r="AH83" s="244">
        <v>0</v>
      </c>
      <c r="AI83" s="244">
        <v>144.80770000000001</v>
      </c>
      <c r="AJ83" s="244">
        <v>44.496000000000002</v>
      </c>
      <c r="AK83" s="244">
        <v>0</v>
      </c>
      <c r="AL83" s="246">
        <v>31.703400000000002</v>
      </c>
      <c r="AM83" s="244">
        <v>2.5131999999999999</v>
      </c>
      <c r="AN83" s="244">
        <v>1.5553000000000001</v>
      </c>
      <c r="AO83" s="244">
        <v>0</v>
      </c>
      <c r="AP83" s="244">
        <v>5.644400000000001</v>
      </c>
      <c r="AQ83" s="244">
        <v>0</v>
      </c>
      <c r="AR83" s="244">
        <v>7.8589000000000002</v>
      </c>
      <c r="AS83" s="244">
        <v>0</v>
      </c>
      <c r="AT83" s="246">
        <v>3.2342000000000004</v>
      </c>
      <c r="AU83" s="261">
        <f t="shared" si="14"/>
        <v>20.806000000000004</v>
      </c>
      <c r="AV83" s="261">
        <f t="shared" si="15"/>
        <v>1163.1584000000003</v>
      </c>
      <c r="AW83" s="245">
        <v>59.080800000000004</v>
      </c>
      <c r="AX83" s="261">
        <f t="shared" si="16"/>
        <v>375.70469999999995</v>
      </c>
      <c r="AY83" s="244">
        <v>0</v>
      </c>
      <c r="AZ83" s="244">
        <v>0</v>
      </c>
      <c r="BA83" s="246">
        <v>155.8493</v>
      </c>
      <c r="BB83" s="262">
        <f t="shared" si="17"/>
        <v>219.85539999999995</v>
      </c>
      <c r="BC83" s="272">
        <f t="shared" si="18"/>
        <v>0.10613055165727688</v>
      </c>
    </row>
    <row r="84" spans="2:55">
      <c r="B84" s="93"/>
      <c r="D84" s="258" t="str">
        <f t="shared" si="10"/>
        <v/>
      </c>
      <c r="E84" s="243">
        <f t="shared" si="11"/>
        <v>67</v>
      </c>
      <c r="F84" s="144" t="s">
        <v>340</v>
      </c>
      <c r="G84" s="218" t="str">
        <f>IF(Q84=0,"",VLOOKUP($F:$F,zSbu!$B:$H,2,FALSE))</f>
        <v>KCStore167</v>
      </c>
      <c r="H84" s="229"/>
      <c r="O84" s="264">
        <v>2018</v>
      </c>
      <c r="P84" s="265">
        <v>2</v>
      </c>
      <c r="Q84" s="145">
        <v>2356.7759999999998</v>
      </c>
      <c r="R84" s="145">
        <v>54.0015</v>
      </c>
      <c r="S84" s="261">
        <f t="shared" si="12"/>
        <v>2302.7745</v>
      </c>
      <c r="T84" s="244">
        <v>837.17279999999994</v>
      </c>
      <c r="W84" s="266">
        <f t="shared" si="13"/>
        <v>1465.6017000000002</v>
      </c>
      <c r="X84" s="246">
        <v>34.196000000000005</v>
      </c>
      <c r="Y84" s="244">
        <v>195.60960000000003</v>
      </c>
      <c r="Z84" s="246">
        <v>42.425699999999999</v>
      </c>
      <c r="AA84" s="244">
        <v>0</v>
      </c>
      <c r="AB84" s="244">
        <v>-2.2454000000000001</v>
      </c>
      <c r="AC84" s="246">
        <v>18.457600000000003</v>
      </c>
      <c r="AD84" s="244">
        <v>110.65290000000002</v>
      </c>
      <c r="AE84" s="244">
        <v>244.86189999999999</v>
      </c>
      <c r="AF84" s="244">
        <v>222.6448</v>
      </c>
      <c r="AG84" s="244">
        <v>84.820499999999996</v>
      </c>
      <c r="AH84" s="244">
        <v>0</v>
      </c>
      <c r="AI84" s="244">
        <v>97.499799999999993</v>
      </c>
      <c r="AJ84" s="244">
        <v>46.216099999999997</v>
      </c>
      <c r="AK84" s="244">
        <v>0</v>
      </c>
      <c r="AL84" s="246">
        <v>24.235900000000001</v>
      </c>
      <c r="AM84" s="244">
        <v>2.6368</v>
      </c>
      <c r="AN84" s="244">
        <v>7.6323000000000008</v>
      </c>
      <c r="AO84" s="244">
        <v>1.5862000000000001</v>
      </c>
      <c r="AP84" s="244">
        <v>6.9834000000000005</v>
      </c>
      <c r="AQ84" s="244">
        <v>0</v>
      </c>
      <c r="AR84" s="244">
        <v>5.3765999999999998</v>
      </c>
      <c r="AS84" s="244">
        <v>0</v>
      </c>
      <c r="AT84" s="246">
        <v>2.8633999999999999</v>
      </c>
      <c r="AU84" s="261">
        <f t="shared" si="14"/>
        <v>27.078700000000001</v>
      </c>
      <c r="AV84" s="261">
        <f t="shared" si="15"/>
        <v>858.01060000000007</v>
      </c>
      <c r="AW84" s="245">
        <v>39.335699999999996</v>
      </c>
      <c r="AX84" s="261">
        <f t="shared" si="16"/>
        <v>312.23630000000014</v>
      </c>
      <c r="AY84" s="244">
        <v>0</v>
      </c>
      <c r="AZ84" s="244">
        <v>0</v>
      </c>
      <c r="BA84" s="246">
        <v>130.02719999999999</v>
      </c>
      <c r="BB84" s="262">
        <f t="shared" si="17"/>
        <v>182.20910000000015</v>
      </c>
      <c r="BC84" s="272">
        <f t="shared" si="18"/>
        <v>0.13248450425496533</v>
      </c>
    </row>
    <row r="85" spans="2:55">
      <c r="B85" s="93"/>
      <c r="D85" s="258" t="str">
        <f t="shared" si="10"/>
        <v/>
      </c>
      <c r="E85" s="243">
        <f t="shared" si="11"/>
        <v>68</v>
      </c>
      <c r="F85" s="144" t="s">
        <v>341</v>
      </c>
      <c r="G85" s="218" t="str">
        <f>IF(Q85=0,"",VLOOKUP($F:$F,zSbu!$B:$H,2,FALSE))</f>
        <v>NJStore168</v>
      </c>
      <c r="H85" s="229"/>
      <c r="O85" s="264">
        <v>2018</v>
      </c>
      <c r="P85" s="265">
        <v>2</v>
      </c>
      <c r="Q85" s="145">
        <v>3870.8388000000004</v>
      </c>
      <c r="R85" s="145">
        <v>52.542000000000002</v>
      </c>
      <c r="S85" s="261">
        <f t="shared" si="12"/>
        <v>3818.2968000000005</v>
      </c>
      <c r="T85" s="244">
        <v>1409.13</v>
      </c>
      <c r="W85" s="266">
        <f t="shared" si="13"/>
        <v>2409.1668000000004</v>
      </c>
      <c r="X85" s="246">
        <v>93.184100000000001</v>
      </c>
      <c r="Y85" s="244">
        <v>324.43199999999996</v>
      </c>
      <c r="Z85" s="246">
        <v>20.569099999999999</v>
      </c>
      <c r="AA85" s="244">
        <v>0</v>
      </c>
      <c r="AB85" s="244">
        <v>-1.5449999999999999</v>
      </c>
      <c r="AC85" s="246">
        <v>16.593299999999999</v>
      </c>
      <c r="AD85" s="244">
        <v>115.8647</v>
      </c>
      <c r="AE85" s="244">
        <v>345.59589999999997</v>
      </c>
      <c r="AF85" s="244">
        <v>302.08870000000002</v>
      </c>
      <c r="AG85" s="244">
        <v>93.544599999999988</v>
      </c>
      <c r="AH85" s="244">
        <v>0</v>
      </c>
      <c r="AI85" s="244">
        <v>108.6444</v>
      </c>
      <c r="AJ85" s="244">
        <v>42.034300000000002</v>
      </c>
      <c r="AK85" s="244">
        <v>1.1536000000000002</v>
      </c>
      <c r="AL85" s="246">
        <v>86.499400000000009</v>
      </c>
      <c r="AM85" s="244">
        <v>3.1414999999999997</v>
      </c>
      <c r="AN85" s="244">
        <v>5.8091999999999997</v>
      </c>
      <c r="AO85" s="244">
        <v>0.33990000000000004</v>
      </c>
      <c r="AP85" s="244">
        <v>8.2194000000000003</v>
      </c>
      <c r="AQ85" s="244">
        <v>0</v>
      </c>
      <c r="AR85" s="244">
        <v>5.3045000000000009</v>
      </c>
      <c r="AS85" s="244">
        <v>0</v>
      </c>
      <c r="AT85" s="246">
        <v>32.445</v>
      </c>
      <c r="AU85" s="261">
        <f t="shared" si="14"/>
        <v>55.259500000000003</v>
      </c>
      <c r="AV85" s="261">
        <f t="shared" si="15"/>
        <v>1150.6851000000001</v>
      </c>
      <c r="AW85" s="245">
        <v>64.601600000000005</v>
      </c>
      <c r="AX85" s="261">
        <f t="shared" si="16"/>
        <v>770.74320000000034</v>
      </c>
      <c r="AY85" s="244">
        <v>0</v>
      </c>
      <c r="AZ85" s="244">
        <v>0</v>
      </c>
      <c r="BA85" s="246">
        <v>126.7518</v>
      </c>
      <c r="BB85" s="262">
        <f t="shared" si="17"/>
        <v>643.99140000000034</v>
      </c>
      <c r="BC85" s="272">
        <f t="shared" si="18"/>
        <v>0.19911529253039426</v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FC7609-1415-4EBC-8E58-49D6B63E3BCB}">
  <sheetPr codeName="Sheet71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245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3</v>
      </c>
      <c r="Q15" s="206">
        <f>SUM(Q18:Q5000)</f>
        <v>309670.59941999998</v>
      </c>
      <c r="R15" s="212">
        <f t="shared" ref="R15:BB15" si="0">SUM(R18:R5000)</f>
        <v>4836.6013499999972</v>
      </c>
      <c r="S15" s="212">
        <f t="shared" si="0"/>
        <v>304833.99807000003</v>
      </c>
      <c r="T15" s="212">
        <f t="shared" si="0"/>
        <v>128780.21520000005</v>
      </c>
      <c r="U15" s="206">
        <f t="shared" si="0"/>
        <v>0</v>
      </c>
      <c r="V15" s="206">
        <f t="shared" si="0"/>
        <v>0</v>
      </c>
      <c r="W15" s="249">
        <f t="shared" si="0"/>
        <v>176053.78287000005</v>
      </c>
      <c r="X15" s="212">
        <f t="shared" si="0"/>
        <v>4480.2125270000015</v>
      </c>
      <c r="Y15" s="212">
        <f t="shared" si="0"/>
        <v>32659.485551999998</v>
      </c>
      <c r="Z15" s="212">
        <f t="shared" si="0"/>
        <v>1814.4254430000005</v>
      </c>
      <c r="AA15" s="212">
        <f t="shared" si="0"/>
        <v>0</v>
      </c>
      <c r="AB15" s="212">
        <f t="shared" si="0"/>
        <v>619.9156969999998</v>
      </c>
      <c r="AC15" s="212">
        <f t="shared" si="0"/>
        <v>1573.0494749999998</v>
      </c>
      <c r="AD15" s="212">
        <f t="shared" si="0"/>
        <v>10467.210714999999</v>
      </c>
      <c r="AE15" s="212">
        <f t="shared" si="0"/>
        <v>28643.217881999997</v>
      </c>
      <c r="AF15" s="212">
        <f t="shared" si="0"/>
        <v>21301.238214000012</v>
      </c>
      <c r="AG15" s="212">
        <f t="shared" si="0"/>
        <v>10981.524426000002</v>
      </c>
      <c r="AH15" s="212">
        <f t="shared" si="0"/>
        <v>0</v>
      </c>
      <c r="AI15" s="212">
        <f t="shared" si="0"/>
        <v>8219.333359000002</v>
      </c>
      <c r="AJ15" s="212">
        <f t="shared" si="0"/>
        <v>3329.6028229999988</v>
      </c>
      <c r="AK15" s="212">
        <f t="shared" si="0"/>
        <v>716.16054500000018</v>
      </c>
      <c r="AL15" s="212">
        <f t="shared" si="0"/>
        <v>4584.8384849999975</v>
      </c>
      <c r="AM15" s="249">
        <f t="shared" si="0"/>
        <v>308.29754000000003</v>
      </c>
      <c r="AN15" s="212">
        <f t="shared" si="0"/>
        <v>471.09264500000006</v>
      </c>
      <c r="AO15" s="212">
        <f t="shared" si="0"/>
        <v>156.22813400000001</v>
      </c>
      <c r="AP15" s="212">
        <f t="shared" si="0"/>
        <v>1392.3463780000002</v>
      </c>
      <c r="AQ15" s="212">
        <f t="shared" si="0"/>
        <v>82.251576999999997</v>
      </c>
      <c r="AR15" s="212">
        <f t="shared" si="0"/>
        <v>445.54617300000012</v>
      </c>
      <c r="AS15" s="383">
        <f t="shared" si="0"/>
        <v>0</v>
      </c>
      <c r="AT15" s="212">
        <f t="shared" si="0"/>
        <v>1123.7052799999994</v>
      </c>
      <c r="AU15" s="249">
        <f t="shared" si="0"/>
        <v>3979.4677270000007</v>
      </c>
      <c r="AV15" s="212">
        <f t="shared" si="0"/>
        <v>92222.594175999999</v>
      </c>
      <c r="AW15" s="212">
        <f t="shared" si="0"/>
        <v>5456.9937659999978</v>
      </c>
      <c r="AX15" s="212">
        <f t="shared" si="0"/>
        <v>41613.036577999999</v>
      </c>
      <c r="AY15" s="212">
        <f t="shared" si="0"/>
        <v>0</v>
      </c>
      <c r="AZ15" s="212">
        <f t="shared" si="0"/>
        <v>0</v>
      </c>
      <c r="BA15" s="212">
        <f t="shared" si="0"/>
        <v>14210.882808000006</v>
      </c>
      <c r="BB15" s="212">
        <f t="shared" si="0"/>
        <v>27402.153770000012</v>
      </c>
      <c r="BC15" s="267">
        <f>IF(Q15=0,"",AX15/Q15)</f>
        <v>0.13437838999226748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3</v>
      </c>
      <c r="Q18" s="145">
        <v>7651.9711799999995</v>
      </c>
      <c r="R18" s="145">
        <v>81.562950000000001</v>
      </c>
      <c r="S18" s="261">
        <f t="shared" ref="S18:S81" si="3">IF(Q18=0,"",Q18-R18)</f>
        <v>7570.4082299999991</v>
      </c>
      <c r="T18" s="244">
        <v>3122.7298200000005</v>
      </c>
      <c r="W18" s="266">
        <f t="shared" ref="W18:W81" si="4">IF(Q18=0,"",S18-T18)</f>
        <v>4447.6784099999986</v>
      </c>
      <c r="X18" s="246">
        <v>81.413466</v>
      </c>
      <c r="Y18" s="244">
        <v>890.86554000000012</v>
      </c>
      <c r="Z18" s="246">
        <v>58.222192000000007</v>
      </c>
      <c r="AA18" s="244">
        <v>0</v>
      </c>
      <c r="AB18" s="244">
        <v>221.56896499999999</v>
      </c>
      <c r="AC18" s="246">
        <v>24.496181000000004</v>
      </c>
      <c r="AD18" s="244">
        <v>330.06720799999999</v>
      </c>
      <c r="AE18" s="244">
        <v>761.58828300000005</v>
      </c>
      <c r="AF18" s="244">
        <v>224.44400400000001</v>
      </c>
      <c r="AG18" s="244">
        <v>321.00712199999998</v>
      </c>
      <c r="AH18" s="244">
        <v>0</v>
      </c>
      <c r="AI18" s="244">
        <v>142.25608100000002</v>
      </c>
      <c r="AJ18" s="244">
        <v>52.217498000000006</v>
      </c>
      <c r="AK18" s="244">
        <v>52.270543000000011</v>
      </c>
      <c r="AL18" s="246">
        <v>90.335635000000011</v>
      </c>
      <c r="AM18" s="244">
        <v>8.529636</v>
      </c>
      <c r="AN18" s="244">
        <v>4.5618700000000008</v>
      </c>
      <c r="AO18" s="244">
        <v>8.6463350000000005</v>
      </c>
      <c r="AP18" s="244">
        <v>19.244726</v>
      </c>
      <c r="AQ18" s="244">
        <v>3.6176690000000002</v>
      </c>
      <c r="AR18" s="244">
        <v>9.6860170000000014</v>
      </c>
      <c r="AS18" s="244">
        <v>0</v>
      </c>
      <c r="AT18" s="246">
        <v>3.7661949999999997</v>
      </c>
      <c r="AU18" s="261">
        <f t="shared" ref="AU18:AU81" si="5">IF(Q18=0,"",SUM(AM18:AT18))</f>
        <v>58.052447999999998</v>
      </c>
      <c r="AV18" s="261">
        <f t="shared" ref="AV18:AV81" si="6">IF(Q18=0,"",SUM(AD18:AL18)+AU18)</f>
        <v>2032.2388219999998</v>
      </c>
      <c r="AW18" s="245">
        <v>143.17906400000001</v>
      </c>
      <c r="AX18" s="261">
        <f t="shared" ref="AX18:AX81" si="7">IF(Q18=0,"",(W18-SUM(X18:Z18)+SUM(AA18:AC18)-AV18-AW18))</f>
        <v>1487.8244719999989</v>
      </c>
      <c r="AY18" s="244">
        <v>0</v>
      </c>
      <c r="AZ18" s="244">
        <v>0</v>
      </c>
      <c r="BA18" s="246">
        <v>262.105954</v>
      </c>
      <c r="BB18" s="262">
        <f t="shared" ref="BB18:BB81" si="8">IF(Q18=0,"",(AX18-SUM(AY18:BA18)))</f>
        <v>1225.7185179999988</v>
      </c>
      <c r="BC18" s="272">
        <f t="shared" ref="BC18:BC81" si="9">IF(Q18=0,"",AX18/Q18)</f>
        <v>0.19443675845104255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3</v>
      </c>
      <c r="Q19" s="145">
        <v>6126.5710800000006</v>
      </c>
      <c r="R19" s="145">
        <v>111.18712500000001</v>
      </c>
      <c r="S19" s="261">
        <f t="shared" si="3"/>
        <v>6015.3839550000002</v>
      </c>
      <c r="T19" s="244">
        <v>2495.83194</v>
      </c>
      <c r="W19" s="266">
        <f t="shared" si="4"/>
        <v>3519.5520150000002</v>
      </c>
      <c r="X19" s="246">
        <v>72.395815999999996</v>
      </c>
      <c r="Y19" s="244">
        <v>707.72000400000002</v>
      </c>
      <c r="Z19" s="246">
        <v>29.482410999999999</v>
      </c>
      <c r="AA19" s="244">
        <v>0</v>
      </c>
      <c r="AB19" s="244">
        <v>87.121108000000007</v>
      </c>
      <c r="AC19" s="246">
        <v>42.786096999999998</v>
      </c>
      <c r="AD19" s="244">
        <v>196.60598800000002</v>
      </c>
      <c r="AE19" s="244">
        <v>593.03249100000005</v>
      </c>
      <c r="AF19" s="244">
        <v>325.17645900000002</v>
      </c>
      <c r="AG19" s="244">
        <v>259.87806400000005</v>
      </c>
      <c r="AH19" s="244">
        <v>0</v>
      </c>
      <c r="AI19" s="244">
        <v>127.02155700000002</v>
      </c>
      <c r="AJ19" s="244">
        <v>83.132124000000005</v>
      </c>
      <c r="AK19" s="244">
        <v>58.370718000000011</v>
      </c>
      <c r="AL19" s="246">
        <v>100.838545</v>
      </c>
      <c r="AM19" s="244">
        <v>2.7901669999999998</v>
      </c>
      <c r="AN19" s="244">
        <v>4.0102019999999996</v>
      </c>
      <c r="AO19" s="244">
        <v>0.89115599999999995</v>
      </c>
      <c r="AP19" s="244">
        <v>21.652969000000002</v>
      </c>
      <c r="AQ19" s="244">
        <v>0.82750200000000007</v>
      </c>
      <c r="AR19" s="244">
        <v>8.8585150000000006</v>
      </c>
      <c r="AS19" s="244">
        <v>0</v>
      </c>
      <c r="AT19" s="246">
        <v>29.100487000000001</v>
      </c>
      <c r="AU19" s="261">
        <f t="shared" si="5"/>
        <v>68.130998000000005</v>
      </c>
      <c r="AV19" s="261">
        <f t="shared" si="6"/>
        <v>1812.186944</v>
      </c>
      <c r="AW19" s="245">
        <v>114.630245</v>
      </c>
      <c r="AX19" s="261">
        <f t="shared" si="7"/>
        <v>913.04380000000015</v>
      </c>
      <c r="AY19" s="244">
        <v>0</v>
      </c>
      <c r="AZ19" s="244">
        <v>0</v>
      </c>
      <c r="BA19" s="246">
        <v>361.25766799999997</v>
      </c>
      <c r="BB19" s="262">
        <f t="shared" si="8"/>
        <v>551.78613200000018</v>
      </c>
      <c r="BC19" s="272">
        <f t="shared" si="9"/>
        <v>0.14903014885122332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3</v>
      </c>
      <c r="Q20" s="145">
        <v>7236.7797600000013</v>
      </c>
      <c r="R20" s="145">
        <v>77.053725</v>
      </c>
      <c r="S20" s="261">
        <f t="shared" si="3"/>
        <v>7159.7260350000015</v>
      </c>
      <c r="T20" s="244">
        <v>2875.7332799999999</v>
      </c>
      <c r="W20" s="266">
        <f t="shared" si="4"/>
        <v>4283.9927550000011</v>
      </c>
      <c r="X20" s="246">
        <v>75.048066000000006</v>
      </c>
      <c r="Y20" s="244">
        <v>842.54288399999996</v>
      </c>
      <c r="Z20" s="246">
        <v>62.243003000000002</v>
      </c>
      <c r="AA20" s="244">
        <v>0</v>
      </c>
      <c r="AB20" s="244">
        <v>84.627993000000004</v>
      </c>
      <c r="AC20" s="246">
        <v>23.371627000000004</v>
      </c>
      <c r="AD20" s="244">
        <v>247.73075900000001</v>
      </c>
      <c r="AE20" s="244">
        <v>820.19239900000002</v>
      </c>
      <c r="AF20" s="244">
        <v>196.54233400000001</v>
      </c>
      <c r="AG20" s="244">
        <v>222.958744</v>
      </c>
      <c r="AH20" s="244">
        <v>0</v>
      </c>
      <c r="AI20" s="244">
        <v>160.97035700000001</v>
      </c>
      <c r="AJ20" s="244">
        <v>73.54158799999999</v>
      </c>
      <c r="AK20" s="244">
        <v>52.270543000000011</v>
      </c>
      <c r="AL20" s="246">
        <v>90.282589999999999</v>
      </c>
      <c r="AM20" s="244">
        <v>7.3626460000000016</v>
      </c>
      <c r="AN20" s="244">
        <v>8.338674000000001</v>
      </c>
      <c r="AO20" s="244">
        <v>15.605839000000001</v>
      </c>
      <c r="AP20" s="244">
        <v>17.356324000000001</v>
      </c>
      <c r="AQ20" s="244">
        <v>9.9936780000000009</v>
      </c>
      <c r="AR20" s="244">
        <v>6.5775800000000002</v>
      </c>
      <c r="AS20" s="244">
        <v>0</v>
      </c>
      <c r="AT20" s="246">
        <v>2.2809350000000004</v>
      </c>
      <c r="AU20" s="261">
        <f t="shared" si="5"/>
        <v>67.515676000000013</v>
      </c>
      <c r="AV20" s="261">
        <f t="shared" si="6"/>
        <v>1932.0049900000001</v>
      </c>
      <c r="AW20" s="245">
        <v>135.40266700000001</v>
      </c>
      <c r="AX20" s="261">
        <f t="shared" si="7"/>
        <v>1344.7507650000007</v>
      </c>
      <c r="AY20" s="244">
        <v>0</v>
      </c>
      <c r="AZ20" s="244">
        <v>0</v>
      </c>
      <c r="BA20" s="246">
        <v>77.551789999999997</v>
      </c>
      <c r="BB20" s="262">
        <f t="shared" si="8"/>
        <v>1267.1989750000007</v>
      </c>
      <c r="BC20" s="272">
        <f t="shared" si="9"/>
        <v>0.18582170655971442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3</v>
      </c>
      <c r="Q21" s="145">
        <v>4873.3536600000007</v>
      </c>
      <c r="R21" s="145">
        <v>84.991725000000002</v>
      </c>
      <c r="S21" s="261">
        <f t="shared" si="3"/>
        <v>4788.3619350000008</v>
      </c>
      <c r="T21" s="244">
        <v>1991.5648200000003</v>
      </c>
      <c r="W21" s="266">
        <f t="shared" si="4"/>
        <v>2796.7971150000003</v>
      </c>
      <c r="X21" s="246">
        <v>47.072133000000001</v>
      </c>
      <c r="Y21" s="244">
        <v>563.38610400000005</v>
      </c>
      <c r="Z21" s="246">
        <v>33.513831000000003</v>
      </c>
      <c r="AA21" s="244">
        <v>0</v>
      </c>
      <c r="AB21" s="244">
        <v>-14.290323000000001</v>
      </c>
      <c r="AC21" s="246">
        <v>45.671744999999994</v>
      </c>
      <c r="AD21" s="244">
        <v>191.131744</v>
      </c>
      <c r="AE21" s="244">
        <v>445.53556399999997</v>
      </c>
      <c r="AF21" s="244">
        <v>523.45866899999999</v>
      </c>
      <c r="AG21" s="244">
        <v>170.90038100000004</v>
      </c>
      <c r="AH21" s="244">
        <v>0</v>
      </c>
      <c r="AI21" s="244">
        <v>117.69624600000002</v>
      </c>
      <c r="AJ21" s="244">
        <v>72.300335000000004</v>
      </c>
      <c r="AK21" s="244">
        <v>29.185359000000005</v>
      </c>
      <c r="AL21" s="246">
        <v>81.296767000000003</v>
      </c>
      <c r="AM21" s="244">
        <v>3.1614819999999999</v>
      </c>
      <c r="AN21" s="244">
        <v>3.1402640000000002</v>
      </c>
      <c r="AO21" s="244">
        <v>0.35009700000000005</v>
      </c>
      <c r="AP21" s="244">
        <v>19.637259</v>
      </c>
      <c r="AQ21" s="244">
        <v>5.2514550000000009</v>
      </c>
      <c r="AR21" s="244">
        <v>8.7948609999999992</v>
      </c>
      <c r="AS21" s="244">
        <v>0</v>
      </c>
      <c r="AT21" s="246">
        <v>3.9041120000000005</v>
      </c>
      <c r="AU21" s="261">
        <f t="shared" si="5"/>
        <v>44.239529999999995</v>
      </c>
      <c r="AV21" s="261">
        <f t="shared" si="6"/>
        <v>1675.7445950000001</v>
      </c>
      <c r="AW21" s="245">
        <v>91.184355000000011</v>
      </c>
      <c r="AX21" s="261">
        <f t="shared" si="7"/>
        <v>417.2775190000001</v>
      </c>
      <c r="AY21" s="244">
        <v>0</v>
      </c>
      <c r="AZ21" s="244">
        <v>0</v>
      </c>
      <c r="BA21" s="246">
        <v>319.68099699999999</v>
      </c>
      <c r="BB21" s="262">
        <f t="shared" si="8"/>
        <v>97.596522000000107</v>
      </c>
      <c r="BC21" s="272">
        <f t="shared" si="9"/>
        <v>8.5624304762646763E-2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3</v>
      </c>
      <c r="Q22" s="145">
        <v>4435.0513200000005</v>
      </c>
      <c r="R22" s="145">
        <v>118.48567500000001</v>
      </c>
      <c r="S22" s="261">
        <f t="shared" si="3"/>
        <v>4316.5656450000006</v>
      </c>
      <c r="T22" s="244">
        <v>1724.65524</v>
      </c>
      <c r="W22" s="266">
        <f t="shared" si="4"/>
        <v>2591.9104050000005</v>
      </c>
      <c r="X22" s="246">
        <v>62.455182999999998</v>
      </c>
      <c r="Y22" s="244">
        <v>507.721608</v>
      </c>
      <c r="Z22" s="246">
        <v>31.667865000000003</v>
      </c>
      <c r="AA22" s="244">
        <v>0</v>
      </c>
      <c r="AB22" s="244">
        <v>-15.383050000000001</v>
      </c>
      <c r="AC22" s="246">
        <v>24.199128999999999</v>
      </c>
      <c r="AD22" s="244">
        <v>160.48234300000004</v>
      </c>
      <c r="AE22" s="244">
        <v>429.26135800000003</v>
      </c>
      <c r="AF22" s="244">
        <v>315.469224</v>
      </c>
      <c r="AG22" s="244">
        <v>152.69533700000002</v>
      </c>
      <c r="AH22" s="244">
        <v>0</v>
      </c>
      <c r="AI22" s="244">
        <v>85.158443000000005</v>
      </c>
      <c r="AJ22" s="244">
        <v>31.625429</v>
      </c>
      <c r="AK22" s="244">
        <v>1.2836890000000001</v>
      </c>
      <c r="AL22" s="246">
        <v>58.137319999999995</v>
      </c>
      <c r="AM22" s="244">
        <v>5.8667769999999999</v>
      </c>
      <c r="AN22" s="244">
        <v>4.9968390000000005</v>
      </c>
      <c r="AO22" s="244">
        <v>3.7555860000000005</v>
      </c>
      <c r="AP22" s="244">
        <v>11.489547</v>
      </c>
      <c r="AQ22" s="244">
        <v>0</v>
      </c>
      <c r="AR22" s="244">
        <v>9.5268820000000023</v>
      </c>
      <c r="AS22" s="244">
        <v>0</v>
      </c>
      <c r="AT22" s="246">
        <v>4.5830880000000001</v>
      </c>
      <c r="AU22" s="261">
        <f t="shared" si="5"/>
        <v>40.218719000000007</v>
      </c>
      <c r="AV22" s="261">
        <f t="shared" si="6"/>
        <v>1274.3318620000002</v>
      </c>
      <c r="AW22" s="245">
        <v>82.983598000000001</v>
      </c>
      <c r="AX22" s="261">
        <f t="shared" si="7"/>
        <v>641.56636800000024</v>
      </c>
      <c r="AY22" s="244">
        <v>0</v>
      </c>
      <c r="AZ22" s="244">
        <v>0</v>
      </c>
      <c r="BA22" s="246">
        <v>111.84007800000001</v>
      </c>
      <c r="BB22" s="262">
        <f t="shared" si="8"/>
        <v>529.72629000000029</v>
      </c>
      <c r="BC22" s="272">
        <f t="shared" si="9"/>
        <v>0.14465816102439152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3</v>
      </c>
      <c r="Q23" s="145">
        <v>8096.680620000001</v>
      </c>
      <c r="R23" s="145">
        <v>224.02799999999999</v>
      </c>
      <c r="S23" s="261">
        <f t="shared" si="3"/>
        <v>7872.6526200000008</v>
      </c>
      <c r="T23" s="244">
        <v>3243.8523600000003</v>
      </c>
      <c r="W23" s="266">
        <f t="shared" si="4"/>
        <v>4628.80026</v>
      </c>
      <c r="X23" s="246">
        <v>107.723786</v>
      </c>
      <c r="Y23" s="244">
        <v>925.97288400000002</v>
      </c>
      <c r="Z23" s="246">
        <v>46.902389000000007</v>
      </c>
      <c r="AA23" s="244">
        <v>0</v>
      </c>
      <c r="AB23" s="244">
        <v>141.386143</v>
      </c>
      <c r="AC23" s="246">
        <v>25.090285000000002</v>
      </c>
      <c r="AD23" s="244">
        <v>262.44544200000001</v>
      </c>
      <c r="AE23" s="244">
        <v>757.63112599999999</v>
      </c>
      <c r="AF23" s="244">
        <v>243.04158100000001</v>
      </c>
      <c r="AG23" s="244">
        <v>261.75585699999999</v>
      </c>
      <c r="AH23" s="244">
        <v>0</v>
      </c>
      <c r="AI23" s="244">
        <v>162.25404599999999</v>
      </c>
      <c r="AJ23" s="244">
        <v>84.203633000000011</v>
      </c>
      <c r="AK23" s="244">
        <v>56.927893999999995</v>
      </c>
      <c r="AL23" s="246">
        <v>26.989296000000003</v>
      </c>
      <c r="AM23" s="244">
        <v>9.8239340000000013</v>
      </c>
      <c r="AN23" s="244">
        <v>10.948487999999999</v>
      </c>
      <c r="AO23" s="244">
        <v>9.2722660000000001</v>
      </c>
      <c r="AP23" s="244">
        <v>27.010514000000001</v>
      </c>
      <c r="AQ23" s="244">
        <v>0</v>
      </c>
      <c r="AR23" s="244">
        <v>2.7371219999999998</v>
      </c>
      <c r="AS23" s="244">
        <v>0</v>
      </c>
      <c r="AT23" s="246">
        <v>7.9143140000000001</v>
      </c>
      <c r="AU23" s="261">
        <f t="shared" si="5"/>
        <v>67.706637999999998</v>
      </c>
      <c r="AV23" s="261">
        <f t="shared" si="6"/>
        <v>1922.9555129999999</v>
      </c>
      <c r="AW23" s="245">
        <v>151.49652</v>
      </c>
      <c r="AX23" s="261">
        <f t="shared" si="7"/>
        <v>1640.225596</v>
      </c>
      <c r="AY23" s="244">
        <v>0</v>
      </c>
      <c r="AZ23" s="244">
        <v>0</v>
      </c>
      <c r="BA23" s="246">
        <v>128.37950900000001</v>
      </c>
      <c r="BB23" s="262">
        <f t="shared" si="8"/>
        <v>1511.8460869999999</v>
      </c>
      <c r="BC23" s="272">
        <f t="shared" si="9"/>
        <v>0.20258000444631591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3</v>
      </c>
      <c r="Q24" s="145">
        <v>7010.9436600000008</v>
      </c>
      <c r="R24" s="145">
        <v>123.82177500000002</v>
      </c>
      <c r="S24" s="261">
        <f t="shared" si="3"/>
        <v>6887.1218850000005</v>
      </c>
      <c r="T24" s="244">
        <v>2865.6633600000005</v>
      </c>
      <c r="W24" s="266">
        <f t="shared" si="4"/>
        <v>4021.458525</v>
      </c>
      <c r="X24" s="246">
        <v>80.129777000000004</v>
      </c>
      <c r="Y24" s="244">
        <v>810.29440799999998</v>
      </c>
      <c r="Z24" s="246">
        <v>44.769980000000004</v>
      </c>
      <c r="AA24" s="244">
        <v>0</v>
      </c>
      <c r="AB24" s="244">
        <v>11.531983</v>
      </c>
      <c r="AC24" s="246">
        <v>56.821804</v>
      </c>
      <c r="AD24" s="244">
        <v>220.20040399999999</v>
      </c>
      <c r="AE24" s="244">
        <v>670.361492</v>
      </c>
      <c r="AF24" s="244">
        <v>132.61250000000001</v>
      </c>
      <c r="AG24" s="244">
        <v>239.94375299999999</v>
      </c>
      <c r="AH24" s="244">
        <v>0</v>
      </c>
      <c r="AI24" s="244">
        <v>130.43765500000001</v>
      </c>
      <c r="AJ24" s="244">
        <v>106.524969</v>
      </c>
      <c r="AK24" s="244">
        <v>55.930648000000005</v>
      </c>
      <c r="AL24" s="246">
        <v>100.14896000000002</v>
      </c>
      <c r="AM24" s="244">
        <v>10.258903</v>
      </c>
      <c r="AN24" s="244">
        <v>8.6038989999999984</v>
      </c>
      <c r="AO24" s="244">
        <v>4.9544030000000001</v>
      </c>
      <c r="AP24" s="244">
        <v>20.570851000000001</v>
      </c>
      <c r="AQ24" s="244">
        <v>0</v>
      </c>
      <c r="AR24" s="244">
        <v>8.7630339999999993</v>
      </c>
      <c r="AS24" s="244">
        <v>0</v>
      </c>
      <c r="AT24" s="246">
        <v>26.522500000000001</v>
      </c>
      <c r="AU24" s="261">
        <f t="shared" si="5"/>
        <v>79.67358999999999</v>
      </c>
      <c r="AV24" s="261">
        <f t="shared" si="6"/>
        <v>1735.833971</v>
      </c>
      <c r="AW24" s="245">
        <v>144.430926</v>
      </c>
      <c r="AX24" s="261">
        <f t="shared" si="7"/>
        <v>1274.3532500000001</v>
      </c>
      <c r="AY24" s="244">
        <v>0</v>
      </c>
      <c r="AZ24" s="244">
        <v>0</v>
      </c>
      <c r="BA24" s="246">
        <v>121.992891</v>
      </c>
      <c r="BB24" s="262">
        <f t="shared" si="8"/>
        <v>1152.360359</v>
      </c>
      <c r="BC24" s="272">
        <f t="shared" si="9"/>
        <v>0.18176629449622478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3</v>
      </c>
      <c r="Q25" s="145">
        <v>12441.975840000003</v>
      </c>
      <c r="R25" s="145">
        <v>196.13475000000003</v>
      </c>
      <c r="S25" s="261">
        <f t="shared" si="3"/>
        <v>12245.841090000004</v>
      </c>
      <c r="T25" s="244">
        <v>4950.4316400000007</v>
      </c>
      <c r="W25" s="266">
        <f t="shared" si="4"/>
        <v>7295.4094500000028</v>
      </c>
      <c r="X25" s="246">
        <v>142.988102</v>
      </c>
      <c r="Y25" s="244">
        <v>1440.8472240000001</v>
      </c>
      <c r="Z25" s="246">
        <v>80.119168000000002</v>
      </c>
      <c r="AA25" s="244">
        <v>0</v>
      </c>
      <c r="AB25" s="244">
        <v>-110.630652</v>
      </c>
      <c r="AC25" s="246">
        <v>99.607900999999998</v>
      </c>
      <c r="AD25" s="244">
        <v>356.918587</v>
      </c>
      <c r="AE25" s="244">
        <v>1102.9752940000003</v>
      </c>
      <c r="AF25" s="244">
        <v>874.92423000000008</v>
      </c>
      <c r="AG25" s="244">
        <v>430.01459699999998</v>
      </c>
      <c r="AH25" s="244">
        <v>0</v>
      </c>
      <c r="AI25" s="244">
        <v>247.529188</v>
      </c>
      <c r="AJ25" s="244">
        <v>121.38817800000001</v>
      </c>
      <c r="AK25" s="244">
        <v>55.930648000000005</v>
      </c>
      <c r="AL25" s="246">
        <v>147.75154300000003</v>
      </c>
      <c r="AM25" s="244">
        <v>17.313887999999999</v>
      </c>
      <c r="AN25" s="244">
        <v>4.370908</v>
      </c>
      <c r="AO25" s="244">
        <v>3.012956</v>
      </c>
      <c r="AP25" s="244">
        <v>35.614412999999999</v>
      </c>
      <c r="AQ25" s="244">
        <v>5.2514550000000009</v>
      </c>
      <c r="AR25" s="244">
        <v>10.651435999999999</v>
      </c>
      <c r="AS25" s="244">
        <v>0</v>
      </c>
      <c r="AT25" s="246">
        <v>138.13978900000004</v>
      </c>
      <c r="AU25" s="261">
        <f t="shared" si="5"/>
        <v>214.35484500000004</v>
      </c>
      <c r="AV25" s="261">
        <f t="shared" si="6"/>
        <v>3551.7871100000002</v>
      </c>
      <c r="AW25" s="245">
        <v>232.80389600000001</v>
      </c>
      <c r="AX25" s="261">
        <f t="shared" si="7"/>
        <v>1835.8411990000027</v>
      </c>
      <c r="AY25" s="244">
        <v>0</v>
      </c>
      <c r="AZ25" s="244">
        <v>0</v>
      </c>
      <c r="BA25" s="246">
        <v>278.05128100000002</v>
      </c>
      <c r="BB25" s="262">
        <f t="shared" si="8"/>
        <v>1557.7899180000027</v>
      </c>
      <c r="BC25" s="272">
        <f t="shared" si="9"/>
        <v>0.14755222342563257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3</v>
      </c>
      <c r="Q26" s="145">
        <v>12115.089</v>
      </c>
      <c r="R26" s="145">
        <v>189.76230000000001</v>
      </c>
      <c r="S26" s="261">
        <f t="shared" si="3"/>
        <v>11925.3267</v>
      </c>
      <c r="T26" s="244">
        <v>4841.5789800000002</v>
      </c>
      <c r="W26" s="266">
        <f t="shared" si="4"/>
        <v>7083.7477199999994</v>
      </c>
      <c r="X26" s="246">
        <v>119.04358900000001</v>
      </c>
      <c r="Y26" s="244">
        <v>1403.1479879999999</v>
      </c>
      <c r="Z26" s="246">
        <v>61.776206999999999</v>
      </c>
      <c r="AA26" s="244">
        <v>0</v>
      </c>
      <c r="AB26" s="244">
        <v>288.914897</v>
      </c>
      <c r="AC26" s="246">
        <v>-27.265129999999999</v>
      </c>
      <c r="AD26" s="244">
        <v>338.25735600000002</v>
      </c>
      <c r="AE26" s="244">
        <v>1182.712538</v>
      </c>
      <c r="AF26" s="244">
        <v>684.18501900000001</v>
      </c>
      <c r="AG26" s="244">
        <v>393.38172000000003</v>
      </c>
      <c r="AH26" s="244">
        <v>0</v>
      </c>
      <c r="AI26" s="244">
        <v>260.41912300000001</v>
      </c>
      <c r="AJ26" s="244">
        <v>135.82702700000002</v>
      </c>
      <c r="AK26" s="244">
        <v>52.270543000000011</v>
      </c>
      <c r="AL26" s="246">
        <v>146.054103</v>
      </c>
      <c r="AM26" s="244">
        <v>6.238092</v>
      </c>
      <c r="AN26" s="244">
        <v>12.868717000000002</v>
      </c>
      <c r="AO26" s="244">
        <v>3.4585339999999998</v>
      </c>
      <c r="AP26" s="244">
        <v>26.480064000000002</v>
      </c>
      <c r="AQ26" s="244">
        <v>1.6550040000000001</v>
      </c>
      <c r="AR26" s="244">
        <v>13.484039000000001</v>
      </c>
      <c r="AS26" s="244">
        <v>0</v>
      </c>
      <c r="AT26" s="246">
        <v>119.531603</v>
      </c>
      <c r="AU26" s="261">
        <f t="shared" si="5"/>
        <v>183.71605299999999</v>
      </c>
      <c r="AV26" s="261">
        <f t="shared" si="6"/>
        <v>3376.8234820000002</v>
      </c>
      <c r="AW26" s="245">
        <v>226.682503</v>
      </c>
      <c r="AX26" s="261">
        <f t="shared" si="7"/>
        <v>2157.9237179999986</v>
      </c>
      <c r="AY26" s="244">
        <v>0</v>
      </c>
      <c r="AZ26" s="244">
        <v>0</v>
      </c>
      <c r="BA26" s="246">
        <v>157.51182300000002</v>
      </c>
      <c r="BB26" s="262">
        <f t="shared" si="8"/>
        <v>2000.4118949999986</v>
      </c>
      <c r="BC26" s="272">
        <f t="shared" si="9"/>
        <v>0.17811868472447859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3</v>
      </c>
      <c r="Q27" s="145">
        <v>6089.9542200000005</v>
      </c>
      <c r="R27" s="145">
        <v>101.11027500000002</v>
      </c>
      <c r="S27" s="261">
        <f t="shared" si="3"/>
        <v>5988.8439450000005</v>
      </c>
      <c r="T27" s="244">
        <v>2440.4700600000006</v>
      </c>
      <c r="W27" s="266">
        <f t="shared" si="4"/>
        <v>3548.373885</v>
      </c>
      <c r="X27" s="246">
        <v>66.115288000000007</v>
      </c>
      <c r="Y27" s="244">
        <v>704.62753199999997</v>
      </c>
      <c r="Z27" s="246">
        <v>47.220659000000005</v>
      </c>
      <c r="AA27" s="244">
        <v>0</v>
      </c>
      <c r="AB27" s="244">
        <v>92.436216999999999</v>
      </c>
      <c r="AC27" s="246">
        <v>33.301651</v>
      </c>
      <c r="AD27" s="244">
        <v>153.628929</v>
      </c>
      <c r="AE27" s="244">
        <v>542.53365100000008</v>
      </c>
      <c r="AF27" s="244">
        <v>214.85346800000002</v>
      </c>
      <c r="AG27" s="244">
        <v>220.99607900000001</v>
      </c>
      <c r="AH27" s="244">
        <v>0</v>
      </c>
      <c r="AI27" s="244">
        <v>110.68369700000001</v>
      </c>
      <c r="AJ27" s="244">
        <v>126.17283700000002</v>
      </c>
      <c r="AK27" s="244">
        <v>28.718563000000003</v>
      </c>
      <c r="AL27" s="246">
        <v>113.55873600000001</v>
      </c>
      <c r="AM27" s="244">
        <v>5.8986039999999997</v>
      </c>
      <c r="AN27" s="244">
        <v>3.8404580000000004</v>
      </c>
      <c r="AO27" s="244">
        <v>4.6467420000000006</v>
      </c>
      <c r="AP27" s="244">
        <v>10.364993</v>
      </c>
      <c r="AQ27" s="244">
        <v>0</v>
      </c>
      <c r="AR27" s="244">
        <v>7.0655939999999999</v>
      </c>
      <c r="AS27" s="244">
        <v>0</v>
      </c>
      <c r="AT27" s="246">
        <v>5.357545</v>
      </c>
      <c r="AU27" s="261">
        <f t="shared" si="5"/>
        <v>37.173935999999998</v>
      </c>
      <c r="AV27" s="261">
        <f t="shared" si="6"/>
        <v>1548.3198959999997</v>
      </c>
      <c r="AW27" s="245">
        <v>113.95126900000001</v>
      </c>
      <c r="AX27" s="261">
        <f t="shared" si="7"/>
        <v>1193.8771090000005</v>
      </c>
      <c r="AY27" s="244">
        <v>0</v>
      </c>
      <c r="AZ27" s="244">
        <v>0</v>
      </c>
      <c r="BA27" s="246">
        <v>241.37596800000003</v>
      </c>
      <c r="BB27" s="262">
        <f t="shared" si="8"/>
        <v>952.50114100000042</v>
      </c>
      <c r="BC27" s="272">
        <f t="shared" si="9"/>
        <v>0.19604040783741727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3</v>
      </c>
      <c r="Q28" s="145">
        <v>2879.2600200000006</v>
      </c>
      <c r="R28" s="145">
        <v>78.442875000000015</v>
      </c>
      <c r="S28" s="261">
        <f t="shared" si="3"/>
        <v>2800.8171450000004</v>
      </c>
      <c r="T28" s="244">
        <v>1665.41508</v>
      </c>
      <c r="W28" s="266">
        <f t="shared" si="4"/>
        <v>1135.4020650000004</v>
      </c>
      <c r="X28" s="246">
        <v>88.648803999999998</v>
      </c>
      <c r="Y28" s="244">
        <v>219.62113200000005</v>
      </c>
      <c r="Z28" s="246">
        <v>39.688268999999998</v>
      </c>
      <c r="AA28" s="244">
        <v>0</v>
      </c>
      <c r="AB28" s="244">
        <v>29.821898999999998</v>
      </c>
      <c r="AC28" s="246">
        <v>8.7948609999999992</v>
      </c>
      <c r="AD28" s="244">
        <v>89.964320000000001</v>
      </c>
      <c r="AE28" s="244">
        <v>103.352878</v>
      </c>
      <c r="AF28" s="244">
        <v>126.35319000000001</v>
      </c>
      <c r="AG28" s="244">
        <v>37.205763000000005</v>
      </c>
      <c r="AH28" s="244">
        <v>0</v>
      </c>
      <c r="AI28" s="244">
        <v>12.83689</v>
      </c>
      <c r="AJ28" s="244">
        <v>8.2750200000000014</v>
      </c>
      <c r="AK28" s="244">
        <v>31.190460000000002</v>
      </c>
      <c r="AL28" s="246">
        <v>43.072540000000004</v>
      </c>
      <c r="AM28" s="244">
        <v>3.585842</v>
      </c>
      <c r="AN28" s="244">
        <v>1.739876</v>
      </c>
      <c r="AO28" s="244">
        <v>0</v>
      </c>
      <c r="AP28" s="244">
        <v>4.9331850000000008</v>
      </c>
      <c r="AQ28" s="244">
        <v>0</v>
      </c>
      <c r="AR28" s="244">
        <v>3.0341739999999997</v>
      </c>
      <c r="AS28" s="244">
        <v>0</v>
      </c>
      <c r="AT28" s="246">
        <v>6.8746320000000001</v>
      </c>
      <c r="AU28" s="261">
        <f t="shared" si="5"/>
        <v>20.167709000000002</v>
      </c>
      <c r="AV28" s="261">
        <f t="shared" si="6"/>
        <v>472.41876999999994</v>
      </c>
      <c r="AW28" s="245">
        <v>53.872502000000004</v>
      </c>
      <c r="AX28" s="261">
        <f t="shared" si="7"/>
        <v>299.76934800000049</v>
      </c>
      <c r="AY28" s="244">
        <v>0</v>
      </c>
      <c r="AZ28" s="244">
        <v>0</v>
      </c>
      <c r="BA28" s="246">
        <v>55.951866000000003</v>
      </c>
      <c r="BB28" s="262">
        <f t="shared" si="8"/>
        <v>243.8174820000005</v>
      </c>
      <c r="BC28" s="272">
        <f t="shared" si="9"/>
        <v>0.10411332978533853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3</v>
      </c>
      <c r="Q29" s="145">
        <v>7592.2887600000013</v>
      </c>
      <c r="R29" s="145">
        <v>127.11825</v>
      </c>
      <c r="S29" s="261">
        <f t="shared" si="3"/>
        <v>7465.1705100000008</v>
      </c>
      <c r="T29" s="244">
        <v>3149.6509800000003</v>
      </c>
      <c r="W29" s="266">
        <f t="shared" si="4"/>
        <v>4315.5195300000005</v>
      </c>
      <c r="X29" s="246">
        <v>103.077044</v>
      </c>
      <c r="Y29" s="244">
        <v>878.32879200000013</v>
      </c>
      <c r="Z29" s="246">
        <v>50.010826000000002</v>
      </c>
      <c r="AA29" s="244">
        <v>0</v>
      </c>
      <c r="AB29" s="244">
        <v>-22.416817000000002</v>
      </c>
      <c r="AC29" s="246">
        <v>44.112221999999996</v>
      </c>
      <c r="AD29" s="244">
        <v>246.44707000000002</v>
      </c>
      <c r="AE29" s="244">
        <v>673.21531300000004</v>
      </c>
      <c r="AF29" s="244">
        <v>316.28611699999999</v>
      </c>
      <c r="AG29" s="244">
        <v>382.18922500000002</v>
      </c>
      <c r="AH29" s="244">
        <v>0</v>
      </c>
      <c r="AI29" s="244">
        <v>192.99892800000001</v>
      </c>
      <c r="AJ29" s="244">
        <v>147.35901000000001</v>
      </c>
      <c r="AK29" s="244">
        <v>58.370718000000011</v>
      </c>
      <c r="AL29" s="246">
        <v>124.30565300000001</v>
      </c>
      <c r="AM29" s="244">
        <v>4.8164860000000012</v>
      </c>
      <c r="AN29" s="244">
        <v>15.680102</v>
      </c>
      <c r="AO29" s="244">
        <v>4.5830880000000001</v>
      </c>
      <c r="AP29" s="244">
        <v>30.585747000000001</v>
      </c>
      <c r="AQ29" s="244">
        <v>0</v>
      </c>
      <c r="AR29" s="244">
        <v>12.794454000000002</v>
      </c>
      <c r="AS29" s="244">
        <v>0</v>
      </c>
      <c r="AT29" s="246">
        <v>5.113538000000001</v>
      </c>
      <c r="AU29" s="261">
        <f t="shared" si="5"/>
        <v>73.573415000000011</v>
      </c>
      <c r="AV29" s="261">
        <f t="shared" si="6"/>
        <v>2214.745449</v>
      </c>
      <c r="AW29" s="245">
        <v>142.05450999999999</v>
      </c>
      <c r="AX29" s="261">
        <f t="shared" si="7"/>
        <v>948.99831400000039</v>
      </c>
      <c r="AY29" s="244">
        <v>0</v>
      </c>
      <c r="AZ29" s="244">
        <v>0</v>
      </c>
      <c r="BA29" s="246">
        <v>167.537328</v>
      </c>
      <c r="BB29" s="262">
        <f t="shared" si="8"/>
        <v>781.46098600000039</v>
      </c>
      <c r="BC29" s="272">
        <f t="shared" si="9"/>
        <v>0.12499502376671988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3</v>
      </c>
      <c r="Q30" s="145">
        <v>4850.6623200000004</v>
      </c>
      <c r="R30" s="145">
        <v>37.143225000000001</v>
      </c>
      <c r="S30" s="261">
        <f t="shared" si="3"/>
        <v>4813.5190950000006</v>
      </c>
      <c r="T30" s="244">
        <v>1965.0405600000001</v>
      </c>
      <c r="W30" s="266">
        <f t="shared" si="4"/>
        <v>2848.4785350000002</v>
      </c>
      <c r="X30" s="246">
        <v>51.655221000000004</v>
      </c>
      <c r="Y30" s="244">
        <v>566.50082400000008</v>
      </c>
      <c r="Z30" s="246">
        <v>25.779869999999999</v>
      </c>
      <c r="AA30" s="244">
        <v>0</v>
      </c>
      <c r="AB30" s="244">
        <v>-13.038461</v>
      </c>
      <c r="AC30" s="246">
        <v>24.474963000000002</v>
      </c>
      <c r="AD30" s="244">
        <v>203.38513900000004</v>
      </c>
      <c r="AE30" s="244">
        <v>549.32341100000008</v>
      </c>
      <c r="AF30" s="244">
        <v>290.14554100000004</v>
      </c>
      <c r="AG30" s="244">
        <v>314.302234</v>
      </c>
      <c r="AH30" s="244">
        <v>0</v>
      </c>
      <c r="AI30" s="244">
        <v>126.13040100000001</v>
      </c>
      <c r="AJ30" s="244">
        <v>54.477215000000001</v>
      </c>
      <c r="AK30" s="244">
        <v>0</v>
      </c>
      <c r="AL30" s="246">
        <v>109.50609800000001</v>
      </c>
      <c r="AM30" s="244">
        <v>5.5803339999999997</v>
      </c>
      <c r="AN30" s="244">
        <v>1.0502910000000001</v>
      </c>
      <c r="AO30" s="244">
        <v>4.3178630000000009</v>
      </c>
      <c r="AP30" s="244">
        <v>13.377949000000001</v>
      </c>
      <c r="AQ30" s="244">
        <v>0</v>
      </c>
      <c r="AR30" s="244">
        <v>9.9724599999999999</v>
      </c>
      <c r="AS30" s="244">
        <v>0</v>
      </c>
      <c r="AT30" s="246">
        <v>37.725604000000004</v>
      </c>
      <c r="AU30" s="261">
        <f t="shared" si="5"/>
        <v>72.024501000000015</v>
      </c>
      <c r="AV30" s="261">
        <f t="shared" si="6"/>
        <v>1719.2945400000003</v>
      </c>
      <c r="AW30" s="245">
        <v>90.759995000000004</v>
      </c>
      <c r="AX30" s="261">
        <f t="shared" si="7"/>
        <v>405.92458699999986</v>
      </c>
      <c r="AY30" s="244">
        <v>0</v>
      </c>
      <c r="AZ30" s="244">
        <v>0</v>
      </c>
      <c r="BA30" s="246">
        <v>72.119982000000007</v>
      </c>
      <c r="BB30" s="262">
        <f t="shared" si="8"/>
        <v>333.80460499999987</v>
      </c>
      <c r="BC30" s="272">
        <f t="shared" si="9"/>
        <v>8.368436312837374E-2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3</v>
      </c>
      <c r="Q31" s="145">
        <v>5267.1011400000007</v>
      </c>
      <c r="R31" s="145">
        <v>38.7639</v>
      </c>
      <c r="S31" s="261">
        <f t="shared" si="3"/>
        <v>5228.3372400000007</v>
      </c>
      <c r="T31" s="244">
        <v>2157.2422200000005</v>
      </c>
      <c r="W31" s="266">
        <f t="shared" si="4"/>
        <v>3071.0950200000002</v>
      </c>
      <c r="X31" s="246">
        <v>58.625334000000002</v>
      </c>
      <c r="Y31" s="244">
        <v>615.32406000000003</v>
      </c>
      <c r="Z31" s="246">
        <v>25.228202000000003</v>
      </c>
      <c r="AA31" s="244">
        <v>0</v>
      </c>
      <c r="AB31" s="244">
        <v>-72.013891999999998</v>
      </c>
      <c r="AC31" s="246">
        <v>27.731926000000005</v>
      </c>
      <c r="AD31" s="244">
        <v>277.19195199999996</v>
      </c>
      <c r="AE31" s="244">
        <v>577.49030600000003</v>
      </c>
      <c r="AF31" s="244">
        <v>426.61971699999998</v>
      </c>
      <c r="AG31" s="244">
        <v>312.04251699999998</v>
      </c>
      <c r="AH31" s="244">
        <v>0</v>
      </c>
      <c r="AI31" s="244">
        <v>127.742969</v>
      </c>
      <c r="AJ31" s="244">
        <v>65.87128100000001</v>
      </c>
      <c r="AK31" s="244">
        <v>26.129967000000001</v>
      </c>
      <c r="AL31" s="246">
        <v>125.03767400000001</v>
      </c>
      <c r="AM31" s="244">
        <v>7.2035110000000007</v>
      </c>
      <c r="AN31" s="244">
        <v>3.2251360000000004</v>
      </c>
      <c r="AO31" s="244">
        <v>3.8828940000000003</v>
      </c>
      <c r="AP31" s="244">
        <v>14.258495999999999</v>
      </c>
      <c r="AQ31" s="244">
        <v>0</v>
      </c>
      <c r="AR31" s="244">
        <v>6.3441820000000009</v>
      </c>
      <c r="AS31" s="244">
        <v>0</v>
      </c>
      <c r="AT31" s="246">
        <v>71.568314000000001</v>
      </c>
      <c r="AU31" s="261">
        <f t="shared" si="5"/>
        <v>106.482533</v>
      </c>
      <c r="AV31" s="261">
        <f t="shared" si="6"/>
        <v>2044.6089160000001</v>
      </c>
      <c r="AW31" s="245">
        <v>98.547000999999995</v>
      </c>
      <c r="AX31" s="261">
        <f t="shared" si="7"/>
        <v>184.47954100000007</v>
      </c>
      <c r="AY31" s="244">
        <v>0</v>
      </c>
      <c r="AZ31" s="244">
        <v>0</v>
      </c>
      <c r="BA31" s="246">
        <v>69.297987999999989</v>
      </c>
      <c r="BB31" s="262">
        <f t="shared" si="8"/>
        <v>115.18155300000008</v>
      </c>
      <c r="BC31" s="272">
        <f t="shared" si="9"/>
        <v>3.5024871574803301E-2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3</v>
      </c>
      <c r="Q32" s="145">
        <v>2303.2900800000002</v>
      </c>
      <c r="R32" s="145">
        <v>28.587825000000002</v>
      </c>
      <c r="S32" s="261">
        <f t="shared" si="3"/>
        <v>2274.7022550000002</v>
      </c>
      <c r="T32" s="244">
        <v>882.69426000000021</v>
      </c>
      <c r="W32" s="266">
        <f t="shared" si="4"/>
        <v>1392.0079949999999</v>
      </c>
      <c r="X32" s="246">
        <v>34.521685999999995</v>
      </c>
      <c r="Y32" s="244">
        <v>189.59745600000002</v>
      </c>
      <c r="Z32" s="246">
        <v>28.516991999999998</v>
      </c>
      <c r="AA32" s="244">
        <v>0</v>
      </c>
      <c r="AB32" s="244">
        <v>-7.3202100000000003</v>
      </c>
      <c r="AC32" s="246">
        <v>11.574419000000001</v>
      </c>
      <c r="AD32" s="244">
        <v>93.900259000000005</v>
      </c>
      <c r="AE32" s="244">
        <v>343.031406</v>
      </c>
      <c r="AF32" s="244">
        <v>255.390457</v>
      </c>
      <c r="AG32" s="244">
        <v>82.718373</v>
      </c>
      <c r="AH32" s="244">
        <v>0</v>
      </c>
      <c r="AI32" s="244">
        <v>117.78111800000001</v>
      </c>
      <c r="AJ32" s="244">
        <v>24.220346999999997</v>
      </c>
      <c r="AK32" s="244">
        <v>12.317048999999999</v>
      </c>
      <c r="AL32" s="246">
        <v>61.160885</v>
      </c>
      <c r="AM32" s="244">
        <v>2.7583400000000005</v>
      </c>
      <c r="AN32" s="244">
        <v>0.99724599999999997</v>
      </c>
      <c r="AO32" s="244">
        <v>0</v>
      </c>
      <c r="AP32" s="244">
        <v>8.8585150000000006</v>
      </c>
      <c r="AQ32" s="244">
        <v>0</v>
      </c>
      <c r="AR32" s="244">
        <v>4.6467420000000006</v>
      </c>
      <c r="AS32" s="244">
        <v>0</v>
      </c>
      <c r="AT32" s="246">
        <v>1.145772</v>
      </c>
      <c r="AU32" s="261">
        <f t="shared" si="5"/>
        <v>18.406615000000002</v>
      </c>
      <c r="AV32" s="261">
        <f t="shared" si="6"/>
        <v>1008.926509</v>
      </c>
      <c r="AW32" s="245">
        <v>43.093758000000001</v>
      </c>
      <c r="AX32" s="261">
        <f t="shared" si="7"/>
        <v>91.605802999999781</v>
      </c>
      <c r="AY32" s="244">
        <v>0</v>
      </c>
      <c r="AZ32" s="244">
        <v>0</v>
      </c>
      <c r="BA32" s="246">
        <v>61.097231000000001</v>
      </c>
      <c r="BB32" s="262">
        <f t="shared" si="8"/>
        <v>30.508571999999781</v>
      </c>
      <c r="BC32" s="272">
        <f t="shared" si="9"/>
        <v>3.9771717768176111E-2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3</v>
      </c>
      <c r="Q33" s="145">
        <v>4433.4637200000006</v>
      </c>
      <c r="R33" s="145">
        <v>103.92165000000001</v>
      </c>
      <c r="S33" s="261">
        <f t="shared" si="3"/>
        <v>4329.5420700000004</v>
      </c>
      <c r="T33" s="244">
        <v>1774.7780400000001</v>
      </c>
      <c r="W33" s="266">
        <f t="shared" si="4"/>
        <v>2554.7640300000003</v>
      </c>
      <c r="X33" s="246">
        <v>46.424984000000002</v>
      </c>
      <c r="Y33" s="244">
        <v>509.30121600000001</v>
      </c>
      <c r="Z33" s="246">
        <v>27.763753000000001</v>
      </c>
      <c r="AA33" s="244">
        <v>0</v>
      </c>
      <c r="AB33" s="244">
        <v>-5.994085000000001</v>
      </c>
      <c r="AC33" s="246">
        <v>26.999905000000002</v>
      </c>
      <c r="AD33" s="244">
        <v>183.249257</v>
      </c>
      <c r="AE33" s="244">
        <v>532.82641599999999</v>
      </c>
      <c r="AF33" s="244">
        <v>691.60071000000005</v>
      </c>
      <c r="AG33" s="244">
        <v>151.02972400000002</v>
      </c>
      <c r="AH33" s="244">
        <v>0</v>
      </c>
      <c r="AI33" s="244">
        <v>153.09847900000003</v>
      </c>
      <c r="AJ33" s="244">
        <v>31.880045000000003</v>
      </c>
      <c r="AK33" s="244">
        <v>9.6647990000000004</v>
      </c>
      <c r="AL33" s="246">
        <v>137.23802400000002</v>
      </c>
      <c r="AM33" s="244">
        <v>5.8667769999999999</v>
      </c>
      <c r="AN33" s="244">
        <v>1.1775990000000003</v>
      </c>
      <c r="AO33" s="244">
        <v>6.6200160000000006</v>
      </c>
      <c r="AP33" s="244">
        <v>18.417224000000001</v>
      </c>
      <c r="AQ33" s="244">
        <v>0</v>
      </c>
      <c r="AR33" s="244">
        <v>11.478938000000001</v>
      </c>
      <c r="AS33" s="244">
        <v>0</v>
      </c>
      <c r="AT33" s="246">
        <v>3.1296550000000005</v>
      </c>
      <c r="AU33" s="261">
        <f t="shared" si="5"/>
        <v>46.690208999999996</v>
      </c>
      <c r="AV33" s="261">
        <f t="shared" si="6"/>
        <v>1937.2776630000001</v>
      </c>
      <c r="AW33" s="245">
        <v>82.951771000000008</v>
      </c>
      <c r="AX33" s="261">
        <f t="shared" si="7"/>
        <v>-27.949536999999737</v>
      </c>
      <c r="AY33" s="244">
        <v>0</v>
      </c>
      <c r="AZ33" s="244">
        <v>0</v>
      </c>
      <c r="BA33" s="246">
        <v>165.26700200000002</v>
      </c>
      <c r="BB33" s="262">
        <f t="shared" si="8"/>
        <v>-193.21653899999976</v>
      </c>
      <c r="BC33" s="272">
        <f t="shared" si="9"/>
        <v>-6.3042214316348872E-3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3</v>
      </c>
      <c r="Q34" s="145">
        <v>8282.0669400000006</v>
      </c>
      <c r="R34" s="145">
        <v>111.88170000000001</v>
      </c>
      <c r="S34" s="261">
        <f t="shared" si="3"/>
        <v>8170.1852400000007</v>
      </c>
      <c r="T34" s="244">
        <v>3305.7347400000008</v>
      </c>
      <c r="W34" s="266">
        <f t="shared" si="4"/>
        <v>4864.4504999999999</v>
      </c>
      <c r="X34" s="246">
        <v>85.094788999999992</v>
      </c>
      <c r="Y34" s="244">
        <v>961.36945200000014</v>
      </c>
      <c r="Z34" s="246">
        <v>42.977058999999997</v>
      </c>
      <c r="AA34" s="244">
        <v>0</v>
      </c>
      <c r="AB34" s="244">
        <v>-30.861581000000001</v>
      </c>
      <c r="AC34" s="246">
        <v>37.799867000000006</v>
      </c>
      <c r="AD34" s="244">
        <v>233.90723200000002</v>
      </c>
      <c r="AE34" s="244">
        <v>638.12074100000007</v>
      </c>
      <c r="AF34" s="244">
        <v>129.864769</v>
      </c>
      <c r="AG34" s="244">
        <v>345.66243800000001</v>
      </c>
      <c r="AH34" s="244">
        <v>0</v>
      </c>
      <c r="AI34" s="244">
        <v>177.63709600000001</v>
      </c>
      <c r="AJ34" s="244">
        <v>74.549443000000011</v>
      </c>
      <c r="AK34" s="244">
        <v>31.084370000000003</v>
      </c>
      <c r="AL34" s="246">
        <v>129.482845</v>
      </c>
      <c r="AM34" s="244">
        <v>3.3736620000000004</v>
      </c>
      <c r="AN34" s="244">
        <v>1.8777930000000003</v>
      </c>
      <c r="AO34" s="244">
        <v>1.2942979999999999</v>
      </c>
      <c r="AP34" s="244">
        <v>28.113850000000003</v>
      </c>
      <c r="AQ34" s="244">
        <v>5.2514550000000009</v>
      </c>
      <c r="AR34" s="244">
        <v>8.4871999999999996</v>
      </c>
      <c r="AS34" s="244">
        <v>0</v>
      </c>
      <c r="AT34" s="246">
        <v>7.5536080000000005</v>
      </c>
      <c r="AU34" s="261">
        <f t="shared" si="5"/>
        <v>55.95186600000001</v>
      </c>
      <c r="AV34" s="261">
        <f t="shared" si="6"/>
        <v>1816.2608000000002</v>
      </c>
      <c r="AW34" s="245">
        <v>154.96566300000001</v>
      </c>
      <c r="AX34" s="261">
        <f t="shared" si="7"/>
        <v>1810.7210229999994</v>
      </c>
      <c r="AY34" s="244">
        <v>0</v>
      </c>
      <c r="AZ34" s="244">
        <v>0</v>
      </c>
      <c r="BA34" s="246">
        <v>146.09653900000004</v>
      </c>
      <c r="BB34" s="262">
        <f t="shared" si="8"/>
        <v>1664.6244839999993</v>
      </c>
      <c r="BC34" s="272">
        <f t="shared" si="9"/>
        <v>0.21863153680329939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3</v>
      </c>
      <c r="Q35" s="145">
        <v>4116.2952599999999</v>
      </c>
      <c r="R35" s="145">
        <v>86.755724999999998</v>
      </c>
      <c r="S35" s="261">
        <f t="shared" si="3"/>
        <v>4029.5395349999999</v>
      </c>
      <c r="T35" s="244">
        <v>1614.3170400000001</v>
      </c>
      <c r="W35" s="266">
        <f t="shared" si="4"/>
        <v>2415.222495</v>
      </c>
      <c r="X35" s="246">
        <v>44.865461000000003</v>
      </c>
      <c r="Y35" s="244">
        <v>474.03813600000001</v>
      </c>
      <c r="Z35" s="246">
        <v>24.262783000000002</v>
      </c>
      <c r="AA35" s="244">
        <v>0</v>
      </c>
      <c r="AB35" s="244">
        <v>-13.590129000000001</v>
      </c>
      <c r="AC35" s="246">
        <v>32.134661000000001</v>
      </c>
      <c r="AD35" s="244">
        <v>166.826525</v>
      </c>
      <c r="AE35" s="244">
        <v>468.35552300000006</v>
      </c>
      <c r="AF35" s="244">
        <v>336.33712699999995</v>
      </c>
      <c r="AG35" s="244">
        <v>109.612188</v>
      </c>
      <c r="AH35" s="244">
        <v>0</v>
      </c>
      <c r="AI35" s="244">
        <v>73.149055000000004</v>
      </c>
      <c r="AJ35" s="244">
        <v>61.383674000000006</v>
      </c>
      <c r="AK35" s="244">
        <v>0</v>
      </c>
      <c r="AL35" s="246">
        <v>101.241687</v>
      </c>
      <c r="AM35" s="244">
        <v>3.0235650000000005</v>
      </c>
      <c r="AN35" s="244">
        <v>1.6550040000000001</v>
      </c>
      <c r="AO35" s="244">
        <v>2.1217999999999999</v>
      </c>
      <c r="AP35" s="244">
        <v>9.919414999999999</v>
      </c>
      <c r="AQ35" s="244">
        <v>6.4184450000000002</v>
      </c>
      <c r="AR35" s="244">
        <v>5.3151090000000005</v>
      </c>
      <c r="AS35" s="244">
        <v>0</v>
      </c>
      <c r="AT35" s="246">
        <v>4.052638</v>
      </c>
      <c r="AU35" s="261">
        <f t="shared" si="5"/>
        <v>32.505975999999997</v>
      </c>
      <c r="AV35" s="261">
        <f t="shared" si="6"/>
        <v>1349.4117550000001</v>
      </c>
      <c r="AW35" s="245">
        <v>67.388368</v>
      </c>
      <c r="AX35" s="261">
        <f t="shared" si="7"/>
        <v>473.80052399999965</v>
      </c>
      <c r="AY35" s="244">
        <v>0</v>
      </c>
      <c r="AZ35" s="244">
        <v>0</v>
      </c>
      <c r="BA35" s="246">
        <v>84.076324999999997</v>
      </c>
      <c r="BB35" s="262">
        <f t="shared" si="8"/>
        <v>389.72419899999966</v>
      </c>
      <c r="BC35" s="272">
        <f t="shared" si="9"/>
        <v>0.11510362937375869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3</v>
      </c>
      <c r="Q36" s="145">
        <v>4729.6872000000012</v>
      </c>
      <c r="R36" s="145">
        <v>26.007975000000002</v>
      </c>
      <c r="S36" s="261">
        <f t="shared" si="3"/>
        <v>4703.6792250000008</v>
      </c>
      <c r="T36" s="244">
        <v>2507.5121400000007</v>
      </c>
      <c r="W36" s="266">
        <f t="shared" si="4"/>
        <v>2196.167085</v>
      </c>
      <c r="X36" s="246">
        <v>52.991955000000004</v>
      </c>
      <c r="Y36" s="244">
        <v>322.92972000000009</v>
      </c>
      <c r="Z36" s="246">
        <v>38.001438000000007</v>
      </c>
      <c r="AA36" s="244">
        <v>0</v>
      </c>
      <c r="AB36" s="244">
        <v>203.88376200000002</v>
      </c>
      <c r="AC36" s="246">
        <v>4.7528320000000006</v>
      </c>
      <c r="AD36" s="244">
        <v>92.828749999999999</v>
      </c>
      <c r="AE36" s="244">
        <v>463.67695400000002</v>
      </c>
      <c r="AF36" s="244">
        <v>453.70449400000007</v>
      </c>
      <c r="AG36" s="244">
        <v>110.36542700000001</v>
      </c>
      <c r="AH36" s="244">
        <v>0</v>
      </c>
      <c r="AI36" s="244">
        <v>121.939846</v>
      </c>
      <c r="AJ36" s="244">
        <v>57.797832</v>
      </c>
      <c r="AK36" s="244">
        <v>0</v>
      </c>
      <c r="AL36" s="246">
        <v>87.078671999999997</v>
      </c>
      <c r="AM36" s="244">
        <v>2.6734680000000002</v>
      </c>
      <c r="AN36" s="244">
        <v>5.7182509999999995</v>
      </c>
      <c r="AO36" s="244">
        <v>0</v>
      </c>
      <c r="AP36" s="244">
        <v>13.165769000000001</v>
      </c>
      <c r="AQ36" s="244">
        <v>0</v>
      </c>
      <c r="AR36" s="244">
        <v>6.9488950000000003</v>
      </c>
      <c r="AS36" s="244">
        <v>0</v>
      </c>
      <c r="AT36" s="246">
        <v>5.2514550000000009</v>
      </c>
      <c r="AU36" s="261">
        <f t="shared" si="5"/>
        <v>33.757838</v>
      </c>
      <c r="AV36" s="261">
        <f t="shared" si="6"/>
        <v>1421.1498130000002</v>
      </c>
      <c r="AW36" s="245">
        <v>88.500278000000009</v>
      </c>
      <c r="AX36" s="261">
        <f t="shared" si="7"/>
        <v>481.23047499999984</v>
      </c>
      <c r="AY36" s="244">
        <v>0</v>
      </c>
      <c r="AZ36" s="244">
        <v>0</v>
      </c>
      <c r="BA36" s="246">
        <v>49.533420999999997</v>
      </c>
      <c r="BB36" s="262">
        <f t="shared" si="8"/>
        <v>431.69705399999987</v>
      </c>
      <c r="BC36" s="272">
        <f t="shared" si="9"/>
        <v>0.10174678676424938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3</v>
      </c>
      <c r="Q37" s="145">
        <v>8294.9718600000015</v>
      </c>
      <c r="R37" s="145">
        <v>127.83487500000001</v>
      </c>
      <c r="S37" s="261">
        <f t="shared" si="3"/>
        <v>8167.136985000001</v>
      </c>
      <c r="T37" s="244">
        <v>3321.0210600000005</v>
      </c>
      <c r="W37" s="266">
        <f t="shared" si="4"/>
        <v>4846.1159250000001</v>
      </c>
      <c r="X37" s="246">
        <v>89.391434000000004</v>
      </c>
      <c r="Y37" s="244">
        <v>960.95786399999997</v>
      </c>
      <c r="Z37" s="246">
        <v>58.158538000000007</v>
      </c>
      <c r="AA37" s="244">
        <v>0</v>
      </c>
      <c r="AB37" s="244">
        <v>-197.66688800000003</v>
      </c>
      <c r="AC37" s="246">
        <v>39.423043999999997</v>
      </c>
      <c r="AD37" s="244">
        <v>361.91542599999997</v>
      </c>
      <c r="AE37" s="244">
        <v>755.98673100000008</v>
      </c>
      <c r="AF37" s="244">
        <v>670.93437800000004</v>
      </c>
      <c r="AG37" s="244">
        <v>269.22459300000003</v>
      </c>
      <c r="AH37" s="244">
        <v>0</v>
      </c>
      <c r="AI37" s="244">
        <v>150.23404900000003</v>
      </c>
      <c r="AJ37" s="244">
        <v>110.704915</v>
      </c>
      <c r="AK37" s="244">
        <v>0</v>
      </c>
      <c r="AL37" s="246">
        <v>123.94494700000001</v>
      </c>
      <c r="AM37" s="244">
        <v>3.8404580000000004</v>
      </c>
      <c r="AN37" s="244">
        <v>8.7736429999999999</v>
      </c>
      <c r="AO37" s="244">
        <v>0.54105899999999996</v>
      </c>
      <c r="AP37" s="244">
        <v>32.760592000000003</v>
      </c>
      <c r="AQ37" s="244">
        <v>5.2514550000000009</v>
      </c>
      <c r="AR37" s="244">
        <v>11.542592000000001</v>
      </c>
      <c r="AS37" s="244">
        <v>0</v>
      </c>
      <c r="AT37" s="246">
        <v>105.24128</v>
      </c>
      <c r="AU37" s="261">
        <f t="shared" si="5"/>
        <v>167.95107899999999</v>
      </c>
      <c r="AV37" s="261">
        <f t="shared" si="6"/>
        <v>2610.8961179999997</v>
      </c>
      <c r="AW37" s="245">
        <v>155.20967000000002</v>
      </c>
      <c r="AX37" s="261">
        <f t="shared" si="7"/>
        <v>813.25845700000059</v>
      </c>
      <c r="AY37" s="244">
        <v>0</v>
      </c>
      <c r="AZ37" s="244">
        <v>0</v>
      </c>
      <c r="BA37" s="246">
        <v>288.098004</v>
      </c>
      <c r="BB37" s="262">
        <f t="shared" si="8"/>
        <v>525.16045300000064</v>
      </c>
      <c r="BC37" s="272">
        <f t="shared" si="9"/>
        <v>9.8042340676487899E-2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3</v>
      </c>
      <c r="Q38" s="145">
        <v>1139.19372</v>
      </c>
      <c r="R38" s="145">
        <v>31.255875000000003</v>
      </c>
      <c r="S38" s="261">
        <f t="shared" si="3"/>
        <v>1107.9378449999999</v>
      </c>
      <c r="T38" s="244">
        <v>659.73851999999999</v>
      </c>
      <c r="W38" s="266">
        <f t="shared" si="4"/>
        <v>448.19932499999993</v>
      </c>
      <c r="X38" s="246">
        <v>26.427019000000001</v>
      </c>
      <c r="Y38" s="244">
        <v>86.878439999999983</v>
      </c>
      <c r="Z38" s="246">
        <v>6.2699189999999998</v>
      </c>
      <c r="AA38" s="244">
        <v>0</v>
      </c>
      <c r="AB38" s="244">
        <v>-0.127308</v>
      </c>
      <c r="AC38" s="246">
        <v>6.5881889999999999</v>
      </c>
      <c r="AD38" s="244">
        <v>58.508634999999998</v>
      </c>
      <c r="AE38" s="244">
        <v>35.709893999999998</v>
      </c>
      <c r="AF38" s="244">
        <v>99.459375000000009</v>
      </c>
      <c r="AG38" s="244">
        <v>10.004287</v>
      </c>
      <c r="AH38" s="244">
        <v>0</v>
      </c>
      <c r="AI38" s="244">
        <v>2.5143330000000002</v>
      </c>
      <c r="AJ38" s="244">
        <v>9.6117540000000012</v>
      </c>
      <c r="AK38" s="244">
        <v>0</v>
      </c>
      <c r="AL38" s="246">
        <v>21.504443000000002</v>
      </c>
      <c r="AM38" s="244">
        <v>2.1005820000000002</v>
      </c>
      <c r="AN38" s="244">
        <v>1.5701320000000001</v>
      </c>
      <c r="AO38" s="244">
        <v>0</v>
      </c>
      <c r="AP38" s="244">
        <v>3.6282780000000003</v>
      </c>
      <c r="AQ38" s="244">
        <v>0</v>
      </c>
      <c r="AR38" s="244">
        <v>1.9838830000000003</v>
      </c>
      <c r="AS38" s="244">
        <v>0</v>
      </c>
      <c r="AT38" s="246">
        <v>14.926863000000001</v>
      </c>
      <c r="AU38" s="261">
        <f t="shared" si="5"/>
        <v>24.209738000000002</v>
      </c>
      <c r="AV38" s="261">
        <f t="shared" si="6"/>
        <v>261.52245900000003</v>
      </c>
      <c r="AW38" s="245">
        <v>18.650621999999998</v>
      </c>
      <c r="AX38" s="261">
        <f t="shared" si="7"/>
        <v>54.911746999999878</v>
      </c>
      <c r="AY38" s="244">
        <v>0</v>
      </c>
      <c r="AZ38" s="244">
        <v>0</v>
      </c>
      <c r="BA38" s="246">
        <v>26.660417000000002</v>
      </c>
      <c r="BB38" s="262">
        <f t="shared" si="8"/>
        <v>28.251329999999875</v>
      </c>
      <c r="BC38" s="272">
        <f t="shared" si="9"/>
        <v>4.8202290827235143E-2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3</v>
      </c>
      <c r="Q39" s="145">
        <v>1460.8301400000003</v>
      </c>
      <c r="R39" s="145">
        <v>18.7866</v>
      </c>
      <c r="S39" s="261">
        <f t="shared" si="3"/>
        <v>1442.0435400000003</v>
      </c>
      <c r="T39" s="244">
        <v>825.30251999999996</v>
      </c>
      <c r="W39" s="266">
        <f t="shared" si="4"/>
        <v>616.74102000000039</v>
      </c>
      <c r="X39" s="246">
        <v>30.203823</v>
      </c>
      <c r="Y39" s="244">
        <v>141.408288</v>
      </c>
      <c r="Z39" s="246">
        <v>1.9308380000000001</v>
      </c>
      <c r="AA39" s="244">
        <v>0</v>
      </c>
      <c r="AB39" s="244">
        <v>-8.4872000000000003E-2</v>
      </c>
      <c r="AC39" s="246">
        <v>0</v>
      </c>
      <c r="AD39" s="244">
        <v>90.876694000000001</v>
      </c>
      <c r="AE39" s="244">
        <v>44.769980000000004</v>
      </c>
      <c r="AF39" s="244">
        <v>32.240751000000003</v>
      </c>
      <c r="AG39" s="244">
        <v>18.682449000000002</v>
      </c>
      <c r="AH39" s="244">
        <v>0</v>
      </c>
      <c r="AI39" s="244">
        <v>3.0766100000000001</v>
      </c>
      <c r="AJ39" s="244">
        <v>6.2805280000000003</v>
      </c>
      <c r="AK39" s="244">
        <v>0</v>
      </c>
      <c r="AL39" s="246">
        <v>29.59911</v>
      </c>
      <c r="AM39" s="244">
        <v>2.8538210000000004</v>
      </c>
      <c r="AN39" s="244">
        <v>0.71080300000000007</v>
      </c>
      <c r="AO39" s="244">
        <v>0</v>
      </c>
      <c r="AP39" s="244">
        <v>5.4954619999999998</v>
      </c>
      <c r="AQ39" s="244">
        <v>0</v>
      </c>
      <c r="AR39" s="244">
        <v>1.0078549999999999</v>
      </c>
      <c r="AS39" s="244">
        <v>0</v>
      </c>
      <c r="AT39" s="246">
        <v>0.54105899999999996</v>
      </c>
      <c r="AU39" s="261">
        <f t="shared" si="5"/>
        <v>10.609</v>
      </c>
      <c r="AV39" s="261">
        <f t="shared" si="6"/>
        <v>236.135122</v>
      </c>
      <c r="AW39" s="245">
        <v>27.328784000000002</v>
      </c>
      <c r="AX39" s="261">
        <f t="shared" si="7"/>
        <v>179.64929300000034</v>
      </c>
      <c r="AY39" s="244">
        <v>0</v>
      </c>
      <c r="AZ39" s="244">
        <v>0</v>
      </c>
      <c r="BA39" s="246">
        <v>31.317768000000001</v>
      </c>
      <c r="BB39" s="262">
        <f t="shared" si="8"/>
        <v>148.33152500000034</v>
      </c>
      <c r="BC39" s="272">
        <f t="shared" si="9"/>
        <v>0.12297753727890658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3</v>
      </c>
      <c r="Q40" s="145">
        <v>7254.0165600000009</v>
      </c>
      <c r="R40" s="145">
        <v>77.362425000000002</v>
      </c>
      <c r="S40" s="261">
        <f t="shared" si="3"/>
        <v>7176.6541350000007</v>
      </c>
      <c r="T40" s="244">
        <v>2877.5023200000005</v>
      </c>
      <c r="W40" s="266">
        <f t="shared" si="4"/>
        <v>4299.1518150000002</v>
      </c>
      <c r="X40" s="246">
        <v>103.23617900000001</v>
      </c>
      <c r="Y40" s="244">
        <v>844.53408000000013</v>
      </c>
      <c r="Z40" s="246">
        <v>28.028978000000002</v>
      </c>
      <c r="AA40" s="244">
        <v>0</v>
      </c>
      <c r="AB40" s="244">
        <v>-9.8981969999999997</v>
      </c>
      <c r="AC40" s="246">
        <v>25.981441</v>
      </c>
      <c r="AD40" s="244">
        <v>175.37737900000002</v>
      </c>
      <c r="AE40" s="244">
        <v>499.7899900000001</v>
      </c>
      <c r="AF40" s="244">
        <v>521.88853700000004</v>
      </c>
      <c r="AG40" s="244">
        <v>208.04249000000002</v>
      </c>
      <c r="AH40" s="244">
        <v>0</v>
      </c>
      <c r="AI40" s="244">
        <v>262.34996100000001</v>
      </c>
      <c r="AJ40" s="244">
        <v>42.924014</v>
      </c>
      <c r="AK40" s="244">
        <v>17.886773999999999</v>
      </c>
      <c r="AL40" s="246">
        <v>55.400198000000003</v>
      </c>
      <c r="AM40" s="244">
        <v>6.291137</v>
      </c>
      <c r="AN40" s="244">
        <v>10.481692000000001</v>
      </c>
      <c r="AO40" s="244">
        <v>0.286443</v>
      </c>
      <c r="AP40" s="244">
        <v>66.401731000000012</v>
      </c>
      <c r="AQ40" s="244">
        <v>0</v>
      </c>
      <c r="AR40" s="244">
        <v>7.3414280000000005</v>
      </c>
      <c r="AS40" s="244">
        <v>0</v>
      </c>
      <c r="AT40" s="246">
        <v>9.1873940000000012</v>
      </c>
      <c r="AU40" s="261">
        <f t="shared" si="5"/>
        <v>99.98982500000001</v>
      </c>
      <c r="AV40" s="261">
        <f t="shared" si="6"/>
        <v>1883.6491680000004</v>
      </c>
      <c r="AW40" s="245">
        <v>118.75714599999999</v>
      </c>
      <c r="AX40" s="261">
        <f t="shared" si="7"/>
        <v>1337.0295079999996</v>
      </c>
      <c r="AY40" s="244">
        <v>0</v>
      </c>
      <c r="AZ40" s="244">
        <v>0</v>
      </c>
      <c r="BA40" s="246">
        <v>203.55488300000002</v>
      </c>
      <c r="BB40" s="262">
        <f t="shared" si="8"/>
        <v>1133.4746249999996</v>
      </c>
      <c r="BC40" s="272">
        <f t="shared" si="9"/>
        <v>0.18431575072114248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3</v>
      </c>
      <c r="Q41" s="145">
        <v>2154.7927800000002</v>
      </c>
      <c r="R41" s="145">
        <v>40.726350000000004</v>
      </c>
      <c r="S41" s="261">
        <f t="shared" si="3"/>
        <v>2114.0664300000003</v>
      </c>
      <c r="T41" s="244">
        <v>1207.7666999999999</v>
      </c>
      <c r="W41" s="266">
        <f t="shared" si="4"/>
        <v>906.29973000000041</v>
      </c>
      <c r="X41" s="246">
        <v>64.110186999999996</v>
      </c>
      <c r="Y41" s="244">
        <v>165.81434400000001</v>
      </c>
      <c r="Z41" s="246">
        <v>10.640827</v>
      </c>
      <c r="AA41" s="244">
        <v>0</v>
      </c>
      <c r="AB41" s="244">
        <v>-0.33948800000000001</v>
      </c>
      <c r="AC41" s="246">
        <v>7.9673590000000001</v>
      </c>
      <c r="AD41" s="244">
        <v>73.647677999999999</v>
      </c>
      <c r="AE41" s="244">
        <v>62.879543000000005</v>
      </c>
      <c r="AF41" s="244">
        <v>140.95117400000004</v>
      </c>
      <c r="AG41" s="244">
        <v>13.855354</v>
      </c>
      <c r="AH41" s="244">
        <v>0</v>
      </c>
      <c r="AI41" s="244">
        <v>9.3571380000000008</v>
      </c>
      <c r="AJ41" s="244">
        <v>5.1029290000000005</v>
      </c>
      <c r="AK41" s="244">
        <v>0</v>
      </c>
      <c r="AL41" s="246">
        <v>37.311853000000006</v>
      </c>
      <c r="AM41" s="244">
        <v>2.3127620000000002</v>
      </c>
      <c r="AN41" s="244">
        <v>8.1371029999999998</v>
      </c>
      <c r="AO41" s="244">
        <v>0</v>
      </c>
      <c r="AP41" s="244">
        <v>40.048974999999999</v>
      </c>
      <c r="AQ41" s="244">
        <v>0</v>
      </c>
      <c r="AR41" s="244">
        <v>3.3630529999999998</v>
      </c>
      <c r="AS41" s="244">
        <v>0</v>
      </c>
      <c r="AT41" s="246">
        <v>4.3072540000000004</v>
      </c>
      <c r="AU41" s="261">
        <f t="shared" si="5"/>
        <v>58.169147000000002</v>
      </c>
      <c r="AV41" s="261">
        <f t="shared" si="6"/>
        <v>401.27481600000004</v>
      </c>
      <c r="AW41" s="245">
        <v>35.274925000000003</v>
      </c>
      <c r="AX41" s="261">
        <f t="shared" si="7"/>
        <v>236.81250200000034</v>
      </c>
      <c r="AY41" s="244">
        <v>0</v>
      </c>
      <c r="AZ41" s="244">
        <v>0</v>
      </c>
      <c r="BA41" s="246">
        <v>34.309506000000006</v>
      </c>
      <c r="BB41" s="262">
        <f t="shared" si="8"/>
        <v>202.50299600000034</v>
      </c>
      <c r="BC41" s="272">
        <f t="shared" si="9"/>
        <v>0.10990035988518596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3</v>
      </c>
      <c r="Q42" s="145">
        <v>5625.0482400000001</v>
      </c>
      <c r="R42" s="145">
        <v>84.396375000000006</v>
      </c>
      <c r="S42" s="261">
        <f t="shared" si="3"/>
        <v>5540.6518649999998</v>
      </c>
      <c r="T42" s="244">
        <v>2766.2796000000003</v>
      </c>
      <c r="W42" s="266">
        <f t="shared" si="4"/>
        <v>2774.3722649999995</v>
      </c>
      <c r="X42" s="246">
        <v>67.568721000000011</v>
      </c>
      <c r="Y42" s="244">
        <v>380.29618800000009</v>
      </c>
      <c r="Z42" s="246">
        <v>6.6412339999999999</v>
      </c>
      <c r="AA42" s="244">
        <v>0</v>
      </c>
      <c r="AB42" s="244">
        <v>-0.47740500000000002</v>
      </c>
      <c r="AC42" s="246">
        <v>26.405801</v>
      </c>
      <c r="AD42" s="244">
        <v>123.59485000000001</v>
      </c>
      <c r="AE42" s="244">
        <v>552.77133600000002</v>
      </c>
      <c r="AF42" s="244">
        <v>398.67561100000006</v>
      </c>
      <c r="AG42" s="244">
        <v>82.919944000000001</v>
      </c>
      <c r="AH42" s="244">
        <v>0</v>
      </c>
      <c r="AI42" s="244">
        <v>119.796828</v>
      </c>
      <c r="AJ42" s="244">
        <v>54.551478000000003</v>
      </c>
      <c r="AK42" s="244">
        <v>0.89115599999999995</v>
      </c>
      <c r="AL42" s="246">
        <v>112.158348</v>
      </c>
      <c r="AM42" s="244">
        <v>3.2887900000000001</v>
      </c>
      <c r="AN42" s="244">
        <v>9.9512420000000006</v>
      </c>
      <c r="AO42" s="244">
        <v>0</v>
      </c>
      <c r="AP42" s="244">
        <v>14.672247000000002</v>
      </c>
      <c r="AQ42" s="244">
        <v>10.502910000000002</v>
      </c>
      <c r="AR42" s="244">
        <v>5.7712960000000004</v>
      </c>
      <c r="AS42" s="244">
        <v>0</v>
      </c>
      <c r="AT42" s="246">
        <v>1.4428240000000001</v>
      </c>
      <c r="AU42" s="261">
        <f t="shared" si="5"/>
        <v>45.629309000000006</v>
      </c>
      <c r="AV42" s="261">
        <f t="shared" si="6"/>
        <v>1490.9888599999999</v>
      </c>
      <c r="AW42" s="245">
        <v>92.096729000000011</v>
      </c>
      <c r="AX42" s="261">
        <f t="shared" si="7"/>
        <v>762.70892899999933</v>
      </c>
      <c r="AY42" s="244">
        <v>0</v>
      </c>
      <c r="AZ42" s="244">
        <v>0</v>
      </c>
      <c r="BA42" s="246">
        <v>200.21304799999999</v>
      </c>
      <c r="BB42" s="262">
        <f t="shared" si="8"/>
        <v>562.49588099999937</v>
      </c>
      <c r="BC42" s="272">
        <f t="shared" si="9"/>
        <v>0.13559153565587898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3</v>
      </c>
      <c r="Q43" s="145">
        <v>3717.0252000000005</v>
      </c>
      <c r="R43" s="145">
        <v>133.71120000000002</v>
      </c>
      <c r="S43" s="261">
        <f t="shared" si="3"/>
        <v>3583.3140000000003</v>
      </c>
      <c r="T43" s="244">
        <v>1544.19048</v>
      </c>
      <c r="W43" s="266">
        <f t="shared" si="4"/>
        <v>2039.1235200000003</v>
      </c>
      <c r="X43" s="246">
        <v>56.514143000000004</v>
      </c>
      <c r="Y43" s="244">
        <v>333.57538800000009</v>
      </c>
      <c r="Z43" s="246">
        <v>8.6251170000000013</v>
      </c>
      <c r="AA43" s="244">
        <v>0</v>
      </c>
      <c r="AB43" s="244">
        <v>-7.6066530000000006</v>
      </c>
      <c r="AC43" s="246">
        <v>51.920446000000005</v>
      </c>
      <c r="AD43" s="244">
        <v>129.53588999999999</v>
      </c>
      <c r="AE43" s="244">
        <v>384.16249900000008</v>
      </c>
      <c r="AF43" s="244">
        <v>321.42087300000009</v>
      </c>
      <c r="AG43" s="244">
        <v>113.86639700000001</v>
      </c>
      <c r="AH43" s="244">
        <v>0</v>
      </c>
      <c r="AI43" s="244">
        <v>149.15193100000002</v>
      </c>
      <c r="AJ43" s="244">
        <v>45.830880000000001</v>
      </c>
      <c r="AK43" s="244">
        <v>0</v>
      </c>
      <c r="AL43" s="246">
        <v>32.654502000000001</v>
      </c>
      <c r="AM43" s="244">
        <v>2.5885959999999999</v>
      </c>
      <c r="AN43" s="244">
        <v>1.6019590000000001</v>
      </c>
      <c r="AO43" s="244">
        <v>0</v>
      </c>
      <c r="AP43" s="244">
        <v>5.8137320000000008</v>
      </c>
      <c r="AQ43" s="244">
        <v>0</v>
      </c>
      <c r="AR43" s="244">
        <v>8.0946670000000012</v>
      </c>
      <c r="AS43" s="244">
        <v>0</v>
      </c>
      <c r="AT43" s="246">
        <v>3.3312260000000005</v>
      </c>
      <c r="AU43" s="261">
        <f t="shared" si="5"/>
        <v>21.430180000000004</v>
      </c>
      <c r="AV43" s="261">
        <f t="shared" si="6"/>
        <v>1198.0531520000004</v>
      </c>
      <c r="AW43" s="245">
        <v>60.853224000000004</v>
      </c>
      <c r="AX43" s="261">
        <f t="shared" si="7"/>
        <v>425.81628899999981</v>
      </c>
      <c r="AY43" s="244">
        <v>0</v>
      </c>
      <c r="AZ43" s="244">
        <v>0</v>
      </c>
      <c r="BA43" s="246">
        <v>160.524779</v>
      </c>
      <c r="BB43" s="262">
        <f t="shared" si="8"/>
        <v>265.29150999999979</v>
      </c>
      <c r="BC43" s="272">
        <f t="shared" si="9"/>
        <v>0.11455835408379791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3</v>
      </c>
      <c r="Q44" s="145">
        <v>2474.6147999999998</v>
      </c>
      <c r="R44" s="145">
        <v>56.701575000000005</v>
      </c>
      <c r="S44" s="261">
        <f t="shared" si="3"/>
        <v>2417.9132249999998</v>
      </c>
      <c r="T44" s="244">
        <v>879.03143999999998</v>
      </c>
      <c r="W44" s="266">
        <f t="shared" si="4"/>
        <v>1538.8817849999998</v>
      </c>
      <c r="X44" s="246">
        <v>35.221880000000006</v>
      </c>
      <c r="Y44" s="244">
        <v>201.47788800000004</v>
      </c>
      <c r="Z44" s="246">
        <v>43.698470999999998</v>
      </c>
      <c r="AA44" s="244">
        <v>0</v>
      </c>
      <c r="AB44" s="244">
        <v>-2.3127620000000002</v>
      </c>
      <c r="AC44" s="246">
        <v>19.011328000000002</v>
      </c>
      <c r="AD44" s="244">
        <v>113.97248700000002</v>
      </c>
      <c r="AE44" s="244">
        <v>252.20775699999999</v>
      </c>
      <c r="AF44" s="244">
        <v>229.32414400000002</v>
      </c>
      <c r="AG44" s="244">
        <v>87.365115000000003</v>
      </c>
      <c r="AH44" s="244">
        <v>0</v>
      </c>
      <c r="AI44" s="244">
        <v>100.42479399999999</v>
      </c>
      <c r="AJ44" s="244">
        <v>47.602582999999996</v>
      </c>
      <c r="AK44" s="244">
        <v>0</v>
      </c>
      <c r="AL44" s="246">
        <v>24.962977000000002</v>
      </c>
      <c r="AM44" s="244">
        <v>2.7159040000000001</v>
      </c>
      <c r="AN44" s="244">
        <v>7.861269000000001</v>
      </c>
      <c r="AO44" s="244">
        <v>1.6337860000000002</v>
      </c>
      <c r="AP44" s="244">
        <v>7.192902000000001</v>
      </c>
      <c r="AQ44" s="244">
        <v>0</v>
      </c>
      <c r="AR44" s="244">
        <v>5.5378980000000002</v>
      </c>
      <c r="AS44" s="244">
        <v>0</v>
      </c>
      <c r="AT44" s="246">
        <v>2.9493019999999999</v>
      </c>
      <c r="AU44" s="261">
        <f t="shared" si="5"/>
        <v>27.891061000000004</v>
      </c>
      <c r="AV44" s="261">
        <f t="shared" si="6"/>
        <v>883.75091800000018</v>
      </c>
      <c r="AW44" s="245">
        <v>40.515770999999994</v>
      </c>
      <c r="AX44" s="261">
        <f t="shared" si="7"/>
        <v>350.91542299999958</v>
      </c>
      <c r="AY44" s="244">
        <v>0</v>
      </c>
      <c r="AZ44" s="244">
        <v>0</v>
      </c>
      <c r="BA44" s="246">
        <v>133.92801599999999</v>
      </c>
      <c r="BB44" s="262">
        <f t="shared" si="8"/>
        <v>216.98740699999959</v>
      </c>
      <c r="BC44" s="272">
        <f t="shared" si="9"/>
        <v>0.14180607947548021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3</v>
      </c>
      <c r="Q45" s="145">
        <v>4064.3807400000005</v>
      </c>
      <c r="R45" s="145">
        <v>55.169100000000007</v>
      </c>
      <c r="S45" s="261">
        <f t="shared" si="3"/>
        <v>4009.2116400000004</v>
      </c>
      <c r="T45" s="244">
        <v>1479.5865000000001</v>
      </c>
      <c r="W45" s="266">
        <f t="shared" si="4"/>
        <v>2529.6251400000001</v>
      </c>
      <c r="X45" s="246">
        <v>95.979623000000004</v>
      </c>
      <c r="Y45" s="244">
        <v>334.16495999999995</v>
      </c>
      <c r="Z45" s="246">
        <v>21.186173</v>
      </c>
      <c r="AA45" s="244">
        <v>0</v>
      </c>
      <c r="AB45" s="244">
        <v>-1.59135</v>
      </c>
      <c r="AC45" s="246">
        <v>17.091099</v>
      </c>
      <c r="AD45" s="244">
        <v>119.34064100000001</v>
      </c>
      <c r="AE45" s="244">
        <v>355.96377699999999</v>
      </c>
      <c r="AF45" s="244">
        <v>311.15136100000001</v>
      </c>
      <c r="AG45" s="244">
        <v>96.350937999999985</v>
      </c>
      <c r="AH45" s="244">
        <v>0</v>
      </c>
      <c r="AI45" s="244">
        <v>111.90373200000001</v>
      </c>
      <c r="AJ45" s="244">
        <v>43.295329000000002</v>
      </c>
      <c r="AK45" s="244">
        <v>1.1882080000000002</v>
      </c>
      <c r="AL45" s="246">
        <v>89.09438200000001</v>
      </c>
      <c r="AM45" s="244">
        <v>3.2357449999999996</v>
      </c>
      <c r="AN45" s="244">
        <v>5.9834759999999996</v>
      </c>
      <c r="AO45" s="244">
        <v>0.35009700000000005</v>
      </c>
      <c r="AP45" s="244">
        <v>8.4659820000000003</v>
      </c>
      <c r="AQ45" s="244">
        <v>0</v>
      </c>
      <c r="AR45" s="244">
        <v>5.4636350000000009</v>
      </c>
      <c r="AS45" s="244">
        <v>0</v>
      </c>
      <c r="AT45" s="246">
        <v>33.418350000000004</v>
      </c>
      <c r="AU45" s="261">
        <f t="shared" si="5"/>
        <v>56.917285000000007</v>
      </c>
      <c r="AV45" s="261">
        <f t="shared" si="6"/>
        <v>1185.205653</v>
      </c>
      <c r="AW45" s="245">
        <v>66.539648</v>
      </c>
      <c r="AX45" s="261">
        <f t="shared" si="7"/>
        <v>842.0488320000004</v>
      </c>
      <c r="AY45" s="244">
        <v>0</v>
      </c>
      <c r="AZ45" s="244">
        <v>0</v>
      </c>
      <c r="BA45" s="246">
        <v>130.55435400000002</v>
      </c>
      <c r="BB45" s="262">
        <f t="shared" si="8"/>
        <v>711.49447800000041</v>
      </c>
      <c r="BC45" s="272">
        <f t="shared" si="9"/>
        <v>0.20717764546832301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3</v>
      </c>
      <c r="Q46" s="145">
        <v>8709.3127800000002</v>
      </c>
      <c r="R46" s="145">
        <v>117.38317500000001</v>
      </c>
      <c r="S46" s="261">
        <f t="shared" si="3"/>
        <v>8591.9296049999994</v>
      </c>
      <c r="T46" s="244">
        <v>3482.9109000000003</v>
      </c>
      <c r="W46" s="266">
        <f t="shared" si="4"/>
        <v>5109.0187049999986</v>
      </c>
      <c r="X46" s="246">
        <v>99.332067000000009</v>
      </c>
      <c r="Y46" s="244">
        <v>1010.993616</v>
      </c>
      <c r="Z46" s="246">
        <v>40.706733</v>
      </c>
      <c r="AA46" s="244">
        <v>0</v>
      </c>
      <c r="AB46" s="244">
        <v>-19.276553000000003</v>
      </c>
      <c r="AC46" s="246">
        <v>44.579018000000005</v>
      </c>
      <c r="AD46" s="244">
        <v>213.03932900000001</v>
      </c>
      <c r="AE46" s="244">
        <v>683.14533699999993</v>
      </c>
      <c r="AF46" s="244">
        <v>570.04278800000009</v>
      </c>
      <c r="AG46" s="244">
        <v>132.15631299999998</v>
      </c>
      <c r="AH46" s="244">
        <v>0</v>
      </c>
      <c r="AI46" s="244">
        <v>146.64820700000001</v>
      </c>
      <c r="AJ46" s="244">
        <v>113.31472900000001</v>
      </c>
      <c r="AK46" s="244">
        <v>18.491486999999999</v>
      </c>
      <c r="AL46" s="246">
        <v>174.83632000000003</v>
      </c>
      <c r="AM46" s="244">
        <v>2.97052</v>
      </c>
      <c r="AN46" s="244">
        <v>8.5720720000000004</v>
      </c>
      <c r="AO46" s="244">
        <v>1.9944919999999999</v>
      </c>
      <c r="AP46" s="244">
        <v>20.666332000000004</v>
      </c>
      <c r="AQ46" s="244">
        <v>0</v>
      </c>
      <c r="AR46" s="244">
        <v>9.7496710000000011</v>
      </c>
      <c r="AS46" s="244">
        <v>0</v>
      </c>
      <c r="AT46" s="246">
        <v>7.8824870000000002</v>
      </c>
      <c r="AU46" s="261">
        <f t="shared" si="5"/>
        <v>51.835574000000001</v>
      </c>
      <c r="AV46" s="261">
        <f t="shared" si="6"/>
        <v>2103.510084</v>
      </c>
      <c r="AW46" s="245">
        <v>142.58496000000002</v>
      </c>
      <c r="AX46" s="261">
        <f t="shared" si="7"/>
        <v>1737.1937099999986</v>
      </c>
      <c r="AY46" s="244">
        <v>0</v>
      </c>
      <c r="AZ46" s="244">
        <v>0</v>
      </c>
      <c r="BA46" s="246">
        <v>282.35853500000002</v>
      </c>
      <c r="BB46" s="262">
        <f t="shared" si="8"/>
        <v>1454.8351749999986</v>
      </c>
      <c r="BC46" s="272">
        <f t="shared" si="9"/>
        <v>0.19946392486778947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3</v>
      </c>
      <c r="Q47" s="145">
        <v>3424.5779400000006</v>
      </c>
      <c r="R47" s="145">
        <v>123.14925000000002</v>
      </c>
      <c r="S47" s="261">
        <f t="shared" si="3"/>
        <v>3301.4286900000006</v>
      </c>
      <c r="T47" s="244">
        <v>1300.0176000000004</v>
      </c>
      <c r="W47" s="266">
        <f t="shared" si="4"/>
        <v>2001.4110900000003</v>
      </c>
      <c r="X47" s="246">
        <v>43.465073000000004</v>
      </c>
      <c r="Y47" s="244">
        <v>307.33387200000004</v>
      </c>
      <c r="Z47" s="246">
        <v>9.1555670000000013</v>
      </c>
      <c r="AA47" s="244">
        <v>0</v>
      </c>
      <c r="AB47" s="244">
        <v>-2.3764160000000003</v>
      </c>
      <c r="AC47" s="246">
        <v>18.735494000000003</v>
      </c>
      <c r="AD47" s="244">
        <v>121.95045500000002</v>
      </c>
      <c r="AE47" s="244">
        <v>436.13599000000005</v>
      </c>
      <c r="AF47" s="244">
        <v>437.08019100000007</v>
      </c>
      <c r="AG47" s="244">
        <v>106.88567500000001</v>
      </c>
      <c r="AH47" s="244">
        <v>0</v>
      </c>
      <c r="AI47" s="244">
        <v>139.87966499999999</v>
      </c>
      <c r="AJ47" s="244">
        <v>32.251359999999998</v>
      </c>
      <c r="AK47" s="244">
        <v>0</v>
      </c>
      <c r="AL47" s="246">
        <v>96.849561000000023</v>
      </c>
      <c r="AM47" s="244">
        <v>2.97052</v>
      </c>
      <c r="AN47" s="244">
        <v>2.238499</v>
      </c>
      <c r="AO47" s="244">
        <v>0.5834950000000001</v>
      </c>
      <c r="AP47" s="244">
        <v>7.2777740000000009</v>
      </c>
      <c r="AQ47" s="244">
        <v>0</v>
      </c>
      <c r="AR47" s="244">
        <v>5.4530260000000004</v>
      </c>
      <c r="AS47" s="244">
        <v>0</v>
      </c>
      <c r="AT47" s="246">
        <v>4.7422230000000001</v>
      </c>
      <c r="AU47" s="261">
        <f t="shared" si="5"/>
        <v>23.265537000000002</v>
      </c>
      <c r="AV47" s="261">
        <f t="shared" si="6"/>
        <v>1394.298434</v>
      </c>
      <c r="AW47" s="245">
        <v>64.078360000000004</v>
      </c>
      <c r="AX47" s="261">
        <f t="shared" si="7"/>
        <v>199.43886200000017</v>
      </c>
      <c r="AY47" s="244">
        <v>0</v>
      </c>
      <c r="AZ47" s="244">
        <v>0</v>
      </c>
      <c r="BA47" s="246">
        <v>222.60864700000002</v>
      </c>
      <c r="BB47" s="262">
        <f t="shared" si="8"/>
        <v>-23.169784999999848</v>
      </c>
      <c r="BC47" s="272">
        <f t="shared" si="9"/>
        <v>5.8237501232049675E-2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3</v>
      </c>
      <c r="Q48" s="145">
        <v>8743.9791600000008</v>
      </c>
      <c r="R48" s="145">
        <v>110.69100000000002</v>
      </c>
      <c r="S48" s="261">
        <f t="shared" si="3"/>
        <v>8633.2881600000001</v>
      </c>
      <c r="T48" s="244">
        <v>3530.4141600000007</v>
      </c>
      <c r="W48" s="266">
        <f t="shared" si="4"/>
        <v>5102.8739999999998</v>
      </c>
      <c r="X48" s="246">
        <v>97.273921000000016</v>
      </c>
      <c r="Y48" s="244">
        <v>1015.888176</v>
      </c>
      <c r="Z48" s="246">
        <v>52.408459999999998</v>
      </c>
      <c r="AA48" s="244">
        <v>0</v>
      </c>
      <c r="AB48" s="244">
        <v>-12.996024999999999</v>
      </c>
      <c r="AC48" s="246">
        <v>37.884739000000003</v>
      </c>
      <c r="AD48" s="244">
        <v>317.79259500000006</v>
      </c>
      <c r="AE48" s="244">
        <v>852.64533000000006</v>
      </c>
      <c r="AF48" s="244">
        <v>1520.9486760000002</v>
      </c>
      <c r="AG48" s="244">
        <v>179.93924900000002</v>
      </c>
      <c r="AH48" s="244">
        <v>0</v>
      </c>
      <c r="AI48" s="244">
        <v>212.58314200000001</v>
      </c>
      <c r="AJ48" s="244">
        <v>60.895659999999999</v>
      </c>
      <c r="AK48" s="244">
        <v>0</v>
      </c>
      <c r="AL48" s="246">
        <v>122.60821299999999</v>
      </c>
      <c r="AM48" s="244">
        <v>3.2039180000000003</v>
      </c>
      <c r="AN48" s="244">
        <v>2.1005820000000002</v>
      </c>
      <c r="AO48" s="244">
        <v>2.8962570000000003</v>
      </c>
      <c r="AP48" s="244">
        <v>11.001532999999998</v>
      </c>
      <c r="AQ48" s="244">
        <v>0</v>
      </c>
      <c r="AR48" s="244">
        <v>12.20035</v>
      </c>
      <c r="AS48" s="244">
        <v>0</v>
      </c>
      <c r="AT48" s="246">
        <v>10.831789000000001</v>
      </c>
      <c r="AU48" s="261">
        <f t="shared" si="5"/>
        <v>42.234428999999999</v>
      </c>
      <c r="AV48" s="261">
        <f t="shared" si="6"/>
        <v>3309.6472940000003</v>
      </c>
      <c r="AW48" s="245">
        <v>143.15784600000001</v>
      </c>
      <c r="AX48" s="261">
        <f t="shared" si="7"/>
        <v>509.38701699999962</v>
      </c>
      <c r="AY48" s="244">
        <v>0</v>
      </c>
      <c r="AZ48" s="244">
        <v>0</v>
      </c>
      <c r="BA48" s="246">
        <v>498.48508300000003</v>
      </c>
      <c r="BB48" s="262">
        <f t="shared" si="8"/>
        <v>10.901933999999585</v>
      </c>
      <c r="BC48" s="272">
        <f t="shared" si="9"/>
        <v>5.8255744630571552E-2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3</v>
      </c>
      <c r="Q49" s="145">
        <v>2805.5500200000006</v>
      </c>
      <c r="R49" s="145">
        <v>44.408700000000003</v>
      </c>
      <c r="S49" s="261">
        <f t="shared" si="3"/>
        <v>2761.1413200000006</v>
      </c>
      <c r="T49" s="244">
        <v>1197.0730800000001</v>
      </c>
      <c r="W49" s="266">
        <f t="shared" si="4"/>
        <v>1564.0682400000005</v>
      </c>
      <c r="X49" s="246">
        <v>32.866682000000004</v>
      </c>
      <c r="Y49" s="244">
        <v>324.87642000000005</v>
      </c>
      <c r="Z49" s="246">
        <v>14.163015000000001</v>
      </c>
      <c r="AA49" s="244">
        <v>0</v>
      </c>
      <c r="AB49" s="244">
        <v>-5.6652060000000004</v>
      </c>
      <c r="AC49" s="246">
        <v>13.865963000000002</v>
      </c>
      <c r="AD49" s="244">
        <v>111.03379400000001</v>
      </c>
      <c r="AE49" s="244">
        <v>358.37202000000002</v>
      </c>
      <c r="AF49" s="244">
        <v>596.79868599999998</v>
      </c>
      <c r="AG49" s="244">
        <v>94.611062000000004</v>
      </c>
      <c r="AH49" s="244">
        <v>0</v>
      </c>
      <c r="AI49" s="244">
        <v>93.953304000000003</v>
      </c>
      <c r="AJ49" s="244">
        <v>27.286348</v>
      </c>
      <c r="AK49" s="244">
        <v>0</v>
      </c>
      <c r="AL49" s="246">
        <v>45.342866000000008</v>
      </c>
      <c r="AM49" s="244">
        <v>6.4927080000000004</v>
      </c>
      <c r="AN49" s="244">
        <v>10.980315000000001</v>
      </c>
      <c r="AO49" s="244">
        <v>0.519841</v>
      </c>
      <c r="AP49" s="244">
        <v>6.3760089999999998</v>
      </c>
      <c r="AQ49" s="244">
        <v>0</v>
      </c>
      <c r="AR49" s="244">
        <v>4.5300429999999992</v>
      </c>
      <c r="AS49" s="244">
        <v>0</v>
      </c>
      <c r="AT49" s="246">
        <v>4.423953</v>
      </c>
      <c r="AU49" s="261">
        <f t="shared" si="5"/>
        <v>33.322868999999997</v>
      </c>
      <c r="AV49" s="261">
        <f t="shared" si="6"/>
        <v>1360.720949</v>
      </c>
      <c r="AW49" s="245">
        <v>45.936969999999995</v>
      </c>
      <c r="AX49" s="261">
        <f t="shared" si="7"/>
        <v>-206.29503899999943</v>
      </c>
      <c r="AY49" s="244">
        <v>0</v>
      </c>
      <c r="AZ49" s="244">
        <v>0</v>
      </c>
      <c r="BA49" s="246">
        <v>104.848747</v>
      </c>
      <c r="BB49" s="262">
        <f t="shared" si="8"/>
        <v>-311.14378599999941</v>
      </c>
      <c r="BC49" s="272">
        <f t="shared" si="9"/>
        <v>-7.3531050071956802E-2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3</v>
      </c>
      <c r="Q50" s="145">
        <v>6595.1739000000007</v>
      </c>
      <c r="R50" s="145">
        <v>73.194975000000014</v>
      </c>
      <c r="S50" s="261">
        <f t="shared" si="3"/>
        <v>6521.9789250000003</v>
      </c>
      <c r="T50" s="244">
        <v>2600.2506599999997</v>
      </c>
      <c r="W50" s="266">
        <f t="shared" si="4"/>
        <v>3921.7282650000006</v>
      </c>
      <c r="X50" s="246">
        <v>64.852817000000002</v>
      </c>
      <c r="Y50" s="244">
        <v>767.47813199999996</v>
      </c>
      <c r="Z50" s="246">
        <v>42.796706000000007</v>
      </c>
      <c r="AA50" s="244">
        <v>0</v>
      </c>
      <c r="AB50" s="244">
        <v>-15.075389000000003</v>
      </c>
      <c r="AC50" s="246">
        <v>23.912686000000001</v>
      </c>
      <c r="AD50" s="244">
        <v>216.23263799999998</v>
      </c>
      <c r="AE50" s="244">
        <v>642.89479100000005</v>
      </c>
      <c r="AF50" s="244">
        <v>954.10980600000016</v>
      </c>
      <c r="AG50" s="244">
        <v>181.83826000000002</v>
      </c>
      <c r="AH50" s="244">
        <v>0</v>
      </c>
      <c r="AI50" s="244">
        <v>140.12367200000003</v>
      </c>
      <c r="AJ50" s="244">
        <v>30.988889000000004</v>
      </c>
      <c r="AK50" s="244">
        <v>11.521374000000002</v>
      </c>
      <c r="AL50" s="246">
        <v>132.27301199999999</v>
      </c>
      <c r="AM50" s="244">
        <v>3.5752330000000003</v>
      </c>
      <c r="AN50" s="244">
        <v>9.1343490000000003</v>
      </c>
      <c r="AO50" s="244">
        <v>1.6762220000000003</v>
      </c>
      <c r="AP50" s="244">
        <v>14.035707000000002</v>
      </c>
      <c r="AQ50" s="244">
        <v>2.7901669999999998</v>
      </c>
      <c r="AR50" s="244">
        <v>10.163422000000001</v>
      </c>
      <c r="AS50" s="244">
        <v>0</v>
      </c>
      <c r="AT50" s="246">
        <v>8.8054700000000015</v>
      </c>
      <c r="AU50" s="261">
        <f t="shared" si="5"/>
        <v>50.180570000000003</v>
      </c>
      <c r="AV50" s="261">
        <f t="shared" si="6"/>
        <v>2360.1630120000004</v>
      </c>
      <c r="AW50" s="245">
        <v>107.978402</v>
      </c>
      <c r="AX50" s="261">
        <f t="shared" si="7"/>
        <v>587.29649300000051</v>
      </c>
      <c r="AY50" s="244">
        <v>0</v>
      </c>
      <c r="AZ50" s="244">
        <v>0</v>
      </c>
      <c r="BA50" s="246">
        <v>282.82533100000001</v>
      </c>
      <c r="BB50" s="262">
        <f t="shared" si="8"/>
        <v>304.4711620000005</v>
      </c>
      <c r="BC50" s="272">
        <f t="shared" si="9"/>
        <v>8.9049432494873321E-2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3</v>
      </c>
      <c r="Q51" s="145">
        <v>3502.9600200000004</v>
      </c>
      <c r="R51" s="145">
        <v>62.357400000000005</v>
      </c>
      <c r="S51" s="261">
        <f t="shared" si="3"/>
        <v>3440.6026200000006</v>
      </c>
      <c r="T51" s="244">
        <v>1392.90354</v>
      </c>
      <c r="W51" s="266">
        <f t="shared" si="4"/>
        <v>2047.6990800000005</v>
      </c>
      <c r="X51" s="246">
        <v>42.181383999999994</v>
      </c>
      <c r="Y51" s="244">
        <v>404.80236000000002</v>
      </c>
      <c r="Z51" s="246">
        <v>23.000312000000001</v>
      </c>
      <c r="AA51" s="244">
        <v>0</v>
      </c>
      <c r="AB51" s="244">
        <v>-5.8031230000000003</v>
      </c>
      <c r="AC51" s="246">
        <v>19.923702000000002</v>
      </c>
      <c r="AD51" s="244">
        <v>129.01604900000001</v>
      </c>
      <c r="AE51" s="244">
        <v>306.39852900000005</v>
      </c>
      <c r="AF51" s="244">
        <v>455.52924200000001</v>
      </c>
      <c r="AG51" s="244">
        <v>105.24128</v>
      </c>
      <c r="AH51" s="244">
        <v>0</v>
      </c>
      <c r="AI51" s="244">
        <v>116.338294</v>
      </c>
      <c r="AJ51" s="244">
        <v>39.603397000000001</v>
      </c>
      <c r="AK51" s="244">
        <v>0</v>
      </c>
      <c r="AL51" s="246">
        <v>30.882799000000002</v>
      </c>
      <c r="AM51" s="244">
        <v>0.84872000000000014</v>
      </c>
      <c r="AN51" s="244">
        <v>7.8930960000000008</v>
      </c>
      <c r="AO51" s="244">
        <v>0.26522499999999999</v>
      </c>
      <c r="AP51" s="244">
        <v>11.659291000000001</v>
      </c>
      <c r="AQ51" s="244">
        <v>0</v>
      </c>
      <c r="AR51" s="244">
        <v>5.3787630000000002</v>
      </c>
      <c r="AS51" s="244">
        <v>0</v>
      </c>
      <c r="AT51" s="246">
        <v>2.3339800000000004</v>
      </c>
      <c r="AU51" s="261">
        <f t="shared" si="5"/>
        <v>28.379075</v>
      </c>
      <c r="AV51" s="261">
        <f t="shared" si="6"/>
        <v>1211.3886650000002</v>
      </c>
      <c r="AW51" s="245">
        <v>57.352254000000002</v>
      </c>
      <c r="AX51" s="261">
        <f t="shared" si="7"/>
        <v>323.09468400000026</v>
      </c>
      <c r="AY51" s="244">
        <v>0</v>
      </c>
      <c r="AZ51" s="244">
        <v>0</v>
      </c>
      <c r="BA51" s="246">
        <v>288.74515300000002</v>
      </c>
      <c r="BB51" s="262">
        <f t="shared" si="8"/>
        <v>34.349531000000241</v>
      </c>
      <c r="BC51" s="272">
        <f t="shared" si="9"/>
        <v>9.2234762074161564E-2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3</v>
      </c>
      <c r="Q52" s="145">
        <v>3520.8432000000003</v>
      </c>
      <c r="R52" s="145">
        <v>79.357950000000017</v>
      </c>
      <c r="S52" s="261">
        <f t="shared" si="3"/>
        <v>3441.4852500000002</v>
      </c>
      <c r="T52" s="244">
        <v>1413.8258400000002</v>
      </c>
      <c r="W52" s="266">
        <f t="shared" si="4"/>
        <v>2027.65941</v>
      </c>
      <c r="X52" s="246">
        <v>39.051729000000009</v>
      </c>
      <c r="Y52" s="244">
        <v>404.846856</v>
      </c>
      <c r="Z52" s="246">
        <v>19.361425000000001</v>
      </c>
      <c r="AA52" s="244">
        <v>0</v>
      </c>
      <c r="AB52" s="244">
        <v>-6.9170679999999996</v>
      </c>
      <c r="AC52" s="246">
        <v>32.421104</v>
      </c>
      <c r="AD52" s="244">
        <v>136.12407899999999</v>
      </c>
      <c r="AE52" s="244">
        <v>376.59828200000004</v>
      </c>
      <c r="AF52" s="244">
        <v>163.54834399999999</v>
      </c>
      <c r="AG52" s="244">
        <v>148.16529399999999</v>
      </c>
      <c r="AH52" s="244">
        <v>0</v>
      </c>
      <c r="AI52" s="244">
        <v>97.878634000000019</v>
      </c>
      <c r="AJ52" s="244">
        <v>22.2789</v>
      </c>
      <c r="AK52" s="244">
        <v>0</v>
      </c>
      <c r="AL52" s="246">
        <v>43.475681999999999</v>
      </c>
      <c r="AM52" s="244">
        <v>3.0553920000000003</v>
      </c>
      <c r="AN52" s="244">
        <v>9.2934840000000012</v>
      </c>
      <c r="AO52" s="244">
        <v>0.80628400000000011</v>
      </c>
      <c r="AP52" s="244">
        <v>6.9064590000000008</v>
      </c>
      <c r="AQ52" s="244">
        <v>0</v>
      </c>
      <c r="AR52" s="244">
        <v>2.8326030000000002</v>
      </c>
      <c r="AS52" s="244">
        <v>0</v>
      </c>
      <c r="AT52" s="246">
        <v>2.2597169999999998</v>
      </c>
      <c r="AU52" s="261">
        <f t="shared" si="5"/>
        <v>25.153938999999998</v>
      </c>
      <c r="AV52" s="261">
        <f t="shared" si="6"/>
        <v>1013.2231540000002</v>
      </c>
      <c r="AW52" s="245">
        <v>57.638697000000001</v>
      </c>
      <c r="AX52" s="261">
        <f t="shared" si="7"/>
        <v>519.04158499999983</v>
      </c>
      <c r="AY52" s="244">
        <v>0</v>
      </c>
      <c r="AZ52" s="244">
        <v>0</v>
      </c>
      <c r="BA52" s="246">
        <v>296.11840800000004</v>
      </c>
      <c r="BB52" s="262">
        <f t="shared" si="8"/>
        <v>222.92317699999978</v>
      </c>
      <c r="BC52" s="272">
        <f t="shared" si="9"/>
        <v>0.14741968202389694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3</v>
      </c>
      <c r="Q53" s="145">
        <v>1830.1059000000002</v>
      </c>
      <c r="R53" s="145">
        <v>58.575825000000009</v>
      </c>
      <c r="S53" s="261">
        <f t="shared" si="3"/>
        <v>1771.5300750000001</v>
      </c>
      <c r="T53" s="244">
        <v>711.89118000000008</v>
      </c>
      <c r="W53" s="266">
        <f t="shared" si="4"/>
        <v>1059.638895</v>
      </c>
      <c r="X53" s="246">
        <v>26.013268000000004</v>
      </c>
      <c r="Y53" s="244">
        <v>147.57098400000001</v>
      </c>
      <c r="Z53" s="246">
        <v>23.286754999999999</v>
      </c>
      <c r="AA53" s="244">
        <v>0</v>
      </c>
      <c r="AB53" s="244">
        <v>-0.54105899999999996</v>
      </c>
      <c r="AC53" s="246">
        <v>26.331538000000002</v>
      </c>
      <c r="AD53" s="244">
        <v>98.493956000000011</v>
      </c>
      <c r="AE53" s="244">
        <v>242.90366400000002</v>
      </c>
      <c r="AF53" s="244">
        <v>138.53232200000002</v>
      </c>
      <c r="AG53" s="244">
        <v>98.387866000000002</v>
      </c>
      <c r="AH53" s="244">
        <v>0</v>
      </c>
      <c r="AI53" s="244">
        <v>80.723881000000006</v>
      </c>
      <c r="AJ53" s="244">
        <v>24.941759000000005</v>
      </c>
      <c r="AK53" s="244">
        <v>0</v>
      </c>
      <c r="AL53" s="246">
        <v>25.185765999999997</v>
      </c>
      <c r="AM53" s="244">
        <v>0.90176499999999993</v>
      </c>
      <c r="AN53" s="244">
        <v>2.8750390000000001</v>
      </c>
      <c r="AO53" s="244">
        <v>1.9308380000000001</v>
      </c>
      <c r="AP53" s="244">
        <v>12.868717000000002</v>
      </c>
      <c r="AQ53" s="244">
        <v>0</v>
      </c>
      <c r="AR53" s="244">
        <v>4.7528320000000006</v>
      </c>
      <c r="AS53" s="244">
        <v>0</v>
      </c>
      <c r="AT53" s="246">
        <v>0.53044999999999998</v>
      </c>
      <c r="AU53" s="261">
        <f t="shared" si="5"/>
        <v>23.859641000000003</v>
      </c>
      <c r="AV53" s="261">
        <f t="shared" si="6"/>
        <v>733.02885500000002</v>
      </c>
      <c r="AW53" s="245">
        <v>29.959816</v>
      </c>
      <c r="AX53" s="261">
        <f t="shared" si="7"/>
        <v>125.56969600000006</v>
      </c>
      <c r="AY53" s="244">
        <v>0</v>
      </c>
      <c r="AZ53" s="244">
        <v>0</v>
      </c>
      <c r="BA53" s="246">
        <v>219.30924800000003</v>
      </c>
      <c r="BB53" s="262">
        <f t="shared" si="8"/>
        <v>-93.739551999999961</v>
      </c>
      <c r="BC53" s="272">
        <f t="shared" si="9"/>
        <v>6.8613349642772062E-2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3</v>
      </c>
      <c r="Q54" s="145">
        <v>6887.8593000000001</v>
      </c>
      <c r="R54" s="145">
        <v>147.27195000000003</v>
      </c>
      <c r="S54" s="261">
        <f t="shared" si="3"/>
        <v>6740.5873499999998</v>
      </c>
      <c r="T54" s="244">
        <v>2836.0886399999999</v>
      </c>
      <c r="W54" s="266">
        <f t="shared" si="4"/>
        <v>3904.4987099999998</v>
      </c>
      <c r="X54" s="246">
        <v>80.617790999999997</v>
      </c>
      <c r="Y54" s="244">
        <v>792.9743400000001</v>
      </c>
      <c r="Z54" s="246">
        <v>35.518932</v>
      </c>
      <c r="AA54" s="244">
        <v>0</v>
      </c>
      <c r="AB54" s="244">
        <v>-17.674594000000003</v>
      </c>
      <c r="AC54" s="246">
        <v>56.365617000000007</v>
      </c>
      <c r="AD54" s="244">
        <v>183.32352</v>
      </c>
      <c r="AE54" s="244">
        <v>588.04626099999996</v>
      </c>
      <c r="AF54" s="244">
        <v>349.94847400000003</v>
      </c>
      <c r="AG54" s="244">
        <v>226.099008</v>
      </c>
      <c r="AH54" s="244">
        <v>0</v>
      </c>
      <c r="AI54" s="244">
        <v>172.55538500000003</v>
      </c>
      <c r="AJ54" s="244">
        <v>44.738153000000004</v>
      </c>
      <c r="AK54" s="244">
        <v>0</v>
      </c>
      <c r="AL54" s="246">
        <v>74.623706000000013</v>
      </c>
      <c r="AM54" s="244">
        <v>4.4663890000000004</v>
      </c>
      <c r="AN54" s="244">
        <v>9.8239340000000013</v>
      </c>
      <c r="AO54" s="244">
        <v>1.580741</v>
      </c>
      <c r="AP54" s="244">
        <v>22.533515999999999</v>
      </c>
      <c r="AQ54" s="244">
        <v>3.6176690000000002</v>
      </c>
      <c r="AR54" s="244">
        <v>5.0392749999999999</v>
      </c>
      <c r="AS54" s="244">
        <v>0</v>
      </c>
      <c r="AT54" s="246">
        <v>5.2090190000000005</v>
      </c>
      <c r="AU54" s="261">
        <f t="shared" si="5"/>
        <v>52.270542999999989</v>
      </c>
      <c r="AV54" s="261">
        <f t="shared" si="6"/>
        <v>1691.6050500000003</v>
      </c>
      <c r="AW54" s="245">
        <v>112.76306100000001</v>
      </c>
      <c r="AX54" s="261">
        <f t="shared" si="7"/>
        <v>1229.710558999999</v>
      </c>
      <c r="AY54" s="244">
        <v>0</v>
      </c>
      <c r="AZ54" s="244">
        <v>0</v>
      </c>
      <c r="BA54" s="246">
        <v>293.15849699999995</v>
      </c>
      <c r="BB54" s="262">
        <f t="shared" si="8"/>
        <v>936.55206199999907</v>
      </c>
      <c r="BC54" s="272">
        <f t="shared" si="9"/>
        <v>0.1785330543845457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3</v>
      </c>
      <c r="Q55" s="145">
        <v>3103.9848000000002</v>
      </c>
      <c r="R55" s="145">
        <v>47.054700000000004</v>
      </c>
      <c r="S55" s="261">
        <f t="shared" si="3"/>
        <v>3056.9301</v>
      </c>
      <c r="T55" s="244">
        <v>1238.2599600000001</v>
      </c>
      <c r="W55" s="266">
        <f t="shared" si="4"/>
        <v>1818.6701399999999</v>
      </c>
      <c r="X55" s="246">
        <v>53.543622999999997</v>
      </c>
      <c r="Y55" s="244">
        <v>359.68341600000002</v>
      </c>
      <c r="Z55" s="246">
        <v>12.062433</v>
      </c>
      <c r="AA55" s="244">
        <v>0</v>
      </c>
      <c r="AB55" s="244">
        <v>-8.1158850000000005</v>
      </c>
      <c r="AC55" s="246">
        <v>30.638792000000002</v>
      </c>
      <c r="AD55" s="244">
        <v>145.491826</v>
      </c>
      <c r="AE55" s="244">
        <v>244.07065400000002</v>
      </c>
      <c r="AF55" s="244">
        <v>116.35951200000001</v>
      </c>
      <c r="AG55" s="244">
        <v>167.60098200000002</v>
      </c>
      <c r="AH55" s="244">
        <v>0</v>
      </c>
      <c r="AI55" s="244">
        <v>145.91618600000001</v>
      </c>
      <c r="AJ55" s="244">
        <v>41.215965000000004</v>
      </c>
      <c r="AK55" s="244">
        <v>0</v>
      </c>
      <c r="AL55" s="246">
        <v>45.204948999999999</v>
      </c>
      <c r="AM55" s="244">
        <v>3.6601050000000002</v>
      </c>
      <c r="AN55" s="244">
        <v>16.698566</v>
      </c>
      <c r="AO55" s="244">
        <v>0.18035300000000001</v>
      </c>
      <c r="AP55" s="244">
        <v>58.338891000000004</v>
      </c>
      <c r="AQ55" s="244">
        <v>0</v>
      </c>
      <c r="AR55" s="244">
        <v>14.173624</v>
      </c>
      <c r="AS55" s="244">
        <v>0</v>
      </c>
      <c r="AT55" s="246">
        <v>4.4451710000000011</v>
      </c>
      <c r="AU55" s="261">
        <f t="shared" si="5"/>
        <v>97.496710000000007</v>
      </c>
      <c r="AV55" s="261">
        <f t="shared" si="6"/>
        <v>1003.3567840000002</v>
      </c>
      <c r="AW55" s="245">
        <v>50.817110000000007</v>
      </c>
      <c r="AX55" s="261">
        <f t="shared" si="7"/>
        <v>361.72968099999986</v>
      </c>
      <c r="AY55" s="244">
        <v>0</v>
      </c>
      <c r="AZ55" s="244">
        <v>0</v>
      </c>
      <c r="BA55" s="246">
        <v>88.012263999999988</v>
      </c>
      <c r="BB55" s="262">
        <f t="shared" si="8"/>
        <v>273.71741699999984</v>
      </c>
      <c r="BC55" s="272">
        <f t="shared" si="9"/>
        <v>0.11653719470533484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3</v>
      </c>
      <c r="Q56" s="145">
        <v>2394.0327600000001</v>
      </c>
      <c r="R56" s="145">
        <v>53.096400000000003</v>
      </c>
      <c r="S56" s="261">
        <f t="shared" si="3"/>
        <v>2340.9363600000001</v>
      </c>
      <c r="T56" s="244">
        <v>1242.6031800000001</v>
      </c>
      <c r="W56" s="266">
        <f t="shared" si="4"/>
        <v>1098.3331800000001</v>
      </c>
      <c r="X56" s="246">
        <v>35.274925000000003</v>
      </c>
      <c r="Y56" s="244">
        <v>160.641684</v>
      </c>
      <c r="Z56" s="246">
        <v>11.45772</v>
      </c>
      <c r="AA56" s="244">
        <v>0</v>
      </c>
      <c r="AB56" s="244">
        <v>-7.426300000000001E-2</v>
      </c>
      <c r="AC56" s="246">
        <v>25.100894000000004</v>
      </c>
      <c r="AD56" s="244">
        <v>60.725916000000005</v>
      </c>
      <c r="AE56" s="244">
        <v>292.47952100000003</v>
      </c>
      <c r="AF56" s="244">
        <v>108.43458899999999</v>
      </c>
      <c r="AG56" s="244">
        <v>60.566781000000006</v>
      </c>
      <c r="AH56" s="244">
        <v>0</v>
      </c>
      <c r="AI56" s="244">
        <v>76.703069999999997</v>
      </c>
      <c r="AJ56" s="244">
        <v>76.236273999999995</v>
      </c>
      <c r="AK56" s="244">
        <v>0</v>
      </c>
      <c r="AL56" s="246">
        <v>35.508323000000004</v>
      </c>
      <c r="AM56" s="244">
        <v>1.9202290000000002</v>
      </c>
      <c r="AN56" s="244">
        <v>8.0628399999999996</v>
      </c>
      <c r="AO56" s="244">
        <v>0</v>
      </c>
      <c r="AP56" s="244">
        <v>12.030606000000001</v>
      </c>
      <c r="AQ56" s="244">
        <v>0</v>
      </c>
      <c r="AR56" s="244">
        <v>4.2860360000000002</v>
      </c>
      <c r="AS56" s="244">
        <v>0</v>
      </c>
      <c r="AT56" s="246">
        <v>1.2836890000000001</v>
      </c>
      <c r="AU56" s="261">
        <f t="shared" si="5"/>
        <v>27.583399999999997</v>
      </c>
      <c r="AV56" s="261">
        <f t="shared" si="6"/>
        <v>738.23787400000003</v>
      </c>
      <c r="AW56" s="245">
        <v>39.189646000000003</v>
      </c>
      <c r="AX56" s="261">
        <f t="shared" si="7"/>
        <v>138.557962</v>
      </c>
      <c r="AY56" s="244">
        <v>0</v>
      </c>
      <c r="AZ56" s="244">
        <v>0</v>
      </c>
      <c r="BA56" s="246">
        <v>44.918506000000008</v>
      </c>
      <c r="BB56" s="262">
        <f t="shared" si="8"/>
        <v>93.639455999999996</v>
      </c>
      <c r="BC56" s="272">
        <f t="shared" si="9"/>
        <v>5.7876385116801828E-2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3</v>
      </c>
      <c r="Q57" s="145">
        <v>2568.5780399999999</v>
      </c>
      <c r="R57" s="145">
        <v>35.643825</v>
      </c>
      <c r="S57" s="261">
        <f t="shared" si="3"/>
        <v>2532.9342149999998</v>
      </c>
      <c r="T57" s="244">
        <v>996.88806</v>
      </c>
      <c r="W57" s="266">
        <f t="shared" si="4"/>
        <v>1536.0461549999998</v>
      </c>
      <c r="X57" s="246">
        <v>53.989201000000001</v>
      </c>
      <c r="Y57" s="244">
        <v>211.11127199999999</v>
      </c>
      <c r="Z57" s="246">
        <v>42.287473999999996</v>
      </c>
      <c r="AA57" s="244">
        <v>0</v>
      </c>
      <c r="AB57" s="244">
        <v>61.436719000000004</v>
      </c>
      <c r="AC57" s="246">
        <v>15.531576000000001</v>
      </c>
      <c r="AD57" s="244">
        <v>93.200065000000009</v>
      </c>
      <c r="AE57" s="244">
        <v>256.80145399999998</v>
      </c>
      <c r="AF57" s="244">
        <v>140.632904</v>
      </c>
      <c r="AG57" s="244">
        <v>181.30781000000002</v>
      </c>
      <c r="AH57" s="244">
        <v>0</v>
      </c>
      <c r="AI57" s="244">
        <v>78.676344</v>
      </c>
      <c r="AJ57" s="244">
        <v>31.402640000000005</v>
      </c>
      <c r="AK57" s="244">
        <v>1.8990110000000002</v>
      </c>
      <c r="AL57" s="246">
        <v>54.965229000000008</v>
      </c>
      <c r="AM57" s="244">
        <v>0.20157100000000003</v>
      </c>
      <c r="AN57" s="244">
        <v>2.397634</v>
      </c>
      <c r="AO57" s="244">
        <v>0.16974400000000001</v>
      </c>
      <c r="AP57" s="244">
        <v>5.8561680000000003</v>
      </c>
      <c r="AQ57" s="244">
        <v>0</v>
      </c>
      <c r="AR57" s="244">
        <v>4.6467420000000006</v>
      </c>
      <c r="AS57" s="244">
        <v>0</v>
      </c>
      <c r="AT57" s="246">
        <v>1.3367340000000001</v>
      </c>
      <c r="AU57" s="261">
        <f t="shared" si="5"/>
        <v>14.608592999999999</v>
      </c>
      <c r="AV57" s="261">
        <f t="shared" si="6"/>
        <v>853.49405000000002</v>
      </c>
      <c r="AW57" s="245">
        <v>48.058770000000003</v>
      </c>
      <c r="AX57" s="261">
        <f t="shared" si="7"/>
        <v>404.07368299999996</v>
      </c>
      <c r="AY57" s="244">
        <v>0</v>
      </c>
      <c r="AZ57" s="244">
        <v>0</v>
      </c>
      <c r="BA57" s="246">
        <v>207.07707100000002</v>
      </c>
      <c r="BB57" s="262">
        <f t="shared" si="8"/>
        <v>196.99661199999994</v>
      </c>
      <c r="BC57" s="272">
        <f t="shared" si="9"/>
        <v>0.15731415464410028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3</v>
      </c>
      <c r="Q58" s="145">
        <v>3176.6628599999999</v>
      </c>
      <c r="R58" s="145">
        <v>48.234375</v>
      </c>
      <c r="S58" s="261">
        <f t="shared" si="3"/>
        <v>3128.4284849999999</v>
      </c>
      <c r="T58" s="244">
        <v>1272.0531599999999</v>
      </c>
      <c r="W58" s="266">
        <f t="shared" si="4"/>
        <v>1856.375325</v>
      </c>
      <c r="X58" s="246">
        <v>35.253706999999999</v>
      </c>
      <c r="Y58" s="244">
        <v>368.09316000000001</v>
      </c>
      <c r="Z58" s="246">
        <v>18.597577000000001</v>
      </c>
      <c r="AA58" s="244">
        <v>0</v>
      </c>
      <c r="AB58" s="244">
        <v>-7.139857000000001</v>
      </c>
      <c r="AC58" s="246">
        <v>16.507604000000001</v>
      </c>
      <c r="AD58" s="244">
        <v>113.72848000000002</v>
      </c>
      <c r="AE58" s="244">
        <v>290.81390800000003</v>
      </c>
      <c r="AF58" s="244">
        <v>154.99749</v>
      </c>
      <c r="AG58" s="244">
        <v>139.07338100000001</v>
      </c>
      <c r="AH58" s="244">
        <v>0</v>
      </c>
      <c r="AI58" s="244">
        <v>72.353380000000016</v>
      </c>
      <c r="AJ58" s="244">
        <v>34.511077000000007</v>
      </c>
      <c r="AK58" s="244">
        <v>2.1217999999999999</v>
      </c>
      <c r="AL58" s="246">
        <v>39.242691000000008</v>
      </c>
      <c r="AM58" s="244">
        <v>4.4663890000000004</v>
      </c>
      <c r="AN58" s="244">
        <v>4.0950740000000003</v>
      </c>
      <c r="AO58" s="244">
        <v>3.1402640000000002</v>
      </c>
      <c r="AP58" s="244">
        <v>10.874225000000001</v>
      </c>
      <c r="AQ58" s="244">
        <v>0</v>
      </c>
      <c r="AR58" s="244">
        <v>12.911153000000001</v>
      </c>
      <c r="AS58" s="244">
        <v>0</v>
      </c>
      <c r="AT58" s="246">
        <v>4.9968390000000005</v>
      </c>
      <c r="AU58" s="261">
        <f t="shared" si="5"/>
        <v>40.483944000000001</v>
      </c>
      <c r="AV58" s="261">
        <f t="shared" si="6"/>
        <v>887.3261510000001</v>
      </c>
      <c r="AW58" s="245">
        <v>52.00531800000001</v>
      </c>
      <c r="AX58" s="261">
        <f t="shared" si="7"/>
        <v>504.46715899999992</v>
      </c>
      <c r="AY58" s="244">
        <v>0</v>
      </c>
      <c r="AZ58" s="244">
        <v>0</v>
      </c>
      <c r="BA58" s="246">
        <v>409.38009200000005</v>
      </c>
      <c r="BB58" s="262">
        <f t="shared" si="8"/>
        <v>95.087066999999877</v>
      </c>
      <c r="BC58" s="272">
        <f t="shared" si="9"/>
        <v>0.15880412282718598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3</v>
      </c>
      <c r="Q59" s="145">
        <v>3682.0413000000003</v>
      </c>
      <c r="R59" s="145">
        <v>112.00297500000002</v>
      </c>
      <c r="S59" s="261">
        <f t="shared" si="3"/>
        <v>3570.0383250000004</v>
      </c>
      <c r="T59" s="244">
        <v>1425.1771800000001</v>
      </c>
      <c r="W59" s="266">
        <f t="shared" si="4"/>
        <v>2144.8611450000003</v>
      </c>
      <c r="X59" s="246">
        <v>59.336137000000001</v>
      </c>
      <c r="Y59" s="244">
        <v>332.39624400000002</v>
      </c>
      <c r="Z59" s="246">
        <v>8.6993799999999997</v>
      </c>
      <c r="AA59" s="244">
        <v>0</v>
      </c>
      <c r="AB59" s="244">
        <v>-8.126494000000001</v>
      </c>
      <c r="AC59" s="246">
        <v>20.188927000000003</v>
      </c>
      <c r="AD59" s="244">
        <v>87.354506000000015</v>
      </c>
      <c r="AE59" s="244">
        <v>457.44947100000002</v>
      </c>
      <c r="AF59" s="244">
        <v>190.94078200000001</v>
      </c>
      <c r="AG59" s="244">
        <v>239.11625100000001</v>
      </c>
      <c r="AH59" s="244">
        <v>0</v>
      </c>
      <c r="AI59" s="244">
        <v>188.71289200000001</v>
      </c>
      <c r="AJ59" s="244">
        <v>56.514143000000004</v>
      </c>
      <c r="AK59" s="244">
        <v>4.7316140000000004</v>
      </c>
      <c r="AL59" s="246">
        <v>61.617072</v>
      </c>
      <c r="AM59" s="244">
        <v>3.2145269999999999</v>
      </c>
      <c r="AN59" s="244">
        <v>12.953589000000003</v>
      </c>
      <c r="AO59" s="244">
        <v>0.43496899999999999</v>
      </c>
      <c r="AP59" s="244">
        <v>8.5402450000000005</v>
      </c>
      <c r="AQ59" s="244">
        <v>0</v>
      </c>
      <c r="AR59" s="244">
        <v>5.6758150000000001</v>
      </c>
      <c r="AS59" s="244">
        <v>0</v>
      </c>
      <c r="AT59" s="246">
        <v>4.9013580000000001</v>
      </c>
      <c r="AU59" s="261">
        <f t="shared" si="5"/>
        <v>35.720503000000001</v>
      </c>
      <c r="AV59" s="261">
        <f t="shared" si="6"/>
        <v>1322.1572340000002</v>
      </c>
      <c r="AW59" s="245">
        <v>68.894846000000001</v>
      </c>
      <c r="AX59" s="261">
        <f t="shared" si="7"/>
        <v>365.43973700000004</v>
      </c>
      <c r="AY59" s="244">
        <v>0</v>
      </c>
      <c r="AZ59" s="244">
        <v>0</v>
      </c>
      <c r="BA59" s="246">
        <v>300.29835400000002</v>
      </c>
      <c r="BB59" s="262">
        <f t="shared" si="8"/>
        <v>65.141383000000019</v>
      </c>
      <c r="BC59" s="272">
        <f t="shared" si="9"/>
        <v>9.92492227069805E-2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3</v>
      </c>
      <c r="Q60" s="145">
        <v>6460.7041800000006</v>
      </c>
      <c r="R60" s="145">
        <v>60.064200000000007</v>
      </c>
      <c r="S60" s="261">
        <f t="shared" si="3"/>
        <v>6400.6399800000008</v>
      </c>
      <c r="T60" s="244">
        <v>2782.9380600000004</v>
      </c>
      <c r="W60" s="266">
        <f t="shared" si="4"/>
        <v>3617.7019200000004</v>
      </c>
      <c r="X60" s="246">
        <v>61.32002</v>
      </c>
      <c r="Y60" s="244">
        <v>753.23941200000013</v>
      </c>
      <c r="Z60" s="246">
        <v>24.634097999999998</v>
      </c>
      <c r="AA60" s="244">
        <v>0</v>
      </c>
      <c r="AB60" s="244">
        <v>-5.7925140000000006</v>
      </c>
      <c r="AC60" s="246">
        <v>13.759873000000002</v>
      </c>
      <c r="AD60" s="244">
        <v>116.32768500000002</v>
      </c>
      <c r="AE60" s="244">
        <v>469.50129500000003</v>
      </c>
      <c r="AF60" s="244">
        <v>390.79312400000009</v>
      </c>
      <c r="AG60" s="244">
        <v>142.64861400000004</v>
      </c>
      <c r="AH60" s="244">
        <v>0</v>
      </c>
      <c r="AI60" s="244">
        <v>288.23592100000002</v>
      </c>
      <c r="AJ60" s="244">
        <v>52.419069</v>
      </c>
      <c r="AK60" s="244">
        <v>0</v>
      </c>
      <c r="AL60" s="246">
        <v>54.031637000000003</v>
      </c>
      <c r="AM60" s="244">
        <v>4.5300429999999992</v>
      </c>
      <c r="AN60" s="244">
        <v>14.661638</v>
      </c>
      <c r="AO60" s="244">
        <v>1.071509</v>
      </c>
      <c r="AP60" s="244">
        <v>47.316140000000004</v>
      </c>
      <c r="AQ60" s="244">
        <v>0</v>
      </c>
      <c r="AR60" s="244">
        <v>5.3151090000000005</v>
      </c>
      <c r="AS60" s="244">
        <v>0</v>
      </c>
      <c r="AT60" s="246">
        <v>78.464163999999997</v>
      </c>
      <c r="AU60" s="261">
        <f t="shared" si="5"/>
        <v>151.35860300000002</v>
      </c>
      <c r="AV60" s="261">
        <f t="shared" si="6"/>
        <v>1665.3159479999999</v>
      </c>
      <c r="AW60" s="245">
        <v>105.77173000000001</v>
      </c>
      <c r="AX60" s="261">
        <f t="shared" si="7"/>
        <v>1015.3880710000007</v>
      </c>
      <c r="AY60" s="244">
        <v>0</v>
      </c>
      <c r="AZ60" s="244">
        <v>0</v>
      </c>
      <c r="BA60" s="246">
        <v>304.18124800000004</v>
      </c>
      <c r="BB60" s="262">
        <f t="shared" si="8"/>
        <v>711.20682300000067</v>
      </c>
      <c r="BC60" s="272">
        <f t="shared" si="9"/>
        <v>0.15716368412955267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3</v>
      </c>
      <c r="Q61" s="145">
        <v>4262.8534200000004</v>
      </c>
      <c r="R61" s="145">
        <v>47.131875000000008</v>
      </c>
      <c r="S61" s="261">
        <f t="shared" si="3"/>
        <v>4215.7215450000003</v>
      </c>
      <c r="T61" s="244">
        <v>1694.0826000000004</v>
      </c>
      <c r="W61" s="266">
        <f t="shared" si="4"/>
        <v>2521.6389449999997</v>
      </c>
      <c r="X61" s="246">
        <v>91.428362000000021</v>
      </c>
      <c r="Y61" s="244">
        <v>496.08590400000003</v>
      </c>
      <c r="Z61" s="246">
        <v>24.644707</v>
      </c>
      <c r="AA61" s="244">
        <v>0</v>
      </c>
      <c r="AB61" s="244">
        <v>-5.8349500000000001</v>
      </c>
      <c r="AC61" s="246">
        <v>16.030199</v>
      </c>
      <c r="AD61" s="244">
        <v>87.428769000000003</v>
      </c>
      <c r="AE61" s="244">
        <v>404.12863700000003</v>
      </c>
      <c r="AF61" s="244">
        <v>325.250722</v>
      </c>
      <c r="AG61" s="244">
        <v>127.976367</v>
      </c>
      <c r="AH61" s="244">
        <v>0</v>
      </c>
      <c r="AI61" s="244">
        <v>102.67390200000001</v>
      </c>
      <c r="AJ61" s="244">
        <v>46.329503000000003</v>
      </c>
      <c r="AK61" s="244">
        <v>0</v>
      </c>
      <c r="AL61" s="246">
        <v>75.949831000000003</v>
      </c>
      <c r="AM61" s="244">
        <v>5.6439880000000002</v>
      </c>
      <c r="AN61" s="244">
        <v>10.640827</v>
      </c>
      <c r="AO61" s="244">
        <v>0.56227700000000003</v>
      </c>
      <c r="AP61" s="244">
        <v>30.564529</v>
      </c>
      <c r="AQ61" s="244">
        <v>0</v>
      </c>
      <c r="AR61" s="244">
        <v>3.3312260000000005</v>
      </c>
      <c r="AS61" s="244">
        <v>0</v>
      </c>
      <c r="AT61" s="246">
        <v>55.46385200000001</v>
      </c>
      <c r="AU61" s="261">
        <f t="shared" si="5"/>
        <v>106.20669900000001</v>
      </c>
      <c r="AV61" s="261">
        <f t="shared" si="6"/>
        <v>1275.94443</v>
      </c>
      <c r="AW61" s="245">
        <v>69.786001999999996</v>
      </c>
      <c r="AX61" s="261">
        <f t="shared" si="7"/>
        <v>573.94478899999967</v>
      </c>
      <c r="AY61" s="244">
        <v>0</v>
      </c>
      <c r="AZ61" s="244">
        <v>0</v>
      </c>
      <c r="BA61" s="246">
        <v>337.34498200000002</v>
      </c>
      <c r="BB61" s="262">
        <f t="shared" si="8"/>
        <v>236.59980699999966</v>
      </c>
      <c r="BC61" s="272">
        <f t="shared" si="9"/>
        <v>0.13463864047194934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3</v>
      </c>
      <c r="Q62" s="145">
        <v>1784.4283800000001</v>
      </c>
      <c r="R62" s="145">
        <v>67.340699999999998</v>
      </c>
      <c r="S62" s="261">
        <f t="shared" si="3"/>
        <v>1717.0876800000001</v>
      </c>
      <c r="T62" s="244">
        <v>726.25896000000012</v>
      </c>
      <c r="W62" s="266">
        <f t="shared" si="4"/>
        <v>990.82871999999998</v>
      </c>
      <c r="X62" s="246">
        <v>24.846278000000002</v>
      </c>
      <c r="Y62" s="244">
        <v>159.84075600000003</v>
      </c>
      <c r="Z62" s="246">
        <v>4.848313000000001</v>
      </c>
      <c r="AA62" s="244">
        <v>0</v>
      </c>
      <c r="AB62" s="244">
        <v>-0.61532199999999992</v>
      </c>
      <c r="AC62" s="246">
        <v>26.692243999999999</v>
      </c>
      <c r="AD62" s="244">
        <v>80.766317000000001</v>
      </c>
      <c r="AE62" s="244">
        <v>245.375561</v>
      </c>
      <c r="AF62" s="244">
        <v>149.97943300000003</v>
      </c>
      <c r="AG62" s="244">
        <v>98.918316000000004</v>
      </c>
      <c r="AH62" s="244">
        <v>0</v>
      </c>
      <c r="AI62" s="244">
        <v>99.639728000000005</v>
      </c>
      <c r="AJ62" s="244">
        <v>20.295017000000001</v>
      </c>
      <c r="AK62" s="244">
        <v>0</v>
      </c>
      <c r="AL62" s="246">
        <v>23.742942000000003</v>
      </c>
      <c r="AM62" s="244">
        <v>3.7980220000000005</v>
      </c>
      <c r="AN62" s="244">
        <v>0.59410400000000008</v>
      </c>
      <c r="AO62" s="244">
        <v>0</v>
      </c>
      <c r="AP62" s="244">
        <v>2.44007</v>
      </c>
      <c r="AQ62" s="244">
        <v>0</v>
      </c>
      <c r="AR62" s="244">
        <v>3.1827000000000001</v>
      </c>
      <c r="AS62" s="244">
        <v>0</v>
      </c>
      <c r="AT62" s="246">
        <v>4.7634410000000011</v>
      </c>
      <c r="AU62" s="261">
        <f t="shared" si="5"/>
        <v>14.778337000000001</v>
      </c>
      <c r="AV62" s="261">
        <f t="shared" si="6"/>
        <v>733.49565100000007</v>
      </c>
      <c r="AW62" s="245">
        <v>29.217186000000002</v>
      </c>
      <c r="AX62" s="261">
        <f t="shared" si="7"/>
        <v>64.657457999999878</v>
      </c>
      <c r="AY62" s="244">
        <v>0</v>
      </c>
      <c r="AZ62" s="244">
        <v>0</v>
      </c>
      <c r="BA62" s="246">
        <v>201.30577500000001</v>
      </c>
      <c r="BB62" s="262">
        <f t="shared" si="8"/>
        <v>-136.64831700000013</v>
      </c>
      <c r="BC62" s="272">
        <f t="shared" si="9"/>
        <v>3.6234269038020947E-2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3</v>
      </c>
      <c r="Q63" s="145">
        <v>1036.01106</v>
      </c>
      <c r="R63" s="145">
        <v>26.206425000000003</v>
      </c>
      <c r="S63" s="261">
        <f t="shared" si="3"/>
        <v>1009.8046350000001</v>
      </c>
      <c r="T63" s="244">
        <v>582.09353999999996</v>
      </c>
      <c r="W63" s="266">
        <f t="shared" si="4"/>
        <v>427.71109500000011</v>
      </c>
      <c r="X63" s="246">
        <v>23.626242999999999</v>
      </c>
      <c r="Y63" s="244">
        <v>98.981352000000001</v>
      </c>
      <c r="Z63" s="246">
        <v>9.7178440000000013</v>
      </c>
      <c r="AA63" s="244">
        <v>0</v>
      </c>
      <c r="AB63" s="244">
        <v>-0.19096200000000002</v>
      </c>
      <c r="AC63" s="246">
        <v>4.1481190000000003</v>
      </c>
      <c r="AD63" s="244">
        <v>41.375100000000003</v>
      </c>
      <c r="AE63" s="244">
        <v>42.489045000000004</v>
      </c>
      <c r="AF63" s="244">
        <v>46.255240000000001</v>
      </c>
      <c r="AG63" s="244">
        <v>10.407429</v>
      </c>
      <c r="AH63" s="244">
        <v>0</v>
      </c>
      <c r="AI63" s="244">
        <v>2.959911</v>
      </c>
      <c r="AJ63" s="244">
        <v>5.1029290000000005</v>
      </c>
      <c r="AK63" s="244">
        <v>0</v>
      </c>
      <c r="AL63" s="246">
        <v>17.823120000000003</v>
      </c>
      <c r="AM63" s="244">
        <v>3.490361</v>
      </c>
      <c r="AN63" s="244">
        <v>0.519841</v>
      </c>
      <c r="AO63" s="244">
        <v>0</v>
      </c>
      <c r="AP63" s="244">
        <v>15.170870000000001</v>
      </c>
      <c r="AQ63" s="244">
        <v>0</v>
      </c>
      <c r="AR63" s="244">
        <v>1.27308</v>
      </c>
      <c r="AS63" s="244">
        <v>0</v>
      </c>
      <c r="AT63" s="246">
        <v>-0.43496899999999999</v>
      </c>
      <c r="AU63" s="261">
        <f t="shared" si="5"/>
        <v>20.019183000000002</v>
      </c>
      <c r="AV63" s="261">
        <f t="shared" si="6"/>
        <v>186.43195700000001</v>
      </c>
      <c r="AW63" s="245">
        <v>16.963791000000001</v>
      </c>
      <c r="AX63" s="261">
        <f t="shared" si="7"/>
        <v>95.94706500000008</v>
      </c>
      <c r="AY63" s="244">
        <v>0</v>
      </c>
      <c r="AZ63" s="244">
        <v>0</v>
      </c>
      <c r="BA63" s="246">
        <v>26.617981</v>
      </c>
      <c r="BB63" s="262">
        <f t="shared" si="8"/>
        <v>69.32908400000008</v>
      </c>
      <c r="BC63" s="272">
        <f t="shared" si="9"/>
        <v>9.261200840848173E-2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3</v>
      </c>
      <c r="Q64" s="145">
        <v>813.08934000000011</v>
      </c>
      <c r="R64" s="145">
        <v>33.008850000000002</v>
      </c>
      <c r="S64" s="261">
        <f t="shared" si="3"/>
        <v>780.08049000000005</v>
      </c>
      <c r="T64" s="244">
        <v>455.00616000000002</v>
      </c>
      <c r="W64" s="266">
        <f t="shared" si="4"/>
        <v>325.07433000000003</v>
      </c>
      <c r="X64" s="246">
        <v>19.170463000000002</v>
      </c>
      <c r="Y64" s="244">
        <v>76.433003999999983</v>
      </c>
      <c r="Z64" s="246">
        <v>15.542185000000002</v>
      </c>
      <c r="AA64" s="244">
        <v>0</v>
      </c>
      <c r="AB64" s="244">
        <v>-0.16974400000000001</v>
      </c>
      <c r="AC64" s="246">
        <v>4.8377039999999996</v>
      </c>
      <c r="AD64" s="244">
        <v>68.247697000000002</v>
      </c>
      <c r="AE64" s="244">
        <v>34.648993999999995</v>
      </c>
      <c r="AF64" s="244">
        <v>67.791510000000002</v>
      </c>
      <c r="AG64" s="244">
        <v>11.521374000000002</v>
      </c>
      <c r="AH64" s="244">
        <v>0</v>
      </c>
      <c r="AI64" s="244">
        <v>1.198817</v>
      </c>
      <c r="AJ64" s="244">
        <v>5.3787630000000002</v>
      </c>
      <c r="AK64" s="244">
        <v>0</v>
      </c>
      <c r="AL64" s="246">
        <v>141.55588700000001</v>
      </c>
      <c r="AM64" s="244">
        <v>1.0609</v>
      </c>
      <c r="AN64" s="244">
        <v>6.4608810000000005</v>
      </c>
      <c r="AO64" s="244">
        <v>0</v>
      </c>
      <c r="AP64" s="244">
        <v>6.7261059999999997</v>
      </c>
      <c r="AQ64" s="244">
        <v>0</v>
      </c>
      <c r="AR64" s="244">
        <v>1.1245540000000001</v>
      </c>
      <c r="AS64" s="244">
        <v>0</v>
      </c>
      <c r="AT64" s="246">
        <v>1.092727</v>
      </c>
      <c r="AU64" s="261">
        <f t="shared" si="5"/>
        <v>16.465167999999998</v>
      </c>
      <c r="AV64" s="261">
        <f t="shared" si="6"/>
        <v>346.80820999999997</v>
      </c>
      <c r="AW64" s="245">
        <v>13.314295000000001</v>
      </c>
      <c r="AX64" s="261">
        <f t="shared" si="7"/>
        <v>-141.52586699999995</v>
      </c>
      <c r="AY64" s="244">
        <v>0</v>
      </c>
      <c r="AZ64" s="244">
        <v>0</v>
      </c>
      <c r="BA64" s="246">
        <v>26.671026000000001</v>
      </c>
      <c r="BB64" s="262">
        <f t="shared" si="8"/>
        <v>-168.19689299999996</v>
      </c>
      <c r="BC64" s="272">
        <f t="shared" si="9"/>
        <v>-0.1740594299268515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3</v>
      </c>
      <c r="Q65" s="145">
        <v>2824.8733800000005</v>
      </c>
      <c r="R65" s="145">
        <v>18.555074999999999</v>
      </c>
      <c r="S65" s="261">
        <f t="shared" si="3"/>
        <v>2806.3183050000002</v>
      </c>
      <c r="T65" s="244">
        <v>1131.4031400000001</v>
      </c>
      <c r="W65" s="266">
        <f t="shared" si="4"/>
        <v>1674.9151650000001</v>
      </c>
      <c r="X65" s="246">
        <v>60.853224000000004</v>
      </c>
      <c r="Y65" s="244">
        <v>330.28268400000002</v>
      </c>
      <c r="Z65" s="246">
        <v>18.438441999999998</v>
      </c>
      <c r="AA65" s="244">
        <v>0</v>
      </c>
      <c r="AB65" s="244">
        <v>-6.4927080000000004</v>
      </c>
      <c r="AC65" s="246">
        <v>9.4950549999999989</v>
      </c>
      <c r="AD65" s="244">
        <v>110.15324700000001</v>
      </c>
      <c r="AE65" s="244">
        <v>255.64507300000002</v>
      </c>
      <c r="AF65" s="244">
        <v>163.21946499999999</v>
      </c>
      <c r="AG65" s="244">
        <v>272.88469800000007</v>
      </c>
      <c r="AH65" s="244">
        <v>0</v>
      </c>
      <c r="AI65" s="244">
        <v>89.539960000000008</v>
      </c>
      <c r="AJ65" s="244">
        <v>45.512610000000002</v>
      </c>
      <c r="AK65" s="244">
        <v>0</v>
      </c>
      <c r="AL65" s="246">
        <v>67.473240000000018</v>
      </c>
      <c r="AM65" s="244">
        <v>4.0632470000000005</v>
      </c>
      <c r="AN65" s="244">
        <v>9.3783560000000001</v>
      </c>
      <c r="AO65" s="244">
        <v>1.739876</v>
      </c>
      <c r="AP65" s="244">
        <v>34.086717000000007</v>
      </c>
      <c r="AQ65" s="244">
        <v>0</v>
      </c>
      <c r="AR65" s="244">
        <v>6.291137</v>
      </c>
      <c r="AS65" s="244">
        <v>0</v>
      </c>
      <c r="AT65" s="246">
        <v>24.676534000000004</v>
      </c>
      <c r="AU65" s="261">
        <f t="shared" si="5"/>
        <v>80.235867000000013</v>
      </c>
      <c r="AV65" s="261">
        <f t="shared" si="6"/>
        <v>1084.6641600000003</v>
      </c>
      <c r="AW65" s="245">
        <v>46.244631000000005</v>
      </c>
      <c r="AX65" s="261">
        <f t="shared" si="7"/>
        <v>137.43437099999986</v>
      </c>
      <c r="AY65" s="244">
        <v>0</v>
      </c>
      <c r="AZ65" s="244">
        <v>0</v>
      </c>
      <c r="BA65" s="246">
        <v>317.67589600000002</v>
      </c>
      <c r="BB65" s="262">
        <f t="shared" si="8"/>
        <v>-180.24152500000017</v>
      </c>
      <c r="BC65" s="272">
        <f t="shared" si="9"/>
        <v>4.8651515488456983E-2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3</v>
      </c>
      <c r="Q66" s="145">
        <v>1917.8775000000003</v>
      </c>
      <c r="R66" s="145">
        <v>27.099450000000001</v>
      </c>
      <c r="S66" s="261">
        <f t="shared" si="3"/>
        <v>1890.7780500000003</v>
      </c>
      <c r="T66" s="244">
        <v>1081.0875600000002</v>
      </c>
      <c r="W66" s="266">
        <f t="shared" si="4"/>
        <v>809.69049000000018</v>
      </c>
      <c r="X66" s="246">
        <v>44.579018000000005</v>
      </c>
      <c r="Y66" s="244">
        <v>185.40370800000002</v>
      </c>
      <c r="Z66" s="246">
        <v>13.611347</v>
      </c>
      <c r="AA66" s="244">
        <v>0</v>
      </c>
      <c r="AB66" s="244">
        <v>-1.432215</v>
      </c>
      <c r="AC66" s="246">
        <v>4.7528320000000006</v>
      </c>
      <c r="AD66" s="244">
        <v>53.36327</v>
      </c>
      <c r="AE66" s="244">
        <v>42.160166000000004</v>
      </c>
      <c r="AF66" s="244">
        <v>63.229640000000011</v>
      </c>
      <c r="AG66" s="244">
        <v>14.046316000000001</v>
      </c>
      <c r="AH66" s="244">
        <v>0</v>
      </c>
      <c r="AI66" s="244">
        <v>5.4636350000000009</v>
      </c>
      <c r="AJ66" s="244">
        <v>3.4479250000000001</v>
      </c>
      <c r="AK66" s="244">
        <v>0</v>
      </c>
      <c r="AL66" s="246">
        <v>23.170056000000002</v>
      </c>
      <c r="AM66" s="244">
        <v>3.0023470000000003</v>
      </c>
      <c r="AN66" s="244">
        <v>7.489954</v>
      </c>
      <c r="AO66" s="244">
        <v>0</v>
      </c>
      <c r="AP66" s="244">
        <v>8.6993799999999997</v>
      </c>
      <c r="AQ66" s="244">
        <v>1.8990110000000002</v>
      </c>
      <c r="AR66" s="244">
        <v>1.9626650000000003</v>
      </c>
      <c r="AS66" s="244">
        <v>0</v>
      </c>
      <c r="AT66" s="246">
        <v>0.286443</v>
      </c>
      <c r="AU66" s="261">
        <f t="shared" si="5"/>
        <v>23.339800000000004</v>
      </c>
      <c r="AV66" s="261">
        <f t="shared" si="6"/>
        <v>228.22080800000001</v>
      </c>
      <c r="AW66" s="245">
        <v>31.402640000000005</v>
      </c>
      <c r="AX66" s="261">
        <f t="shared" si="7"/>
        <v>309.79358600000012</v>
      </c>
      <c r="AY66" s="244">
        <v>0</v>
      </c>
      <c r="AZ66" s="244">
        <v>0</v>
      </c>
      <c r="BA66" s="246">
        <v>77.265347000000006</v>
      </c>
      <c r="BB66" s="262">
        <f t="shared" si="8"/>
        <v>232.5282390000001</v>
      </c>
      <c r="BC66" s="272">
        <f t="shared" si="9"/>
        <v>0.16152939173643785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3</v>
      </c>
      <c r="Q67" s="145">
        <v>3335.8424400000004</v>
      </c>
      <c r="R67" s="145">
        <v>75.852000000000004</v>
      </c>
      <c r="S67" s="261">
        <f t="shared" si="3"/>
        <v>3259.9904400000005</v>
      </c>
      <c r="T67" s="244">
        <v>1370.9379600000002</v>
      </c>
      <c r="W67" s="266">
        <f t="shared" si="4"/>
        <v>1889.0524800000003</v>
      </c>
      <c r="X67" s="246">
        <v>32.251359999999998</v>
      </c>
      <c r="Y67" s="244">
        <v>303.59620800000005</v>
      </c>
      <c r="Z67" s="246">
        <v>3.8086309999999997</v>
      </c>
      <c r="AA67" s="244">
        <v>0</v>
      </c>
      <c r="AB67" s="244">
        <v>-0.74263000000000001</v>
      </c>
      <c r="AC67" s="246">
        <v>25.960223000000003</v>
      </c>
      <c r="AD67" s="244">
        <v>116.10489600000001</v>
      </c>
      <c r="AE67" s="244">
        <v>348.95122800000001</v>
      </c>
      <c r="AF67" s="244">
        <v>218.471137</v>
      </c>
      <c r="AG67" s="244">
        <v>165.52161800000002</v>
      </c>
      <c r="AH67" s="244">
        <v>0</v>
      </c>
      <c r="AI67" s="244">
        <v>145.72522400000003</v>
      </c>
      <c r="AJ67" s="244">
        <v>26.310320000000001</v>
      </c>
      <c r="AK67" s="244">
        <v>0</v>
      </c>
      <c r="AL67" s="246">
        <v>36.908711000000004</v>
      </c>
      <c r="AM67" s="244">
        <v>3.4267070000000004</v>
      </c>
      <c r="AN67" s="244">
        <v>7.2883830000000005</v>
      </c>
      <c r="AO67" s="244">
        <v>0</v>
      </c>
      <c r="AP67" s="244">
        <v>10.768135000000001</v>
      </c>
      <c r="AQ67" s="244">
        <v>0</v>
      </c>
      <c r="AR67" s="244">
        <v>4.4982160000000002</v>
      </c>
      <c r="AS67" s="244">
        <v>0</v>
      </c>
      <c r="AT67" s="246">
        <v>6.5139260000000005</v>
      </c>
      <c r="AU67" s="261">
        <f t="shared" si="5"/>
        <v>32.495367000000002</v>
      </c>
      <c r="AV67" s="261">
        <f t="shared" si="6"/>
        <v>1090.488501</v>
      </c>
      <c r="AW67" s="245">
        <v>54.615132000000003</v>
      </c>
      <c r="AX67" s="261">
        <f t="shared" si="7"/>
        <v>429.51024100000029</v>
      </c>
      <c r="AY67" s="244">
        <v>0</v>
      </c>
      <c r="AZ67" s="244">
        <v>0</v>
      </c>
      <c r="BA67" s="246">
        <v>285.12748399999998</v>
      </c>
      <c r="BB67" s="262">
        <f t="shared" si="8"/>
        <v>144.38275700000031</v>
      </c>
      <c r="BC67" s="272">
        <f t="shared" si="9"/>
        <v>0.12875615342312158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3</v>
      </c>
      <c r="Q68" s="145">
        <v>4922.3197800000007</v>
      </c>
      <c r="R68" s="145">
        <v>66.370500000000007</v>
      </c>
      <c r="S68" s="261">
        <f t="shared" si="3"/>
        <v>4855.9492800000007</v>
      </c>
      <c r="T68" s="244">
        <v>2016.4901400000003</v>
      </c>
      <c r="W68" s="266">
        <f t="shared" si="4"/>
        <v>2839.4591400000004</v>
      </c>
      <c r="X68" s="246">
        <v>101.40082200000001</v>
      </c>
      <c r="Y68" s="244">
        <v>571.39538400000004</v>
      </c>
      <c r="Z68" s="246">
        <v>23.562589000000003</v>
      </c>
      <c r="AA68" s="244">
        <v>0</v>
      </c>
      <c r="AB68" s="244">
        <v>-5.5909430000000002</v>
      </c>
      <c r="AC68" s="246">
        <v>22.427426000000001</v>
      </c>
      <c r="AD68" s="244">
        <v>146.68003399999998</v>
      </c>
      <c r="AE68" s="244">
        <v>420.43467000000004</v>
      </c>
      <c r="AF68" s="244">
        <v>303.14156600000001</v>
      </c>
      <c r="AG68" s="244">
        <v>150.61597300000003</v>
      </c>
      <c r="AH68" s="244">
        <v>0</v>
      </c>
      <c r="AI68" s="244">
        <v>78.145893999999998</v>
      </c>
      <c r="AJ68" s="244">
        <v>30.957062000000001</v>
      </c>
      <c r="AK68" s="244">
        <v>0</v>
      </c>
      <c r="AL68" s="246">
        <v>59.983286000000007</v>
      </c>
      <c r="AM68" s="244">
        <v>3.1084369999999999</v>
      </c>
      <c r="AN68" s="244">
        <v>8.4129369999999994</v>
      </c>
      <c r="AO68" s="244">
        <v>9.9512420000000006</v>
      </c>
      <c r="AP68" s="244">
        <v>51.761311000000006</v>
      </c>
      <c r="AQ68" s="244">
        <v>0</v>
      </c>
      <c r="AR68" s="244">
        <v>5.7925140000000006</v>
      </c>
      <c r="AS68" s="244">
        <v>0</v>
      </c>
      <c r="AT68" s="246">
        <v>10.07855</v>
      </c>
      <c r="AU68" s="261">
        <f t="shared" si="5"/>
        <v>89.104991000000012</v>
      </c>
      <c r="AV68" s="261">
        <f t="shared" si="6"/>
        <v>1279.0634759999998</v>
      </c>
      <c r="AW68" s="245">
        <v>80.585964000000004</v>
      </c>
      <c r="AX68" s="261">
        <f t="shared" si="7"/>
        <v>800.28738800000053</v>
      </c>
      <c r="AY68" s="244">
        <v>0</v>
      </c>
      <c r="AZ68" s="244">
        <v>0</v>
      </c>
      <c r="BA68" s="246">
        <v>321.94071400000001</v>
      </c>
      <c r="BB68" s="262">
        <f t="shared" si="8"/>
        <v>478.34667400000052</v>
      </c>
      <c r="BC68" s="272">
        <f t="shared" si="9"/>
        <v>0.16258338014764259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3</v>
      </c>
      <c r="Q69" s="145">
        <v>2632.6377000000007</v>
      </c>
      <c r="R69" s="145">
        <v>27.992475000000002</v>
      </c>
      <c r="S69" s="261">
        <f t="shared" si="3"/>
        <v>2604.6452250000007</v>
      </c>
      <c r="T69" s="244">
        <v>1045.4572800000001</v>
      </c>
      <c r="W69" s="266">
        <f t="shared" si="4"/>
        <v>1559.1879450000006</v>
      </c>
      <c r="X69" s="246">
        <v>58.710206000000007</v>
      </c>
      <c r="Y69" s="244">
        <v>217.10710799999998</v>
      </c>
      <c r="Z69" s="246">
        <v>46.531074000000004</v>
      </c>
      <c r="AA69" s="244">
        <v>0</v>
      </c>
      <c r="AB69" s="244">
        <v>49.045407000000004</v>
      </c>
      <c r="AC69" s="246">
        <v>9.7814980000000009</v>
      </c>
      <c r="AD69" s="244">
        <v>98.016550999999993</v>
      </c>
      <c r="AE69" s="244">
        <v>216.68882500000001</v>
      </c>
      <c r="AF69" s="244">
        <v>186.060642</v>
      </c>
      <c r="AG69" s="244">
        <v>74.878321999999997</v>
      </c>
      <c r="AH69" s="244">
        <v>0</v>
      </c>
      <c r="AI69" s="244">
        <v>77.042558000000014</v>
      </c>
      <c r="AJ69" s="244">
        <v>62.752235000000006</v>
      </c>
      <c r="AK69" s="244">
        <v>0</v>
      </c>
      <c r="AL69" s="246">
        <v>34.88239200000001</v>
      </c>
      <c r="AM69" s="244">
        <v>4.7846589999999996</v>
      </c>
      <c r="AN69" s="244">
        <v>6.556362</v>
      </c>
      <c r="AO69" s="244">
        <v>1.559523</v>
      </c>
      <c r="AP69" s="244">
        <v>7.7127429999999997</v>
      </c>
      <c r="AQ69" s="244">
        <v>0</v>
      </c>
      <c r="AR69" s="244">
        <v>4.4876070000000006</v>
      </c>
      <c r="AS69" s="244">
        <v>0</v>
      </c>
      <c r="AT69" s="246">
        <v>7.5748259999999998</v>
      </c>
      <c r="AU69" s="261">
        <f t="shared" si="5"/>
        <v>32.675719999999998</v>
      </c>
      <c r="AV69" s="261">
        <f t="shared" si="6"/>
        <v>782.99724500000002</v>
      </c>
      <c r="AW69" s="245">
        <v>43.104367000000003</v>
      </c>
      <c r="AX69" s="261">
        <f t="shared" si="7"/>
        <v>469.56485000000055</v>
      </c>
      <c r="AY69" s="244">
        <v>0</v>
      </c>
      <c r="AZ69" s="244">
        <v>0</v>
      </c>
      <c r="BA69" s="246">
        <v>296.95651900000007</v>
      </c>
      <c r="BB69" s="262">
        <f t="shared" si="8"/>
        <v>172.60833100000048</v>
      </c>
      <c r="BC69" s="272">
        <f t="shared" si="9"/>
        <v>0.17836288297474445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3</v>
      </c>
      <c r="Q70" s="145">
        <v>3453.7217400000009</v>
      </c>
      <c r="R70" s="145">
        <v>69.931575000000009</v>
      </c>
      <c r="S70" s="261">
        <f t="shared" si="3"/>
        <v>3383.7901650000008</v>
      </c>
      <c r="T70" s="244">
        <v>1387.82322</v>
      </c>
      <c r="W70" s="266">
        <f t="shared" si="4"/>
        <v>1995.9669450000008</v>
      </c>
      <c r="X70" s="246">
        <v>54.169554000000005</v>
      </c>
      <c r="Y70" s="244">
        <v>315.154044</v>
      </c>
      <c r="Z70" s="246">
        <v>10.757526</v>
      </c>
      <c r="AA70" s="244">
        <v>0</v>
      </c>
      <c r="AB70" s="244">
        <v>-6.2487010000000005</v>
      </c>
      <c r="AC70" s="246">
        <v>26.331538000000002</v>
      </c>
      <c r="AD70" s="244">
        <v>108.699814</v>
      </c>
      <c r="AE70" s="244">
        <v>381.87095499999998</v>
      </c>
      <c r="AF70" s="244">
        <v>228.072282</v>
      </c>
      <c r="AG70" s="244">
        <v>113.134376</v>
      </c>
      <c r="AH70" s="244">
        <v>0</v>
      </c>
      <c r="AI70" s="244">
        <v>135.964944</v>
      </c>
      <c r="AJ70" s="244">
        <v>34.235243000000004</v>
      </c>
      <c r="AK70" s="244">
        <v>0</v>
      </c>
      <c r="AL70" s="246">
        <v>42.276865000000008</v>
      </c>
      <c r="AM70" s="244">
        <v>5.0074480000000001</v>
      </c>
      <c r="AN70" s="244">
        <v>7.2459470000000001</v>
      </c>
      <c r="AO70" s="244">
        <v>0</v>
      </c>
      <c r="AP70" s="244">
        <v>9.4950549999999989</v>
      </c>
      <c r="AQ70" s="244">
        <v>0</v>
      </c>
      <c r="AR70" s="244">
        <v>3.532797</v>
      </c>
      <c r="AS70" s="244">
        <v>0</v>
      </c>
      <c r="AT70" s="246">
        <v>32.537803000000004</v>
      </c>
      <c r="AU70" s="261">
        <f t="shared" si="5"/>
        <v>57.819050000000004</v>
      </c>
      <c r="AV70" s="261">
        <f t="shared" si="6"/>
        <v>1102.073529</v>
      </c>
      <c r="AW70" s="245">
        <v>56.545970000000004</v>
      </c>
      <c r="AX70" s="261">
        <f t="shared" si="7"/>
        <v>477.34915900000067</v>
      </c>
      <c r="AY70" s="244">
        <v>0</v>
      </c>
      <c r="AZ70" s="244">
        <v>0</v>
      </c>
      <c r="BA70" s="246">
        <v>258.73229200000003</v>
      </c>
      <c r="BB70" s="262">
        <f t="shared" si="8"/>
        <v>218.61686700000064</v>
      </c>
      <c r="BC70" s="272">
        <f t="shared" si="9"/>
        <v>0.13821297572166324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3</v>
      </c>
      <c r="Q71" s="145">
        <v>4371.0597000000007</v>
      </c>
      <c r="R71" s="145">
        <v>44.177175000000005</v>
      </c>
      <c r="S71" s="261">
        <f t="shared" si="3"/>
        <v>4326.8825250000009</v>
      </c>
      <c r="T71" s="244">
        <v>2079.8127000000004</v>
      </c>
      <c r="W71" s="266">
        <f t="shared" si="4"/>
        <v>2247.0698250000005</v>
      </c>
      <c r="X71" s="246">
        <v>59.378572999999996</v>
      </c>
      <c r="Y71" s="244">
        <v>297.02192400000001</v>
      </c>
      <c r="Z71" s="246">
        <v>0.19096200000000002</v>
      </c>
      <c r="AA71" s="244">
        <v>0</v>
      </c>
      <c r="AB71" s="244">
        <v>-1.6443950000000001</v>
      </c>
      <c r="AC71" s="246">
        <v>14.258495999999999</v>
      </c>
      <c r="AD71" s="244">
        <v>96.955651000000017</v>
      </c>
      <c r="AE71" s="244">
        <v>332.09352699999999</v>
      </c>
      <c r="AF71" s="244">
        <v>258.18062400000002</v>
      </c>
      <c r="AG71" s="244">
        <v>94.367055000000008</v>
      </c>
      <c r="AH71" s="244">
        <v>0</v>
      </c>
      <c r="AI71" s="244">
        <v>111.42632700000001</v>
      </c>
      <c r="AJ71" s="244">
        <v>92.659006000000005</v>
      </c>
      <c r="AK71" s="244">
        <v>0</v>
      </c>
      <c r="AL71" s="246">
        <v>48.780182000000003</v>
      </c>
      <c r="AM71" s="244">
        <v>2.4825060000000003</v>
      </c>
      <c r="AN71" s="244">
        <v>11.097014000000001</v>
      </c>
      <c r="AO71" s="244">
        <v>0</v>
      </c>
      <c r="AP71" s="244">
        <v>10.736307999999999</v>
      </c>
      <c r="AQ71" s="244">
        <v>0</v>
      </c>
      <c r="AR71" s="244">
        <v>3.6176690000000002</v>
      </c>
      <c r="AS71" s="244">
        <v>0</v>
      </c>
      <c r="AT71" s="246">
        <v>12.921762000000001</v>
      </c>
      <c r="AU71" s="261">
        <f t="shared" si="5"/>
        <v>40.855259000000004</v>
      </c>
      <c r="AV71" s="261">
        <f t="shared" si="6"/>
        <v>1075.3176310000001</v>
      </c>
      <c r="AW71" s="245">
        <v>71.557704999999999</v>
      </c>
      <c r="AX71" s="261">
        <f t="shared" si="7"/>
        <v>756.21713100000034</v>
      </c>
      <c r="AY71" s="244">
        <v>0</v>
      </c>
      <c r="AZ71" s="244">
        <v>0</v>
      </c>
      <c r="BA71" s="246">
        <v>202.44093800000002</v>
      </c>
      <c r="BB71" s="262">
        <f t="shared" si="8"/>
        <v>553.77619300000038</v>
      </c>
      <c r="BC71" s="272">
        <f t="shared" si="9"/>
        <v>0.17300544556735298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3</v>
      </c>
      <c r="Q72" s="145">
        <v>9905.5353600000017</v>
      </c>
      <c r="R72" s="145">
        <v>26.625374999999998</v>
      </c>
      <c r="S72" s="261">
        <f t="shared" si="3"/>
        <v>9878.9099850000021</v>
      </c>
      <c r="T72" s="244">
        <v>3179.3164200000001</v>
      </c>
      <c r="W72" s="266">
        <f t="shared" si="4"/>
        <v>6699.5935650000019</v>
      </c>
      <c r="X72" s="246">
        <v>263.14563600000002</v>
      </c>
      <c r="Y72" s="244">
        <v>1162.8028440000001</v>
      </c>
      <c r="Z72" s="246">
        <v>60.778961000000002</v>
      </c>
      <c r="AA72" s="244">
        <v>0</v>
      </c>
      <c r="AB72" s="244">
        <v>-27.763753000000001</v>
      </c>
      <c r="AC72" s="246">
        <v>7.0974210000000006</v>
      </c>
      <c r="AD72" s="244">
        <v>245.64078599999999</v>
      </c>
      <c r="AE72" s="244">
        <v>579.83489500000007</v>
      </c>
      <c r="AF72" s="244">
        <v>462.06438600000007</v>
      </c>
      <c r="AG72" s="244">
        <v>363.23094200000003</v>
      </c>
      <c r="AH72" s="244">
        <v>0</v>
      </c>
      <c r="AI72" s="244">
        <v>312.05312600000002</v>
      </c>
      <c r="AJ72" s="244">
        <v>34.532294999999998</v>
      </c>
      <c r="AK72" s="244">
        <v>41.863114000000003</v>
      </c>
      <c r="AL72" s="246">
        <v>151.13581400000001</v>
      </c>
      <c r="AM72" s="244">
        <v>27.286348</v>
      </c>
      <c r="AN72" s="244">
        <v>16.730392999999999</v>
      </c>
      <c r="AO72" s="244">
        <v>35.826593000000003</v>
      </c>
      <c r="AP72" s="244">
        <v>120.666766</v>
      </c>
      <c r="AQ72" s="244">
        <v>0</v>
      </c>
      <c r="AR72" s="244">
        <v>20.899730000000002</v>
      </c>
      <c r="AS72" s="244">
        <v>0</v>
      </c>
      <c r="AT72" s="246">
        <v>68.958500000000001</v>
      </c>
      <c r="AU72" s="261">
        <f t="shared" si="5"/>
        <v>290.36833000000001</v>
      </c>
      <c r="AV72" s="261">
        <f t="shared" si="6"/>
        <v>2480.723688</v>
      </c>
      <c r="AW72" s="245">
        <v>185.33923000000001</v>
      </c>
      <c r="AX72" s="261">
        <f t="shared" si="7"/>
        <v>2526.1368740000021</v>
      </c>
      <c r="AY72" s="244">
        <v>0</v>
      </c>
      <c r="AZ72" s="244">
        <v>0</v>
      </c>
      <c r="BA72" s="246">
        <v>701.14881000000003</v>
      </c>
      <c r="BB72" s="262">
        <f t="shared" si="8"/>
        <v>1824.9880640000019</v>
      </c>
      <c r="BC72" s="272">
        <f t="shared" si="9"/>
        <v>0.25502275063303614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3</v>
      </c>
      <c r="Q73" s="145">
        <v>1113.31584</v>
      </c>
      <c r="R73" s="145">
        <v>19.205550000000006</v>
      </c>
      <c r="S73" s="261">
        <f t="shared" si="3"/>
        <v>1094.1102900000001</v>
      </c>
      <c r="T73" s="244">
        <v>668.39094</v>
      </c>
      <c r="W73" s="266">
        <f t="shared" si="4"/>
        <v>425.71935000000008</v>
      </c>
      <c r="X73" s="246">
        <v>3.7661949999999997</v>
      </c>
      <c r="Y73" s="244">
        <v>107.26873200000001</v>
      </c>
      <c r="Z73" s="246">
        <v>15.764974</v>
      </c>
      <c r="AA73" s="244">
        <v>0</v>
      </c>
      <c r="AB73" s="244">
        <v>-0.30766099999999996</v>
      </c>
      <c r="AC73" s="246">
        <v>2.7901669999999998</v>
      </c>
      <c r="AD73" s="244">
        <v>55.845776000000001</v>
      </c>
      <c r="AE73" s="244">
        <v>91.332881000000015</v>
      </c>
      <c r="AF73" s="244">
        <v>87.269634000000011</v>
      </c>
      <c r="AG73" s="244">
        <v>20.952775000000003</v>
      </c>
      <c r="AH73" s="244">
        <v>0</v>
      </c>
      <c r="AI73" s="244">
        <v>5.6758150000000001</v>
      </c>
      <c r="AJ73" s="244">
        <v>6.0789570000000008</v>
      </c>
      <c r="AK73" s="244">
        <v>0</v>
      </c>
      <c r="AL73" s="246">
        <v>12.900544000000002</v>
      </c>
      <c r="AM73" s="244">
        <v>4.8058770000000006</v>
      </c>
      <c r="AN73" s="244">
        <v>1.7610939999999999</v>
      </c>
      <c r="AO73" s="244">
        <v>0</v>
      </c>
      <c r="AP73" s="244">
        <v>44.642671999999997</v>
      </c>
      <c r="AQ73" s="244">
        <v>0</v>
      </c>
      <c r="AR73" s="244">
        <v>7.5005630000000005</v>
      </c>
      <c r="AS73" s="244">
        <v>0</v>
      </c>
      <c r="AT73" s="246">
        <v>0.36070600000000003</v>
      </c>
      <c r="AU73" s="261">
        <f t="shared" si="5"/>
        <v>59.070912</v>
      </c>
      <c r="AV73" s="261">
        <f t="shared" si="6"/>
        <v>339.12729400000012</v>
      </c>
      <c r="AW73" s="245">
        <v>18.226261999999998</v>
      </c>
      <c r="AX73" s="261">
        <f t="shared" si="7"/>
        <v>-55.951601000000018</v>
      </c>
      <c r="AY73" s="244">
        <v>0</v>
      </c>
      <c r="AZ73" s="244">
        <v>0</v>
      </c>
      <c r="BA73" s="246">
        <v>99.225977000000015</v>
      </c>
      <c r="BB73" s="262">
        <f t="shared" si="8"/>
        <v>-155.17757800000004</v>
      </c>
      <c r="BC73" s="272">
        <f t="shared" si="9"/>
        <v>-5.0256718704370561E-2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3</v>
      </c>
      <c r="Q74" s="145">
        <v>2676.8410200000003</v>
      </c>
      <c r="R74" s="145">
        <v>49.733775000000009</v>
      </c>
      <c r="S74" s="261">
        <f t="shared" si="3"/>
        <v>2627.1072450000001</v>
      </c>
      <c r="T74" s="244">
        <v>1027.7215200000001</v>
      </c>
      <c r="W74" s="266">
        <f t="shared" si="4"/>
        <v>1599.3857250000001</v>
      </c>
      <c r="X74" s="246">
        <v>49.872909</v>
      </c>
      <c r="Y74" s="244">
        <v>244.69462799999999</v>
      </c>
      <c r="Z74" s="246">
        <v>30.776709000000004</v>
      </c>
      <c r="AA74" s="244">
        <v>0</v>
      </c>
      <c r="AB74" s="244">
        <v>-0.81689300000000009</v>
      </c>
      <c r="AC74" s="246">
        <v>16.963791000000001</v>
      </c>
      <c r="AD74" s="244">
        <v>140.85569300000003</v>
      </c>
      <c r="AE74" s="244">
        <v>319.82952300000005</v>
      </c>
      <c r="AF74" s="244">
        <v>190.951391</v>
      </c>
      <c r="AG74" s="244">
        <v>131.92291500000002</v>
      </c>
      <c r="AH74" s="244">
        <v>0</v>
      </c>
      <c r="AI74" s="244">
        <v>152.896908</v>
      </c>
      <c r="AJ74" s="244">
        <v>30.946453000000002</v>
      </c>
      <c r="AK74" s="244">
        <v>0</v>
      </c>
      <c r="AL74" s="246">
        <v>19.711521999999999</v>
      </c>
      <c r="AM74" s="244">
        <v>4.6361330000000001</v>
      </c>
      <c r="AN74" s="244">
        <v>12.242785999999999</v>
      </c>
      <c r="AO74" s="244">
        <v>0</v>
      </c>
      <c r="AP74" s="244">
        <v>20.973993</v>
      </c>
      <c r="AQ74" s="244">
        <v>0</v>
      </c>
      <c r="AR74" s="244">
        <v>2.8219940000000001</v>
      </c>
      <c r="AS74" s="244">
        <v>0</v>
      </c>
      <c r="AT74" s="246">
        <v>2.8538210000000004</v>
      </c>
      <c r="AU74" s="261">
        <f t="shared" si="5"/>
        <v>43.528727000000011</v>
      </c>
      <c r="AV74" s="261">
        <f t="shared" si="6"/>
        <v>1030.6431320000002</v>
      </c>
      <c r="AW74" s="245">
        <v>43.825779000000004</v>
      </c>
      <c r="AX74" s="261">
        <f t="shared" si="7"/>
        <v>215.71946599999978</v>
      </c>
      <c r="AY74" s="244">
        <v>0</v>
      </c>
      <c r="AZ74" s="244">
        <v>0</v>
      </c>
      <c r="BA74" s="246">
        <v>305.60285399999998</v>
      </c>
      <c r="BB74" s="262">
        <f t="shared" si="8"/>
        <v>-89.883388000000195</v>
      </c>
      <c r="BC74" s="272">
        <f t="shared" si="9"/>
        <v>8.058732826800441E-2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3</v>
      </c>
      <c r="Q75" s="145">
        <v>2334.6565200000005</v>
      </c>
      <c r="R75" s="145">
        <v>24.618825000000001</v>
      </c>
      <c r="S75" s="261">
        <f t="shared" si="3"/>
        <v>2310.0376950000004</v>
      </c>
      <c r="T75" s="244">
        <v>920.51316000000008</v>
      </c>
      <c r="W75" s="266">
        <f t="shared" si="4"/>
        <v>1389.5245350000005</v>
      </c>
      <c r="X75" s="246">
        <v>64.195059000000001</v>
      </c>
      <c r="Y75" s="244">
        <v>192.55644000000001</v>
      </c>
      <c r="Z75" s="246">
        <v>3.490361</v>
      </c>
      <c r="AA75" s="244">
        <v>0</v>
      </c>
      <c r="AB75" s="244">
        <v>-1.3367340000000001</v>
      </c>
      <c r="AC75" s="246">
        <v>9.0494769999999995</v>
      </c>
      <c r="AD75" s="244">
        <v>120.33788700000001</v>
      </c>
      <c r="AE75" s="244">
        <v>244.01760900000002</v>
      </c>
      <c r="AF75" s="244">
        <v>176.23670799999999</v>
      </c>
      <c r="AG75" s="244">
        <v>106.058173</v>
      </c>
      <c r="AH75" s="244">
        <v>0</v>
      </c>
      <c r="AI75" s="244">
        <v>89.688486000000012</v>
      </c>
      <c r="AJ75" s="244">
        <v>30.553920000000002</v>
      </c>
      <c r="AK75" s="244">
        <v>0</v>
      </c>
      <c r="AL75" s="246">
        <v>20.666332000000004</v>
      </c>
      <c r="AM75" s="244">
        <v>2.079364</v>
      </c>
      <c r="AN75" s="244">
        <v>9.0176500000000015</v>
      </c>
      <c r="AO75" s="244">
        <v>0</v>
      </c>
      <c r="AP75" s="244">
        <v>22.713869000000003</v>
      </c>
      <c r="AQ75" s="244">
        <v>0</v>
      </c>
      <c r="AR75" s="244">
        <v>4.2223820000000005</v>
      </c>
      <c r="AS75" s="244">
        <v>0</v>
      </c>
      <c r="AT75" s="246">
        <v>5.2726729999999993</v>
      </c>
      <c r="AU75" s="261">
        <f t="shared" si="5"/>
        <v>43.305938000000005</v>
      </c>
      <c r="AV75" s="261">
        <f t="shared" si="6"/>
        <v>830.86505299999999</v>
      </c>
      <c r="AW75" s="245">
        <v>38.224226999999999</v>
      </c>
      <c r="AX75" s="261">
        <f t="shared" si="7"/>
        <v>267.90613800000045</v>
      </c>
      <c r="AY75" s="244">
        <v>0</v>
      </c>
      <c r="AZ75" s="244">
        <v>0</v>
      </c>
      <c r="BA75" s="246">
        <v>296.10779900000006</v>
      </c>
      <c r="BB75" s="262">
        <f t="shared" si="8"/>
        <v>-28.201660999999604</v>
      </c>
      <c r="BC75" s="272">
        <f t="shared" si="9"/>
        <v>0.11475184281069337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3</v>
      </c>
      <c r="Q76" s="145">
        <v>5873.9952600000006</v>
      </c>
      <c r="R76" s="145">
        <v>58.9617</v>
      </c>
      <c r="S76" s="261">
        <f t="shared" si="3"/>
        <v>5815.0335600000008</v>
      </c>
      <c r="T76" s="244">
        <v>2223.7740000000003</v>
      </c>
      <c r="W76" s="266">
        <f t="shared" si="4"/>
        <v>3591.2595600000004</v>
      </c>
      <c r="X76" s="246">
        <v>122.09898100000001</v>
      </c>
      <c r="Y76" s="244">
        <v>684.3151079999999</v>
      </c>
      <c r="Z76" s="246">
        <v>29.418757000000003</v>
      </c>
      <c r="AA76" s="244">
        <v>0</v>
      </c>
      <c r="AB76" s="244">
        <v>-4.4557800000000007</v>
      </c>
      <c r="AC76" s="246">
        <v>22.363772000000001</v>
      </c>
      <c r="AD76" s="244">
        <v>210.63108599999998</v>
      </c>
      <c r="AE76" s="244">
        <v>559.11551800000007</v>
      </c>
      <c r="AF76" s="244">
        <v>308.14901399999997</v>
      </c>
      <c r="AG76" s="244">
        <v>182.209575</v>
      </c>
      <c r="AH76" s="244">
        <v>0</v>
      </c>
      <c r="AI76" s="244">
        <v>142.87140299999999</v>
      </c>
      <c r="AJ76" s="244">
        <v>35.720503000000001</v>
      </c>
      <c r="AK76" s="244">
        <v>1.7504850000000001</v>
      </c>
      <c r="AL76" s="246">
        <v>33.874537000000004</v>
      </c>
      <c r="AM76" s="244">
        <v>4.6891780000000001</v>
      </c>
      <c r="AN76" s="244">
        <v>11.956343</v>
      </c>
      <c r="AO76" s="244">
        <v>0.47740500000000002</v>
      </c>
      <c r="AP76" s="244">
        <v>50.965636000000003</v>
      </c>
      <c r="AQ76" s="244">
        <v>0</v>
      </c>
      <c r="AR76" s="244">
        <v>10.07855</v>
      </c>
      <c r="AS76" s="244">
        <v>0</v>
      </c>
      <c r="AT76" s="246">
        <v>8.0840580000000006</v>
      </c>
      <c r="AU76" s="261">
        <f t="shared" si="5"/>
        <v>86.251170000000002</v>
      </c>
      <c r="AV76" s="261">
        <f t="shared" si="6"/>
        <v>1560.5732909999999</v>
      </c>
      <c r="AW76" s="245">
        <v>96.170585000000003</v>
      </c>
      <c r="AX76" s="261">
        <f t="shared" si="7"/>
        <v>1116.5908300000006</v>
      </c>
      <c r="AY76" s="244">
        <v>0</v>
      </c>
      <c r="AZ76" s="244">
        <v>0</v>
      </c>
      <c r="BA76" s="246">
        <v>426.13170300000002</v>
      </c>
      <c r="BB76" s="262">
        <f t="shared" si="8"/>
        <v>690.45912700000054</v>
      </c>
      <c r="BC76" s="272">
        <f t="shared" si="9"/>
        <v>0.19009052281734398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3</v>
      </c>
      <c r="Q77" s="145">
        <v>2310.3435600000003</v>
      </c>
      <c r="R77" s="145">
        <v>33.493950000000005</v>
      </c>
      <c r="S77" s="261">
        <f t="shared" si="3"/>
        <v>2276.8496100000002</v>
      </c>
      <c r="T77" s="244">
        <v>1178.8497</v>
      </c>
      <c r="W77" s="266">
        <f t="shared" si="4"/>
        <v>1097.9999100000002</v>
      </c>
      <c r="X77" s="246">
        <v>37.290635000000002</v>
      </c>
      <c r="Y77" s="244">
        <v>156.28107600000001</v>
      </c>
      <c r="Z77" s="246">
        <v>16.030199</v>
      </c>
      <c r="AA77" s="244">
        <v>0</v>
      </c>
      <c r="AB77" s="244">
        <v>-0.62593100000000002</v>
      </c>
      <c r="AC77" s="246">
        <v>9.9300240000000013</v>
      </c>
      <c r="AD77" s="244">
        <v>93.231892000000002</v>
      </c>
      <c r="AE77" s="244">
        <v>292.58561100000003</v>
      </c>
      <c r="AF77" s="244">
        <v>178.995048</v>
      </c>
      <c r="AG77" s="244">
        <v>156.63127599999999</v>
      </c>
      <c r="AH77" s="244">
        <v>0</v>
      </c>
      <c r="AI77" s="244">
        <v>109.994112</v>
      </c>
      <c r="AJ77" s="244">
        <v>17.451805</v>
      </c>
      <c r="AK77" s="244">
        <v>0</v>
      </c>
      <c r="AL77" s="246">
        <v>22.660824000000002</v>
      </c>
      <c r="AM77" s="244">
        <v>1.8884020000000001</v>
      </c>
      <c r="AN77" s="244">
        <v>1.6125680000000002</v>
      </c>
      <c r="AO77" s="244">
        <v>0</v>
      </c>
      <c r="AP77" s="244">
        <v>7.4475180000000005</v>
      </c>
      <c r="AQ77" s="244">
        <v>2.079364</v>
      </c>
      <c r="AR77" s="244">
        <v>1.2624710000000001</v>
      </c>
      <c r="AS77" s="244">
        <v>0</v>
      </c>
      <c r="AT77" s="246">
        <v>37.067846000000003</v>
      </c>
      <c r="AU77" s="261">
        <f t="shared" si="5"/>
        <v>51.358169000000004</v>
      </c>
      <c r="AV77" s="261">
        <f t="shared" si="6"/>
        <v>922.90873699999997</v>
      </c>
      <c r="AW77" s="245">
        <v>43.231675000000003</v>
      </c>
      <c r="AX77" s="261">
        <f t="shared" si="7"/>
        <v>-68.438318999999865</v>
      </c>
      <c r="AY77" s="244">
        <v>0</v>
      </c>
      <c r="AZ77" s="244">
        <v>0</v>
      </c>
      <c r="BA77" s="246">
        <v>190.85590999999999</v>
      </c>
      <c r="BB77" s="262">
        <f t="shared" si="8"/>
        <v>-259.29422899999986</v>
      </c>
      <c r="BC77" s="272">
        <f t="shared" si="9"/>
        <v>-2.9622572237697781E-2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3</v>
      </c>
      <c r="Q78" s="145">
        <v>4000.0262400000001</v>
      </c>
      <c r="R78" s="145">
        <v>53.923275000000004</v>
      </c>
      <c r="S78" s="261">
        <f t="shared" si="3"/>
        <v>3946.102965</v>
      </c>
      <c r="T78" s="244">
        <v>1526.7155400000001</v>
      </c>
      <c r="W78" s="266">
        <f t="shared" si="4"/>
        <v>2419.3874249999999</v>
      </c>
      <c r="X78" s="246">
        <v>90.218936000000014</v>
      </c>
      <c r="Y78" s="244">
        <v>464.32688400000012</v>
      </c>
      <c r="Z78" s="246">
        <v>20.422325000000001</v>
      </c>
      <c r="AA78" s="244">
        <v>0</v>
      </c>
      <c r="AB78" s="244">
        <v>-3.4585339999999998</v>
      </c>
      <c r="AC78" s="246">
        <v>22.024284000000005</v>
      </c>
      <c r="AD78" s="244">
        <v>251.32721000000001</v>
      </c>
      <c r="AE78" s="244">
        <v>332.12535400000002</v>
      </c>
      <c r="AF78" s="244">
        <v>261.76646600000004</v>
      </c>
      <c r="AG78" s="244">
        <v>195.27986300000001</v>
      </c>
      <c r="AH78" s="244">
        <v>0</v>
      </c>
      <c r="AI78" s="244">
        <v>94.006349</v>
      </c>
      <c r="AJ78" s="244">
        <v>12.030606000000001</v>
      </c>
      <c r="AK78" s="244">
        <v>0</v>
      </c>
      <c r="AL78" s="246">
        <v>71.45161499999999</v>
      </c>
      <c r="AM78" s="244">
        <v>4.7952680000000001</v>
      </c>
      <c r="AN78" s="244">
        <v>8.0310129999999997</v>
      </c>
      <c r="AO78" s="244">
        <v>6.5669710000000006</v>
      </c>
      <c r="AP78" s="244">
        <v>22.194028000000003</v>
      </c>
      <c r="AQ78" s="244">
        <v>0.37131500000000001</v>
      </c>
      <c r="AR78" s="244">
        <v>3.7237590000000003</v>
      </c>
      <c r="AS78" s="244">
        <v>0</v>
      </c>
      <c r="AT78" s="246">
        <v>4.0420290000000003</v>
      </c>
      <c r="AU78" s="261">
        <f t="shared" si="5"/>
        <v>49.72438300000001</v>
      </c>
      <c r="AV78" s="261">
        <f t="shared" si="6"/>
        <v>1267.7118460000002</v>
      </c>
      <c r="AW78" s="245">
        <v>65.489356999999998</v>
      </c>
      <c r="AX78" s="261">
        <f t="shared" si="7"/>
        <v>529.78382699999941</v>
      </c>
      <c r="AY78" s="244">
        <v>0</v>
      </c>
      <c r="AZ78" s="244">
        <v>0</v>
      </c>
      <c r="BA78" s="246">
        <v>382.46505900000005</v>
      </c>
      <c r="BB78" s="262">
        <f t="shared" si="8"/>
        <v>147.31876799999935</v>
      </c>
      <c r="BC78" s="272">
        <f t="shared" si="9"/>
        <v>0.13244508791022316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3</v>
      </c>
      <c r="Q79" s="145">
        <v>3264.8880600000002</v>
      </c>
      <c r="R79" s="145">
        <v>31.189724999999999</v>
      </c>
      <c r="S79" s="261">
        <f t="shared" si="3"/>
        <v>3233.698335</v>
      </c>
      <c r="T79" s="244">
        <v>1607.7852000000003</v>
      </c>
      <c r="W79" s="266">
        <f t="shared" si="4"/>
        <v>1625.9131349999998</v>
      </c>
      <c r="X79" s="246">
        <v>55.729077000000004</v>
      </c>
      <c r="Y79" s="244">
        <v>221.990544</v>
      </c>
      <c r="Z79" s="246">
        <v>0.159135</v>
      </c>
      <c r="AA79" s="244">
        <v>0</v>
      </c>
      <c r="AB79" s="244">
        <v>-0.38192400000000004</v>
      </c>
      <c r="AC79" s="246">
        <v>12.518620000000002</v>
      </c>
      <c r="AD79" s="244">
        <v>125.790913</v>
      </c>
      <c r="AE79" s="244">
        <v>314.59928600000006</v>
      </c>
      <c r="AF79" s="244">
        <v>208.509286</v>
      </c>
      <c r="AG79" s="244">
        <v>104.85935600000001</v>
      </c>
      <c r="AH79" s="244">
        <v>0</v>
      </c>
      <c r="AI79" s="244">
        <v>99.480592999999999</v>
      </c>
      <c r="AJ79" s="244">
        <v>35.731112000000003</v>
      </c>
      <c r="AK79" s="244">
        <v>0</v>
      </c>
      <c r="AL79" s="246">
        <v>47.751109000000007</v>
      </c>
      <c r="AM79" s="244">
        <v>4.4557800000000007</v>
      </c>
      <c r="AN79" s="244">
        <v>7.8294420000000002</v>
      </c>
      <c r="AO79" s="244">
        <v>0</v>
      </c>
      <c r="AP79" s="244">
        <v>7.5748259999999998</v>
      </c>
      <c r="AQ79" s="244">
        <v>0</v>
      </c>
      <c r="AR79" s="244">
        <v>3.7131500000000002</v>
      </c>
      <c r="AS79" s="244">
        <v>0</v>
      </c>
      <c r="AT79" s="246">
        <v>3.1296550000000005</v>
      </c>
      <c r="AU79" s="261">
        <f t="shared" si="5"/>
        <v>26.702852999999998</v>
      </c>
      <c r="AV79" s="261">
        <f t="shared" si="6"/>
        <v>963.42450800000017</v>
      </c>
      <c r="AW79" s="245">
        <v>53.448142000000004</v>
      </c>
      <c r="AX79" s="261">
        <f t="shared" si="7"/>
        <v>343.29842499999955</v>
      </c>
      <c r="AY79" s="244">
        <v>0</v>
      </c>
      <c r="AZ79" s="244">
        <v>0</v>
      </c>
      <c r="BA79" s="246">
        <v>218.33322000000001</v>
      </c>
      <c r="BB79" s="262">
        <f t="shared" si="8"/>
        <v>124.96520499999954</v>
      </c>
      <c r="BC79" s="272">
        <f t="shared" si="9"/>
        <v>0.10514860500301487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3</v>
      </c>
      <c r="Q80" s="145">
        <v>4075.7320800000002</v>
      </c>
      <c r="R80" s="145">
        <v>28.775250000000003</v>
      </c>
      <c r="S80" s="261">
        <f t="shared" si="3"/>
        <v>4046.9568300000001</v>
      </c>
      <c r="T80" s="244">
        <v>2091.40218</v>
      </c>
      <c r="W80" s="266">
        <f t="shared" si="4"/>
        <v>1955.55465</v>
      </c>
      <c r="X80" s="246">
        <v>67.473240000000018</v>
      </c>
      <c r="Y80" s="244">
        <v>317.52345600000007</v>
      </c>
      <c r="Z80" s="246">
        <v>16.146898</v>
      </c>
      <c r="AA80" s="244">
        <v>0</v>
      </c>
      <c r="AB80" s="244">
        <v>-1.1033360000000001</v>
      </c>
      <c r="AC80" s="246">
        <v>20.889121000000003</v>
      </c>
      <c r="AD80" s="244">
        <v>126.49110700000001</v>
      </c>
      <c r="AE80" s="244">
        <v>452.44202300000006</v>
      </c>
      <c r="AF80" s="244">
        <v>304.60560800000002</v>
      </c>
      <c r="AG80" s="244">
        <v>173.30862400000001</v>
      </c>
      <c r="AH80" s="244">
        <v>0</v>
      </c>
      <c r="AI80" s="244">
        <v>161.30984500000002</v>
      </c>
      <c r="AJ80" s="244">
        <v>79.408365000000003</v>
      </c>
      <c r="AK80" s="244">
        <v>0</v>
      </c>
      <c r="AL80" s="246">
        <v>8.9964320000000004</v>
      </c>
      <c r="AM80" s="244">
        <v>3.2145269999999999</v>
      </c>
      <c r="AN80" s="244">
        <v>3.5964510000000005</v>
      </c>
      <c r="AO80" s="244">
        <v>0</v>
      </c>
      <c r="AP80" s="244">
        <v>4.4027350000000007</v>
      </c>
      <c r="AQ80" s="244">
        <v>11.977561000000001</v>
      </c>
      <c r="AR80" s="244">
        <v>1.6762220000000003</v>
      </c>
      <c r="AS80" s="244">
        <v>0</v>
      </c>
      <c r="AT80" s="246">
        <v>2.5992050000000004</v>
      </c>
      <c r="AU80" s="261">
        <f t="shared" si="5"/>
        <v>27.466701000000004</v>
      </c>
      <c r="AV80" s="261">
        <f t="shared" si="6"/>
        <v>1334.0287050000002</v>
      </c>
      <c r="AW80" s="245">
        <v>76.257491999999999</v>
      </c>
      <c r="AX80" s="261">
        <f t="shared" si="7"/>
        <v>163.91064399999976</v>
      </c>
      <c r="AY80" s="244">
        <v>0</v>
      </c>
      <c r="AZ80" s="244">
        <v>0</v>
      </c>
      <c r="BA80" s="246">
        <v>304.90266000000003</v>
      </c>
      <c r="BB80" s="262">
        <f t="shared" si="8"/>
        <v>-140.99201600000026</v>
      </c>
      <c r="BC80" s="272">
        <f t="shared" si="9"/>
        <v>4.0216246009968287E-2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3</v>
      </c>
      <c r="Q81" s="145">
        <v>5140.161180000001</v>
      </c>
      <c r="R81" s="145">
        <v>56.359800000000007</v>
      </c>
      <c r="S81" s="261">
        <f t="shared" si="3"/>
        <v>5083.8013800000008</v>
      </c>
      <c r="T81" s="244">
        <v>2559.6307800000004</v>
      </c>
      <c r="W81" s="266">
        <f t="shared" si="4"/>
        <v>2524.1706000000004</v>
      </c>
      <c r="X81" s="246">
        <v>85.413059000000004</v>
      </c>
      <c r="Y81" s="244">
        <v>348.98212800000005</v>
      </c>
      <c r="Z81" s="246">
        <v>0.54105899999999996</v>
      </c>
      <c r="AA81" s="244">
        <v>0</v>
      </c>
      <c r="AB81" s="244">
        <v>-1.3897790000000001</v>
      </c>
      <c r="AC81" s="246">
        <v>30.012861000000001</v>
      </c>
      <c r="AD81" s="244">
        <v>98.737962999999993</v>
      </c>
      <c r="AE81" s="244">
        <v>509.28504500000003</v>
      </c>
      <c r="AF81" s="244">
        <v>574.02116300000012</v>
      </c>
      <c r="AG81" s="244">
        <v>123.30840700000002</v>
      </c>
      <c r="AH81" s="244">
        <v>0</v>
      </c>
      <c r="AI81" s="244">
        <v>137.93821800000001</v>
      </c>
      <c r="AJ81" s="244">
        <v>30.957062000000001</v>
      </c>
      <c r="AK81" s="244">
        <v>0</v>
      </c>
      <c r="AL81" s="246">
        <v>21.302871999999997</v>
      </c>
      <c r="AM81" s="244">
        <v>3.6813230000000008</v>
      </c>
      <c r="AN81" s="244">
        <v>11.234931000000001</v>
      </c>
      <c r="AO81" s="244">
        <v>0</v>
      </c>
      <c r="AP81" s="244">
        <v>12.264004000000002</v>
      </c>
      <c r="AQ81" s="244">
        <v>5.4954619999999998</v>
      </c>
      <c r="AR81" s="244">
        <v>1.739876</v>
      </c>
      <c r="AS81" s="244">
        <v>0</v>
      </c>
      <c r="AT81" s="246">
        <v>17.313887999999999</v>
      </c>
      <c r="AU81" s="261">
        <f t="shared" si="5"/>
        <v>51.729483999999999</v>
      </c>
      <c r="AV81" s="261">
        <f t="shared" si="6"/>
        <v>1547.2802139999999</v>
      </c>
      <c r="AW81" s="245">
        <v>96.181194000000005</v>
      </c>
      <c r="AX81" s="261">
        <f t="shared" si="7"/>
        <v>474.39602800000034</v>
      </c>
      <c r="AY81" s="244">
        <v>0</v>
      </c>
      <c r="AZ81" s="244">
        <v>0</v>
      </c>
      <c r="BA81" s="246">
        <v>290.283458</v>
      </c>
      <c r="BB81" s="262">
        <f t="shared" si="8"/>
        <v>184.11257000000035</v>
      </c>
      <c r="BC81" s="272">
        <f t="shared" si="9"/>
        <v>9.2292052989669138E-2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3</v>
      </c>
      <c r="Q82" s="145">
        <v>5430.0682800000013</v>
      </c>
      <c r="R82" s="145">
        <v>69.060600000000008</v>
      </c>
      <c r="S82" s="261">
        <f t="shared" ref="S82:S145" si="12">IF(Q82=0,"",Q82-R82)</f>
        <v>5361.0076800000015</v>
      </c>
      <c r="T82" s="244">
        <v>2189.3004000000005</v>
      </c>
      <c r="W82" s="266">
        <f t="shared" ref="W82:W145" si="13">IF(Q82=0,"",S82-T82)</f>
        <v>3171.707280000001</v>
      </c>
      <c r="X82" s="246">
        <v>114.47111000000002</v>
      </c>
      <c r="Y82" s="244">
        <v>630.83091600000012</v>
      </c>
      <c r="Z82" s="246">
        <v>21.971239000000004</v>
      </c>
      <c r="AA82" s="244">
        <v>0</v>
      </c>
      <c r="AB82" s="244">
        <v>6.715497</v>
      </c>
      <c r="AC82" s="246">
        <v>26.830161</v>
      </c>
      <c r="AD82" s="244">
        <v>255.33741200000003</v>
      </c>
      <c r="AE82" s="244">
        <v>332.49666900000005</v>
      </c>
      <c r="AF82" s="244">
        <v>397.83750000000003</v>
      </c>
      <c r="AG82" s="244">
        <v>257.40616699999998</v>
      </c>
      <c r="AH82" s="244">
        <v>0</v>
      </c>
      <c r="AI82" s="244">
        <v>154.50947600000001</v>
      </c>
      <c r="AJ82" s="244">
        <v>27.105995000000004</v>
      </c>
      <c r="AK82" s="244">
        <v>0</v>
      </c>
      <c r="AL82" s="246">
        <v>29.365712000000002</v>
      </c>
      <c r="AM82" s="244">
        <v>9.2828750000000007</v>
      </c>
      <c r="AN82" s="244">
        <v>8.5826810000000009</v>
      </c>
      <c r="AO82" s="244">
        <v>1.718658</v>
      </c>
      <c r="AP82" s="244">
        <v>22.300118000000001</v>
      </c>
      <c r="AQ82" s="244">
        <v>0</v>
      </c>
      <c r="AR82" s="244">
        <v>13.324904000000002</v>
      </c>
      <c r="AS82" s="244">
        <v>0</v>
      </c>
      <c r="AT82" s="246">
        <v>10.174031000000001</v>
      </c>
      <c r="AU82" s="261">
        <f t="shared" ref="AU82:AU145" si="14">IF(Q82=0,"",SUM(AM82:AT82))</f>
        <v>65.383267000000004</v>
      </c>
      <c r="AV82" s="261">
        <f t="shared" ref="AV82:AV145" si="15">IF(Q82=0,"",SUM(AD82:AL82)+AU82)</f>
        <v>1519.442198</v>
      </c>
      <c r="AW82" s="245">
        <v>88.903419999999997</v>
      </c>
      <c r="AX82" s="261">
        <f t="shared" ref="AX82:AX145" si="16">IF(Q82=0,"",(W82-SUM(X82:Z82)+SUM(AA82:AC82)-AV82-AW82))</f>
        <v>829.63405500000079</v>
      </c>
      <c r="AY82" s="244">
        <v>0</v>
      </c>
      <c r="AZ82" s="244">
        <v>0</v>
      </c>
      <c r="BA82" s="246">
        <v>321.52696300000002</v>
      </c>
      <c r="BB82" s="262">
        <f t="shared" ref="BB82:BB145" si="17">IF(Q82=0,"",(AX82-SUM(AY82:BA82)))</f>
        <v>508.10709200000076</v>
      </c>
      <c r="BC82" s="272">
        <f t="shared" ref="BC82:BC145" si="18">IF(Q82=0,"",AX82/Q82)</f>
        <v>0.15278519757397979</v>
      </c>
    </row>
    <row r="83" spans="2:55">
      <c r="D83" s="258" t="str">
        <f t="shared" si="10"/>
        <v/>
      </c>
      <c r="E83" s="243">
        <f t="shared" si="11"/>
        <v>66</v>
      </c>
      <c r="F83" s="144" t="s">
        <v>339</v>
      </c>
      <c r="G83" s="218" t="str">
        <f>IF(Q83=0,"",VLOOKUP($F:$F,zSbu!$B:$H,2,FALSE))</f>
        <v>SSStore166</v>
      </c>
      <c r="H83" s="229"/>
      <c r="O83" s="264">
        <v>2018</v>
      </c>
      <c r="P83" s="265">
        <v>3</v>
      </c>
      <c r="Q83" s="145">
        <v>3103.9848000000002</v>
      </c>
      <c r="R83" s="145">
        <v>47.054700000000004</v>
      </c>
      <c r="S83" s="261">
        <f t="shared" si="12"/>
        <v>3056.9301</v>
      </c>
      <c r="T83" s="244">
        <v>1238.2599600000001</v>
      </c>
      <c r="W83" s="266">
        <f t="shared" si="13"/>
        <v>1818.6701399999999</v>
      </c>
      <c r="X83" s="246">
        <v>53.543622999999997</v>
      </c>
      <c r="Y83" s="244">
        <v>359.68341600000002</v>
      </c>
      <c r="Z83" s="246">
        <v>12.062433</v>
      </c>
      <c r="AA83" s="244">
        <v>0</v>
      </c>
      <c r="AB83" s="244">
        <v>-8.1158850000000005</v>
      </c>
      <c r="AC83" s="246">
        <v>30.638792000000002</v>
      </c>
      <c r="AD83" s="244">
        <v>145.491826</v>
      </c>
      <c r="AE83" s="244">
        <v>244.07065400000002</v>
      </c>
      <c r="AF83" s="244">
        <v>116.35951200000001</v>
      </c>
      <c r="AG83" s="244">
        <v>167.60098200000002</v>
      </c>
      <c r="AH83" s="244">
        <v>0</v>
      </c>
      <c r="AI83" s="244">
        <v>145.91618600000001</v>
      </c>
      <c r="AJ83" s="244">
        <v>41.215965000000004</v>
      </c>
      <c r="AK83" s="244">
        <v>0</v>
      </c>
      <c r="AL83" s="246">
        <v>45.204948999999999</v>
      </c>
      <c r="AM83" s="244">
        <v>3.6601050000000002</v>
      </c>
      <c r="AN83" s="244">
        <v>16.698566</v>
      </c>
      <c r="AO83" s="244">
        <v>0.18035300000000001</v>
      </c>
      <c r="AP83" s="244">
        <v>58.338891000000004</v>
      </c>
      <c r="AQ83" s="244">
        <v>0</v>
      </c>
      <c r="AR83" s="244">
        <v>14.173624</v>
      </c>
      <c r="AS83" s="244">
        <v>0</v>
      </c>
      <c r="AT83" s="246">
        <v>4.4451710000000011</v>
      </c>
      <c r="AU83" s="261">
        <f t="shared" si="14"/>
        <v>97.496710000000007</v>
      </c>
      <c r="AV83" s="261">
        <f t="shared" si="15"/>
        <v>1003.3567840000002</v>
      </c>
      <c r="AW83" s="245">
        <v>50.817110000000007</v>
      </c>
      <c r="AX83" s="261">
        <f t="shared" si="16"/>
        <v>361.72968099999986</v>
      </c>
      <c r="AY83" s="244">
        <v>0</v>
      </c>
      <c r="AZ83" s="244">
        <v>0</v>
      </c>
      <c r="BA83" s="246">
        <v>88.012263999999988</v>
      </c>
      <c r="BB83" s="262">
        <f t="shared" si="17"/>
        <v>273.71741699999984</v>
      </c>
      <c r="BC83" s="272">
        <f t="shared" si="18"/>
        <v>0.11653719470533484</v>
      </c>
    </row>
    <row r="84" spans="2:55">
      <c r="B84" s="93"/>
      <c r="D84" s="258" t="str">
        <f t="shared" si="10"/>
        <v/>
      </c>
      <c r="E84" s="243">
        <f t="shared" si="11"/>
        <v>67</v>
      </c>
      <c r="F84" s="144" t="s">
        <v>340</v>
      </c>
      <c r="G84" s="218" t="str">
        <f>IF(Q84=0,"",VLOOKUP($F:$F,zSbu!$B:$H,2,FALSE))</f>
        <v>KCStore167</v>
      </c>
      <c r="H84" s="229"/>
      <c r="O84" s="264">
        <v>2018</v>
      </c>
      <c r="P84" s="265">
        <v>3</v>
      </c>
      <c r="Q84" s="145">
        <v>2394.0327600000001</v>
      </c>
      <c r="R84" s="145">
        <v>53.096400000000003</v>
      </c>
      <c r="S84" s="261">
        <f t="shared" si="12"/>
        <v>2340.9363600000001</v>
      </c>
      <c r="T84" s="244">
        <v>1242.6031800000001</v>
      </c>
      <c r="W84" s="266">
        <f t="shared" si="13"/>
        <v>1098.3331800000001</v>
      </c>
      <c r="X84" s="246">
        <v>35.274925000000003</v>
      </c>
      <c r="Y84" s="244">
        <v>160.641684</v>
      </c>
      <c r="Z84" s="246">
        <v>11.45772</v>
      </c>
      <c r="AA84" s="244">
        <v>0</v>
      </c>
      <c r="AB84" s="244">
        <v>-7.426300000000001E-2</v>
      </c>
      <c r="AC84" s="246">
        <v>25.100894000000004</v>
      </c>
      <c r="AD84" s="244">
        <v>60.725916000000005</v>
      </c>
      <c r="AE84" s="244">
        <v>292.47952100000003</v>
      </c>
      <c r="AF84" s="244">
        <v>108.43458899999999</v>
      </c>
      <c r="AG84" s="244">
        <v>60.566781000000006</v>
      </c>
      <c r="AH84" s="244">
        <v>0</v>
      </c>
      <c r="AI84" s="244">
        <v>76.703069999999997</v>
      </c>
      <c r="AJ84" s="244">
        <v>76.236273999999995</v>
      </c>
      <c r="AK84" s="244">
        <v>0</v>
      </c>
      <c r="AL84" s="246">
        <v>35.508323000000004</v>
      </c>
      <c r="AM84" s="244">
        <v>1.9202290000000002</v>
      </c>
      <c r="AN84" s="244">
        <v>8.0628399999999996</v>
      </c>
      <c r="AO84" s="244">
        <v>0</v>
      </c>
      <c r="AP84" s="244">
        <v>12.030606000000001</v>
      </c>
      <c r="AQ84" s="244">
        <v>0</v>
      </c>
      <c r="AR84" s="244">
        <v>4.2860360000000002</v>
      </c>
      <c r="AS84" s="244">
        <v>0</v>
      </c>
      <c r="AT84" s="246">
        <v>1.2836890000000001</v>
      </c>
      <c r="AU84" s="261">
        <f t="shared" si="14"/>
        <v>27.583399999999997</v>
      </c>
      <c r="AV84" s="261">
        <f t="shared" si="15"/>
        <v>738.23787400000003</v>
      </c>
      <c r="AW84" s="245">
        <v>39.189646000000003</v>
      </c>
      <c r="AX84" s="261">
        <f t="shared" si="16"/>
        <v>138.557962</v>
      </c>
      <c r="AY84" s="244">
        <v>0</v>
      </c>
      <c r="AZ84" s="244">
        <v>0</v>
      </c>
      <c r="BA84" s="246">
        <v>44.918506000000008</v>
      </c>
      <c r="BB84" s="262">
        <f t="shared" si="17"/>
        <v>93.639455999999996</v>
      </c>
      <c r="BC84" s="272">
        <f t="shared" si="18"/>
        <v>5.7876385116801828E-2</v>
      </c>
    </row>
    <row r="85" spans="2:55">
      <c r="B85" s="93"/>
      <c r="D85" s="258" t="str">
        <f t="shared" si="10"/>
        <v/>
      </c>
      <c r="E85" s="243">
        <f t="shared" si="11"/>
        <v>68</v>
      </c>
      <c r="F85" s="144" t="s">
        <v>341</v>
      </c>
      <c r="G85" s="218" t="str">
        <f>IF(Q85=0,"",VLOOKUP($F:$F,zSbu!$B:$H,2,FALSE))</f>
        <v>NJStore168</v>
      </c>
      <c r="H85" s="229"/>
      <c r="O85" s="264">
        <v>2018</v>
      </c>
      <c r="P85" s="265">
        <v>3</v>
      </c>
      <c r="Q85" s="145">
        <v>2568.5780399999999</v>
      </c>
      <c r="R85" s="145">
        <v>35.643825</v>
      </c>
      <c r="S85" s="261">
        <f t="shared" si="12"/>
        <v>2532.9342149999998</v>
      </c>
      <c r="T85" s="244">
        <v>996.88806</v>
      </c>
      <c r="W85" s="266">
        <f t="shared" si="13"/>
        <v>1536.0461549999998</v>
      </c>
      <c r="X85" s="246">
        <v>53.989201000000001</v>
      </c>
      <c r="Y85" s="244">
        <v>211.11127199999999</v>
      </c>
      <c r="Z85" s="246">
        <v>42.287473999999996</v>
      </c>
      <c r="AA85" s="244">
        <v>0</v>
      </c>
      <c r="AB85" s="244">
        <v>61.436719000000004</v>
      </c>
      <c r="AC85" s="246">
        <v>15.531576000000001</v>
      </c>
      <c r="AD85" s="244">
        <v>93.200065000000009</v>
      </c>
      <c r="AE85" s="244">
        <v>256.80145399999998</v>
      </c>
      <c r="AF85" s="244">
        <v>140.632904</v>
      </c>
      <c r="AG85" s="244">
        <v>181.30781000000002</v>
      </c>
      <c r="AH85" s="244">
        <v>0</v>
      </c>
      <c r="AI85" s="244">
        <v>78.676344</v>
      </c>
      <c r="AJ85" s="244">
        <v>31.402640000000005</v>
      </c>
      <c r="AK85" s="244">
        <v>1.8990110000000002</v>
      </c>
      <c r="AL85" s="246">
        <v>54.965229000000008</v>
      </c>
      <c r="AM85" s="244">
        <v>0.20157100000000003</v>
      </c>
      <c r="AN85" s="244">
        <v>2.397634</v>
      </c>
      <c r="AO85" s="244">
        <v>0.16974400000000001</v>
      </c>
      <c r="AP85" s="244">
        <v>5.8561680000000003</v>
      </c>
      <c r="AQ85" s="244">
        <v>0</v>
      </c>
      <c r="AR85" s="244">
        <v>4.6467420000000006</v>
      </c>
      <c r="AS85" s="244">
        <v>0</v>
      </c>
      <c r="AT85" s="246">
        <v>1.3367340000000001</v>
      </c>
      <c r="AU85" s="261">
        <f t="shared" si="14"/>
        <v>14.608592999999999</v>
      </c>
      <c r="AV85" s="261">
        <f t="shared" si="15"/>
        <v>853.49405000000002</v>
      </c>
      <c r="AW85" s="245">
        <v>48.058770000000003</v>
      </c>
      <c r="AX85" s="261">
        <f t="shared" si="16"/>
        <v>404.07368299999996</v>
      </c>
      <c r="AY85" s="244">
        <v>0</v>
      </c>
      <c r="AZ85" s="244">
        <v>0</v>
      </c>
      <c r="BA85" s="246">
        <v>207.07707100000002</v>
      </c>
      <c r="BB85" s="262">
        <f t="shared" si="17"/>
        <v>196.99661199999994</v>
      </c>
      <c r="BC85" s="272">
        <f t="shared" si="18"/>
        <v>0.15731415464410028</v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A4306-65C9-49B3-B3EF-B7C9E643DF1B}">
  <sheetPr codeName="Sheet72">
    <tabColor theme="9" tint="0.59999389629810485"/>
  </sheetPr>
  <dimension ref="A1:EG200"/>
  <sheetViews>
    <sheetView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248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4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388AF-C3CE-4B6F-92AC-EDA06B7C7195}">
  <sheetPr codeName="Sheet41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249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5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5E48DC-D59D-46EE-9BC4-3C235CA6EC82}">
  <sheetPr codeName="Sheet43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250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6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869E-FB4F-45EF-ABB1-A105D61EE1E0}">
  <sheetPr codeName="Sheet44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250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7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6735A-EF3D-48FD-9311-D7B531709823}">
  <sheetPr codeName="Sheet46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251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8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075E6-401A-4A8D-AA78-930EB7437DDA}">
  <sheetPr codeName="Sheet49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252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9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R22" s="96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D0C69-EF0E-493F-BD9A-41513277FCC4}">
  <sheetPr codeName="Sheet48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253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10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0C6CE-9337-4449-8E73-BAA58CDB9ADE}">
  <sheetPr codeName="Sheet47">
    <tabColor theme="9" tint="0.59999389629810485"/>
  </sheetPr>
  <dimension ref="A1:EG200"/>
  <sheetViews>
    <sheetView showRowColHeaders="0" workbookViewId="0">
      <selection activeCell="Q15" sqref="Q15:BB15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254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11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/>
  <pageMargins left="0.7" right="0.7" top="0.75" bottom="0.75" header="0.3" footer="0.3"/>
  <drawing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CFE826-90FD-4112-B974-BEA821886679}">
  <sheetPr codeName="Sheet45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321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12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R21" s="96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33666A-5609-486A-8F19-1CC7989743AB}">
  <sheetPr codeName="Sheet38">
    <tabColor rgb="FFC00000"/>
  </sheetPr>
  <dimension ref="A1"/>
  <sheetViews>
    <sheetView workbookViewId="0">
      <selection activeCell="Q34" sqref="Q34"/>
    </sheetView>
  </sheetViews>
  <sheetFormatPr defaultRowHeight="1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CF309C-45E1-481C-B5DC-F1F5E6150A02}">
  <sheetPr codeName="Sheet73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237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1</v>
      </c>
      <c r="Q15" s="206">
        <f>SUM(Q18:Q5000)</f>
        <v>257753.60089071002</v>
      </c>
      <c r="R15" s="212">
        <f t="shared" ref="R15:BB15" si="0">SUM(R18:R5000)</f>
        <v>4263.7700000000004</v>
      </c>
      <c r="S15" s="212">
        <f t="shared" si="0"/>
        <v>253489.83089071</v>
      </c>
      <c r="T15" s="212">
        <f t="shared" si="0"/>
        <v>108197.88</v>
      </c>
      <c r="U15" s="206">
        <f t="shared" si="0"/>
        <v>0</v>
      </c>
      <c r="V15" s="206">
        <f t="shared" si="0"/>
        <v>0</v>
      </c>
      <c r="W15" s="249">
        <f t="shared" si="0"/>
        <v>145291.95089071</v>
      </c>
      <c r="X15" s="212">
        <f t="shared" si="0"/>
        <v>4088.420000000001</v>
      </c>
      <c r="Y15" s="212">
        <f t="shared" si="0"/>
        <v>28701.949999999997</v>
      </c>
      <c r="Z15" s="212">
        <f t="shared" si="0"/>
        <v>1648.2399999999998</v>
      </c>
      <c r="AA15" s="212">
        <f t="shared" si="0"/>
        <v>0</v>
      </c>
      <c r="AB15" s="212">
        <f t="shared" si="0"/>
        <v>534.14000000000033</v>
      </c>
      <c r="AC15" s="212">
        <f t="shared" si="0"/>
        <v>1415.5700000000002</v>
      </c>
      <c r="AD15" s="212">
        <f t="shared" si="0"/>
        <v>9584.1200000000026</v>
      </c>
      <c r="AE15" s="212">
        <f t="shared" si="0"/>
        <v>26251.170000000006</v>
      </c>
      <c r="AF15" s="212">
        <f t="shared" si="0"/>
        <v>19734.009999999998</v>
      </c>
      <c r="AG15" s="212">
        <f t="shared" si="0"/>
        <v>9965.1699999999983</v>
      </c>
      <c r="AH15" s="212">
        <f t="shared" si="0"/>
        <v>0</v>
      </c>
      <c r="AI15" s="212">
        <f t="shared" si="0"/>
        <v>7463.51</v>
      </c>
      <c r="AJ15" s="212">
        <f t="shared" si="0"/>
        <v>2998.1600000000003</v>
      </c>
      <c r="AK15" s="212">
        <f t="shared" si="0"/>
        <v>673.26</v>
      </c>
      <c r="AL15" s="212">
        <f t="shared" si="0"/>
        <v>4193.7599999999993</v>
      </c>
      <c r="AM15" s="249">
        <f t="shared" si="0"/>
        <v>285.15000000000003</v>
      </c>
      <c r="AN15" s="212">
        <f t="shared" si="0"/>
        <v>418.44999999999982</v>
      </c>
      <c r="AO15" s="212">
        <f t="shared" si="0"/>
        <v>146.92999999999998</v>
      </c>
      <c r="AP15" s="212">
        <f t="shared" si="0"/>
        <v>1240.5700000000002</v>
      </c>
      <c r="AQ15" s="212">
        <f t="shared" si="0"/>
        <v>77.53</v>
      </c>
      <c r="AR15" s="212">
        <f t="shared" si="0"/>
        <v>398.19</v>
      </c>
      <c r="AS15" s="383">
        <f t="shared" si="0"/>
        <v>0</v>
      </c>
      <c r="AT15" s="212">
        <f t="shared" si="0"/>
        <v>1052.54</v>
      </c>
      <c r="AU15" s="249">
        <f t="shared" si="0"/>
        <v>3619.36</v>
      </c>
      <c r="AV15" s="212">
        <f t="shared" si="0"/>
        <v>84482.519999999975</v>
      </c>
      <c r="AW15" s="212">
        <f t="shared" si="0"/>
        <v>5013.6000000000004</v>
      </c>
      <c r="AX15" s="212">
        <f t="shared" si="0"/>
        <v>23306.930890709998</v>
      </c>
      <c r="AY15" s="212">
        <f t="shared" si="0"/>
        <v>0</v>
      </c>
      <c r="AZ15" s="212">
        <f t="shared" si="0"/>
        <v>0</v>
      </c>
      <c r="BA15" s="212">
        <f t="shared" si="0"/>
        <v>13074.63</v>
      </c>
      <c r="BB15" s="212">
        <f t="shared" si="0"/>
        <v>10232.300890709994</v>
      </c>
      <c r="BC15" s="267">
        <f>IF(Q15=0,"",AX15/Q15)</f>
        <v>9.04232988798956E-2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1</v>
      </c>
      <c r="Q18" s="145">
        <v>6539.4460967900004</v>
      </c>
      <c r="R18" s="145">
        <v>73.98</v>
      </c>
      <c r="S18" s="261">
        <f t="shared" ref="S18:S81" si="3">IF(Q18=0,"",Q18-R18)</f>
        <v>6465.4660967900008</v>
      </c>
      <c r="T18" s="244">
        <v>2698.6554000000001</v>
      </c>
      <c r="W18" s="266">
        <f t="shared" ref="W18:W81" si="4">IF(Q18=0,"",S18-T18)</f>
        <v>3766.8106967900007</v>
      </c>
      <c r="X18" s="246">
        <v>76.739999999999995</v>
      </c>
      <c r="Y18" s="244">
        <v>800.85</v>
      </c>
      <c r="Z18" s="246">
        <v>54.88</v>
      </c>
      <c r="AA18" s="244">
        <v>0</v>
      </c>
      <c r="AB18" s="244">
        <v>208.85</v>
      </c>
      <c r="AC18" s="246">
        <v>23.09</v>
      </c>
      <c r="AD18" s="244">
        <v>311.12</v>
      </c>
      <c r="AE18" s="244">
        <v>717.87</v>
      </c>
      <c r="AF18" s="244">
        <v>211.56</v>
      </c>
      <c r="AG18" s="244">
        <v>302.58</v>
      </c>
      <c r="AH18" s="244">
        <v>0</v>
      </c>
      <c r="AI18" s="244">
        <v>134.09</v>
      </c>
      <c r="AJ18" s="244">
        <v>49.22</v>
      </c>
      <c r="AK18" s="244">
        <v>49.27</v>
      </c>
      <c r="AL18" s="246">
        <v>85.15</v>
      </c>
      <c r="AM18" s="244">
        <v>8.0399999999999991</v>
      </c>
      <c r="AN18" s="244">
        <v>4.3</v>
      </c>
      <c r="AO18" s="244">
        <v>8.15</v>
      </c>
      <c r="AP18" s="244">
        <v>18.14</v>
      </c>
      <c r="AQ18" s="244">
        <v>3.41</v>
      </c>
      <c r="AR18" s="244">
        <v>9.1300000000000008</v>
      </c>
      <c r="AS18" s="244">
        <v>0</v>
      </c>
      <c r="AT18" s="246">
        <v>3.55</v>
      </c>
      <c r="AU18" s="261">
        <f t="shared" ref="AU18:AU81" si="5">IF(Q18=0,"",SUM(AM18:AT18))</f>
        <v>54.720000000000006</v>
      </c>
      <c r="AV18" s="261">
        <f t="shared" ref="AV18:AV81" si="6">IF(Q18=0,"",SUM(AD18:AL18)+AU18)</f>
        <v>1915.58</v>
      </c>
      <c r="AW18" s="245">
        <v>134.96</v>
      </c>
      <c r="AX18" s="261">
        <f t="shared" ref="AX18:AX81" si="7">IF(Q18=0,"",(W18-SUM(X18:Z18)+SUM(AA18:AC18)-AV18-AW18))</f>
        <v>1015.740696790001</v>
      </c>
      <c r="AY18" s="244">
        <v>0</v>
      </c>
      <c r="AZ18" s="244">
        <v>0</v>
      </c>
      <c r="BA18" s="246">
        <v>247.06</v>
      </c>
      <c r="BB18" s="262">
        <f t="shared" ref="BB18:BB81" si="8">IF(Q18=0,"",(AX18-SUM(AY18:BA18)))</f>
        <v>768.68069679000109</v>
      </c>
      <c r="BC18" s="272">
        <f t="shared" ref="BC18:BC81" si="9">IF(Q18=0,"",AX18/Q18)</f>
        <v>0.15532518836550924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1</v>
      </c>
      <c r="Q19" s="145">
        <v>5235.8249127399995</v>
      </c>
      <c r="R19" s="145">
        <v>100.85</v>
      </c>
      <c r="S19" s="261">
        <f t="shared" si="3"/>
        <v>5134.9749127399991</v>
      </c>
      <c r="T19" s="244">
        <v>2156.8917999999999</v>
      </c>
      <c r="W19" s="266">
        <f t="shared" si="4"/>
        <v>2978.0831127399993</v>
      </c>
      <c r="X19" s="246">
        <v>68.239999999999995</v>
      </c>
      <c r="Y19" s="244">
        <v>636.21</v>
      </c>
      <c r="Z19" s="246">
        <v>27.79</v>
      </c>
      <c r="AA19" s="244">
        <v>0</v>
      </c>
      <c r="AB19" s="244">
        <v>82.12</v>
      </c>
      <c r="AC19" s="246">
        <v>40.33</v>
      </c>
      <c r="AD19" s="244">
        <v>185.32</v>
      </c>
      <c r="AE19" s="244">
        <v>558.99</v>
      </c>
      <c r="AF19" s="244">
        <v>306.51</v>
      </c>
      <c r="AG19" s="244">
        <v>244.96</v>
      </c>
      <c r="AH19" s="244">
        <v>0</v>
      </c>
      <c r="AI19" s="244">
        <v>119.73</v>
      </c>
      <c r="AJ19" s="244">
        <v>78.36</v>
      </c>
      <c r="AK19" s="244">
        <v>55.02</v>
      </c>
      <c r="AL19" s="246">
        <v>95.05</v>
      </c>
      <c r="AM19" s="244">
        <v>2.63</v>
      </c>
      <c r="AN19" s="244">
        <v>3.78</v>
      </c>
      <c r="AO19" s="244">
        <v>0.84</v>
      </c>
      <c r="AP19" s="244">
        <v>20.41</v>
      </c>
      <c r="AQ19" s="244">
        <v>0.78</v>
      </c>
      <c r="AR19" s="244">
        <v>8.35</v>
      </c>
      <c r="AS19" s="244">
        <v>0</v>
      </c>
      <c r="AT19" s="246">
        <v>27.43</v>
      </c>
      <c r="AU19" s="261">
        <f t="shared" si="5"/>
        <v>64.22</v>
      </c>
      <c r="AV19" s="261">
        <f t="shared" si="6"/>
        <v>1708.1599999999999</v>
      </c>
      <c r="AW19" s="245">
        <v>108.05</v>
      </c>
      <c r="AX19" s="261">
        <f t="shared" si="7"/>
        <v>552.08311273999902</v>
      </c>
      <c r="AY19" s="244">
        <v>0</v>
      </c>
      <c r="AZ19" s="244">
        <v>0</v>
      </c>
      <c r="BA19" s="246">
        <v>340.52</v>
      </c>
      <c r="BB19" s="262">
        <f t="shared" si="8"/>
        <v>211.56311273999904</v>
      </c>
      <c r="BC19" s="272">
        <f t="shared" si="9"/>
        <v>0.10544338703852574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1</v>
      </c>
      <c r="Q20" s="145">
        <v>6184.6196282800001</v>
      </c>
      <c r="R20" s="145">
        <v>69.89</v>
      </c>
      <c r="S20" s="261">
        <f t="shared" si="3"/>
        <v>6114.7296282799998</v>
      </c>
      <c r="T20" s="244">
        <v>2485.2015999999999</v>
      </c>
      <c r="W20" s="266">
        <f t="shared" si="4"/>
        <v>3629.5280282799999</v>
      </c>
      <c r="X20" s="246">
        <v>70.739999999999995</v>
      </c>
      <c r="Y20" s="244">
        <v>757.41</v>
      </c>
      <c r="Z20" s="246">
        <v>58.67</v>
      </c>
      <c r="AA20" s="244">
        <v>0</v>
      </c>
      <c r="AB20" s="244">
        <v>79.77</v>
      </c>
      <c r="AC20" s="246">
        <v>22.03</v>
      </c>
      <c r="AD20" s="244">
        <v>233.51</v>
      </c>
      <c r="AE20" s="244">
        <v>773.11</v>
      </c>
      <c r="AF20" s="244">
        <v>185.26</v>
      </c>
      <c r="AG20" s="244">
        <v>210.16</v>
      </c>
      <c r="AH20" s="244">
        <v>0</v>
      </c>
      <c r="AI20" s="244">
        <v>151.72999999999999</v>
      </c>
      <c r="AJ20" s="244">
        <v>69.319999999999993</v>
      </c>
      <c r="AK20" s="244">
        <v>49.27</v>
      </c>
      <c r="AL20" s="246">
        <v>85.1</v>
      </c>
      <c r="AM20" s="244">
        <v>6.94</v>
      </c>
      <c r="AN20" s="244">
        <v>7.86</v>
      </c>
      <c r="AO20" s="244">
        <v>14.71</v>
      </c>
      <c r="AP20" s="244">
        <v>16.36</v>
      </c>
      <c r="AQ20" s="244">
        <v>9.42</v>
      </c>
      <c r="AR20" s="244">
        <v>6.2</v>
      </c>
      <c r="AS20" s="244">
        <v>0</v>
      </c>
      <c r="AT20" s="246">
        <v>2.15</v>
      </c>
      <c r="AU20" s="261">
        <f t="shared" si="5"/>
        <v>63.640000000000008</v>
      </c>
      <c r="AV20" s="261">
        <f t="shared" si="6"/>
        <v>1821.1000000000001</v>
      </c>
      <c r="AW20" s="245">
        <v>127.63</v>
      </c>
      <c r="AX20" s="261">
        <f t="shared" si="7"/>
        <v>895.77802827999983</v>
      </c>
      <c r="AY20" s="244">
        <v>0</v>
      </c>
      <c r="AZ20" s="244">
        <v>0</v>
      </c>
      <c r="BA20" s="246">
        <v>73.099999999999994</v>
      </c>
      <c r="BB20" s="262">
        <f t="shared" si="8"/>
        <v>822.67802827999981</v>
      </c>
      <c r="BC20" s="272">
        <f t="shared" si="9"/>
        <v>0.14483963155695703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1</v>
      </c>
      <c r="Q21" s="145">
        <v>4164.8135912299995</v>
      </c>
      <c r="R21" s="145">
        <v>77.09</v>
      </c>
      <c r="S21" s="261">
        <f t="shared" si="3"/>
        <v>4087.7235912299993</v>
      </c>
      <c r="T21" s="244">
        <v>1721.1053999999999</v>
      </c>
      <c r="W21" s="266">
        <f t="shared" si="4"/>
        <v>2366.6181912299994</v>
      </c>
      <c r="X21" s="246">
        <v>44.37</v>
      </c>
      <c r="Y21" s="244">
        <v>506.46</v>
      </c>
      <c r="Z21" s="246">
        <v>31.59</v>
      </c>
      <c r="AA21" s="244">
        <v>0</v>
      </c>
      <c r="AB21" s="244">
        <v>-13.47</v>
      </c>
      <c r="AC21" s="246">
        <v>43.05</v>
      </c>
      <c r="AD21" s="244">
        <v>180.16</v>
      </c>
      <c r="AE21" s="244">
        <v>419.96</v>
      </c>
      <c r="AF21" s="244">
        <v>493.41</v>
      </c>
      <c r="AG21" s="244">
        <v>161.09</v>
      </c>
      <c r="AH21" s="244">
        <v>0</v>
      </c>
      <c r="AI21" s="244">
        <v>110.94</v>
      </c>
      <c r="AJ21" s="244">
        <v>68.150000000000006</v>
      </c>
      <c r="AK21" s="244">
        <v>27.51</v>
      </c>
      <c r="AL21" s="246">
        <v>76.63</v>
      </c>
      <c r="AM21" s="244">
        <v>2.98</v>
      </c>
      <c r="AN21" s="244">
        <v>2.96</v>
      </c>
      <c r="AO21" s="244">
        <v>0.33</v>
      </c>
      <c r="AP21" s="244">
        <v>18.510000000000002</v>
      </c>
      <c r="AQ21" s="244">
        <v>4.95</v>
      </c>
      <c r="AR21" s="244">
        <v>8.2899999999999991</v>
      </c>
      <c r="AS21" s="244">
        <v>0</v>
      </c>
      <c r="AT21" s="246">
        <v>3.68</v>
      </c>
      <c r="AU21" s="261">
        <f t="shared" si="5"/>
        <v>41.699999999999996</v>
      </c>
      <c r="AV21" s="261">
        <f t="shared" si="6"/>
        <v>1579.55</v>
      </c>
      <c r="AW21" s="245">
        <v>85.95</v>
      </c>
      <c r="AX21" s="261">
        <f t="shared" si="7"/>
        <v>148.27819122999932</v>
      </c>
      <c r="AY21" s="244">
        <v>0</v>
      </c>
      <c r="AZ21" s="244">
        <v>0</v>
      </c>
      <c r="BA21" s="246">
        <v>301.33</v>
      </c>
      <c r="BB21" s="262">
        <f t="shared" si="8"/>
        <v>-153.05180877000066</v>
      </c>
      <c r="BC21" s="272">
        <f t="shared" si="9"/>
        <v>3.5602599727928792E-2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1</v>
      </c>
      <c r="Q22" s="145">
        <v>3790.2363144599999</v>
      </c>
      <c r="R22" s="145">
        <v>107.47</v>
      </c>
      <c r="S22" s="261">
        <f t="shared" si="3"/>
        <v>3682.7663144600001</v>
      </c>
      <c r="T22" s="244">
        <v>1490.4427999999998</v>
      </c>
      <c r="W22" s="266">
        <f t="shared" si="4"/>
        <v>2192.3235144600003</v>
      </c>
      <c r="X22" s="246">
        <v>58.87</v>
      </c>
      <c r="Y22" s="244">
        <v>456.42</v>
      </c>
      <c r="Z22" s="246">
        <v>29.85</v>
      </c>
      <c r="AA22" s="244">
        <v>0</v>
      </c>
      <c r="AB22" s="244">
        <v>-14.5</v>
      </c>
      <c r="AC22" s="246">
        <v>22.81</v>
      </c>
      <c r="AD22" s="244">
        <v>151.27000000000001</v>
      </c>
      <c r="AE22" s="244">
        <v>404.62</v>
      </c>
      <c r="AF22" s="244">
        <v>297.36</v>
      </c>
      <c r="AG22" s="244">
        <v>143.93</v>
      </c>
      <c r="AH22" s="244">
        <v>0</v>
      </c>
      <c r="AI22" s="244">
        <v>80.27</v>
      </c>
      <c r="AJ22" s="244">
        <v>29.81</v>
      </c>
      <c r="AK22" s="244">
        <v>1.21</v>
      </c>
      <c r="AL22" s="246">
        <v>54.8</v>
      </c>
      <c r="AM22" s="244">
        <v>5.53</v>
      </c>
      <c r="AN22" s="244">
        <v>4.71</v>
      </c>
      <c r="AO22" s="244">
        <v>3.54</v>
      </c>
      <c r="AP22" s="244">
        <v>10.83</v>
      </c>
      <c r="AQ22" s="244">
        <v>0</v>
      </c>
      <c r="AR22" s="244">
        <v>8.98</v>
      </c>
      <c r="AS22" s="244">
        <v>0</v>
      </c>
      <c r="AT22" s="246">
        <v>4.32</v>
      </c>
      <c r="AU22" s="261">
        <f t="shared" si="5"/>
        <v>37.910000000000004</v>
      </c>
      <c r="AV22" s="261">
        <f t="shared" si="6"/>
        <v>1201.18</v>
      </c>
      <c r="AW22" s="245">
        <v>78.22</v>
      </c>
      <c r="AX22" s="261">
        <f t="shared" si="7"/>
        <v>376.09351446000028</v>
      </c>
      <c r="AY22" s="244">
        <v>0</v>
      </c>
      <c r="AZ22" s="244">
        <v>0</v>
      </c>
      <c r="BA22" s="246">
        <v>105.42</v>
      </c>
      <c r="BB22" s="262">
        <f t="shared" si="8"/>
        <v>270.67351446000026</v>
      </c>
      <c r="BC22" s="272">
        <f t="shared" si="9"/>
        <v>9.9226930264263172E-2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1</v>
      </c>
      <c r="Q23" s="145">
        <v>6919.4989411100005</v>
      </c>
      <c r="R23" s="145">
        <v>203.2</v>
      </c>
      <c r="S23" s="261">
        <f t="shared" si="3"/>
        <v>6716.2989411100007</v>
      </c>
      <c r="T23" s="244">
        <v>2803.3292000000001</v>
      </c>
      <c r="W23" s="266">
        <f t="shared" si="4"/>
        <v>3912.9697411100005</v>
      </c>
      <c r="X23" s="246">
        <v>101.54</v>
      </c>
      <c r="Y23" s="244">
        <v>832.41</v>
      </c>
      <c r="Z23" s="246">
        <v>44.21</v>
      </c>
      <c r="AA23" s="244">
        <v>0</v>
      </c>
      <c r="AB23" s="244">
        <v>133.27000000000001</v>
      </c>
      <c r="AC23" s="246">
        <v>23.65</v>
      </c>
      <c r="AD23" s="244">
        <v>247.38</v>
      </c>
      <c r="AE23" s="244">
        <v>714.14</v>
      </c>
      <c r="AF23" s="244">
        <v>229.09</v>
      </c>
      <c r="AG23" s="244">
        <v>246.73</v>
      </c>
      <c r="AH23" s="244">
        <v>0</v>
      </c>
      <c r="AI23" s="244">
        <v>152.94</v>
      </c>
      <c r="AJ23" s="244">
        <v>79.37</v>
      </c>
      <c r="AK23" s="244">
        <v>53.66</v>
      </c>
      <c r="AL23" s="246">
        <v>25.44</v>
      </c>
      <c r="AM23" s="244">
        <v>9.26</v>
      </c>
      <c r="AN23" s="244">
        <v>10.32</v>
      </c>
      <c r="AO23" s="244">
        <v>8.74</v>
      </c>
      <c r="AP23" s="244">
        <v>25.46</v>
      </c>
      <c r="AQ23" s="244">
        <v>0</v>
      </c>
      <c r="AR23" s="244">
        <v>2.58</v>
      </c>
      <c r="AS23" s="244">
        <v>0</v>
      </c>
      <c r="AT23" s="246">
        <v>7.46</v>
      </c>
      <c r="AU23" s="261">
        <f t="shared" si="5"/>
        <v>63.82</v>
      </c>
      <c r="AV23" s="261">
        <f t="shared" si="6"/>
        <v>1812.5700000000002</v>
      </c>
      <c r="AW23" s="245">
        <v>142.80000000000001</v>
      </c>
      <c r="AX23" s="261">
        <f t="shared" si="7"/>
        <v>1136.3597411100006</v>
      </c>
      <c r="AY23" s="244">
        <v>0</v>
      </c>
      <c r="AZ23" s="244">
        <v>0</v>
      </c>
      <c r="BA23" s="246">
        <v>121.01</v>
      </c>
      <c r="BB23" s="262">
        <f t="shared" si="8"/>
        <v>1015.3497411100007</v>
      </c>
      <c r="BC23" s="272">
        <f t="shared" si="9"/>
        <v>0.16422572657084764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1</v>
      </c>
      <c r="Q24" s="145">
        <v>5991.6179862300005</v>
      </c>
      <c r="R24" s="145">
        <v>112.31</v>
      </c>
      <c r="S24" s="261">
        <f t="shared" si="3"/>
        <v>5879.3079862300001</v>
      </c>
      <c r="T24" s="244">
        <v>2476.4991999999997</v>
      </c>
      <c r="W24" s="266">
        <f t="shared" si="4"/>
        <v>3402.8087862300004</v>
      </c>
      <c r="X24" s="246">
        <v>75.53</v>
      </c>
      <c r="Y24" s="244">
        <v>728.42</v>
      </c>
      <c r="Z24" s="246">
        <v>42.2</v>
      </c>
      <c r="AA24" s="244">
        <v>0</v>
      </c>
      <c r="AB24" s="244">
        <v>10.87</v>
      </c>
      <c r="AC24" s="246">
        <v>53.56</v>
      </c>
      <c r="AD24" s="244">
        <v>207.56</v>
      </c>
      <c r="AE24" s="244">
        <v>631.88</v>
      </c>
      <c r="AF24" s="244">
        <v>125</v>
      </c>
      <c r="AG24" s="244">
        <v>226.17</v>
      </c>
      <c r="AH24" s="244">
        <v>0</v>
      </c>
      <c r="AI24" s="244">
        <v>122.95</v>
      </c>
      <c r="AJ24" s="244">
        <v>100.41</v>
      </c>
      <c r="AK24" s="244">
        <v>52.72</v>
      </c>
      <c r="AL24" s="246">
        <v>94.4</v>
      </c>
      <c r="AM24" s="244">
        <v>9.67</v>
      </c>
      <c r="AN24" s="244">
        <v>8.11</v>
      </c>
      <c r="AO24" s="244">
        <v>4.67</v>
      </c>
      <c r="AP24" s="244">
        <v>19.39</v>
      </c>
      <c r="AQ24" s="244">
        <v>0</v>
      </c>
      <c r="AR24" s="244">
        <v>8.26</v>
      </c>
      <c r="AS24" s="244">
        <v>0</v>
      </c>
      <c r="AT24" s="246">
        <v>25</v>
      </c>
      <c r="AU24" s="261">
        <f t="shared" si="5"/>
        <v>75.099999999999994</v>
      </c>
      <c r="AV24" s="261">
        <f t="shared" si="6"/>
        <v>1636.1900000000003</v>
      </c>
      <c r="AW24" s="245">
        <v>136.13999999999999</v>
      </c>
      <c r="AX24" s="261">
        <f t="shared" si="7"/>
        <v>848.75878622999983</v>
      </c>
      <c r="AY24" s="244">
        <v>0</v>
      </c>
      <c r="AZ24" s="244">
        <v>0</v>
      </c>
      <c r="BA24" s="246">
        <v>114.99</v>
      </c>
      <c r="BB24" s="262">
        <f t="shared" si="8"/>
        <v>733.76878622999982</v>
      </c>
      <c r="BC24" s="272">
        <f t="shared" si="9"/>
        <v>0.14165769382838261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1</v>
      </c>
      <c r="Q25" s="145">
        <v>10633.02885352</v>
      </c>
      <c r="R25" s="145">
        <v>177.9</v>
      </c>
      <c r="S25" s="261">
        <f t="shared" si="3"/>
        <v>10455.12885352</v>
      </c>
      <c r="T25" s="244">
        <v>4278.1508000000003</v>
      </c>
      <c r="W25" s="266">
        <f t="shared" si="4"/>
        <v>6176.9780535199998</v>
      </c>
      <c r="X25" s="246">
        <v>134.78</v>
      </c>
      <c r="Y25" s="244">
        <v>1295.26</v>
      </c>
      <c r="Z25" s="246">
        <v>75.52</v>
      </c>
      <c r="AA25" s="244">
        <v>0</v>
      </c>
      <c r="AB25" s="244">
        <v>-104.28</v>
      </c>
      <c r="AC25" s="246">
        <v>93.89</v>
      </c>
      <c r="AD25" s="244">
        <v>336.43</v>
      </c>
      <c r="AE25" s="244">
        <v>1039.6600000000001</v>
      </c>
      <c r="AF25" s="244">
        <v>824.7</v>
      </c>
      <c r="AG25" s="244">
        <v>405.33</v>
      </c>
      <c r="AH25" s="244">
        <v>0</v>
      </c>
      <c r="AI25" s="244">
        <v>233.32</v>
      </c>
      <c r="AJ25" s="244">
        <v>114.42</v>
      </c>
      <c r="AK25" s="244">
        <v>52.72</v>
      </c>
      <c r="AL25" s="246">
        <v>139.27000000000001</v>
      </c>
      <c r="AM25" s="244">
        <v>16.32</v>
      </c>
      <c r="AN25" s="244">
        <v>4.12</v>
      </c>
      <c r="AO25" s="244">
        <v>2.84</v>
      </c>
      <c r="AP25" s="244">
        <v>33.57</v>
      </c>
      <c r="AQ25" s="244">
        <v>4.95</v>
      </c>
      <c r="AR25" s="244">
        <v>10.039999999999999</v>
      </c>
      <c r="AS25" s="244">
        <v>0</v>
      </c>
      <c r="AT25" s="246">
        <v>130.21</v>
      </c>
      <c r="AU25" s="261">
        <f t="shared" si="5"/>
        <v>202.05</v>
      </c>
      <c r="AV25" s="261">
        <f t="shared" si="6"/>
        <v>3347.9</v>
      </c>
      <c r="AW25" s="245">
        <v>219.44</v>
      </c>
      <c r="AX25" s="261">
        <f t="shared" si="7"/>
        <v>1093.6880535199989</v>
      </c>
      <c r="AY25" s="244">
        <v>0</v>
      </c>
      <c r="AZ25" s="244">
        <v>0</v>
      </c>
      <c r="BA25" s="246">
        <v>262.08999999999997</v>
      </c>
      <c r="BB25" s="262">
        <f t="shared" si="8"/>
        <v>831.59805351999898</v>
      </c>
      <c r="BC25" s="272">
        <f t="shared" si="9"/>
        <v>0.10285762115259756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1</v>
      </c>
      <c r="Q26" s="145">
        <v>10353.668304499999</v>
      </c>
      <c r="R26" s="145">
        <v>172.12</v>
      </c>
      <c r="S26" s="261">
        <f t="shared" si="3"/>
        <v>10181.548304499998</v>
      </c>
      <c r="T26" s="244">
        <v>4184.0806000000002</v>
      </c>
      <c r="W26" s="266">
        <f t="shared" si="4"/>
        <v>5997.467704499998</v>
      </c>
      <c r="X26" s="246">
        <v>112.21</v>
      </c>
      <c r="Y26" s="244">
        <v>1261.3699999999999</v>
      </c>
      <c r="Z26" s="246">
        <v>58.23</v>
      </c>
      <c r="AA26" s="244">
        <v>0</v>
      </c>
      <c r="AB26" s="244">
        <v>272.33</v>
      </c>
      <c r="AC26" s="246">
        <v>-25.7</v>
      </c>
      <c r="AD26" s="244">
        <v>318.83999999999997</v>
      </c>
      <c r="AE26" s="244">
        <v>1114.82</v>
      </c>
      <c r="AF26" s="244">
        <v>644.91</v>
      </c>
      <c r="AG26" s="244">
        <v>370.8</v>
      </c>
      <c r="AH26" s="244">
        <v>0</v>
      </c>
      <c r="AI26" s="244">
        <v>245.47</v>
      </c>
      <c r="AJ26" s="244">
        <v>128.03</v>
      </c>
      <c r="AK26" s="244">
        <v>49.27</v>
      </c>
      <c r="AL26" s="246">
        <v>137.66999999999999</v>
      </c>
      <c r="AM26" s="244">
        <v>5.88</v>
      </c>
      <c r="AN26" s="244">
        <v>12.13</v>
      </c>
      <c r="AO26" s="244">
        <v>3.26</v>
      </c>
      <c r="AP26" s="244">
        <v>24.96</v>
      </c>
      <c r="AQ26" s="244">
        <v>1.56</v>
      </c>
      <c r="AR26" s="244">
        <v>12.71</v>
      </c>
      <c r="AS26" s="244">
        <v>0</v>
      </c>
      <c r="AT26" s="246">
        <v>112.67</v>
      </c>
      <c r="AU26" s="261">
        <f t="shared" si="5"/>
        <v>173.17000000000002</v>
      </c>
      <c r="AV26" s="261">
        <f t="shared" si="6"/>
        <v>3182.98</v>
      </c>
      <c r="AW26" s="245">
        <v>213.67</v>
      </c>
      <c r="AX26" s="261">
        <f t="shared" si="7"/>
        <v>1415.6377044999977</v>
      </c>
      <c r="AY26" s="244">
        <v>0</v>
      </c>
      <c r="AZ26" s="244">
        <v>0</v>
      </c>
      <c r="BA26" s="246">
        <v>148.47</v>
      </c>
      <c r="BB26" s="262">
        <f t="shared" si="8"/>
        <v>1267.1677044999976</v>
      </c>
      <c r="BC26" s="272">
        <f t="shared" si="9"/>
        <v>0.13672812986337618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1</v>
      </c>
      <c r="Q27" s="145">
        <v>5204.5318019099996</v>
      </c>
      <c r="R27" s="145">
        <v>91.71</v>
      </c>
      <c r="S27" s="261">
        <f t="shared" si="3"/>
        <v>5112.8218019099995</v>
      </c>
      <c r="T27" s="244">
        <v>2109.0482000000002</v>
      </c>
      <c r="W27" s="266">
        <f t="shared" si="4"/>
        <v>3003.7736019099993</v>
      </c>
      <c r="X27" s="246">
        <v>62.32</v>
      </c>
      <c r="Y27" s="244">
        <v>633.42999999999995</v>
      </c>
      <c r="Z27" s="246">
        <v>44.51</v>
      </c>
      <c r="AA27" s="244">
        <v>0</v>
      </c>
      <c r="AB27" s="244">
        <v>87.13</v>
      </c>
      <c r="AC27" s="246">
        <v>31.39</v>
      </c>
      <c r="AD27" s="244">
        <v>144.81</v>
      </c>
      <c r="AE27" s="244">
        <v>511.39</v>
      </c>
      <c r="AF27" s="244">
        <v>202.52</v>
      </c>
      <c r="AG27" s="244">
        <v>208.31</v>
      </c>
      <c r="AH27" s="244">
        <v>0</v>
      </c>
      <c r="AI27" s="244">
        <v>104.33</v>
      </c>
      <c r="AJ27" s="244">
        <v>118.93</v>
      </c>
      <c r="AK27" s="244">
        <v>27.07</v>
      </c>
      <c r="AL27" s="246">
        <v>107.04</v>
      </c>
      <c r="AM27" s="244">
        <v>5.56</v>
      </c>
      <c r="AN27" s="244">
        <v>3.62</v>
      </c>
      <c r="AO27" s="244">
        <v>4.38</v>
      </c>
      <c r="AP27" s="244">
        <v>9.77</v>
      </c>
      <c r="AQ27" s="244">
        <v>0</v>
      </c>
      <c r="AR27" s="244">
        <v>6.66</v>
      </c>
      <c r="AS27" s="244">
        <v>0</v>
      </c>
      <c r="AT27" s="246">
        <v>5.05</v>
      </c>
      <c r="AU27" s="261">
        <f t="shared" si="5"/>
        <v>35.04</v>
      </c>
      <c r="AV27" s="261">
        <f t="shared" si="6"/>
        <v>1459.4399999999998</v>
      </c>
      <c r="AW27" s="245">
        <v>107.41</v>
      </c>
      <c r="AX27" s="261">
        <f t="shared" si="7"/>
        <v>815.18360190999931</v>
      </c>
      <c r="AY27" s="244">
        <v>0</v>
      </c>
      <c r="AZ27" s="244">
        <v>0</v>
      </c>
      <c r="BA27" s="246">
        <v>227.52</v>
      </c>
      <c r="BB27" s="262">
        <f t="shared" si="8"/>
        <v>587.66360190999933</v>
      </c>
      <c r="BC27" s="272">
        <f t="shared" si="9"/>
        <v>0.15662957455862542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1</v>
      </c>
      <c r="Q28" s="145">
        <v>2460.6425268100002</v>
      </c>
      <c r="R28" s="145">
        <v>71.150000000000006</v>
      </c>
      <c r="S28" s="261">
        <f t="shared" si="3"/>
        <v>2389.4925268100001</v>
      </c>
      <c r="T28" s="244">
        <v>1253.0475999999999</v>
      </c>
      <c r="W28" s="266">
        <f t="shared" si="4"/>
        <v>1136.4449268100002</v>
      </c>
      <c r="X28" s="246">
        <v>83.56</v>
      </c>
      <c r="Y28" s="244">
        <v>197.43</v>
      </c>
      <c r="Z28" s="246">
        <v>37.409999999999997</v>
      </c>
      <c r="AA28" s="244">
        <v>0</v>
      </c>
      <c r="AB28" s="244">
        <v>28.11</v>
      </c>
      <c r="AC28" s="246">
        <v>8.2899999999999991</v>
      </c>
      <c r="AD28" s="244">
        <v>84.8</v>
      </c>
      <c r="AE28" s="244">
        <v>97.42</v>
      </c>
      <c r="AF28" s="244">
        <v>119.1</v>
      </c>
      <c r="AG28" s="244">
        <v>35.07</v>
      </c>
      <c r="AH28" s="244">
        <v>0</v>
      </c>
      <c r="AI28" s="244">
        <v>12.1</v>
      </c>
      <c r="AJ28" s="244">
        <v>7.8</v>
      </c>
      <c r="AK28" s="244">
        <v>29.4</v>
      </c>
      <c r="AL28" s="246">
        <v>40.6</v>
      </c>
      <c r="AM28" s="244">
        <v>3.38</v>
      </c>
      <c r="AN28" s="244">
        <v>1.64</v>
      </c>
      <c r="AO28" s="244">
        <v>0</v>
      </c>
      <c r="AP28" s="244">
        <v>4.6500000000000004</v>
      </c>
      <c r="AQ28" s="244">
        <v>0</v>
      </c>
      <c r="AR28" s="244">
        <v>2.86</v>
      </c>
      <c r="AS28" s="244">
        <v>0</v>
      </c>
      <c r="AT28" s="246">
        <v>6.48</v>
      </c>
      <c r="AU28" s="261">
        <f t="shared" si="5"/>
        <v>19.009999999999998</v>
      </c>
      <c r="AV28" s="261">
        <f t="shared" si="6"/>
        <v>445.3</v>
      </c>
      <c r="AW28" s="245">
        <v>50.78</v>
      </c>
      <c r="AX28" s="261">
        <f t="shared" si="7"/>
        <v>358.36492681000016</v>
      </c>
      <c r="AY28" s="244">
        <v>0</v>
      </c>
      <c r="AZ28" s="244">
        <v>0</v>
      </c>
      <c r="BA28" s="246">
        <v>52.74</v>
      </c>
      <c r="BB28" s="262">
        <f t="shared" si="8"/>
        <v>305.62492681000015</v>
      </c>
      <c r="BC28" s="272">
        <f t="shared" si="9"/>
        <v>0.14563876016342275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1</v>
      </c>
      <c r="Q29" s="145">
        <v>6488.440942780001</v>
      </c>
      <c r="R29" s="145">
        <v>115.3</v>
      </c>
      <c r="S29" s="261">
        <f t="shared" si="3"/>
        <v>6373.1409427800008</v>
      </c>
      <c r="T29" s="244">
        <v>2721.9205999999999</v>
      </c>
      <c r="W29" s="266">
        <f t="shared" si="4"/>
        <v>3651.2203427800009</v>
      </c>
      <c r="X29" s="246">
        <v>97.16</v>
      </c>
      <c r="Y29" s="244">
        <v>789.58</v>
      </c>
      <c r="Z29" s="246">
        <v>47.14</v>
      </c>
      <c r="AA29" s="244">
        <v>0</v>
      </c>
      <c r="AB29" s="244">
        <v>-21.13</v>
      </c>
      <c r="AC29" s="246">
        <v>41.58</v>
      </c>
      <c r="AD29" s="244">
        <v>232.3</v>
      </c>
      <c r="AE29" s="244">
        <v>634.57000000000005</v>
      </c>
      <c r="AF29" s="244">
        <v>298.13</v>
      </c>
      <c r="AG29" s="244">
        <v>360.25</v>
      </c>
      <c r="AH29" s="244">
        <v>0</v>
      </c>
      <c r="AI29" s="244">
        <v>181.92</v>
      </c>
      <c r="AJ29" s="244">
        <v>138.9</v>
      </c>
      <c r="AK29" s="244">
        <v>55.02</v>
      </c>
      <c r="AL29" s="246">
        <v>117.17</v>
      </c>
      <c r="AM29" s="244">
        <v>4.54</v>
      </c>
      <c r="AN29" s="244">
        <v>14.78</v>
      </c>
      <c r="AO29" s="244">
        <v>4.32</v>
      </c>
      <c r="AP29" s="244">
        <v>28.83</v>
      </c>
      <c r="AQ29" s="244">
        <v>0</v>
      </c>
      <c r="AR29" s="244">
        <v>12.06</v>
      </c>
      <c r="AS29" s="244">
        <v>0</v>
      </c>
      <c r="AT29" s="246">
        <v>4.82</v>
      </c>
      <c r="AU29" s="261">
        <f t="shared" si="5"/>
        <v>69.349999999999994</v>
      </c>
      <c r="AV29" s="261">
        <f t="shared" si="6"/>
        <v>2087.61</v>
      </c>
      <c r="AW29" s="245">
        <v>133.9</v>
      </c>
      <c r="AX29" s="261">
        <f t="shared" si="7"/>
        <v>516.28034278000052</v>
      </c>
      <c r="AY29" s="244">
        <v>0</v>
      </c>
      <c r="AZ29" s="244">
        <v>0</v>
      </c>
      <c r="BA29" s="246">
        <v>157.91999999999999</v>
      </c>
      <c r="BB29" s="262">
        <f t="shared" si="8"/>
        <v>358.36034278000056</v>
      </c>
      <c r="BC29" s="272">
        <f t="shared" si="9"/>
        <v>7.9569244342817105E-2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1</v>
      </c>
      <c r="Q30" s="145">
        <v>4145.4213599599989</v>
      </c>
      <c r="R30" s="145">
        <v>33.69</v>
      </c>
      <c r="S30" s="261">
        <f t="shared" si="3"/>
        <v>4111.7313599599993</v>
      </c>
      <c r="T30" s="244">
        <v>1698.1831999999999</v>
      </c>
      <c r="W30" s="266">
        <f t="shared" si="4"/>
        <v>2413.5481599599993</v>
      </c>
      <c r="X30" s="246">
        <v>48.69</v>
      </c>
      <c r="Y30" s="244">
        <v>509.26</v>
      </c>
      <c r="Z30" s="246">
        <v>24.3</v>
      </c>
      <c r="AA30" s="244">
        <v>0</v>
      </c>
      <c r="AB30" s="244">
        <v>-12.29</v>
      </c>
      <c r="AC30" s="246">
        <v>23.07</v>
      </c>
      <c r="AD30" s="244">
        <v>191.71</v>
      </c>
      <c r="AE30" s="244">
        <v>517.79</v>
      </c>
      <c r="AF30" s="244">
        <v>273.49</v>
      </c>
      <c r="AG30" s="244">
        <v>296.26</v>
      </c>
      <c r="AH30" s="244">
        <v>0</v>
      </c>
      <c r="AI30" s="244">
        <v>118.89</v>
      </c>
      <c r="AJ30" s="244">
        <v>51.35</v>
      </c>
      <c r="AK30" s="244">
        <v>0</v>
      </c>
      <c r="AL30" s="246">
        <v>103.22</v>
      </c>
      <c r="AM30" s="244">
        <v>5.26</v>
      </c>
      <c r="AN30" s="244">
        <v>0.99</v>
      </c>
      <c r="AO30" s="244">
        <v>4.07</v>
      </c>
      <c r="AP30" s="244">
        <v>12.61</v>
      </c>
      <c r="AQ30" s="244">
        <v>0</v>
      </c>
      <c r="AR30" s="244">
        <v>9.4</v>
      </c>
      <c r="AS30" s="244">
        <v>0</v>
      </c>
      <c r="AT30" s="246">
        <v>35.56</v>
      </c>
      <c r="AU30" s="261">
        <f t="shared" si="5"/>
        <v>67.89</v>
      </c>
      <c r="AV30" s="261">
        <f t="shared" si="6"/>
        <v>1620.6000000000001</v>
      </c>
      <c r="AW30" s="245">
        <v>85.55</v>
      </c>
      <c r="AX30" s="261">
        <f t="shared" si="7"/>
        <v>135.92815995999916</v>
      </c>
      <c r="AY30" s="244">
        <v>0</v>
      </c>
      <c r="AZ30" s="244">
        <v>0</v>
      </c>
      <c r="BA30" s="246">
        <v>67.98</v>
      </c>
      <c r="BB30" s="262">
        <f t="shared" si="8"/>
        <v>67.94815995999916</v>
      </c>
      <c r="BC30" s="272">
        <f t="shared" si="9"/>
        <v>3.2789950202145625E-2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1</v>
      </c>
      <c r="Q31" s="145">
        <v>4501.3138681700002</v>
      </c>
      <c r="R31" s="145">
        <v>35.159999999999997</v>
      </c>
      <c r="S31" s="261">
        <f t="shared" si="3"/>
        <v>4466.1538681700004</v>
      </c>
      <c r="T31" s="244">
        <v>1864.2833999999998</v>
      </c>
      <c r="W31" s="266">
        <f t="shared" si="4"/>
        <v>2601.8704681700005</v>
      </c>
      <c r="X31" s="246">
        <v>55.26</v>
      </c>
      <c r="Y31" s="244">
        <v>553.15</v>
      </c>
      <c r="Z31" s="246">
        <v>23.78</v>
      </c>
      <c r="AA31" s="244">
        <v>0</v>
      </c>
      <c r="AB31" s="244">
        <v>-67.88</v>
      </c>
      <c r="AC31" s="246">
        <v>26.14</v>
      </c>
      <c r="AD31" s="244">
        <v>261.27999999999997</v>
      </c>
      <c r="AE31" s="244">
        <v>544.34</v>
      </c>
      <c r="AF31" s="244">
        <v>402.13</v>
      </c>
      <c r="AG31" s="244">
        <v>294.13</v>
      </c>
      <c r="AH31" s="244">
        <v>0</v>
      </c>
      <c r="AI31" s="244">
        <v>120.41</v>
      </c>
      <c r="AJ31" s="244">
        <v>62.09</v>
      </c>
      <c r="AK31" s="244">
        <v>24.63</v>
      </c>
      <c r="AL31" s="246">
        <v>117.86</v>
      </c>
      <c r="AM31" s="244">
        <v>6.79</v>
      </c>
      <c r="AN31" s="244">
        <v>3.04</v>
      </c>
      <c r="AO31" s="244">
        <v>3.66</v>
      </c>
      <c r="AP31" s="244">
        <v>13.44</v>
      </c>
      <c r="AQ31" s="244">
        <v>0</v>
      </c>
      <c r="AR31" s="244">
        <v>5.98</v>
      </c>
      <c r="AS31" s="244">
        <v>0</v>
      </c>
      <c r="AT31" s="246">
        <v>67.459999999999994</v>
      </c>
      <c r="AU31" s="261">
        <f t="shared" si="5"/>
        <v>100.36999999999999</v>
      </c>
      <c r="AV31" s="261">
        <f t="shared" si="6"/>
        <v>1927.24</v>
      </c>
      <c r="AW31" s="245">
        <v>92.89</v>
      </c>
      <c r="AX31" s="261">
        <f t="shared" si="7"/>
        <v>-92.189531829999524</v>
      </c>
      <c r="AY31" s="244">
        <v>0</v>
      </c>
      <c r="AZ31" s="244">
        <v>0</v>
      </c>
      <c r="BA31" s="246">
        <v>65.319999999999993</v>
      </c>
      <c r="BB31" s="262">
        <f t="shared" si="8"/>
        <v>-157.5095318299995</v>
      </c>
      <c r="BC31" s="272">
        <f t="shared" si="9"/>
        <v>-2.0480582898672425E-2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1</v>
      </c>
      <c r="Q32" s="145">
        <v>1968.4132322399998</v>
      </c>
      <c r="R32" s="145">
        <v>25.93</v>
      </c>
      <c r="S32" s="261">
        <f t="shared" si="3"/>
        <v>1942.4832322399998</v>
      </c>
      <c r="T32" s="244">
        <v>860.82219999999995</v>
      </c>
      <c r="W32" s="266">
        <f t="shared" si="4"/>
        <v>1081.6610322399997</v>
      </c>
      <c r="X32" s="246">
        <v>32.54</v>
      </c>
      <c r="Y32" s="244">
        <v>170.44</v>
      </c>
      <c r="Z32" s="246">
        <v>26.88</v>
      </c>
      <c r="AA32" s="244">
        <v>0</v>
      </c>
      <c r="AB32" s="244">
        <v>-6.9</v>
      </c>
      <c r="AC32" s="246">
        <v>10.91</v>
      </c>
      <c r="AD32" s="244">
        <v>88.51</v>
      </c>
      <c r="AE32" s="244">
        <v>323.33999999999997</v>
      </c>
      <c r="AF32" s="244">
        <v>240.73</v>
      </c>
      <c r="AG32" s="244">
        <v>77.97</v>
      </c>
      <c r="AH32" s="244">
        <v>0</v>
      </c>
      <c r="AI32" s="244">
        <v>111.02</v>
      </c>
      <c r="AJ32" s="244">
        <v>22.83</v>
      </c>
      <c r="AK32" s="244">
        <v>11.61</v>
      </c>
      <c r="AL32" s="246">
        <v>57.65</v>
      </c>
      <c r="AM32" s="244">
        <v>2.6</v>
      </c>
      <c r="AN32" s="244">
        <v>0.94</v>
      </c>
      <c r="AO32" s="244">
        <v>0</v>
      </c>
      <c r="AP32" s="244">
        <v>8.35</v>
      </c>
      <c r="AQ32" s="244">
        <v>0</v>
      </c>
      <c r="AR32" s="244">
        <v>4.38</v>
      </c>
      <c r="AS32" s="244">
        <v>0</v>
      </c>
      <c r="AT32" s="246">
        <v>1.08</v>
      </c>
      <c r="AU32" s="261">
        <f t="shared" si="5"/>
        <v>17.350000000000001</v>
      </c>
      <c r="AV32" s="261">
        <f t="shared" si="6"/>
        <v>951.01</v>
      </c>
      <c r="AW32" s="245">
        <v>40.619999999999997</v>
      </c>
      <c r="AX32" s="261">
        <f t="shared" si="7"/>
        <v>-135.81896776000031</v>
      </c>
      <c r="AY32" s="244">
        <v>0</v>
      </c>
      <c r="AZ32" s="244">
        <v>0</v>
      </c>
      <c r="BA32" s="246">
        <v>57.59</v>
      </c>
      <c r="BB32" s="262">
        <f t="shared" si="8"/>
        <v>-193.40896776000031</v>
      </c>
      <c r="BC32" s="272">
        <f t="shared" si="9"/>
        <v>-6.8999214969431025E-2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1</v>
      </c>
      <c r="Q33" s="145">
        <v>3788.8795366599998</v>
      </c>
      <c r="R33" s="145">
        <v>94.26</v>
      </c>
      <c r="S33" s="261">
        <f t="shared" si="3"/>
        <v>3694.6195366599995</v>
      </c>
      <c r="T33" s="244">
        <v>1533.7587999999998</v>
      </c>
      <c r="W33" s="266">
        <f t="shared" si="4"/>
        <v>2160.8607366599999</v>
      </c>
      <c r="X33" s="246">
        <v>43.76</v>
      </c>
      <c r="Y33" s="244">
        <v>457.84</v>
      </c>
      <c r="Z33" s="246">
        <v>26.17</v>
      </c>
      <c r="AA33" s="244">
        <v>0</v>
      </c>
      <c r="AB33" s="244">
        <v>-5.65</v>
      </c>
      <c r="AC33" s="246">
        <v>25.45</v>
      </c>
      <c r="AD33" s="244">
        <v>172.73</v>
      </c>
      <c r="AE33" s="244">
        <v>502.24</v>
      </c>
      <c r="AF33" s="244">
        <v>651.9</v>
      </c>
      <c r="AG33" s="244">
        <v>142.36000000000001</v>
      </c>
      <c r="AH33" s="244">
        <v>0</v>
      </c>
      <c r="AI33" s="244">
        <v>144.31</v>
      </c>
      <c r="AJ33" s="244">
        <v>30.05</v>
      </c>
      <c r="AK33" s="244">
        <v>9.11</v>
      </c>
      <c r="AL33" s="246">
        <v>129.36000000000001</v>
      </c>
      <c r="AM33" s="244">
        <v>5.53</v>
      </c>
      <c r="AN33" s="244">
        <v>1.1100000000000001</v>
      </c>
      <c r="AO33" s="244">
        <v>6.24</v>
      </c>
      <c r="AP33" s="244">
        <v>17.36</v>
      </c>
      <c r="AQ33" s="244">
        <v>0</v>
      </c>
      <c r="AR33" s="244">
        <v>10.82</v>
      </c>
      <c r="AS33" s="244">
        <v>0</v>
      </c>
      <c r="AT33" s="246">
        <v>2.95</v>
      </c>
      <c r="AU33" s="261">
        <f t="shared" si="5"/>
        <v>44.010000000000005</v>
      </c>
      <c r="AV33" s="261">
        <f t="shared" si="6"/>
        <v>1826.07</v>
      </c>
      <c r="AW33" s="245">
        <v>78.19</v>
      </c>
      <c r="AX33" s="261">
        <f t="shared" si="7"/>
        <v>-251.36926334000003</v>
      </c>
      <c r="AY33" s="244">
        <v>0</v>
      </c>
      <c r="AZ33" s="244">
        <v>0</v>
      </c>
      <c r="BA33" s="246">
        <v>155.78</v>
      </c>
      <c r="BB33" s="262">
        <f t="shared" si="8"/>
        <v>-407.14926334000006</v>
      </c>
      <c r="BC33" s="272">
        <f t="shared" si="9"/>
        <v>-6.634395760219626E-2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1</v>
      </c>
      <c r="Q34" s="145">
        <v>7077.9318230699992</v>
      </c>
      <c r="R34" s="145">
        <v>101.48</v>
      </c>
      <c r="S34" s="261">
        <f t="shared" si="3"/>
        <v>6976.4518230699996</v>
      </c>
      <c r="T34" s="244">
        <v>2856.8078</v>
      </c>
      <c r="W34" s="266">
        <f t="shared" si="4"/>
        <v>4119.6440230699991</v>
      </c>
      <c r="X34" s="246">
        <v>80.209999999999994</v>
      </c>
      <c r="Y34" s="244">
        <v>864.23</v>
      </c>
      <c r="Z34" s="246">
        <v>40.51</v>
      </c>
      <c r="AA34" s="244">
        <v>0</v>
      </c>
      <c r="AB34" s="244">
        <v>-29.09</v>
      </c>
      <c r="AC34" s="246">
        <v>35.630000000000003</v>
      </c>
      <c r="AD34" s="244">
        <v>220.48</v>
      </c>
      <c r="AE34" s="244">
        <v>601.49</v>
      </c>
      <c r="AF34" s="244">
        <v>122.41</v>
      </c>
      <c r="AG34" s="244">
        <v>325.82</v>
      </c>
      <c r="AH34" s="244">
        <v>0</v>
      </c>
      <c r="AI34" s="244">
        <v>167.44</v>
      </c>
      <c r="AJ34" s="244">
        <v>70.27</v>
      </c>
      <c r="AK34" s="244">
        <v>29.3</v>
      </c>
      <c r="AL34" s="246">
        <v>122.05</v>
      </c>
      <c r="AM34" s="244">
        <v>3.18</v>
      </c>
      <c r="AN34" s="244">
        <v>1.77</v>
      </c>
      <c r="AO34" s="244">
        <v>1.22</v>
      </c>
      <c r="AP34" s="244">
        <v>26.5</v>
      </c>
      <c r="AQ34" s="244">
        <v>4.95</v>
      </c>
      <c r="AR34" s="244">
        <v>8</v>
      </c>
      <c r="AS34" s="244">
        <v>0</v>
      </c>
      <c r="AT34" s="246">
        <v>7.12</v>
      </c>
      <c r="AU34" s="261">
        <f t="shared" si="5"/>
        <v>52.74</v>
      </c>
      <c r="AV34" s="261">
        <f t="shared" si="6"/>
        <v>1712</v>
      </c>
      <c r="AW34" s="245">
        <v>146.07</v>
      </c>
      <c r="AX34" s="261">
        <f t="shared" si="7"/>
        <v>1283.1640230699993</v>
      </c>
      <c r="AY34" s="244">
        <v>0</v>
      </c>
      <c r="AZ34" s="244">
        <v>0</v>
      </c>
      <c r="BA34" s="246">
        <v>137.71</v>
      </c>
      <c r="BB34" s="262">
        <f t="shared" si="8"/>
        <v>1145.4540230699993</v>
      </c>
      <c r="BC34" s="272">
        <f t="shared" si="9"/>
        <v>0.18129081420191423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1</v>
      </c>
      <c r="Q35" s="145">
        <v>3517.8244060299994</v>
      </c>
      <c r="R35" s="145">
        <v>78.69</v>
      </c>
      <c r="S35" s="261">
        <f t="shared" si="3"/>
        <v>3439.1344060299994</v>
      </c>
      <c r="T35" s="244">
        <v>1395.0888</v>
      </c>
      <c r="W35" s="266">
        <f t="shared" si="4"/>
        <v>2044.0456060299994</v>
      </c>
      <c r="X35" s="246">
        <v>42.29</v>
      </c>
      <c r="Y35" s="244">
        <v>426.14</v>
      </c>
      <c r="Z35" s="246">
        <v>22.87</v>
      </c>
      <c r="AA35" s="244">
        <v>0</v>
      </c>
      <c r="AB35" s="244">
        <v>-12.81</v>
      </c>
      <c r="AC35" s="246">
        <v>30.29</v>
      </c>
      <c r="AD35" s="244">
        <v>157.25</v>
      </c>
      <c r="AE35" s="244">
        <v>441.47</v>
      </c>
      <c r="AF35" s="244">
        <v>317.02999999999997</v>
      </c>
      <c r="AG35" s="244">
        <v>103.32</v>
      </c>
      <c r="AH35" s="244">
        <v>0</v>
      </c>
      <c r="AI35" s="244">
        <v>68.95</v>
      </c>
      <c r="AJ35" s="244">
        <v>57.86</v>
      </c>
      <c r="AK35" s="244">
        <v>0</v>
      </c>
      <c r="AL35" s="246">
        <v>95.43</v>
      </c>
      <c r="AM35" s="244">
        <v>2.85</v>
      </c>
      <c r="AN35" s="244">
        <v>1.56</v>
      </c>
      <c r="AO35" s="244">
        <v>2</v>
      </c>
      <c r="AP35" s="244">
        <v>9.35</v>
      </c>
      <c r="AQ35" s="244">
        <v>6.05</v>
      </c>
      <c r="AR35" s="244">
        <v>5.01</v>
      </c>
      <c r="AS35" s="244">
        <v>0</v>
      </c>
      <c r="AT35" s="246">
        <v>3.82</v>
      </c>
      <c r="AU35" s="261">
        <f t="shared" si="5"/>
        <v>30.64</v>
      </c>
      <c r="AV35" s="261">
        <f t="shared" si="6"/>
        <v>1271.95</v>
      </c>
      <c r="AW35" s="245">
        <v>63.52</v>
      </c>
      <c r="AX35" s="261">
        <f t="shared" si="7"/>
        <v>234.75560602999937</v>
      </c>
      <c r="AY35" s="244">
        <v>0</v>
      </c>
      <c r="AZ35" s="244">
        <v>0</v>
      </c>
      <c r="BA35" s="246">
        <v>79.25</v>
      </c>
      <c r="BB35" s="262">
        <f t="shared" si="8"/>
        <v>155.50560602999937</v>
      </c>
      <c r="BC35" s="272">
        <f t="shared" si="9"/>
        <v>6.6733179071587073E-2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1</v>
      </c>
      <c r="Q36" s="145">
        <v>4042.0348915999998</v>
      </c>
      <c r="R36" s="145">
        <v>23.59</v>
      </c>
      <c r="S36" s="261">
        <f t="shared" si="3"/>
        <v>4018.4448915999997</v>
      </c>
      <c r="T36" s="244">
        <v>2166.9857999999999</v>
      </c>
      <c r="W36" s="266">
        <f t="shared" si="4"/>
        <v>1851.4590915999997</v>
      </c>
      <c r="X36" s="246">
        <v>49.95</v>
      </c>
      <c r="Y36" s="244">
        <v>290.3</v>
      </c>
      <c r="Z36" s="246">
        <v>35.82</v>
      </c>
      <c r="AA36" s="244">
        <v>0</v>
      </c>
      <c r="AB36" s="244">
        <v>192.18</v>
      </c>
      <c r="AC36" s="246">
        <v>4.4800000000000004</v>
      </c>
      <c r="AD36" s="244">
        <v>87.5</v>
      </c>
      <c r="AE36" s="244">
        <v>437.06</v>
      </c>
      <c r="AF36" s="244">
        <v>427.66</v>
      </c>
      <c r="AG36" s="244">
        <v>104.03</v>
      </c>
      <c r="AH36" s="244">
        <v>0</v>
      </c>
      <c r="AI36" s="244">
        <v>114.94</v>
      </c>
      <c r="AJ36" s="244">
        <v>54.48</v>
      </c>
      <c r="AK36" s="244">
        <v>0</v>
      </c>
      <c r="AL36" s="246">
        <v>82.08</v>
      </c>
      <c r="AM36" s="244">
        <v>2.52</v>
      </c>
      <c r="AN36" s="244">
        <v>5.39</v>
      </c>
      <c r="AO36" s="244">
        <v>0</v>
      </c>
      <c r="AP36" s="244">
        <v>12.41</v>
      </c>
      <c r="AQ36" s="244">
        <v>0</v>
      </c>
      <c r="AR36" s="244">
        <v>6.55</v>
      </c>
      <c r="AS36" s="244">
        <v>0</v>
      </c>
      <c r="AT36" s="246">
        <v>4.95</v>
      </c>
      <c r="AU36" s="261">
        <f t="shared" si="5"/>
        <v>31.82</v>
      </c>
      <c r="AV36" s="261">
        <f t="shared" si="6"/>
        <v>1339.57</v>
      </c>
      <c r="AW36" s="245">
        <v>83.42</v>
      </c>
      <c r="AX36" s="261">
        <f t="shared" si="7"/>
        <v>249.05909159999993</v>
      </c>
      <c r="AY36" s="244">
        <v>0</v>
      </c>
      <c r="AZ36" s="244">
        <v>0</v>
      </c>
      <c r="BA36" s="246">
        <v>46.69</v>
      </c>
      <c r="BB36" s="262">
        <f t="shared" si="8"/>
        <v>202.36909159999993</v>
      </c>
      <c r="BC36" s="272">
        <f t="shared" si="9"/>
        <v>6.161725424923592E-2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1</v>
      </c>
      <c r="Q37" s="145">
        <v>7088.9604883299999</v>
      </c>
      <c r="R37" s="145">
        <v>115.95</v>
      </c>
      <c r="S37" s="261">
        <f t="shared" si="3"/>
        <v>6973.01048833</v>
      </c>
      <c r="T37" s="244">
        <v>2870.0182</v>
      </c>
      <c r="W37" s="266">
        <f t="shared" si="4"/>
        <v>4102.9922883300005</v>
      </c>
      <c r="X37" s="246">
        <v>84.26</v>
      </c>
      <c r="Y37" s="244">
        <v>863.86</v>
      </c>
      <c r="Z37" s="246">
        <v>54.82</v>
      </c>
      <c r="AA37" s="244">
        <v>0</v>
      </c>
      <c r="AB37" s="244">
        <v>-186.32</v>
      </c>
      <c r="AC37" s="246">
        <v>37.159999999999997</v>
      </c>
      <c r="AD37" s="244">
        <v>341.14</v>
      </c>
      <c r="AE37" s="244">
        <v>712.59</v>
      </c>
      <c r="AF37" s="244">
        <v>632.41999999999996</v>
      </c>
      <c r="AG37" s="244">
        <v>253.77</v>
      </c>
      <c r="AH37" s="244">
        <v>0</v>
      </c>
      <c r="AI37" s="244">
        <v>141.61000000000001</v>
      </c>
      <c r="AJ37" s="244">
        <v>104.35</v>
      </c>
      <c r="AK37" s="244">
        <v>0</v>
      </c>
      <c r="AL37" s="246">
        <v>116.83</v>
      </c>
      <c r="AM37" s="244">
        <v>3.62</v>
      </c>
      <c r="AN37" s="244">
        <v>8.27</v>
      </c>
      <c r="AO37" s="244">
        <v>0.51</v>
      </c>
      <c r="AP37" s="244">
        <v>30.88</v>
      </c>
      <c r="AQ37" s="244">
        <v>4.95</v>
      </c>
      <c r="AR37" s="244">
        <v>10.88</v>
      </c>
      <c r="AS37" s="244">
        <v>0</v>
      </c>
      <c r="AT37" s="246">
        <v>99.2</v>
      </c>
      <c r="AU37" s="261">
        <f t="shared" si="5"/>
        <v>158.31</v>
      </c>
      <c r="AV37" s="261">
        <f t="shared" si="6"/>
        <v>2461.02</v>
      </c>
      <c r="AW37" s="245">
        <v>146.30000000000001</v>
      </c>
      <c r="AX37" s="261">
        <f t="shared" si="7"/>
        <v>343.57228833000062</v>
      </c>
      <c r="AY37" s="244">
        <v>0</v>
      </c>
      <c r="AZ37" s="244">
        <v>0</v>
      </c>
      <c r="BA37" s="246">
        <v>271.56</v>
      </c>
      <c r="BB37" s="262">
        <f t="shared" si="8"/>
        <v>72.012288330000615</v>
      </c>
      <c r="BC37" s="272">
        <f t="shared" si="9"/>
        <v>4.8465820749825979E-2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1</v>
      </c>
      <c r="Q38" s="145">
        <v>973.56560165999997</v>
      </c>
      <c r="R38" s="145">
        <v>28.35</v>
      </c>
      <c r="S38" s="261">
        <f t="shared" si="3"/>
        <v>945.21560165999995</v>
      </c>
      <c r="T38" s="244">
        <v>570.14440000000002</v>
      </c>
      <c r="W38" s="266">
        <f t="shared" si="4"/>
        <v>375.07120165999993</v>
      </c>
      <c r="X38" s="246">
        <v>24.91</v>
      </c>
      <c r="Y38" s="244">
        <v>78.099999999999994</v>
      </c>
      <c r="Z38" s="246">
        <v>5.91</v>
      </c>
      <c r="AA38" s="244">
        <v>0</v>
      </c>
      <c r="AB38" s="244">
        <v>-0.12</v>
      </c>
      <c r="AC38" s="246">
        <v>6.21</v>
      </c>
      <c r="AD38" s="244">
        <v>55.15</v>
      </c>
      <c r="AE38" s="244">
        <v>33.659999999999997</v>
      </c>
      <c r="AF38" s="244">
        <v>93.75</v>
      </c>
      <c r="AG38" s="244">
        <v>9.43</v>
      </c>
      <c r="AH38" s="244">
        <v>0</v>
      </c>
      <c r="AI38" s="244">
        <v>2.37</v>
      </c>
      <c r="AJ38" s="244">
        <v>9.06</v>
      </c>
      <c r="AK38" s="244">
        <v>0</v>
      </c>
      <c r="AL38" s="246">
        <v>20.27</v>
      </c>
      <c r="AM38" s="244">
        <v>1.98</v>
      </c>
      <c r="AN38" s="244">
        <v>1.48</v>
      </c>
      <c r="AO38" s="244">
        <v>0</v>
      </c>
      <c r="AP38" s="244">
        <v>3.42</v>
      </c>
      <c r="AQ38" s="244">
        <v>0</v>
      </c>
      <c r="AR38" s="244">
        <v>1.87</v>
      </c>
      <c r="AS38" s="244">
        <v>0</v>
      </c>
      <c r="AT38" s="246">
        <v>14.07</v>
      </c>
      <c r="AU38" s="261">
        <f t="shared" si="5"/>
        <v>22.82</v>
      </c>
      <c r="AV38" s="261">
        <f t="shared" si="6"/>
        <v>246.51000000000002</v>
      </c>
      <c r="AW38" s="245">
        <v>17.579999999999998</v>
      </c>
      <c r="AX38" s="261">
        <f t="shared" si="7"/>
        <v>8.1512016599999271</v>
      </c>
      <c r="AY38" s="244">
        <v>0</v>
      </c>
      <c r="AZ38" s="244">
        <v>0</v>
      </c>
      <c r="BA38" s="246">
        <v>25.13</v>
      </c>
      <c r="BB38" s="262">
        <f t="shared" si="8"/>
        <v>-16.978798340000072</v>
      </c>
      <c r="BC38" s="272">
        <f t="shared" si="9"/>
        <v>8.372524302524182E-3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1</v>
      </c>
      <c r="Q39" s="145">
        <v>1248.43909267</v>
      </c>
      <c r="R39" s="145">
        <v>17.04</v>
      </c>
      <c r="S39" s="261">
        <f t="shared" si="3"/>
        <v>1231.3990926700001</v>
      </c>
      <c r="T39" s="244">
        <v>713.22439999999995</v>
      </c>
      <c r="W39" s="266">
        <f t="shared" si="4"/>
        <v>518.17469267000013</v>
      </c>
      <c r="X39" s="246">
        <v>28.47</v>
      </c>
      <c r="Y39" s="244">
        <v>127.12</v>
      </c>
      <c r="Z39" s="246">
        <v>1.82</v>
      </c>
      <c r="AA39" s="244">
        <v>0</v>
      </c>
      <c r="AB39" s="244">
        <v>-0.08</v>
      </c>
      <c r="AC39" s="246">
        <v>0</v>
      </c>
      <c r="AD39" s="244">
        <v>85.66</v>
      </c>
      <c r="AE39" s="244">
        <v>42.2</v>
      </c>
      <c r="AF39" s="244">
        <v>30.39</v>
      </c>
      <c r="AG39" s="244">
        <v>17.61</v>
      </c>
      <c r="AH39" s="244">
        <v>0</v>
      </c>
      <c r="AI39" s="244">
        <v>2.9</v>
      </c>
      <c r="AJ39" s="244">
        <v>5.92</v>
      </c>
      <c r="AK39" s="244">
        <v>0</v>
      </c>
      <c r="AL39" s="246">
        <v>27.9</v>
      </c>
      <c r="AM39" s="244">
        <v>2.69</v>
      </c>
      <c r="AN39" s="244">
        <v>0.67</v>
      </c>
      <c r="AO39" s="244">
        <v>0</v>
      </c>
      <c r="AP39" s="244">
        <v>5.18</v>
      </c>
      <c r="AQ39" s="244">
        <v>0</v>
      </c>
      <c r="AR39" s="244">
        <v>0.95</v>
      </c>
      <c r="AS39" s="244">
        <v>0</v>
      </c>
      <c r="AT39" s="246">
        <v>0.51</v>
      </c>
      <c r="AU39" s="261">
        <f t="shared" si="5"/>
        <v>9.9999999999999982</v>
      </c>
      <c r="AV39" s="261">
        <f t="shared" si="6"/>
        <v>222.58</v>
      </c>
      <c r="AW39" s="245">
        <v>25.76</v>
      </c>
      <c r="AX39" s="261">
        <f t="shared" si="7"/>
        <v>112.34469267000016</v>
      </c>
      <c r="AY39" s="244">
        <v>0</v>
      </c>
      <c r="AZ39" s="244">
        <v>0</v>
      </c>
      <c r="BA39" s="246">
        <v>29.52</v>
      </c>
      <c r="BB39" s="262">
        <f t="shared" si="8"/>
        <v>82.824692670000161</v>
      </c>
      <c r="BC39" s="272">
        <f t="shared" si="9"/>
        <v>8.9988124634684308E-2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1</v>
      </c>
      <c r="Q40" s="145">
        <v>6199.3503586799998</v>
      </c>
      <c r="R40" s="145">
        <v>70.17</v>
      </c>
      <c r="S40" s="261">
        <f t="shared" si="3"/>
        <v>6129.1803586799997</v>
      </c>
      <c r="T40" s="244">
        <v>2486.7303999999999</v>
      </c>
      <c r="W40" s="266">
        <f t="shared" si="4"/>
        <v>3642.4499586799998</v>
      </c>
      <c r="X40" s="246">
        <v>97.31</v>
      </c>
      <c r="Y40" s="244">
        <v>759.2</v>
      </c>
      <c r="Z40" s="246">
        <v>26.42</v>
      </c>
      <c r="AA40" s="244">
        <v>0</v>
      </c>
      <c r="AB40" s="244">
        <v>-9.33</v>
      </c>
      <c r="AC40" s="246">
        <v>24.49</v>
      </c>
      <c r="AD40" s="244">
        <v>165.31</v>
      </c>
      <c r="AE40" s="244">
        <v>471.1</v>
      </c>
      <c r="AF40" s="244">
        <v>491.93</v>
      </c>
      <c r="AG40" s="244">
        <v>196.1</v>
      </c>
      <c r="AH40" s="244">
        <v>0</v>
      </c>
      <c r="AI40" s="244">
        <v>247.29</v>
      </c>
      <c r="AJ40" s="244">
        <v>40.46</v>
      </c>
      <c r="AK40" s="244">
        <v>16.86</v>
      </c>
      <c r="AL40" s="246">
        <v>52.22</v>
      </c>
      <c r="AM40" s="244">
        <v>5.93</v>
      </c>
      <c r="AN40" s="244">
        <v>9.8800000000000008</v>
      </c>
      <c r="AO40" s="244">
        <v>0.27</v>
      </c>
      <c r="AP40" s="244">
        <v>62.59</v>
      </c>
      <c r="AQ40" s="244">
        <v>0</v>
      </c>
      <c r="AR40" s="244">
        <v>6.92</v>
      </c>
      <c r="AS40" s="244">
        <v>0</v>
      </c>
      <c r="AT40" s="246">
        <v>8.66</v>
      </c>
      <c r="AU40" s="261">
        <f t="shared" si="5"/>
        <v>94.25</v>
      </c>
      <c r="AV40" s="261">
        <f t="shared" si="6"/>
        <v>1775.52</v>
      </c>
      <c r="AW40" s="245">
        <v>111.94</v>
      </c>
      <c r="AX40" s="261">
        <f t="shared" si="7"/>
        <v>887.21995867999976</v>
      </c>
      <c r="AY40" s="244">
        <v>0</v>
      </c>
      <c r="AZ40" s="244">
        <v>0</v>
      </c>
      <c r="BA40" s="246">
        <v>191.87</v>
      </c>
      <c r="BB40" s="262">
        <f t="shared" si="8"/>
        <v>695.34995867999976</v>
      </c>
      <c r="BC40" s="272">
        <f t="shared" si="9"/>
        <v>0.14311498904683806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1</v>
      </c>
      <c r="Q41" s="145">
        <v>1841.50605159</v>
      </c>
      <c r="R41" s="145">
        <v>36.94</v>
      </c>
      <c r="S41" s="261">
        <f t="shared" si="3"/>
        <v>1804.5660515899999</v>
      </c>
      <c r="T41" s="244">
        <v>1043.749</v>
      </c>
      <c r="W41" s="266">
        <f t="shared" si="4"/>
        <v>760.81705158999989</v>
      </c>
      <c r="X41" s="246">
        <v>60.43</v>
      </c>
      <c r="Y41" s="244">
        <v>149.06</v>
      </c>
      <c r="Z41" s="246">
        <v>10.029999999999999</v>
      </c>
      <c r="AA41" s="244">
        <v>0</v>
      </c>
      <c r="AB41" s="244">
        <v>-0.32</v>
      </c>
      <c r="AC41" s="246">
        <v>7.51</v>
      </c>
      <c r="AD41" s="244">
        <v>69.42</v>
      </c>
      <c r="AE41" s="244">
        <v>59.27</v>
      </c>
      <c r="AF41" s="244">
        <v>132.86000000000001</v>
      </c>
      <c r="AG41" s="244">
        <v>13.06</v>
      </c>
      <c r="AH41" s="244">
        <v>0</v>
      </c>
      <c r="AI41" s="244">
        <v>8.82</v>
      </c>
      <c r="AJ41" s="244">
        <v>4.8099999999999996</v>
      </c>
      <c r="AK41" s="244">
        <v>0</v>
      </c>
      <c r="AL41" s="246">
        <v>35.17</v>
      </c>
      <c r="AM41" s="244">
        <v>2.1800000000000002</v>
      </c>
      <c r="AN41" s="244">
        <v>7.67</v>
      </c>
      <c r="AO41" s="244">
        <v>0</v>
      </c>
      <c r="AP41" s="244">
        <v>37.75</v>
      </c>
      <c r="AQ41" s="244">
        <v>0</v>
      </c>
      <c r="AR41" s="244">
        <v>3.17</v>
      </c>
      <c r="AS41" s="244">
        <v>0</v>
      </c>
      <c r="AT41" s="246">
        <v>4.0599999999999996</v>
      </c>
      <c r="AU41" s="261">
        <f t="shared" si="5"/>
        <v>54.830000000000005</v>
      </c>
      <c r="AV41" s="261">
        <f t="shared" si="6"/>
        <v>378.24</v>
      </c>
      <c r="AW41" s="245">
        <v>33.25</v>
      </c>
      <c r="AX41" s="261">
        <f t="shared" si="7"/>
        <v>136.99705158999996</v>
      </c>
      <c r="AY41" s="244">
        <v>0</v>
      </c>
      <c r="AZ41" s="244">
        <v>0</v>
      </c>
      <c r="BA41" s="246">
        <v>32.340000000000003</v>
      </c>
      <c r="BB41" s="262">
        <f t="shared" si="8"/>
        <v>104.65705158999995</v>
      </c>
      <c r="BC41" s="272">
        <f t="shared" si="9"/>
        <v>7.4394027362393658E-2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1</v>
      </c>
      <c r="Q42" s="145">
        <v>4807.2188057200001</v>
      </c>
      <c r="R42" s="145">
        <v>76.55</v>
      </c>
      <c r="S42" s="261">
        <f t="shared" si="3"/>
        <v>4730.6688057199999</v>
      </c>
      <c r="T42" s="244">
        <v>2390.6120000000001</v>
      </c>
      <c r="W42" s="266">
        <f t="shared" si="4"/>
        <v>2340.0568057199998</v>
      </c>
      <c r="X42" s="246">
        <v>63.69</v>
      </c>
      <c r="Y42" s="244">
        <v>341.87</v>
      </c>
      <c r="Z42" s="246">
        <v>6.26</v>
      </c>
      <c r="AA42" s="244">
        <v>0</v>
      </c>
      <c r="AB42" s="244">
        <v>-0.45</v>
      </c>
      <c r="AC42" s="246">
        <v>24.89</v>
      </c>
      <c r="AD42" s="244">
        <v>116.5</v>
      </c>
      <c r="AE42" s="244">
        <v>521.04</v>
      </c>
      <c r="AF42" s="244">
        <v>375.79</v>
      </c>
      <c r="AG42" s="244">
        <v>78.16</v>
      </c>
      <c r="AH42" s="244">
        <v>0</v>
      </c>
      <c r="AI42" s="244">
        <v>112.92</v>
      </c>
      <c r="AJ42" s="244">
        <v>51.42</v>
      </c>
      <c r="AK42" s="244">
        <v>0.84</v>
      </c>
      <c r="AL42" s="246">
        <v>105.72</v>
      </c>
      <c r="AM42" s="244">
        <v>3.1</v>
      </c>
      <c r="AN42" s="244">
        <v>9.3800000000000008</v>
      </c>
      <c r="AO42" s="244">
        <v>0</v>
      </c>
      <c r="AP42" s="244">
        <v>13.83</v>
      </c>
      <c r="AQ42" s="244">
        <v>9.9</v>
      </c>
      <c r="AR42" s="244">
        <v>5.44</v>
      </c>
      <c r="AS42" s="244">
        <v>0</v>
      </c>
      <c r="AT42" s="246">
        <v>1.36</v>
      </c>
      <c r="AU42" s="261">
        <f t="shared" si="5"/>
        <v>43.01</v>
      </c>
      <c r="AV42" s="261">
        <f t="shared" si="6"/>
        <v>1405.4</v>
      </c>
      <c r="AW42" s="245">
        <v>86.81</v>
      </c>
      <c r="AX42" s="261">
        <f t="shared" si="7"/>
        <v>460.46680571999985</v>
      </c>
      <c r="AY42" s="244">
        <v>0</v>
      </c>
      <c r="AZ42" s="244">
        <v>0</v>
      </c>
      <c r="BA42" s="246">
        <v>188.72</v>
      </c>
      <c r="BB42" s="262">
        <f t="shared" si="8"/>
        <v>271.74680571999988</v>
      </c>
      <c r="BC42" s="272">
        <f t="shared" si="9"/>
        <v>9.5786529452768179E-2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1</v>
      </c>
      <c r="Q43" s="145">
        <v>3176.6044806</v>
      </c>
      <c r="R43" s="145">
        <v>121.28</v>
      </c>
      <c r="S43" s="261">
        <f t="shared" si="3"/>
        <v>3055.3244805999998</v>
      </c>
      <c r="T43" s="244">
        <v>1334.4856</v>
      </c>
      <c r="W43" s="266">
        <f t="shared" si="4"/>
        <v>1720.8388805999998</v>
      </c>
      <c r="X43" s="246">
        <v>53.27</v>
      </c>
      <c r="Y43" s="244">
        <v>299.87</v>
      </c>
      <c r="Z43" s="246">
        <v>8.1300000000000008</v>
      </c>
      <c r="AA43" s="244">
        <v>0</v>
      </c>
      <c r="AB43" s="244">
        <v>-7.17</v>
      </c>
      <c r="AC43" s="246">
        <v>48.94</v>
      </c>
      <c r="AD43" s="244">
        <v>122.1</v>
      </c>
      <c r="AE43" s="244">
        <v>362.11</v>
      </c>
      <c r="AF43" s="244">
        <v>302.97000000000003</v>
      </c>
      <c r="AG43" s="244">
        <v>107.33</v>
      </c>
      <c r="AH43" s="244">
        <v>0</v>
      </c>
      <c r="AI43" s="244">
        <v>140.59</v>
      </c>
      <c r="AJ43" s="244">
        <v>43.2</v>
      </c>
      <c r="AK43" s="244">
        <v>0</v>
      </c>
      <c r="AL43" s="246">
        <v>30.78</v>
      </c>
      <c r="AM43" s="244">
        <v>2.44</v>
      </c>
      <c r="AN43" s="244">
        <v>1.51</v>
      </c>
      <c r="AO43" s="244">
        <v>0</v>
      </c>
      <c r="AP43" s="244">
        <v>5.48</v>
      </c>
      <c r="AQ43" s="244">
        <v>0</v>
      </c>
      <c r="AR43" s="244">
        <v>7.63</v>
      </c>
      <c r="AS43" s="244">
        <v>0</v>
      </c>
      <c r="AT43" s="246">
        <v>3.14</v>
      </c>
      <c r="AU43" s="261">
        <f t="shared" si="5"/>
        <v>20.2</v>
      </c>
      <c r="AV43" s="261">
        <f t="shared" si="6"/>
        <v>1129.2800000000002</v>
      </c>
      <c r="AW43" s="245">
        <v>57.36</v>
      </c>
      <c r="AX43" s="261">
        <f t="shared" si="7"/>
        <v>214.6988805999996</v>
      </c>
      <c r="AY43" s="244">
        <v>0</v>
      </c>
      <c r="AZ43" s="244">
        <v>0</v>
      </c>
      <c r="BA43" s="246">
        <v>151.31</v>
      </c>
      <c r="BB43" s="262">
        <f t="shared" si="8"/>
        <v>63.388880599999595</v>
      </c>
      <c r="BC43" s="272">
        <f t="shared" si="9"/>
        <v>6.7587539434385946E-2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1</v>
      </c>
      <c r="Q44" s="145">
        <v>2114.8289393999999</v>
      </c>
      <c r="R44" s="145">
        <v>51.43</v>
      </c>
      <c r="S44" s="261">
        <f t="shared" si="3"/>
        <v>2063.3989394</v>
      </c>
      <c r="T44" s="244">
        <v>759.65679999999998</v>
      </c>
      <c r="W44" s="266">
        <f t="shared" si="4"/>
        <v>1303.7421394</v>
      </c>
      <c r="X44" s="246">
        <v>33.200000000000003</v>
      </c>
      <c r="Y44" s="244">
        <v>181.12</v>
      </c>
      <c r="Z44" s="246">
        <v>41.19</v>
      </c>
      <c r="AA44" s="244">
        <v>0</v>
      </c>
      <c r="AB44" s="244">
        <v>-2.1800000000000002</v>
      </c>
      <c r="AC44" s="246">
        <v>17.920000000000002</v>
      </c>
      <c r="AD44" s="244">
        <v>107.43</v>
      </c>
      <c r="AE44" s="244">
        <v>237.73</v>
      </c>
      <c r="AF44" s="244">
        <v>216.16</v>
      </c>
      <c r="AG44" s="244">
        <v>82.35</v>
      </c>
      <c r="AH44" s="244">
        <v>0</v>
      </c>
      <c r="AI44" s="244">
        <v>94.66</v>
      </c>
      <c r="AJ44" s="244">
        <v>44.87</v>
      </c>
      <c r="AK44" s="244">
        <v>0</v>
      </c>
      <c r="AL44" s="246">
        <v>23.53</v>
      </c>
      <c r="AM44" s="244">
        <v>2.56</v>
      </c>
      <c r="AN44" s="244">
        <v>7.41</v>
      </c>
      <c r="AO44" s="244">
        <v>1.54</v>
      </c>
      <c r="AP44" s="244">
        <v>6.78</v>
      </c>
      <c r="AQ44" s="244">
        <v>0</v>
      </c>
      <c r="AR44" s="244">
        <v>5.22</v>
      </c>
      <c r="AS44" s="244">
        <v>0</v>
      </c>
      <c r="AT44" s="246">
        <v>2.78</v>
      </c>
      <c r="AU44" s="261">
        <f t="shared" si="5"/>
        <v>26.290000000000003</v>
      </c>
      <c r="AV44" s="261">
        <f t="shared" si="6"/>
        <v>833.01999999999987</v>
      </c>
      <c r="AW44" s="245">
        <v>38.19</v>
      </c>
      <c r="AX44" s="261">
        <f t="shared" si="7"/>
        <v>192.76213940000019</v>
      </c>
      <c r="AY44" s="244">
        <v>0</v>
      </c>
      <c r="AZ44" s="244">
        <v>0</v>
      </c>
      <c r="BA44" s="246">
        <v>126.24</v>
      </c>
      <c r="BB44" s="262">
        <f t="shared" si="8"/>
        <v>66.522139400000199</v>
      </c>
      <c r="BC44" s="272">
        <f t="shared" si="9"/>
        <v>9.1147863455419198E-2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1</v>
      </c>
      <c r="Q45" s="145">
        <v>3473.4577719699996</v>
      </c>
      <c r="R45" s="145">
        <v>50.04</v>
      </c>
      <c r="S45" s="261">
        <f t="shared" si="3"/>
        <v>3423.4177719699996</v>
      </c>
      <c r="T45" s="244">
        <v>1278.655</v>
      </c>
      <c r="W45" s="266">
        <f t="shared" si="4"/>
        <v>2144.7627719699994</v>
      </c>
      <c r="X45" s="246">
        <v>90.47</v>
      </c>
      <c r="Y45" s="244">
        <v>300.39999999999998</v>
      </c>
      <c r="Z45" s="246">
        <v>19.97</v>
      </c>
      <c r="AA45" s="244">
        <v>0</v>
      </c>
      <c r="AB45" s="244">
        <v>-1.5</v>
      </c>
      <c r="AC45" s="246">
        <v>16.11</v>
      </c>
      <c r="AD45" s="244">
        <v>112.49</v>
      </c>
      <c r="AE45" s="244">
        <v>335.53</v>
      </c>
      <c r="AF45" s="244">
        <v>293.29000000000002</v>
      </c>
      <c r="AG45" s="244">
        <v>90.82</v>
      </c>
      <c r="AH45" s="244">
        <v>0</v>
      </c>
      <c r="AI45" s="244">
        <v>105.48</v>
      </c>
      <c r="AJ45" s="244">
        <v>40.81</v>
      </c>
      <c r="AK45" s="244">
        <v>1.1200000000000001</v>
      </c>
      <c r="AL45" s="246">
        <v>83.98</v>
      </c>
      <c r="AM45" s="244">
        <v>3.05</v>
      </c>
      <c r="AN45" s="244">
        <v>5.64</v>
      </c>
      <c r="AO45" s="244">
        <v>0.33</v>
      </c>
      <c r="AP45" s="244">
        <v>7.98</v>
      </c>
      <c r="AQ45" s="244">
        <v>0</v>
      </c>
      <c r="AR45" s="244">
        <v>5.15</v>
      </c>
      <c r="AS45" s="244">
        <v>0</v>
      </c>
      <c r="AT45" s="246">
        <v>31.5</v>
      </c>
      <c r="AU45" s="261">
        <f t="shared" si="5"/>
        <v>53.65</v>
      </c>
      <c r="AV45" s="261">
        <f t="shared" si="6"/>
        <v>1117.1699999999998</v>
      </c>
      <c r="AW45" s="245">
        <v>62.72</v>
      </c>
      <c r="AX45" s="261">
        <f t="shared" si="7"/>
        <v>568.64277196999933</v>
      </c>
      <c r="AY45" s="244">
        <v>0</v>
      </c>
      <c r="AZ45" s="244">
        <v>0</v>
      </c>
      <c r="BA45" s="246">
        <v>123.06</v>
      </c>
      <c r="BB45" s="262">
        <f t="shared" si="8"/>
        <v>445.58277196999933</v>
      </c>
      <c r="BC45" s="272">
        <f t="shared" si="9"/>
        <v>0.1637108637274404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1</v>
      </c>
      <c r="Q46" s="145">
        <v>7443.0601115899999</v>
      </c>
      <c r="R46" s="145">
        <v>106.47</v>
      </c>
      <c r="S46" s="261">
        <f t="shared" si="3"/>
        <v>7336.5901115899997</v>
      </c>
      <c r="T46" s="244">
        <v>3009.9229999999998</v>
      </c>
      <c r="W46" s="266">
        <f t="shared" si="4"/>
        <v>4326.6671115899999</v>
      </c>
      <c r="X46" s="246">
        <v>93.63</v>
      </c>
      <c r="Y46" s="244">
        <v>908.84</v>
      </c>
      <c r="Z46" s="246">
        <v>38.369999999999997</v>
      </c>
      <c r="AA46" s="244">
        <v>0</v>
      </c>
      <c r="AB46" s="244">
        <v>-18.170000000000002</v>
      </c>
      <c r="AC46" s="246">
        <v>42.02</v>
      </c>
      <c r="AD46" s="244">
        <v>200.81</v>
      </c>
      <c r="AE46" s="244">
        <v>643.92999999999995</v>
      </c>
      <c r="AF46" s="244">
        <v>537.32000000000005</v>
      </c>
      <c r="AG46" s="244">
        <v>124.57</v>
      </c>
      <c r="AH46" s="244">
        <v>0</v>
      </c>
      <c r="AI46" s="244">
        <v>138.22999999999999</v>
      </c>
      <c r="AJ46" s="244">
        <v>106.81</v>
      </c>
      <c r="AK46" s="244">
        <v>17.43</v>
      </c>
      <c r="AL46" s="246">
        <v>164.8</v>
      </c>
      <c r="AM46" s="244">
        <v>2.8</v>
      </c>
      <c r="AN46" s="244">
        <v>8.08</v>
      </c>
      <c r="AO46" s="244">
        <v>1.88</v>
      </c>
      <c r="AP46" s="244">
        <v>19.48</v>
      </c>
      <c r="AQ46" s="244">
        <v>0</v>
      </c>
      <c r="AR46" s="244">
        <v>9.19</v>
      </c>
      <c r="AS46" s="244">
        <v>0</v>
      </c>
      <c r="AT46" s="246">
        <v>7.43</v>
      </c>
      <c r="AU46" s="261">
        <f t="shared" si="5"/>
        <v>48.859999999999992</v>
      </c>
      <c r="AV46" s="261">
        <f t="shared" si="6"/>
        <v>1982.7599999999998</v>
      </c>
      <c r="AW46" s="245">
        <v>134.4</v>
      </c>
      <c r="AX46" s="261">
        <f t="shared" si="7"/>
        <v>1192.5171115899998</v>
      </c>
      <c r="AY46" s="244">
        <v>0</v>
      </c>
      <c r="AZ46" s="244">
        <v>0</v>
      </c>
      <c r="BA46" s="246">
        <v>266.14999999999998</v>
      </c>
      <c r="BB46" s="262">
        <f t="shared" si="8"/>
        <v>926.36711158999981</v>
      </c>
      <c r="BC46" s="272">
        <f t="shared" si="9"/>
        <v>0.16021865922230905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1</v>
      </c>
      <c r="Q47" s="145">
        <v>2926.6763185699997</v>
      </c>
      <c r="R47" s="145">
        <v>111.7</v>
      </c>
      <c r="S47" s="261">
        <f t="shared" si="3"/>
        <v>2814.9763185699999</v>
      </c>
      <c r="T47" s="244">
        <v>1123.472</v>
      </c>
      <c r="W47" s="266">
        <f t="shared" si="4"/>
        <v>1691.5043185699999</v>
      </c>
      <c r="X47" s="246">
        <v>40.97</v>
      </c>
      <c r="Y47" s="244">
        <v>276.27999999999997</v>
      </c>
      <c r="Z47" s="246">
        <v>8.6300000000000008</v>
      </c>
      <c r="AA47" s="244">
        <v>0</v>
      </c>
      <c r="AB47" s="244">
        <v>-2.2400000000000002</v>
      </c>
      <c r="AC47" s="246">
        <v>17.66</v>
      </c>
      <c r="AD47" s="244">
        <v>114.95</v>
      </c>
      <c r="AE47" s="244">
        <v>411.1</v>
      </c>
      <c r="AF47" s="244">
        <v>411.99</v>
      </c>
      <c r="AG47" s="244">
        <v>100.75</v>
      </c>
      <c r="AH47" s="244">
        <v>0</v>
      </c>
      <c r="AI47" s="244">
        <v>131.85</v>
      </c>
      <c r="AJ47" s="244">
        <v>30.4</v>
      </c>
      <c r="AK47" s="244">
        <v>0</v>
      </c>
      <c r="AL47" s="246">
        <v>91.29</v>
      </c>
      <c r="AM47" s="244">
        <v>2.8</v>
      </c>
      <c r="AN47" s="244">
        <v>2.11</v>
      </c>
      <c r="AO47" s="244">
        <v>0.55000000000000004</v>
      </c>
      <c r="AP47" s="244">
        <v>6.86</v>
      </c>
      <c r="AQ47" s="244">
        <v>0</v>
      </c>
      <c r="AR47" s="244">
        <v>5.14</v>
      </c>
      <c r="AS47" s="244">
        <v>0</v>
      </c>
      <c r="AT47" s="246">
        <v>4.47</v>
      </c>
      <c r="AU47" s="261">
        <f t="shared" si="5"/>
        <v>21.93</v>
      </c>
      <c r="AV47" s="261">
        <f t="shared" si="6"/>
        <v>1314.26</v>
      </c>
      <c r="AW47" s="245">
        <v>60.4</v>
      </c>
      <c r="AX47" s="261">
        <f t="shared" si="7"/>
        <v>6.3843185700000973</v>
      </c>
      <c r="AY47" s="244">
        <v>0</v>
      </c>
      <c r="AZ47" s="244">
        <v>0</v>
      </c>
      <c r="BA47" s="246">
        <v>209.83</v>
      </c>
      <c r="BB47" s="262">
        <f t="shared" si="8"/>
        <v>-203.44568142999992</v>
      </c>
      <c r="BC47" s="272">
        <f t="shared" si="9"/>
        <v>2.1814228411563916E-3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1</v>
      </c>
      <c r="Q48" s="145">
        <v>7472.6863239799995</v>
      </c>
      <c r="R48" s="145">
        <v>100.4</v>
      </c>
      <c r="S48" s="261">
        <f t="shared" si="3"/>
        <v>7372.2863239799999</v>
      </c>
      <c r="T48" s="244">
        <v>3050.9751999999999</v>
      </c>
      <c r="W48" s="266">
        <f t="shared" si="4"/>
        <v>4321.31112398</v>
      </c>
      <c r="X48" s="246">
        <v>91.69</v>
      </c>
      <c r="Y48" s="244">
        <v>913.24</v>
      </c>
      <c r="Z48" s="246">
        <v>49.4</v>
      </c>
      <c r="AA48" s="244">
        <v>0</v>
      </c>
      <c r="AB48" s="244">
        <v>-12.25</v>
      </c>
      <c r="AC48" s="246">
        <v>35.71</v>
      </c>
      <c r="AD48" s="244">
        <v>299.55</v>
      </c>
      <c r="AE48" s="244">
        <v>803.7</v>
      </c>
      <c r="AF48" s="244">
        <v>1433.64</v>
      </c>
      <c r="AG48" s="244">
        <v>169.61</v>
      </c>
      <c r="AH48" s="244">
        <v>0</v>
      </c>
      <c r="AI48" s="244">
        <v>200.38</v>
      </c>
      <c r="AJ48" s="244">
        <v>57.4</v>
      </c>
      <c r="AK48" s="244">
        <v>0</v>
      </c>
      <c r="AL48" s="246">
        <v>115.57</v>
      </c>
      <c r="AM48" s="244">
        <v>3.02</v>
      </c>
      <c r="AN48" s="244">
        <v>1.98</v>
      </c>
      <c r="AO48" s="244">
        <v>2.73</v>
      </c>
      <c r="AP48" s="244">
        <v>10.37</v>
      </c>
      <c r="AQ48" s="244">
        <v>0</v>
      </c>
      <c r="AR48" s="244">
        <v>11.5</v>
      </c>
      <c r="AS48" s="244">
        <v>0</v>
      </c>
      <c r="AT48" s="246">
        <v>10.210000000000001</v>
      </c>
      <c r="AU48" s="261">
        <f t="shared" si="5"/>
        <v>39.81</v>
      </c>
      <c r="AV48" s="261">
        <f t="shared" si="6"/>
        <v>3119.6600000000008</v>
      </c>
      <c r="AW48" s="245">
        <v>134.94</v>
      </c>
      <c r="AX48" s="261">
        <f t="shared" si="7"/>
        <v>35.841123979999395</v>
      </c>
      <c r="AY48" s="244">
        <v>0</v>
      </c>
      <c r="AZ48" s="244">
        <v>0</v>
      </c>
      <c r="BA48" s="246">
        <v>469.87</v>
      </c>
      <c r="BB48" s="262">
        <f t="shared" si="8"/>
        <v>-434.02887602000061</v>
      </c>
      <c r="BC48" s="272">
        <f t="shared" si="9"/>
        <v>4.7962837493906998E-3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1</v>
      </c>
      <c r="Q49" s="145">
        <v>2397.6492718099998</v>
      </c>
      <c r="R49" s="145">
        <v>40.28</v>
      </c>
      <c r="S49" s="261">
        <f t="shared" si="3"/>
        <v>2357.3692718099996</v>
      </c>
      <c r="T49" s="244">
        <v>1034.5075999999999</v>
      </c>
      <c r="W49" s="266">
        <f t="shared" si="4"/>
        <v>1322.8616718099997</v>
      </c>
      <c r="X49" s="246">
        <v>30.98</v>
      </c>
      <c r="Y49" s="244">
        <v>292.05</v>
      </c>
      <c r="Z49" s="246">
        <v>13.35</v>
      </c>
      <c r="AA49" s="244">
        <v>0</v>
      </c>
      <c r="AB49" s="244">
        <v>-5.34</v>
      </c>
      <c r="AC49" s="246">
        <v>13.07</v>
      </c>
      <c r="AD49" s="244">
        <v>104.66</v>
      </c>
      <c r="AE49" s="244">
        <v>337.8</v>
      </c>
      <c r="AF49" s="244">
        <v>562.54</v>
      </c>
      <c r="AG49" s="244">
        <v>89.18</v>
      </c>
      <c r="AH49" s="244">
        <v>0</v>
      </c>
      <c r="AI49" s="244">
        <v>88.56</v>
      </c>
      <c r="AJ49" s="244">
        <v>25.72</v>
      </c>
      <c r="AK49" s="244">
        <v>0</v>
      </c>
      <c r="AL49" s="246">
        <v>42.74</v>
      </c>
      <c r="AM49" s="244">
        <v>6.12</v>
      </c>
      <c r="AN49" s="244">
        <v>10.35</v>
      </c>
      <c r="AO49" s="244">
        <v>0.49</v>
      </c>
      <c r="AP49" s="244">
        <v>6.01</v>
      </c>
      <c r="AQ49" s="244">
        <v>0</v>
      </c>
      <c r="AR49" s="244">
        <v>4.2699999999999996</v>
      </c>
      <c r="AS49" s="244">
        <v>0</v>
      </c>
      <c r="AT49" s="246">
        <v>4.17</v>
      </c>
      <c r="AU49" s="261">
        <f t="shared" si="5"/>
        <v>31.409999999999997</v>
      </c>
      <c r="AV49" s="261">
        <f t="shared" si="6"/>
        <v>1282.6100000000001</v>
      </c>
      <c r="AW49" s="245">
        <v>43.3</v>
      </c>
      <c r="AX49" s="261">
        <f t="shared" si="7"/>
        <v>-331.6983281900005</v>
      </c>
      <c r="AY49" s="244">
        <v>0</v>
      </c>
      <c r="AZ49" s="244">
        <v>0</v>
      </c>
      <c r="BA49" s="246">
        <v>98.83</v>
      </c>
      <c r="BB49" s="262">
        <f t="shared" si="8"/>
        <v>-430.52832819000048</v>
      </c>
      <c r="BC49" s="272">
        <f t="shared" si="9"/>
        <v>-0.13834313971183926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1</v>
      </c>
      <c r="Q50" s="145">
        <v>5636.29726295</v>
      </c>
      <c r="R50" s="145">
        <v>66.39</v>
      </c>
      <c r="S50" s="261">
        <f t="shared" si="3"/>
        <v>5569.9072629499997</v>
      </c>
      <c r="T50" s="244">
        <v>2247.1301999999996</v>
      </c>
      <c r="W50" s="266">
        <f t="shared" si="4"/>
        <v>3322.7770629500001</v>
      </c>
      <c r="X50" s="246">
        <v>61.13</v>
      </c>
      <c r="Y50" s="244">
        <v>689.93</v>
      </c>
      <c r="Z50" s="246">
        <v>40.340000000000003</v>
      </c>
      <c r="AA50" s="244">
        <v>0</v>
      </c>
      <c r="AB50" s="244">
        <v>-14.21</v>
      </c>
      <c r="AC50" s="246">
        <v>22.54</v>
      </c>
      <c r="AD50" s="244">
        <v>203.82</v>
      </c>
      <c r="AE50" s="244">
        <v>605.99</v>
      </c>
      <c r="AF50" s="244">
        <v>899.34</v>
      </c>
      <c r="AG50" s="244">
        <v>171.4</v>
      </c>
      <c r="AH50" s="244">
        <v>0</v>
      </c>
      <c r="AI50" s="244">
        <v>132.08000000000001</v>
      </c>
      <c r="AJ50" s="244">
        <v>29.21</v>
      </c>
      <c r="AK50" s="244">
        <v>10.86</v>
      </c>
      <c r="AL50" s="246">
        <v>124.68</v>
      </c>
      <c r="AM50" s="244">
        <v>3.37</v>
      </c>
      <c r="AN50" s="244">
        <v>8.61</v>
      </c>
      <c r="AO50" s="244">
        <v>1.58</v>
      </c>
      <c r="AP50" s="244">
        <v>13.23</v>
      </c>
      <c r="AQ50" s="244">
        <v>2.63</v>
      </c>
      <c r="AR50" s="244">
        <v>9.58</v>
      </c>
      <c r="AS50" s="244">
        <v>0</v>
      </c>
      <c r="AT50" s="246">
        <v>8.3000000000000007</v>
      </c>
      <c r="AU50" s="261">
        <f t="shared" si="5"/>
        <v>47.3</v>
      </c>
      <c r="AV50" s="261">
        <f t="shared" si="6"/>
        <v>2224.6800000000003</v>
      </c>
      <c r="AW50" s="245">
        <v>101.78</v>
      </c>
      <c r="AX50" s="261">
        <f t="shared" si="7"/>
        <v>213.24706294999962</v>
      </c>
      <c r="AY50" s="244">
        <v>0</v>
      </c>
      <c r="AZ50" s="244">
        <v>0</v>
      </c>
      <c r="BA50" s="246">
        <v>266.58999999999997</v>
      </c>
      <c r="BB50" s="262">
        <f t="shared" si="8"/>
        <v>-53.342937050000359</v>
      </c>
      <c r="BC50" s="272">
        <f t="shared" si="9"/>
        <v>3.7834601867394686E-2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1</v>
      </c>
      <c r="Q51" s="145">
        <v>2993.6623768100003</v>
      </c>
      <c r="R51" s="145">
        <v>56.56</v>
      </c>
      <c r="S51" s="261">
        <f t="shared" si="3"/>
        <v>2937.1023768100004</v>
      </c>
      <c r="T51" s="244">
        <v>1203.7438</v>
      </c>
      <c r="W51" s="266">
        <f t="shared" si="4"/>
        <v>1733.3585768100004</v>
      </c>
      <c r="X51" s="246">
        <v>39.76</v>
      </c>
      <c r="Y51" s="244">
        <v>363.9</v>
      </c>
      <c r="Z51" s="246">
        <v>21.68</v>
      </c>
      <c r="AA51" s="244">
        <v>0</v>
      </c>
      <c r="AB51" s="244">
        <v>-5.47</v>
      </c>
      <c r="AC51" s="246">
        <v>18.78</v>
      </c>
      <c r="AD51" s="244">
        <v>121.61</v>
      </c>
      <c r="AE51" s="244">
        <v>288.81</v>
      </c>
      <c r="AF51" s="244">
        <v>429.38</v>
      </c>
      <c r="AG51" s="244">
        <v>99.2</v>
      </c>
      <c r="AH51" s="244">
        <v>0</v>
      </c>
      <c r="AI51" s="244">
        <v>109.66</v>
      </c>
      <c r="AJ51" s="244">
        <v>37.33</v>
      </c>
      <c r="AK51" s="244">
        <v>0</v>
      </c>
      <c r="AL51" s="246">
        <v>29.11</v>
      </c>
      <c r="AM51" s="244">
        <v>0.8</v>
      </c>
      <c r="AN51" s="244">
        <v>7.44</v>
      </c>
      <c r="AO51" s="244">
        <v>0.25</v>
      </c>
      <c r="AP51" s="244">
        <v>10.99</v>
      </c>
      <c r="AQ51" s="244">
        <v>0</v>
      </c>
      <c r="AR51" s="244">
        <v>5.07</v>
      </c>
      <c r="AS51" s="244">
        <v>0</v>
      </c>
      <c r="AT51" s="246">
        <v>2.2000000000000002</v>
      </c>
      <c r="AU51" s="261">
        <f t="shared" si="5"/>
        <v>26.75</v>
      </c>
      <c r="AV51" s="261">
        <f t="shared" si="6"/>
        <v>1141.8499999999999</v>
      </c>
      <c r="AW51" s="245">
        <v>54.06</v>
      </c>
      <c r="AX51" s="261">
        <f t="shared" si="7"/>
        <v>125.4185768100005</v>
      </c>
      <c r="AY51" s="244">
        <v>0</v>
      </c>
      <c r="AZ51" s="244">
        <v>0</v>
      </c>
      <c r="BA51" s="246">
        <v>272.17</v>
      </c>
      <c r="BB51" s="262">
        <f t="shared" si="8"/>
        <v>-146.75142318999951</v>
      </c>
      <c r="BC51" s="272">
        <f t="shared" si="9"/>
        <v>4.1894696536769978E-2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1</v>
      </c>
      <c r="Q52" s="145">
        <v>3008.9455095999997</v>
      </c>
      <c r="R52" s="145">
        <v>71.98</v>
      </c>
      <c r="S52" s="261">
        <f t="shared" si="3"/>
        <v>2936.9655095999997</v>
      </c>
      <c r="T52" s="244">
        <v>1221.8247999999999</v>
      </c>
      <c r="W52" s="266">
        <f t="shared" si="4"/>
        <v>1715.1407095999998</v>
      </c>
      <c r="X52" s="246">
        <v>36.81</v>
      </c>
      <c r="Y52" s="244">
        <v>363.94</v>
      </c>
      <c r="Z52" s="246">
        <v>18.25</v>
      </c>
      <c r="AA52" s="244">
        <v>0</v>
      </c>
      <c r="AB52" s="244">
        <v>-6.52</v>
      </c>
      <c r="AC52" s="246">
        <v>30.56</v>
      </c>
      <c r="AD52" s="244">
        <v>128.31</v>
      </c>
      <c r="AE52" s="244">
        <v>354.98</v>
      </c>
      <c r="AF52" s="244">
        <v>154.16</v>
      </c>
      <c r="AG52" s="244">
        <v>139.66</v>
      </c>
      <c r="AH52" s="244">
        <v>0</v>
      </c>
      <c r="AI52" s="244">
        <v>92.26</v>
      </c>
      <c r="AJ52" s="244">
        <v>21</v>
      </c>
      <c r="AK52" s="244">
        <v>0</v>
      </c>
      <c r="AL52" s="246">
        <v>40.98</v>
      </c>
      <c r="AM52" s="244">
        <v>2.88</v>
      </c>
      <c r="AN52" s="244">
        <v>8.76</v>
      </c>
      <c r="AO52" s="244">
        <v>0.76</v>
      </c>
      <c r="AP52" s="244">
        <v>6.51</v>
      </c>
      <c r="AQ52" s="244">
        <v>0</v>
      </c>
      <c r="AR52" s="244">
        <v>2.67</v>
      </c>
      <c r="AS52" s="244">
        <v>0</v>
      </c>
      <c r="AT52" s="246">
        <v>2.13</v>
      </c>
      <c r="AU52" s="261">
        <f t="shared" si="5"/>
        <v>23.709999999999997</v>
      </c>
      <c r="AV52" s="261">
        <f t="shared" si="6"/>
        <v>955.06000000000006</v>
      </c>
      <c r="AW52" s="245">
        <v>54.33</v>
      </c>
      <c r="AX52" s="261">
        <f t="shared" si="7"/>
        <v>310.79070959999973</v>
      </c>
      <c r="AY52" s="244">
        <v>0</v>
      </c>
      <c r="AZ52" s="244">
        <v>0</v>
      </c>
      <c r="BA52" s="246">
        <v>279.12</v>
      </c>
      <c r="BB52" s="262">
        <f t="shared" si="8"/>
        <v>31.670709599999725</v>
      </c>
      <c r="BC52" s="272">
        <f t="shared" si="9"/>
        <v>0.10328891254707877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1</v>
      </c>
      <c r="Q53" s="145">
        <v>1564.0256089499999</v>
      </c>
      <c r="R53" s="145">
        <v>53.13</v>
      </c>
      <c r="S53" s="261">
        <f t="shared" si="3"/>
        <v>1510.8956089499998</v>
      </c>
      <c r="T53" s="244">
        <v>615.21460000000002</v>
      </c>
      <c r="W53" s="266">
        <f t="shared" si="4"/>
        <v>895.68100894999975</v>
      </c>
      <c r="X53" s="246">
        <v>24.52</v>
      </c>
      <c r="Y53" s="244">
        <v>132.66</v>
      </c>
      <c r="Z53" s="246">
        <v>21.95</v>
      </c>
      <c r="AA53" s="244">
        <v>0</v>
      </c>
      <c r="AB53" s="244">
        <v>-0.51</v>
      </c>
      <c r="AC53" s="246">
        <v>24.82</v>
      </c>
      <c r="AD53" s="244">
        <v>92.84</v>
      </c>
      <c r="AE53" s="244">
        <v>228.96</v>
      </c>
      <c r="AF53" s="244">
        <v>130.58000000000001</v>
      </c>
      <c r="AG53" s="244">
        <v>92.74</v>
      </c>
      <c r="AH53" s="244">
        <v>0</v>
      </c>
      <c r="AI53" s="244">
        <v>76.09</v>
      </c>
      <c r="AJ53" s="244">
        <v>23.51</v>
      </c>
      <c r="AK53" s="244">
        <v>0</v>
      </c>
      <c r="AL53" s="246">
        <v>23.74</v>
      </c>
      <c r="AM53" s="244">
        <v>0.85</v>
      </c>
      <c r="AN53" s="244">
        <v>2.71</v>
      </c>
      <c r="AO53" s="244">
        <v>1.82</v>
      </c>
      <c r="AP53" s="244">
        <v>12.13</v>
      </c>
      <c r="AQ53" s="244">
        <v>0</v>
      </c>
      <c r="AR53" s="244">
        <v>4.4800000000000004</v>
      </c>
      <c r="AS53" s="244">
        <v>0</v>
      </c>
      <c r="AT53" s="246">
        <v>0.5</v>
      </c>
      <c r="AU53" s="261">
        <f t="shared" si="5"/>
        <v>22.490000000000002</v>
      </c>
      <c r="AV53" s="261">
        <f t="shared" si="6"/>
        <v>690.95</v>
      </c>
      <c r="AW53" s="245">
        <v>28.24</v>
      </c>
      <c r="AX53" s="261">
        <f t="shared" si="7"/>
        <v>21.671008949999656</v>
      </c>
      <c r="AY53" s="244">
        <v>0</v>
      </c>
      <c r="AZ53" s="244">
        <v>0</v>
      </c>
      <c r="BA53" s="246">
        <v>206.72</v>
      </c>
      <c r="BB53" s="262">
        <f t="shared" si="8"/>
        <v>-185.04899105000035</v>
      </c>
      <c r="BC53" s="272">
        <f t="shared" si="9"/>
        <v>1.3855916953014837E-2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1</v>
      </c>
      <c r="Q54" s="145">
        <v>5886.4289416499996</v>
      </c>
      <c r="R54" s="145">
        <v>133.58000000000001</v>
      </c>
      <c r="S54" s="261">
        <f t="shared" si="3"/>
        <v>5752.8489416499997</v>
      </c>
      <c r="T54" s="244">
        <v>2450.9407999999999</v>
      </c>
      <c r="W54" s="266">
        <f t="shared" si="4"/>
        <v>3301.9081416499998</v>
      </c>
      <c r="X54" s="246">
        <v>75.989999999999995</v>
      </c>
      <c r="Y54" s="244">
        <v>712.85</v>
      </c>
      <c r="Z54" s="246">
        <v>33.479999999999997</v>
      </c>
      <c r="AA54" s="244">
        <v>0</v>
      </c>
      <c r="AB54" s="244">
        <v>-16.66</v>
      </c>
      <c r="AC54" s="246">
        <v>53.13</v>
      </c>
      <c r="AD54" s="244">
        <v>172.8</v>
      </c>
      <c r="AE54" s="244">
        <v>554.29</v>
      </c>
      <c r="AF54" s="244">
        <v>329.86</v>
      </c>
      <c r="AG54" s="244">
        <v>213.12</v>
      </c>
      <c r="AH54" s="244">
        <v>0</v>
      </c>
      <c r="AI54" s="244">
        <v>162.65</v>
      </c>
      <c r="AJ54" s="244">
        <v>42.17</v>
      </c>
      <c r="AK54" s="244">
        <v>0</v>
      </c>
      <c r="AL54" s="246">
        <v>70.34</v>
      </c>
      <c r="AM54" s="244">
        <v>4.21</v>
      </c>
      <c r="AN54" s="244">
        <v>9.26</v>
      </c>
      <c r="AO54" s="244">
        <v>1.49</v>
      </c>
      <c r="AP54" s="244">
        <v>21.24</v>
      </c>
      <c r="AQ54" s="244">
        <v>3.41</v>
      </c>
      <c r="AR54" s="244">
        <v>4.75</v>
      </c>
      <c r="AS54" s="244">
        <v>0</v>
      </c>
      <c r="AT54" s="246">
        <v>4.91</v>
      </c>
      <c r="AU54" s="261">
        <f t="shared" si="5"/>
        <v>49.269999999999996</v>
      </c>
      <c r="AV54" s="261">
        <f t="shared" si="6"/>
        <v>1594.4999999999998</v>
      </c>
      <c r="AW54" s="245">
        <v>106.29</v>
      </c>
      <c r="AX54" s="261">
        <f t="shared" si="7"/>
        <v>815.26814164999973</v>
      </c>
      <c r="AY54" s="244">
        <v>0</v>
      </c>
      <c r="AZ54" s="244">
        <v>0</v>
      </c>
      <c r="BA54" s="246">
        <v>276.33</v>
      </c>
      <c r="BB54" s="262">
        <f t="shared" si="8"/>
        <v>538.93814164999981</v>
      </c>
      <c r="BC54" s="272">
        <f t="shared" si="9"/>
        <v>0.13849961491618301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1</v>
      </c>
      <c r="Q55" s="145">
        <v>2652.6944243999997</v>
      </c>
      <c r="R55" s="145">
        <v>42.68</v>
      </c>
      <c r="S55" s="261">
        <f t="shared" si="3"/>
        <v>2610.0144243999998</v>
      </c>
      <c r="T55" s="244">
        <v>1070.1012000000001</v>
      </c>
      <c r="W55" s="266">
        <f t="shared" si="4"/>
        <v>1539.9132243999998</v>
      </c>
      <c r="X55" s="246">
        <v>50.47</v>
      </c>
      <c r="Y55" s="244">
        <v>323.33999999999997</v>
      </c>
      <c r="Z55" s="246">
        <v>11.37</v>
      </c>
      <c r="AA55" s="244">
        <v>0</v>
      </c>
      <c r="AB55" s="244">
        <v>-7.65</v>
      </c>
      <c r="AC55" s="246">
        <v>28.88</v>
      </c>
      <c r="AD55" s="244">
        <v>137.13999999999999</v>
      </c>
      <c r="AE55" s="244">
        <v>230.06</v>
      </c>
      <c r="AF55" s="244">
        <v>109.68</v>
      </c>
      <c r="AG55" s="244">
        <v>157.97999999999999</v>
      </c>
      <c r="AH55" s="244">
        <v>0</v>
      </c>
      <c r="AI55" s="244">
        <v>137.54</v>
      </c>
      <c r="AJ55" s="244">
        <v>38.85</v>
      </c>
      <c r="AK55" s="244">
        <v>0</v>
      </c>
      <c r="AL55" s="246">
        <v>42.61</v>
      </c>
      <c r="AM55" s="244">
        <v>3.45</v>
      </c>
      <c r="AN55" s="244">
        <v>15.74</v>
      </c>
      <c r="AO55" s="244">
        <v>0.17</v>
      </c>
      <c r="AP55" s="244">
        <v>54.99</v>
      </c>
      <c r="AQ55" s="244">
        <v>0</v>
      </c>
      <c r="AR55" s="244">
        <v>13.36</v>
      </c>
      <c r="AS55" s="244">
        <v>0</v>
      </c>
      <c r="AT55" s="246">
        <v>4.1900000000000004</v>
      </c>
      <c r="AU55" s="261">
        <f t="shared" si="5"/>
        <v>91.9</v>
      </c>
      <c r="AV55" s="261">
        <f t="shared" si="6"/>
        <v>945.76</v>
      </c>
      <c r="AW55" s="245">
        <v>47.9</v>
      </c>
      <c r="AX55" s="261">
        <f t="shared" si="7"/>
        <v>182.30322439999995</v>
      </c>
      <c r="AY55" s="244">
        <v>0</v>
      </c>
      <c r="AZ55" s="244">
        <v>0</v>
      </c>
      <c r="BA55" s="246">
        <v>82.96</v>
      </c>
      <c r="BB55" s="262">
        <f t="shared" si="8"/>
        <v>99.343224399999954</v>
      </c>
      <c r="BC55" s="272">
        <f t="shared" si="9"/>
        <v>6.8723793710703876E-2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1</v>
      </c>
      <c r="Q56" s="145">
        <v>2045.96277478</v>
      </c>
      <c r="R56" s="145">
        <v>48.16</v>
      </c>
      <c r="S56" s="261">
        <f t="shared" si="3"/>
        <v>1997.8027747799999</v>
      </c>
      <c r="T56" s="244">
        <v>1073.8545999999999</v>
      </c>
      <c r="W56" s="266">
        <f t="shared" si="4"/>
        <v>923.94817478000004</v>
      </c>
      <c r="X56" s="246">
        <v>33.25</v>
      </c>
      <c r="Y56" s="244">
        <v>144.41</v>
      </c>
      <c r="Z56" s="246">
        <v>10.8</v>
      </c>
      <c r="AA56" s="244">
        <v>0</v>
      </c>
      <c r="AB56" s="244">
        <v>-7.0000000000000007E-2</v>
      </c>
      <c r="AC56" s="246">
        <v>23.66</v>
      </c>
      <c r="AD56" s="244">
        <v>57.24</v>
      </c>
      <c r="AE56" s="244">
        <v>275.69</v>
      </c>
      <c r="AF56" s="244">
        <v>102.21</v>
      </c>
      <c r="AG56" s="244">
        <v>57.09</v>
      </c>
      <c r="AH56" s="244">
        <v>0</v>
      </c>
      <c r="AI56" s="244">
        <v>72.3</v>
      </c>
      <c r="AJ56" s="244">
        <v>71.86</v>
      </c>
      <c r="AK56" s="244">
        <v>0</v>
      </c>
      <c r="AL56" s="246">
        <v>33.47</v>
      </c>
      <c r="AM56" s="244">
        <v>1.81</v>
      </c>
      <c r="AN56" s="244">
        <v>7.6</v>
      </c>
      <c r="AO56" s="244">
        <v>0</v>
      </c>
      <c r="AP56" s="244">
        <v>11.34</v>
      </c>
      <c r="AQ56" s="244">
        <v>0</v>
      </c>
      <c r="AR56" s="244">
        <v>4.04</v>
      </c>
      <c r="AS56" s="244">
        <v>0</v>
      </c>
      <c r="AT56" s="246">
        <v>1.21</v>
      </c>
      <c r="AU56" s="261">
        <f t="shared" si="5"/>
        <v>26</v>
      </c>
      <c r="AV56" s="261">
        <f t="shared" si="6"/>
        <v>695.86</v>
      </c>
      <c r="AW56" s="245">
        <v>36.94</v>
      </c>
      <c r="AX56" s="261">
        <f t="shared" si="7"/>
        <v>26.278174780000029</v>
      </c>
      <c r="AY56" s="244">
        <v>0</v>
      </c>
      <c r="AZ56" s="244">
        <v>0</v>
      </c>
      <c r="BA56" s="246">
        <v>42.34</v>
      </c>
      <c r="BB56" s="262">
        <f t="shared" si="8"/>
        <v>-16.061825219999974</v>
      </c>
      <c r="BC56" s="272">
        <f t="shared" si="9"/>
        <v>1.2843916372244695E-2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1</v>
      </c>
      <c r="Q57" s="145">
        <v>2195.1308026199995</v>
      </c>
      <c r="R57" s="145">
        <v>32.33</v>
      </c>
      <c r="S57" s="261">
        <f t="shared" si="3"/>
        <v>2162.8008026199996</v>
      </c>
      <c r="T57" s="244">
        <v>861.50819999999999</v>
      </c>
      <c r="W57" s="266">
        <f t="shared" si="4"/>
        <v>1301.2926026199996</v>
      </c>
      <c r="X57" s="246">
        <v>50.89</v>
      </c>
      <c r="Y57" s="244">
        <v>189.78</v>
      </c>
      <c r="Z57" s="246">
        <v>39.86</v>
      </c>
      <c r="AA57" s="244">
        <v>0</v>
      </c>
      <c r="AB57" s="244">
        <v>57.91</v>
      </c>
      <c r="AC57" s="246">
        <v>14.64</v>
      </c>
      <c r="AD57" s="244">
        <v>87.85</v>
      </c>
      <c r="AE57" s="244">
        <v>242.06</v>
      </c>
      <c r="AF57" s="244">
        <v>132.56</v>
      </c>
      <c r="AG57" s="244">
        <v>170.9</v>
      </c>
      <c r="AH57" s="244">
        <v>0</v>
      </c>
      <c r="AI57" s="244">
        <v>74.16</v>
      </c>
      <c r="AJ57" s="244">
        <v>29.6</v>
      </c>
      <c r="AK57" s="244">
        <v>1.79</v>
      </c>
      <c r="AL57" s="246">
        <v>51.81</v>
      </c>
      <c r="AM57" s="244">
        <v>0.19</v>
      </c>
      <c r="AN57" s="244">
        <v>2.2599999999999998</v>
      </c>
      <c r="AO57" s="244">
        <v>0.16</v>
      </c>
      <c r="AP57" s="244">
        <v>5.52</v>
      </c>
      <c r="AQ57" s="244">
        <v>0</v>
      </c>
      <c r="AR57" s="244">
        <v>4.38</v>
      </c>
      <c r="AS57" s="244">
        <v>0</v>
      </c>
      <c r="AT57" s="246">
        <v>1.26</v>
      </c>
      <c r="AU57" s="261">
        <f t="shared" si="5"/>
        <v>13.769999999999998</v>
      </c>
      <c r="AV57" s="261">
        <f t="shared" si="6"/>
        <v>804.5</v>
      </c>
      <c r="AW57" s="245">
        <v>45.3</v>
      </c>
      <c r="AX57" s="261">
        <f t="shared" si="7"/>
        <v>243.51260261999954</v>
      </c>
      <c r="AY57" s="244">
        <v>0</v>
      </c>
      <c r="AZ57" s="244">
        <v>0</v>
      </c>
      <c r="BA57" s="246">
        <v>195.19</v>
      </c>
      <c r="BB57" s="262">
        <f t="shared" si="8"/>
        <v>48.322602619999543</v>
      </c>
      <c r="BC57" s="272">
        <f t="shared" si="9"/>
        <v>0.11093307165539062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1</v>
      </c>
      <c r="Q58" s="145">
        <v>2714.8057738299999</v>
      </c>
      <c r="R58" s="145">
        <v>43.75</v>
      </c>
      <c r="S58" s="261">
        <f t="shared" si="3"/>
        <v>2671.0557738299999</v>
      </c>
      <c r="T58" s="244">
        <v>1099.3052</v>
      </c>
      <c r="W58" s="266">
        <f t="shared" si="4"/>
        <v>1571.7505738299999</v>
      </c>
      <c r="X58" s="246">
        <v>33.229999999999997</v>
      </c>
      <c r="Y58" s="244">
        <v>330.9</v>
      </c>
      <c r="Z58" s="246">
        <v>17.53</v>
      </c>
      <c r="AA58" s="244">
        <v>0</v>
      </c>
      <c r="AB58" s="244">
        <v>-6.73</v>
      </c>
      <c r="AC58" s="246">
        <v>15.56</v>
      </c>
      <c r="AD58" s="244">
        <v>107.2</v>
      </c>
      <c r="AE58" s="244">
        <v>274.12</v>
      </c>
      <c r="AF58" s="244">
        <v>146.1</v>
      </c>
      <c r="AG58" s="244">
        <v>131.09</v>
      </c>
      <c r="AH58" s="244">
        <v>0</v>
      </c>
      <c r="AI58" s="244">
        <v>68.2</v>
      </c>
      <c r="AJ58" s="244">
        <v>32.53</v>
      </c>
      <c r="AK58" s="244">
        <v>2</v>
      </c>
      <c r="AL58" s="246">
        <v>36.99</v>
      </c>
      <c r="AM58" s="244">
        <v>4.21</v>
      </c>
      <c r="AN58" s="244">
        <v>3.86</v>
      </c>
      <c r="AO58" s="244">
        <v>2.96</v>
      </c>
      <c r="AP58" s="244">
        <v>10.25</v>
      </c>
      <c r="AQ58" s="244">
        <v>0</v>
      </c>
      <c r="AR58" s="244">
        <v>12.17</v>
      </c>
      <c r="AS58" s="244">
        <v>0</v>
      </c>
      <c r="AT58" s="246">
        <v>4.71</v>
      </c>
      <c r="AU58" s="261">
        <f t="shared" si="5"/>
        <v>38.160000000000004</v>
      </c>
      <c r="AV58" s="261">
        <f t="shared" si="6"/>
        <v>836.39</v>
      </c>
      <c r="AW58" s="245">
        <v>49.02</v>
      </c>
      <c r="AX58" s="261">
        <f t="shared" si="7"/>
        <v>313.51057382999977</v>
      </c>
      <c r="AY58" s="244">
        <v>0</v>
      </c>
      <c r="AZ58" s="244">
        <v>0</v>
      </c>
      <c r="BA58" s="246">
        <v>385.88</v>
      </c>
      <c r="BB58" s="262">
        <f t="shared" si="8"/>
        <v>-72.369426170000224</v>
      </c>
      <c r="BC58" s="272">
        <f t="shared" si="9"/>
        <v>0.1154817692124268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1</v>
      </c>
      <c r="Q59" s="145">
        <v>3146.70691265</v>
      </c>
      <c r="R59" s="145">
        <v>101.59</v>
      </c>
      <c r="S59" s="261">
        <f t="shared" si="3"/>
        <v>3045.1169126499999</v>
      </c>
      <c r="T59" s="244">
        <v>1231.6345999999999</v>
      </c>
      <c r="W59" s="266">
        <f t="shared" si="4"/>
        <v>1813.48231265</v>
      </c>
      <c r="X59" s="246">
        <v>55.93</v>
      </c>
      <c r="Y59" s="244">
        <v>298.81</v>
      </c>
      <c r="Z59" s="246">
        <v>8.1999999999999993</v>
      </c>
      <c r="AA59" s="244">
        <v>0</v>
      </c>
      <c r="AB59" s="244">
        <v>-7.66</v>
      </c>
      <c r="AC59" s="246">
        <v>19.03</v>
      </c>
      <c r="AD59" s="244">
        <v>82.34</v>
      </c>
      <c r="AE59" s="244">
        <v>431.19</v>
      </c>
      <c r="AF59" s="244">
        <v>179.98</v>
      </c>
      <c r="AG59" s="244">
        <v>225.39</v>
      </c>
      <c r="AH59" s="244">
        <v>0</v>
      </c>
      <c r="AI59" s="244">
        <v>177.88</v>
      </c>
      <c r="AJ59" s="244">
        <v>53.27</v>
      </c>
      <c r="AK59" s="244">
        <v>4.46</v>
      </c>
      <c r="AL59" s="246">
        <v>58.08</v>
      </c>
      <c r="AM59" s="244">
        <v>3.03</v>
      </c>
      <c r="AN59" s="244">
        <v>12.21</v>
      </c>
      <c r="AO59" s="244">
        <v>0.41</v>
      </c>
      <c r="AP59" s="244">
        <v>8.0500000000000007</v>
      </c>
      <c r="AQ59" s="244">
        <v>0</v>
      </c>
      <c r="AR59" s="244">
        <v>5.35</v>
      </c>
      <c r="AS59" s="244">
        <v>0</v>
      </c>
      <c r="AT59" s="246">
        <v>4.62</v>
      </c>
      <c r="AU59" s="261">
        <f t="shared" si="5"/>
        <v>33.67</v>
      </c>
      <c r="AV59" s="261">
        <f t="shared" si="6"/>
        <v>1246.26</v>
      </c>
      <c r="AW59" s="245">
        <v>64.94</v>
      </c>
      <c r="AX59" s="261">
        <f t="shared" si="7"/>
        <v>150.71231264999989</v>
      </c>
      <c r="AY59" s="244">
        <v>0</v>
      </c>
      <c r="AZ59" s="244">
        <v>0</v>
      </c>
      <c r="BA59" s="246">
        <v>283.06</v>
      </c>
      <c r="BB59" s="262">
        <f t="shared" si="8"/>
        <v>-132.34768735000011</v>
      </c>
      <c r="BC59" s="272">
        <f t="shared" si="9"/>
        <v>4.7895249488957799E-2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1</v>
      </c>
      <c r="Q60" s="145">
        <v>5521.3781832900004</v>
      </c>
      <c r="R60" s="145">
        <v>54.48</v>
      </c>
      <c r="S60" s="261">
        <f t="shared" si="3"/>
        <v>5466.8981832900008</v>
      </c>
      <c r="T60" s="244">
        <v>2405.0082000000002</v>
      </c>
      <c r="W60" s="266">
        <f t="shared" si="4"/>
        <v>3061.8899832900006</v>
      </c>
      <c r="X60" s="246">
        <v>57.8</v>
      </c>
      <c r="Y60" s="244">
        <v>677.13</v>
      </c>
      <c r="Z60" s="246">
        <v>23.22</v>
      </c>
      <c r="AA60" s="244">
        <v>0</v>
      </c>
      <c r="AB60" s="244">
        <v>-5.46</v>
      </c>
      <c r="AC60" s="246">
        <v>12.97</v>
      </c>
      <c r="AD60" s="244">
        <v>109.65</v>
      </c>
      <c r="AE60" s="244">
        <v>442.55</v>
      </c>
      <c r="AF60" s="244">
        <v>368.36</v>
      </c>
      <c r="AG60" s="244">
        <v>134.46</v>
      </c>
      <c r="AH60" s="244">
        <v>0</v>
      </c>
      <c r="AI60" s="244">
        <v>271.69</v>
      </c>
      <c r="AJ60" s="244">
        <v>49.41</v>
      </c>
      <c r="AK60" s="244">
        <v>0</v>
      </c>
      <c r="AL60" s="246">
        <v>50.93</v>
      </c>
      <c r="AM60" s="244">
        <v>4.2699999999999996</v>
      </c>
      <c r="AN60" s="244">
        <v>13.82</v>
      </c>
      <c r="AO60" s="244">
        <v>1.01</v>
      </c>
      <c r="AP60" s="244">
        <v>44.6</v>
      </c>
      <c r="AQ60" s="244">
        <v>0</v>
      </c>
      <c r="AR60" s="244">
        <v>5.01</v>
      </c>
      <c r="AS60" s="244">
        <v>0</v>
      </c>
      <c r="AT60" s="246">
        <v>73.959999999999994</v>
      </c>
      <c r="AU60" s="261">
        <f t="shared" si="5"/>
        <v>142.67000000000002</v>
      </c>
      <c r="AV60" s="261">
        <f t="shared" si="6"/>
        <v>1569.7200000000003</v>
      </c>
      <c r="AW60" s="245">
        <v>99.7</v>
      </c>
      <c r="AX60" s="261">
        <f t="shared" si="7"/>
        <v>641.82998329000043</v>
      </c>
      <c r="AY60" s="244">
        <v>0</v>
      </c>
      <c r="AZ60" s="244">
        <v>0</v>
      </c>
      <c r="BA60" s="246">
        <v>286.72000000000003</v>
      </c>
      <c r="BB60" s="262">
        <f t="shared" si="8"/>
        <v>355.1099832900004</v>
      </c>
      <c r="BC60" s="272">
        <f t="shared" si="9"/>
        <v>0.11624452482397354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1</v>
      </c>
      <c r="Q61" s="145">
        <v>3643.0743795100002</v>
      </c>
      <c r="R61" s="145">
        <v>42.75</v>
      </c>
      <c r="S61" s="261">
        <f t="shared" si="3"/>
        <v>3600.3243795100002</v>
      </c>
      <c r="T61" s="244">
        <v>1464.0220000000002</v>
      </c>
      <c r="W61" s="266">
        <f t="shared" si="4"/>
        <v>2136.3023795099998</v>
      </c>
      <c r="X61" s="246">
        <v>86.18</v>
      </c>
      <c r="Y61" s="244">
        <v>445.96</v>
      </c>
      <c r="Z61" s="246">
        <v>23.23</v>
      </c>
      <c r="AA61" s="244">
        <v>0</v>
      </c>
      <c r="AB61" s="244">
        <v>-5.5</v>
      </c>
      <c r="AC61" s="246">
        <v>15.11</v>
      </c>
      <c r="AD61" s="244">
        <v>82.41</v>
      </c>
      <c r="AE61" s="244">
        <v>380.93</v>
      </c>
      <c r="AF61" s="244">
        <v>306.58</v>
      </c>
      <c r="AG61" s="244">
        <v>120.63</v>
      </c>
      <c r="AH61" s="244">
        <v>0</v>
      </c>
      <c r="AI61" s="244">
        <v>96.78</v>
      </c>
      <c r="AJ61" s="244">
        <v>43.67</v>
      </c>
      <c r="AK61" s="244">
        <v>0</v>
      </c>
      <c r="AL61" s="246">
        <v>71.59</v>
      </c>
      <c r="AM61" s="244">
        <v>5.32</v>
      </c>
      <c r="AN61" s="244">
        <v>10.029999999999999</v>
      </c>
      <c r="AO61" s="244">
        <v>0.53</v>
      </c>
      <c r="AP61" s="244">
        <v>28.81</v>
      </c>
      <c r="AQ61" s="244">
        <v>0</v>
      </c>
      <c r="AR61" s="244">
        <v>3.14</v>
      </c>
      <c r="AS61" s="244">
        <v>0</v>
      </c>
      <c r="AT61" s="246">
        <v>52.28</v>
      </c>
      <c r="AU61" s="261">
        <f t="shared" si="5"/>
        <v>100.11</v>
      </c>
      <c r="AV61" s="261">
        <f t="shared" si="6"/>
        <v>1202.6999999999998</v>
      </c>
      <c r="AW61" s="245">
        <v>65.78</v>
      </c>
      <c r="AX61" s="261">
        <f t="shared" si="7"/>
        <v>322.06237951000003</v>
      </c>
      <c r="AY61" s="244">
        <v>0</v>
      </c>
      <c r="AZ61" s="244">
        <v>0</v>
      </c>
      <c r="BA61" s="246">
        <v>317.98</v>
      </c>
      <c r="BB61" s="262">
        <f t="shared" si="8"/>
        <v>4.0823795100000098</v>
      </c>
      <c r="BC61" s="272">
        <f t="shared" si="9"/>
        <v>8.8404008801302045E-2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1</v>
      </c>
      <c r="Q62" s="145">
        <v>1524.9891733899997</v>
      </c>
      <c r="R62" s="145">
        <v>61.08</v>
      </c>
      <c r="S62" s="261">
        <f t="shared" si="3"/>
        <v>1463.9091733899998</v>
      </c>
      <c r="T62" s="244">
        <v>627.63120000000004</v>
      </c>
      <c r="W62" s="266">
        <f t="shared" si="4"/>
        <v>836.27797338999972</v>
      </c>
      <c r="X62" s="246">
        <v>23.42</v>
      </c>
      <c r="Y62" s="244">
        <v>143.69</v>
      </c>
      <c r="Z62" s="246">
        <v>4.57</v>
      </c>
      <c r="AA62" s="244">
        <v>0</v>
      </c>
      <c r="AB62" s="244">
        <v>-0.57999999999999996</v>
      </c>
      <c r="AC62" s="246">
        <v>25.16</v>
      </c>
      <c r="AD62" s="244">
        <v>76.13</v>
      </c>
      <c r="AE62" s="244">
        <v>231.29</v>
      </c>
      <c r="AF62" s="244">
        <v>141.37</v>
      </c>
      <c r="AG62" s="244">
        <v>93.24</v>
      </c>
      <c r="AH62" s="244">
        <v>0</v>
      </c>
      <c r="AI62" s="244">
        <v>93.92</v>
      </c>
      <c r="AJ62" s="244">
        <v>19.13</v>
      </c>
      <c r="AK62" s="244">
        <v>0</v>
      </c>
      <c r="AL62" s="246">
        <v>22.38</v>
      </c>
      <c r="AM62" s="244">
        <v>3.58</v>
      </c>
      <c r="AN62" s="244">
        <v>0.56000000000000005</v>
      </c>
      <c r="AO62" s="244">
        <v>0</v>
      </c>
      <c r="AP62" s="244">
        <v>2.2999999999999998</v>
      </c>
      <c r="AQ62" s="244">
        <v>0</v>
      </c>
      <c r="AR62" s="244">
        <v>3</v>
      </c>
      <c r="AS62" s="244">
        <v>0</v>
      </c>
      <c r="AT62" s="246">
        <v>4.49</v>
      </c>
      <c r="AU62" s="261">
        <f t="shared" si="5"/>
        <v>13.930000000000001</v>
      </c>
      <c r="AV62" s="261">
        <f t="shared" si="6"/>
        <v>691.38999999999987</v>
      </c>
      <c r="AW62" s="245">
        <v>27.54</v>
      </c>
      <c r="AX62" s="261">
        <f t="shared" si="7"/>
        <v>-29.752026610000179</v>
      </c>
      <c r="AY62" s="244">
        <v>0</v>
      </c>
      <c r="AZ62" s="244">
        <v>0</v>
      </c>
      <c r="BA62" s="246">
        <v>189.75</v>
      </c>
      <c r="BB62" s="262">
        <f t="shared" si="8"/>
        <v>-219.50202661000017</v>
      </c>
      <c r="BC62" s="272">
        <f t="shared" si="9"/>
        <v>-1.9509664153131281E-2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1</v>
      </c>
      <c r="Q63" s="145">
        <v>885.38473593000015</v>
      </c>
      <c r="R63" s="145">
        <v>23.77</v>
      </c>
      <c r="S63" s="261">
        <f t="shared" si="3"/>
        <v>861.61473593000017</v>
      </c>
      <c r="T63" s="244">
        <v>503.04379999999992</v>
      </c>
      <c r="W63" s="266">
        <f t="shared" si="4"/>
        <v>358.57093593000025</v>
      </c>
      <c r="X63" s="246">
        <v>22.27</v>
      </c>
      <c r="Y63" s="244">
        <v>88.98</v>
      </c>
      <c r="Z63" s="246">
        <v>9.16</v>
      </c>
      <c r="AA63" s="244">
        <v>0</v>
      </c>
      <c r="AB63" s="244">
        <v>-0.18</v>
      </c>
      <c r="AC63" s="246">
        <v>3.91</v>
      </c>
      <c r="AD63" s="244">
        <v>39</v>
      </c>
      <c r="AE63" s="244">
        <v>40.049999999999997</v>
      </c>
      <c r="AF63" s="244">
        <v>43.6</v>
      </c>
      <c r="AG63" s="244">
        <v>9.81</v>
      </c>
      <c r="AH63" s="244">
        <v>0</v>
      </c>
      <c r="AI63" s="244">
        <v>2.79</v>
      </c>
      <c r="AJ63" s="244">
        <v>4.8099999999999996</v>
      </c>
      <c r="AK63" s="244">
        <v>0</v>
      </c>
      <c r="AL63" s="246">
        <v>16.8</v>
      </c>
      <c r="AM63" s="244">
        <v>3.29</v>
      </c>
      <c r="AN63" s="244">
        <v>0.49</v>
      </c>
      <c r="AO63" s="244">
        <v>0</v>
      </c>
      <c r="AP63" s="244">
        <v>14.3</v>
      </c>
      <c r="AQ63" s="244">
        <v>0</v>
      </c>
      <c r="AR63" s="244">
        <v>1.2</v>
      </c>
      <c r="AS63" s="244">
        <v>0</v>
      </c>
      <c r="AT63" s="246">
        <v>-0.41</v>
      </c>
      <c r="AU63" s="261">
        <f t="shared" si="5"/>
        <v>18.87</v>
      </c>
      <c r="AV63" s="261">
        <f t="shared" si="6"/>
        <v>175.73000000000002</v>
      </c>
      <c r="AW63" s="245">
        <v>15.99</v>
      </c>
      <c r="AX63" s="261">
        <f t="shared" si="7"/>
        <v>50.170935930000219</v>
      </c>
      <c r="AY63" s="244">
        <v>0</v>
      </c>
      <c r="AZ63" s="244">
        <v>0</v>
      </c>
      <c r="BA63" s="246">
        <v>25.09</v>
      </c>
      <c r="BB63" s="262">
        <f t="shared" si="8"/>
        <v>25.080935930000219</v>
      </c>
      <c r="BC63" s="272">
        <f t="shared" si="9"/>
        <v>5.6665688817529841E-2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1</v>
      </c>
      <c r="Q64" s="145">
        <v>694.87375026999996</v>
      </c>
      <c r="R64" s="145">
        <v>29.94</v>
      </c>
      <c r="S64" s="261">
        <f t="shared" si="3"/>
        <v>664.9337502699999</v>
      </c>
      <c r="T64" s="244">
        <v>393.21519999999998</v>
      </c>
      <c r="W64" s="266">
        <f t="shared" si="4"/>
        <v>271.71855026999992</v>
      </c>
      <c r="X64" s="246">
        <v>18.07</v>
      </c>
      <c r="Y64" s="244">
        <v>68.709999999999994</v>
      </c>
      <c r="Z64" s="246">
        <v>14.65</v>
      </c>
      <c r="AA64" s="244">
        <v>0</v>
      </c>
      <c r="AB64" s="244">
        <v>-0.16</v>
      </c>
      <c r="AC64" s="246">
        <v>4.5599999999999996</v>
      </c>
      <c r="AD64" s="244">
        <v>64.33</v>
      </c>
      <c r="AE64" s="244">
        <v>32.659999999999997</v>
      </c>
      <c r="AF64" s="244">
        <v>63.9</v>
      </c>
      <c r="AG64" s="244">
        <v>10.86</v>
      </c>
      <c r="AH64" s="244">
        <v>0</v>
      </c>
      <c r="AI64" s="244">
        <v>1.1299999999999999</v>
      </c>
      <c r="AJ64" s="244">
        <v>5.07</v>
      </c>
      <c r="AK64" s="244">
        <v>0</v>
      </c>
      <c r="AL64" s="246">
        <v>133.43</v>
      </c>
      <c r="AM64" s="244">
        <v>1</v>
      </c>
      <c r="AN64" s="244">
        <v>6.09</v>
      </c>
      <c r="AO64" s="244">
        <v>0</v>
      </c>
      <c r="AP64" s="244">
        <v>6.34</v>
      </c>
      <c r="AQ64" s="244">
        <v>0</v>
      </c>
      <c r="AR64" s="244">
        <v>1.06</v>
      </c>
      <c r="AS64" s="244">
        <v>0</v>
      </c>
      <c r="AT64" s="246">
        <v>1.03</v>
      </c>
      <c r="AU64" s="261">
        <f t="shared" si="5"/>
        <v>15.52</v>
      </c>
      <c r="AV64" s="261">
        <f t="shared" si="6"/>
        <v>326.89999999999998</v>
      </c>
      <c r="AW64" s="245">
        <v>12.55</v>
      </c>
      <c r="AX64" s="261">
        <f t="shared" si="7"/>
        <v>-164.76144973000007</v>
      </c>
      <c r="AY64" s="244">
        <v>0</v>
      </c>
      <c r="AZ64" s="244">
        <v>0</v>
      </c>
      <c r="BA64" s="246">
        <v>25.14</v>
      </c>
      <c r="BB64" s="262">
        <f t="shared" si="8"/>
        <v>-189.90144973000008</v>
      </c>
      <c r="BC64" s="272">
        <f t="shared" si="9"/>
        <v>-0.23710990617501437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1</v>
      </c>
      <c r="Q65" s="145">
        <v>2414.1631958899998</v>
      </c>
      <c r="R65" s="145">
        <v>16.829999999999998</v>
      </c>
      <c r="S65" s="261">
        <f t="shared" si="3"/>
        <v>2397.3331958899998</v>
      </c>
      <c r="T65" s="244">
        <v>977.75580000000002</v>
      </c>
      <c r="W65" s="266">
        <f t="shared" si="4"/>
        <v>1419.5773958899999</v>
      </c>
      <c r="X65" s="246">
        <v>57.36</v>
      </c>
      <c r="Y65" s="244">
        <v>296.91000000000003</v>
      </c>
      <c r="Z65" s="246">
        <v>17.38</v>
      </c>
      <c r="AA65" s="244">
        <v>0</v>
      </c>
      <c r="AB65" s="244">
        <v>-6.12</v>
      </c>
      <c r="AC65" s="246">
        <v>8.9499999999999993</v>
      </c>
      <c r="AD65" s="244">
        <v>103.83</v>
      </c>
      <c r="AE65" s="244">
        <v>240.97</v>
      </c>
      <c r="AF65" s="244">
        <v>153.85</v>
      </c>
      <c r="AG65" s="244">
        <v>257.22000000000003</v>
      </c>
      <c r="AH65" s="244">
        <v>0</v>
      </c>
      <c r="AI65" s="244">
        <v>84.4</v>
      </c>
      <c r="AJ65" s="244">
        <v>42.9</v>
      </c>
      <c r="AK65" s="244">
        <v>0</v>
      </c>
      <c r="AL65" s="246">
        <v>63.6</v>
      </c>
      <c r="AM65" s="244">
        <v>3.83</v>
      </c>
      <c r="AN65" s="244">
        <v>8.84</v>
      </c>
      <c r="AO65" s="244">
        <v>1.64</v>
      </c>
      <c r="AP65" s="244">
        <v>32.130000000000003</v>
      </c>
      <c r="AQ65" s="244">
        <v>0</v>
      </c>
      <c r="AR65" s="244">
        <v>5.93</v>
      </c>
      <c r="AS65" s="244">
        <v>0</v>
      </c>
      <c r="AT65" s="246">
        <v>23.26</v>
      </c>
      <c r="AU65" s="261">
        <f t="shared" si="5"/>
        <v>75.63000000000001</v>
      </c>
      <c r="AV65" s="261">
        <f t="shared" si="6"/>
        <v>1022.4</v>
      </c>
      <c r="AW65" s="245">
        <v>43.59</v>
      </c>
      <c r="AX65" s="261">
        <f t="shared" si="7"/>
        <v>-15.23260411000021</v>
      </c>
      <c r="AY65" s="244">
        <v>0</v>
      </c>
      <c r="AZ65" s="244">
        <v>0</v>
      </c>
      <c r="BA65" s="246">
        <v>299.44</v>
      </c>
      <c r="BB65" s="262">
        <f t="shared" si="8"/>
        <v>-314.67260411000018</v>
      </c>
      <c r="BC65" s="272">
        <f t="shared" si="9"/>
        <v>-6.3096828482569062E-3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1</v>
      </c>
      <c r="Q66" s="145">
        <v>1639.03603875</v>
      </c>
      <c r="R66" s="145">
        <v>24.58</v>
      </c>
      <c r="S66" s="261">
        <f t="shared" si="3"/>
        <v>1614.4560387500001</v>
      </c>
      <c r="T66" s="244">
        <v>934.27319999999997</v>
      </c>
      <c r="W66" s="266">
        <f t="shared" si="4"/>
        <v>680.18283875000009</v>
      </c>
      <c r="X66" s="246">
        <v>42.02</v>
      </c>
      <c r="Y66" s="244">
        <v>166.67</v>
      </c>
      <c r="Z66" s="246">
        <v>12.83</v>
      </c>
      <c r="AA66" s="244">
        <v>0</v>
      </c>
      <c r="AB66" s="244">
        <v>-1.35</v>
      </c>
      <c r="AC66" s="246">
        <v>4.4800000000000004</v>
      </c>
      <c r="AD66" s="244">
        <v>50.3</v>
      </c>
      <c r="AE66" s="244">
        <v>39.74</v>
      </c>
      <c r="AF66" s="244">
        <v>59.6</v>
      </c>
      <c r="AG66" s="244">
        <v>13.24</v>
      </c>
      <c r="AH66" s="244">
        <v>0</v>
      </c>
      <c r="AI66" s="244">
        <v>5.15</v>
      </c>
      <c r="AJ66" s="244">
        <v>3.25</v>
      </c>
      <c r="AK66" s="244">
        <v>0</v>
      </c>
      <c r="AL66" s="246">
        <v>21.84</v>
      </c>
      <c r="AM66" s="244">
        <v>2.83</v>
      </c>
      <c r="AN66" s="244">
        <v>7.06</v>
      </c>
      <c r="AO66" s="244">
        <v>0</v>
      </c>
      <c r="AP66" s="244">
        <v>8.1999999999999993</v>
      </c>
      <c r="AQ66" s="244">
        <v>1.79</v>
      </c>
      <c r="AR66" s="244">
        <v>1.85</v>
      </c>
      <c r="AS66" s="244">
        <v>0</v>
      </c>
      <c r="AT66" s="246">
        <v>0.27</v>
      </c>
      <c r="AU66" s="261">
        <f t="shared" si="5"/>
        <v>22</v>
      </c>
      <c r="AV66" s="261">
        <f t="shared" si="6"/>
        <v>215.12</v>
      </c>
      <c r="AW66" s="245">
        <v>29.6</v>
      </c>
      <c r="AX66" s="261">
        <f t="shared" si="7"/>
        <v>217.0728387500001</v>
      </c>
      <c r="AY66" s="244">
        <v>0</v>
      </c>
      <c r="AZ66" s="244">
        <v>0</v>
      </c>
      <c r="BA66" s="246">
        <v>72.83</v>
      </c>
      <c r="BB66" s="262">
        <f t="shared" si="8"/>
        <v>144.24283875000009</v>
      </c>
      <c r="BC66" s="272">
        <f t="shared" si="9"/>
        <v>0.13243933239902966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1</v>
      </c>
      <c r="Q67" s="145">
        <v>2850.8421308199995</v>
      </c>
      <c r="R67" s="145">
        <v>68.8</v>
      </c>
      <c r="S67" s="261">
        <f t="shared" si="3"/>
        <v>2782.0421308199993</v>
      </c>
      <c r="T67" s="244">
        <v>1184.7612000000001</v>
      </c>
      <c r="W67" s="266">
        <f t="shared" si="4"/>
        <v>1597.2809308199992</v>
      </c>
      <c r="X67" s="246">
        <v>30.4</v>
      </c>
      <c r="Y67" s="244">
        <v>272.92</v>
      </c>
      <c r="Z67" s="246">
        <v>3.59</v>
      </c>
      <c r="AA67" s="244">
        <v>0</v>
      </c>
      <c r="AB67" s="244">
        <v>-0.7</v>
      </c>
      <c r="AC67" s="246">
        <v>24.47</v>
      </c>
      <c r="AD67" s="244">
        <v>109.44</v>
      </c>
      <c r="AE67" s="244">
        <v>328.92</v>
      </c>
      <c r="AF67" s="244">
        <v>205.93</v>
      </c>
      <c r="AG67" s="244">
        <v>156.02000000000001</v>
      </c>
      <c r="AH67" s="244">
        <v>0</v>
      </c>
      <c r="AI67" s="244">
        <v>137.36000000000001</v>
      </c>
      <c r="AJ67" s="244">
        <v>24.8</v>
      </c>
      <c r="AK67" s="244">
        <v>0</v>
      </c>
      <c r="AL67" s="246">
        <v>34.79</v>
      </c>
      <c r="AM67" s="244">
        <v>3.23</v>
      </c>
      <c r="AN67" s="244">
        <v>6.87</v>
      </c>
      <c r="AO67" s="244">
        <v>0</v>
      </c>
      <c r="AP67" s="244">
        <v>10.15</v>
      </c>
      <c r="AQ67" s="244">
        <v>0</v>
      </c>
      <c r="AR67" s="244">
        <v>4.24</v>
      </c>
      <c r="AS67" s="244">
        <v>0</v>
      </c>
      <c r="AT67" s="246">
        <v>6.14</v>
      </c>
      <c r="AU67" s="261">
        <f t="shared" si="5"/>
        <v>30.630000000000003</v>
      </c>
      <c r="AV67" s="261">
        <f t="shared" si="6"/>
        <v>1027.8899999999999</v>
      </c>
      <c r="AW67" s="245">
        <v>51.48</v>
      </c>
      <c r="AX67" s="261">
        <f t="shared" si="7"/>
        <v>234.77093081999922</v>
      </c>
      <c r="AY67" s="244">
        <v>0</v>
      </c>
      <c r="AZ67" s="244">
        <v>0</v>
      </c>
      <c r="BA67" s="246">
        <v>268.76</v>
      </c>
      <c r="BB67" s="262">
        <f t="shared" si="8"/>
        <v>-33.989069180000769</v>
      </c>
      <c r="BC67" s="272">
        <f t="shared" si="9"/>
        <v>8.2351431628545177E-2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1</v>
      </c>
      <c r="Q68" s="145">
        <v>4206.66049509</v>
      </c>
      <c r="R68" s="145">
        <v>60.2</v>
      </c>
      <c r="S68" s="261">
        <f t="shared" si="3"/>
        <v>4146.4604950900002</v>
      </c>
      <c r="T68" s="244">
        <v>1742.6458</v>
      </c>
      <c r="W68" s="266">
        <f t="shared" si="4"/>
        <v>2403.81469509</v>
      </c>
      <c r="X68" s="246">
        <v>95.58</v>
      </c>
      <c r="Y68" s="244">
        <v>513.66</v>
      </c>
      <c r="Z68" s="246">
        <v>22.21</v>
      </c>
      <c r="AA68" s="244">
        <v>0</v>
      </c>
      <c r="AB68" s="244">
        <v>-5.27</v>
      </c>
      <c r="AC68" s="246">
        <v>21.14</v>
      </c>
      <c r="AD68" s="244">
        <v>138.26</v>
      </c>
      <c r="AE68" s="244">
        <v>396.3</v>
      </c>
      <c r="AF68" s="244">
        <v>285.74</v>
      </c>
      <c r="AG68" s="244">
        <v>141.97</v>
      </c>
      <c r="AH68" s="244">
        <v>0</v>
      </c>
      <c r="AI68" s="244">
        <v>73.66</v>
      </c>
      <c r="AJ68" s="244">
        <v>29.18</v>
      </c>
      <c r="AK68" s="244">
        <v>0</v>
      </c>
      <c r="AL68" s="246">
        <v>56.54</v>
      </c>
      <c r="AM68" s="244">
        <v>2.93</v>
      </c>
      <c r="AN68" s="244">
        <v>7.93</v>
      </c>
      <c r="AO68" s="244">
        <v>9.3800000000000008</v>
      </c>
      <c r="AP68" s="244">
        <v>48.79</v>
      </c>
      <c r="AQ68" s="244">
        <v>0</v>
      </c>
      <c r="AR68" s="244">
        <v>5.46</v>
      </c>
      <c r="AS68" s="244">
        <v>0</v>
      </c>
      <c r="AT68" s="246">
        <v>9.5</v>
      </c>
      <c r="AU68" s="261">
        <f t="shared" si="5"/>
        <v>83.99</v>
      </c>
      <c r="AV68" s="261">
        <f t="shared" si="6"/>
        <v>1205.6400000000001</v>
      </c>
      <c r="AW68" s="245">
        <v>75.959999999999994</v>
      </c>
      <c r="AX68" s="261">
        <f t="shared" si="7"/>
        <v>506.63469508999975</v>
      </c>
      <c r="AY68" s="244">
        <v>0</v>
      </c>
      <c r="AZ68" s="244">
        <v>0</v>
      </c>
      <c r="BA68" s="246">
        <v>303.45999999999998</v>
      </c>
      <c r="BB68" s="262">
        <f t="shared" si="8"/>
        <v>203.17469508999977</v>
      </c>
      <c r="BC68" s="272">
        <f t="shared" si="9"/>
        <v>0.12043631657019672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1</v>
      </c>
      <c r="Q69" s="145">
        <v>2249.8767868499999</v>
      </c>
      <c r="R69" s="145">
        <v>25.39</v>
      </c>
      <c r="S69" s="261">
        <f t="shared" si="3"/>
        <v>2224.48678685</v>
      </c>
      <c r="T69" s="244">
        <v>903.48159999999996</v>
      </c>
      <c r="W69" s="266">
        <f t="shared" si="4"/>
        <v>1321.00518685</v>
      </c>
      <c r="X69" s="246">
        <v>55.34</v>
      </c>
      <c r="Y69" s="244">
        <v>195.17</v>
      </c>
      <c r="Z69" s="246">
        <v>43.86</v>
      </c>
      <c r="AA69" s="244">
        <v>0</v>
      </c>
      <c r="AB69" s="244">
        <v>46.23</v>
      </c>
      <c r="AC69" s="246">
        <v>9.2200000000000006</v>
      </c>
      <c r="AD69" s="244">
        <v>92.39</v>
      </c>
      <c r="AE69" s="244">
        <v>204.25</v>
      </c>
      <c r="AF69" s="244">
        <v>175.38</v>
      </c>
      <c r="AG69" s="244">
        <v>70.58</v>
      </c>
      <c r="AH69" s="244">
        <v>0</v>
      </c>
      <c r="AI69" s="244">
        <v>72.62</v>
      </c>
      <c r="AJ69" s="244">
        <v>59.15</v>
      </c>
      <c r="AK69" s="244">
        <v>0</v>
      </c>
      <c r="AL69" s="246">
        <v>32.880000000000003</v>
      </c>
      <c r="AM69" s="244">
        <v>4.51</v>
      </c>
      <c r="AN69" s="244">
        <v>6.18</v>
      </c>
      <c r="AO69" s="244">
        <v>1.47</v>
      </c>
      <c r="AP69" s="244">
        <v>7.27</v>
      </c>
      <c r="AQ69" s="244">
        <v>0</v>
      </c>
      <c r="AR69" s="244">
        <v>4.2300000000000004</v>
      </c>
      <c r="AS69" s="244">
        <v>0</v>
      </c>
      <c r="AT69" s="246">
        <v>7.14</v>
      </c>
      <c r="AU69" s="261">
        <f t="shared" si="5"/>
        <v>30.8</v>
      </c>
      <c r="AV69" s="261">
        <f t="shared" si="6"/>
        <v>738.05</v>
      </c>
      <c r="AW69" s="245">
        <v>40.630000000000003</v>
      </c>
      <c r="AX69" s="261">
        <f t="shared" si="7"/>
        <v>303.40518685000018</v>
      </c>
      <c r="AY69" s="244">
        <v>0</v>
      </c>
      <c r="AZ69" s="244">
        <v>0</v>
      </c>
      <c r="BA69" s="246">
        <v>279.91000000000003</v>
      </c>
      <c r="BB69" s="262">
        <f t="shared" si="8"/>
        <v>23.495186850000152</v>
      </c>
      <c r="BC69" s="272">
        <f t="shared" si="9"/>
        <v>0.13485413451231287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1</v>
      </c>
      <c r="Q70" s="145">
        <v>2951.5828824700002</v>
      </c>
      <c r="R70" s="145">
        <v>63.43</v>
      </c>
      <c r="S70" s="261">
        <f t="shared" si="3"/>
        <v>2888.1528824700003</v>
      </c>
      <c r="T70" s="244">
        <v>1199.3534</v>
      </c>
      <c r="W70" s="266">
        <f t="shared" si="4"/>
        <v>1688.7994824700004</v>
      </c>
      <c r="X70" s="246">
        <v>51.06</v>
      </c>
      <c r="Y70" s="244">
        <v>283.31</v>
      </c>
      <c r="Z70" s="246">
        <v>10.14</v>
      </c>
      <c r="AA70" s="244">
        <v>0</v>
      </c>
      <c r="AB70" s="244">
        <v>-5.89</v>
      </c>
      <c r="AC70" s="246">
        <v>24.82</v>
      </c>
      <c r="AD70" s="244">
        <v>102.46</v>
      </c>
      <c r="AE70" s="244">
        <v>359.95</v>
      </c>
      <c r="AF70" s="244">
        <v>214.98</v>
      </c>
      <c r="AG70" s="244">
        <v>106.64</v>
      </c>
      <c r="AH70" s="244">
        <v>0</v>
      </c>
      <c r="AI70" s="244">
        <v>128.16</v>
      </c>
      <c r="AJ70" s="244">
        <v>32.270000000000003</v>
      </c>
      <c r="AK70" s="244">
        <v>0</v>
      </c>
      <c r="AL70" s="246">
        <v>39.85</v>
      </c>
      <c r="AM70" s="244">
        <v>4.72</v>
      </c>
      <c r="AN70" s="244">
        <v>6.83</v>
      </c>
      <c r="AO70" s="244">
        <v>0</v>
      </c>
      <c r="AP70" s="244">
        <v>8.9499999999999993</v>
      </c>
      <c r="AQ70" s="244">
        <v>0</v>
      </c>
      <c r="AR70" s="244">
        <v>3.33</v>
      </c>
      <c r="AS70" s="244">
        <v>0</v>
      </c>
      <c r="AT70" s="246">
        <v>30.67</v>
      </c>
      <c r="AU70" s="261">
        <f t="shared" si="5"/>
        <v>54.5</v>
      </c>
      <c r="AV70" s="261">
        <f t="shared" si="6"/>
        <v>1038.81</v>
      </c>
      <c r="AW70" s="245">
        <v>53.3</v>
      </c>
      <c r="AX70" s="261">
        <f t="shared" si="7"/>
        <v>271.1094824700005</v>
      </c>
      <c r="AY70" s="244">
        <v>0</v>
      </c>
      <c r="AZ70" s="244">
        <v>0</v>
      </c>
      <c r="BA70" s="246">
        <v>243.88</v>
      </c>
      <c r="BB70" s="262">
        <f t="shared" si="8"/>
        <v>27.229482470000505</v>
      </c>
      <c r="BC70" s="272">
        <f t="shared" si="9"/>
        <v>9.1852234297796667E-2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1</v>
      </c>
      <c r="Q71" s="145">
        <v>3735.5484778499999</v>
      </c>
      <c r="R71" s="145">
        <v>40.07</v>
      </c>
      <c r="S71" s="261">
        <f t="shared" si="3"/>
        <v>3695.4784778499998</v>
      </c>
      <c r="T71" s="244">
        <v>1797.3689999999999</v>
      </c>
      <c r="W71" s="266">
        <f t="shared" si="4"/>
        <v>1898.1094778499998</v>
      </c>
      <c r="X71" s="246">
        <v>55.97</v>
      </c>
      <c r="Y71" s="244">
        <v>267.01</v>
      </c>
      <c r="Z71" s="246">
        <v>0.18</v>
      </c>
      <c r="AA71" s="244">
        <v>0</v>
      </c>
      <c r="AB71" s="244">
        <v>-1.55</v>
      </c>
      <c r="AC71" s="246">
        <v>13.44</v>
      </c>
      <c r="AD71" s="244">
        <v>91.39</v>
      </c>
      <c r="AE71" s="244">
        <v>313.02999999999997</v>
      </c>
      <c r="AF71" s="244">
        <v>243.36</v>
      </c>
      <c r="AG71" s="244">
        <v>88.95</v>
      </c>
      <c r="AH71" s="244">
        <v>0</v>
      </c>
      <c r="AI71" s="244">
        <v>105.03</v>
      </c>
      <c r="AJ71" s="244">
        <v>87.34</v>
      </c>
      <c r="AK71" s="244">
        <v>0</v>
      </c>
      <c r="AL71" s="246">
        <v>45.98</v>
      </c>
      <c r="AM71" s="244">
        <v>2.34</v>
      </c>
      <c r="AN71" s="244">
        <v>10.46</v>
      </c>
      <c r="AO71" s="244">
        <v>0</v>
      </c>
      <c r="AP71" s="244">
        <v>10.119999999999999</v>
      </c>
      <c r="AQ71" s="244">
        <v>0</v>
      </c>
      <c r="AR71" s="244">
        <v>3.41</v>
      </c>
      <c r="AS71" s="244">
        <v>0</v>
      </c>
      <c r="AT71" s="246">
        <v>12.18</v>
      </c>
      <c r="AU71" s="261">
        <f t="shared" si="5"/>
        <v>38.510000000000005</v>
      </c>
      <c r="AV71" s="261">
        <f t="shared" si="6"/>
        <v>1013.59</v>
      </c>
      <c r="AW71" s="245">
        <v>67.45</v>
      </c>
      <c r="AX71" s="261">
        <f t="shared" si="7"/>
        <v>505.79947784999985</v>
      </c>
      <c r="AY71" s="244">
        <v>0</v>
      </c>
      <c r="AZ71" s="244">
        <v>0</v>
      </c>
      <c r="BA71" s="246">
        <v>190.82</v>
      </c>
      <c r="BB71" s="262">
        <f t="shared" si="8"/>
        <v>314.97947784999985</v>
      </c>
      <c r="BC71" s="272">
        <f t="shared" si="9"/>
        <v>0.1354016634636511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1</v>
      </c>
      <c r="Q72" s="145">
        <v>8465.3631100800012</v>
      </c>
      <c r="R72" s="145">
        <v>24.15</v>
      </c>
      <c r="S72" s="261">
        <f t="shared" si="3"/>
        <v>8441.2131100800016</v>
      </c>
      <c r="T72" s="244">
        <v>2747.5574000000001</v>
      </c>
      <c r="W72" s="266">
        <f t="shared" si="4"/>
        <v>5693.6557100800019</v>
      </c>
      <c r="X72" s="246">
        <v>248.04</v>
      </c>
      <c r="Y72" s="244">
        <v>1045.31</v>
      </c>
      <c r="Z72" s="246">
        <v>57.29</v>
      </c>
      <c r="AA72" s="244">
        <v>0</v>
      </c>
      <c r="AB72" s="244">
        <v>-26.17</v>
      </c>
      <c r="AC72" s="246">
        <v>6.69</v>
      </c>
      <c r="AD72" s="244">
        <v>231.54</v>
      </c>
      <c r="AE72" s="244">
        <v>546.54999999999995</v>
      </c>
      <c r="AF72" s="244">
        <v>435.54</v>
      </c>
      <c r="AG72" s="244">
        <v>342.38</v>
      </c>
      <c r="AH72" s="244">
        <v>0</v>
      </c>
      <c r="AI72" s="244">
        <v>294.14</v>
      </c>
      <c r="AJ72" s="244">
        <v>32.549999999999997</v>
      </c>
      <c r="AK72" s="244">
        <v>39.46</v>
      </c>
      <c r="AL72" s="246">
        <v>142.46</v>
      </c>
      <c r="AM72" s="244">
        <v>25.72</v>
      </c>
      <c r="AN72" s="244">
        <v>15.77</v>
      </c>
      <c r="AO72" s="244">
        <v>33.770000000000003</v>
      </c>
      <c r="AP72" s="244">
        <v>113.74</v>
      </c>
      <c r="AQ72" s="244">
        <v>0</v>
      </c>
      <c r="AR72" s="244">
        <v>19.7</v>
      </c>
      <c r="AS72" s="244">
        <v>0</v>
      </c>
      <c r="AT72" s="246">
        <v>65</v>
      </c>
      <c r="AU72" s="261">
        <f t="shared" si="5"/>
        <v>273.7</v>
      </c>
      <c r="AV72" s="261">
        <f t="shared" si="6"/>
        <v>2338.3199999999993</v>
      </c>
      <c r="AW72" s="245">
        <v>174.7</v>
      </c>
      <c r="AX72" s="261">
        <f t="shared" si="7"/>
        <v>1810.5157100800036</v>
      </c>
      <c r="AY72" s="244">
        <v>0</v>
      </c>
      <c r="AZ72" s="244">
        <v>0</v>
      </c>
      <c r="BA72" s="246">
        <v>660.9</v>
      </c>
      <c r="BB72" s="262">
        <f t="shared" si="8"/>
        <v>1149.6157100800037</v>
      </c>
      <c r="BC72" s="272">
        <f t="shared" si="9"/>
        <v>0.2138733668641053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1</v>
      </c>
      <c r="Q73" s="145">
        <v>951.45012352000003</v>
      </c>
      <c r="R73" s="145">
        <v>17.420000000000002</v>
      </c>
      <c r="S73" s="261">
        <f t="shared" si="3"/>
        <v>934.03012352000007</v>
      </c>
      <c r="T73" s="244">
        <v>577.62180000000001</v>
      </c>
      <c r="W73" s="266">
        <f t="shared" si="4"/>
        <v>356.40832352000007</v>
      </c>
      <c r="X73" s="246">
        <v>3.55</v>
      </c>
      <c r="Y73" s="244">
        <v>96.43</v>
      </c>
      <c r="Z73" s="246">
        <v>14.86</v>
      </c>
      <c r="AA73" s="244">
        <v>0</v>
      </c>
      <c r="AB73" s="244">
        <v>-0.28999999999999998</v>
      </c>
      <c r="AC73" s="246">
        <v>2.63</v>
      </c>
      <c r="AD73" s="244">
        <v>52.64</v>
      </c>
      <c r="AE73" s="244">
        <v>86.09</v>
      </c>
      <c r="AF73" s="244">
        <v>82.26</v>
      </c>
      <c r="AG73" s="244">
        <v>19.75</v>
      </c>
      <c r="AH73" s="244">
        <v>0</v>
      </c>
      <c r="AI73" s="244">
        <v>5.35</v>
      </c>
      <c r="AJ73" s="244">
        <v>5.73</v>
      </c>
      <c r="AK73" s="244">
        <v>0</v>
      </c>
      <c r="AL73" s="246">
        <v>12.16</v>
      </c>
      <c r="AM73" s="244">
        <v>4.53</v>
      </c>
      <c r="AN73" s="244">
        <v>1.66</v>
      </c>
      <c r="AO73" s="244">
        <v>0</v>
      </c>
      <c r="AP73" s="244">
        <v>42.08</v>
      </c>
      <c r="AQ73" s="244">
        <v>0</v>
      </c>
      <c r="AR73" s="244">
        <v>7.07</v>
      </c>
      <c r="AS73" s="244">
        <v>0</v>
      </c>
      <c r="AT73" s="246">
        <v>0.34</v>
      </c>
      <c r="AU73" s="261">
        <f t="shared" si="5"/>
        <v>55.68</v>
      </c>
      <c r="AV73" s="261">
        <f t="shared" si="6"/>
        <v>319.66000000000003</v>
      </c>
      <c r="AW73" s="245">
        <v>17.18</v>
      </c>
      <c r="AX73" s="261">
        <f t="shared" si="7"/>
        <v>-92.931676479999965</v>
      </c>
      <c r="AY73" s="244">
        <v>0</v>
      </c>
      <c r="AZ73" s="244">
        <v>0</v>
      </c>
      <c r="BA73" s="246">
        <v>93.53</v>
      </c>
      <c r="BB73" s="262">
        <f t="shared" si="8"/>
        <v>-186.46167647999997</v>
      </c>
      <c r="BC73" s="272">
        <f t="shared" si="9"/>
        <v>-9.7673723701026449E-2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1</v>
      </c>
      <c r="Q74" s="145">
        <v>2287.65335731</v>
      </c>
      <c r="R74" s="145">
        <v>45.11</v>
      </c>
      <c r="S74" s="261">
        <f t="shared" si="3"/>
        <v>2242.5433573099999</v>
      </c>
      <c r="T74" s="244">
        <v>888.15440000000001</v>
      </c>
      <c r="W74" s="266">
        <f t="shared" si="4"/>
        <v>1354.38895731</v>
      </c>
      <c r="X74" s="246">
        <v>47.01</v>
      </c>
      <c r="Y74" s="244">
        <v>219.97</v>
      </c>
      <c r="Z74" s="246">
        <v>29.01</v>
      </c>
      <c r="AA74" s="244">
        <v>0</v>
      </c>
      <c r="AB74" s="244">
        <v>-0.77</v>
      </c>
      <c r="AC74" s="246">
        <v>15.99</v>
      </c>
      <c r="AD74" s="244">
        <v>132.77000000000001</v>
      </c>
      <c r="AE74" s="244">
        <v>301.47000000000003</v>
      </c>
      <c r="AF74" s="244">
        <v>179.99</v>
      </c>
      <c r="AG74" s="244">
        <v>124.35</v>
      </c>
      <c r="AH74" s="244">
        <v>0</v>
      </c>
      <c r="AI74" s="244">
        <v>144.12</v>
      </c>
      <c r="AJ74" s="244">
        <v>29.17</v>
      </c>
      <c r="AK74" s="244">
        <v>0</v>
      </c>
      <c r="AL74" s="246">
        <v>18.579999999999998</v>
      </c>
      <c r="AM74" s="244">
        <v>4.37</v>
      </c>
      <c r="AN74" s="244">
        <v>11.54</v>
      </c>
      <c r="AO74" s="244">
        <v>0</v>
      </c>
      <c r="AP74" s="244">
        <v>19.77</v>
      </c>
      <c r="AQ74" s="244">
        <v>0</v>
      </c>
      <c r="AR74" s="244">
        <v>2.66</v>
      </c>
      <c r="AS74" s="244">
        <v>0</v>
      </c>
      <c r="AT74" s="246">
        <v>2.69</v>
      </c>
      <c r="AU74" s="261">
        <f t="shared" si="5"/>
        <v>41.03</v>
      </c>
      <c r="AV74" s="261">
        <f t="shared" si="6"/>
        <v>971.48</v>
      </c>
      <c r="AW74" s="245">
        <v>41.31</v>
      </c>
      <c r="AX74" s="261">
        <f t="shared" si="7"/>
        <v>60.828957310000021</v>
      </c>
      <c r="AY74" s="244">
        <v>0</v>
      </c>
      <c r="AZ74" s="244">
        <v>0</v>
      </c>
      <c r="BA74" s="246">
        <v>288.06</v>
      </c>
      <c r="BB74" s="262">
        <f t="shared" si="8"/>
        <v>-227.23104268999998</v>
      </c>
      <c r="BC74" s="272">
        <f t="shared" si="9"/>
        <v>2.6590111266475886E-2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1</v>
      </c>
      <c r="Q75" s="145">
        <v>1995.2192850600002</v>
      </c>
      <c r="R75" s="145">
        <v>22.33</v>
      </c>
      <c r="S75" s="261">
        <f t="shared" si="3"/>
        <v>1972.8892850600002</v>
      </c>
      <c r="T75" s="244">
        <v>795.50519999999995</v>
      </c>
      <c r="W75" s="266">
        <f t="shared" si="4"/>
        <v>1177.3840850600004</v>
      </c>
      <c r="X75" s="246">
        <v>60.51</v>
      </c>
      <c r="Y75" s="244">
        <v>173.1</v>
      </c>
      <c r="Z75" s="246">
        <v>3.29</v>
      </c>
      <c r="AA75" s="244">
        <v>0</v>
      </c>
      <c r="AB75" s="244">
        <v>-1.26</v>
      </c>
      <c r="AC75" s="246">
        <v>8.5299999999999994</v>
      </c>
      <c r="AD75" s="244">
        <v>113.43</v>
      </c>
      <c r="AE75" s="244">
        <v>230.01</v>
      </c>
      <c r="AF75" s="244">
        <v>166.12</v>
      </c>
      <c r="AG75" s="244">
        <v>99.97</v>
      </c>
      <c r="AH75" s="244">
        <v>0</v>
      </c>
      <c r="AI75" s="244">
        <v>84.54</v>
      </c>
      <c r="AJ75" s="244">
        <v>28.8</v>
      </c>
      <c r="AK75" s="244">
        <v>0</v>
      </c>
      <c r="AL75" s="246">
        <v>19.48</v>
      </c>
      <c r="AM75" s="244">
        <v>1.96</v>
      </c>
      <c r="AN75" s="244">
        <v>8.5</v>
      </c>
      <c r="AO75" s="244">
        <v>0</v>
      </c>
      <c r="AP75" s="244">
        <v>21.41</v>
      </c>
      <c r="AQ75" s="244">
        <v>0</v>
      </c>
      <c r="AR75" s="244">
        <v>3.98</v>
      </c>
      <c r="AS75" s="244">
        <v>0</v>
      </c>
      <c r="AT75" s="246">
        <v>4.97</v>
      </c>
      <c r="AU75" s="261">
        <f t="shared" si="5"/>
        <v>40.82</v>
      </c>
      <c r="AV75" s="261">
        <f t="shared" si="6"/>
        <v>783.17</v>
      </c>
      <c r="AW75" s="245">
        <v>36.03</v>
      </c>
      <c r="AX75" s="261">
        <f t="shared" si="7"/>
        <v>128.55408506000046</v>
      </c>
      <c r="AY75" s="244">
        <v>0</v>
      </c>
      <c r="AZ75" s="244">
        <v>0</v>
      </c>
      <c r="BA75" s="246">
        <v>279.11</v>
      </c>
      <c r="BB75" s="262">
        <f t="shared" si="8"/>
        <v>-150.55591493999955</v>
      </c>
      <c r="BC75" s="272">
        <f t="shared" si="9"/>
        <v>6.4431055785497071E-2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1</v>
      </c>
      <c r="Q76" s="145">
        <v>5019.9712560300004</v>
      </c>
      <c r="R76" s="145">
        <v>53.48</v>
      </c>
      <c r="S76" s="261">
        <f t="shared" si="3"/>
        <v>4966.4912560300008</v>
      </c>
      <c r="T76" s="244">
        <v>1921.78</v>
      </c>
      <c r="W76" s="266">
        <f t="shared" si="4"/>
        <v>3044.7112560300011</v>
      </c>
      <c r="X76" s="246">
        <v>115.09</v>
      </c>
      <c r="Y76" s="244">
        <v>615.16999999999996</v>
      </c>
      <c r="Z76" s="246">
        <v>27.73</v>
      </c>
      <c r="AA76" s="244">
        <v>0</v>
      </c>
      <c r="AB76" s="244">
        <v>-4.2</v>
      </c>
      <c r="AC76" s="246">
        <v>21.08</v>
      </c>
      <c r="AD76" s="244">
        <v>198.54</v>
      </c>
      <c r="AE76" s="244">
        <v>527.02</v>
      </c>
      <c r="AF76" s="244">
        <v>290.45999999999998</v>
      </c>
      <c r="AG76" s="244">
        <v>171.75</v>
      </c>
      <c r="AH76" s="244">
        <v>0</v>
      </c>
      <c r="AI76" s="244">
        <v>134.66999999999999</v>
      </c>
      <c r="AJ76" s="244">
        <v>33.67</v>
      </c>
      <c r="AK76" s="244">
        <v>1.65</v>
      </c>
      <c r="AL76" s="246">
        <v>31.93</v>
      </c>
      <c r="AM76" s="244">
        <v>4.42</v>
      </c>
      <c r="AN76" s="244">
        <v>11.27</v>
      </c>
      <c r="AO76" s="244">
        <v>0.45</v>
      </c>
      <c r="AP76" s="244">
        <v>48.04</v>
      </c>
      <c r="AQ76" s="244">
        <v>0</v>
      </c>
      <c r="AR76" s="244">
        <v>9.5</v>
      </c>
      <c r="AS76" s="244">
        <v>0</v>
      </c>
      <c r="AT76" s="246">
        <v>7.62</v>
      </c>
      <c r="AU76" s="261">
        <f t="shared" si="5"/>
        <v>81.300000000000011</v>
      </c>
      <c r="AV76" s="261">
        <f t="shared" si="6"/>
        <v>1470.9900000000002</v>
      </c>
      <c r="AW76" s="245">
        <v>90.65</v>
      </c>
      <c r="AX76" s="261">
        <f t="shared" si="7"/>
        <v>741.96125603000121</v>
      </c>
      <c r="AY76" s="244">
        <v>0</v>
      </c>
      <c r="AZ76" s="244">
        <v>0</v>
      </c>
      <c r="BA76" s="246">
        <v>401.67</v>
      </c>
      <c r="BB76" s="262">
        <f t="shared" si="8"/>
        <v>340.29125603000119</v>
      </c>
      <c r="BC76" s="272">
        <f t="shared" si="9"/>
        <v>0.14780189331537621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1</v>
      </c>
      <c r="Q77" s="145">
        <v>1974.4412021799997</v>
      </c>
      <c r="R77" s="145">
        <v>30.38</v>
      </c>
      <c r="S77" s="261">
        <f t="shared" si="3"/>
        <v>1944.0612021799996</v>
      </c>
      <c r="T77" s="244">
        <v>1018.7589999999999</v>
      </c>
      <c r="W77" s="266">
        <f t="shared" si="4"/>
        <v>925.30220217999965</v>
      </c>
      <c r="X77" s="246">
        <v>35.15</v>
      </c>
      <c r="Y77" s="244">
        <v>140.49</v>
      </c>
      <c r="Z77" s="246">
        <v>15.11</v>
      </c>
      <c r="AA77" s="244">
        <v>0</v>
      </c>
      <c r="AB77" s="244">
        <v>-0.59</v>
      </c>
      <c r="AC77" s="246">
        <v>9.36</v>
      </c>
      <c r="AD77" s="244">
        <v>87.88</v>
      </c>
      <c r="AE77" s="244">
        <v>275.79000000000002</v>
      </c>
      <c r="AF77" s="244">
        <v>168.72</v>
      </c>
      <c r="AG77" s="244">
        <v>147.63999999999999</v>
      </c>
      <c r="AH77" s="244">
        <v>0</v>
      </c>
      <c r="AI77" s="244">
        <v>103.68</v>
      </c>
      <c r="AJ77" s="244">
        <v>16.45</v>
      </c>
      <c r="AK77" s="244">
        <v>0</v>
      </c>
      <c r="AL77" s="246">
        <v>21.36</v>
      </c>
      <c r="AM77" s="244">
        <v>1.78</v>
      </c>
      <c r="AN77" s="244">
        <v>1.52</v>
      </c>
      <c r="AO77" s="244">
        <v>0</v>
      </c>
      <c r="AP77" s="244">
        <v>7.02</v>
      </c>
      <c r="AQ77" s="244">
        <v>1.96</v>
      </c>
      <c r="AR77" s="244">
        <v>1.19</v>
      </c>
      <c r="AS77" s="244">
        <v>0</v>
      </c>
      <c r="AT77" s="246">
        <v>34.94</v>
      </c>
      <c r="AU77" s="261">
        <f t="shared" si="5"/>
        <v>48.41</v>
      </c>
      <c r="AV77" s="261">
        <f t="shared" si="6"/>
        <v>869.93000000000006</v>
      </c>
      <c r="AW77" s="245">
        <v>40.75</v>
      </c>
      <c r="AX77" s="261">
        <f t="shared" si="7"/>
        <v>-167.35779782000043</v>
      </c>
      <c r="AY77" s="244">
        <v>0</v>
      </c>
      <c r="AZ77" s="244">
        <v>0</v>
      </c>
      <c r="BA77" s="246">
        <v>179.9</v>
      </c>
      <c r="BB77" s="262">
        <f t="shared" si="8"/>
        <v>-347.25779782000041</v>
      </c>
      <c r="BC77" s="272">
        <f t="shared" si="9"/>
        <v>-8.4762107696708847E-2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1</v>
      </c>
      <c r="Q78" s="145">
        <v>3418.4598147199999</v>
      </c>
      <c r="R78" s="145">
        <v>48.91</v>
      </c>
      <c r="S78" s="261">
        <f t="shared" si="3"/>
        <v>3369.5498147200001</v>
      </c>
      <c r="T78" s="244">
        <v>1319.3837999999998</v>
      </c>
      <c r="W78" s="266">
        <f t="shared" si="4"/>
        <v>2050.16601472</v>
      </c>
      <c r="X78" s="246">
        <v>85.04</v>
      </c>
      <c r="Y78" s="244">
        <v>417.41</v>
      </c>
      <c r="Z78" s="246">
        <v>19.25</v>
      </c>
      <c r="AA78" s="244">
        <v>0</v>
      </c>
      <c r="AB78" s="244">
        <v>-3.26</v>
      </c>
      <c r="AC78" s="246">
        <v>20.76</v>
      </c>
      <c r="AD78" s="244">
        <v>236.9</v>
      </c>
      <c r="AE78" s="244">
        <v>313.06</v>
      </c>
      <c r="AF78" s="244">
        <v>246.74</v>
      </c>
      <c r="AG78" s="244">
        <v>184.07</v>
      </c>
      <c r="AH78" s="244">
        <v>0</v>
      </c>
      <c r="AI78" s="244">
        <v>88.61</v>
      </c>
      <c r="AJ78" s="244">
        <v>11.34</v>
      </c>
      <c r="AK78" s="244">
        <v>0</v>
      </c>
      <c r="AL78" s="246">
        <v>67.349999999999994</v>
      </c>
      <c r="AM78" s="244">
        <v>4.5199999999999996</v>
      </c>
      <c r="AN78" s="244">
        <v>7.57</v>
      </c>
      <c r="AO78" s="244">
        <v>6.19</v>
      </c>
      <c r="AP78" s="244">
        <v>20.92</v>
      </c>
      <c r="AQ78" s="244">
        <v>0.35</v>
      </c>
      <c r="AR78" s="244">
        <v>3.51</v>
      </c>
      <c r="AS78" s="244">
        <v>0</v>
      </c>
      <c r="AT78" s="246">
        <v>3.81</v>
      </c>
      <c r="AU78" s="261">
        <f t="shared" si="5"/>
        <v>46.870000000000005</v>
      </c>
      <c r="AV78" s="261">
        <f t="shared" si="6"/>
        <v>1194.9399999999996</v>
      </c>
      <c r="AW78" s="245">
        <v>61.73</v>
      </c>
      <c r="AX78" s="261">
        <f t="shared" si="7"/>
        <v>289.29601472000036</v>
      </c>
      <c r="AY78" s="244">
        <v>0</v>
      </c>
      <c r="AZ78" s="244">
        <v>0</v>
      </c>
      <c r="BA78" s="246">
        <v>360.51</v>
      </c>
      <c r="BB78" s="262">
        <f t="shared" si="8"/>
        <v>-71.213985279999633</v>
      </c>
      <c r="BC78" s="272">
        <f t="shared" si="9"/>
        <v>8.4627589733330275E-2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1</v>
      </c>
      <c r="Q79" s="145">
        <v>2790.2038544300003</v>
      </c>
      <c r="R79" s="145">
        <v>28.29</v>
      </c>
      <c r="S79" s="261">
        <f t="shared" si="3"/>
        <v>2761.9138544300004</v>
      </c>
      <c r="T79" s="244">
        <v>1389.444</v>
      </c>
      <c r="W79" s="266">
        <f t="shared" si="4"/>
        <v>1372.4698544300004</v>
      </c>
      <c r="X79" s="246">
        <v>52.53</v>
      </c>
      <c r="Y79" s="244">
        <v>199.56</v>
      </c>
      <c r="Z79" s="246">
        <v>0.15</v>
      </c>
      <c r="AA79" s="244">
        <v>0</v>
      </c>
      <c r="AB79" s="244">
        <v>-0.36</v>
      </c>
      <c r="AC79" s="246">
        <v>11.8</v>
      </c>
      <c r="AD79" s="244">
        <v>118.57</v>
      </c>
      <c r="AE79" s="244">
        <v>296.54000000000002</v>
      </c>
      <c r="AF79" s="244">
        <v>196.54</v>
      </c>
      <c r="AG79" s="244">
        <v>98.84</v>
      </c>
      <c r="AH79" s="244">
        <v>0</v>
      </c>
      <c r="AI79" s="244">
        <v>93.77</v>
      </c>
      <c r="AJ79" s="244">
        <v>33.68</v>
      </c>
      <c r="AK79" s="244">
        <v>0</v>
      </c>
      <c r="AL79" s="246">
        <v>45.01</v>
      </c>
      <c r="AM79" s="244">
        <v>4.2</v>
      </c>
      <c r="AN79" s="244">
        <v>7.38</v>
      </c>
      <c r="AO79" s="244">
        <v>0</v>
      </c>
      <c r="AP79" s="244">
        <v>7.14</v>
      </c>
      <c r="AQ79" s="244">
        <v>0</v>
      </c>
      <c r="AR79" s="244">
        <v>3.5</v>
      </c>
      <c r="AS79" s="244">
        <v>0</v>
      </c>
      <c r="AT79" s="246">
        <v>2.95</v>
      </c>
      <c r="AU79" s="261">
        <f t="shared" si="5"/>
        <v>25.169999999999998</v>
      </c>
      <c r="AV79" s="261">
        <f t="shared" si="6"/>
        <v>908.11999999999989</v>
      </c>
      <c r="AW79" s="245">
        <v>50.38</v>
      </c>
      <c r="AX79" s="261">
        <f t="shared" si="7"/>
        <v>173.16985443000056</v>
      </c>
      <c r="AY79" s="244">
        <v>0</v>
      </c>
      <c r="AZ79" s="244">
        <v>0</v>
      </c>
      <c r="BA79" s="246">
        <v>205.8</v>
      </c>
      <c r="BB79" s="262">
        <f t="shared" si="8"/>
        <v>-32.630145569999456</v>
      </c>
      <c r="BC79" s="272">
        <f t="shared" si="9"/>
        <v>6.2063513443671572E-2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1</v>
      </c>
      <c r="Q80" s="145">
        <v>3483.1587332399995</v>
      </c>
      <c r="R80" s="145">
        <v>26.1</v>
      </c>
      <c r="S80" s="261">
        <f t="shared" si="3"/>
        <v>3457.0587332399996</v>
      </c>
      <c r="T80" s="244">
        <v>1807.3845999999999</v>
      </c>
      <c r="W80" s="266">
        <f t="shared" si="4"/>
        <v>1649.6741332399997</v>
      </c>
      <c r="X80" s="246">
        <v>63.6</v>
      </c>
      <c r="Y80" s="244">
        <v>285.44</v>
      </c>
      <c r="Z80" s="246">
        <v>15.22</v>
      </c>
      <c r="AA80" s="244">
        <v>0</v>
      </c>
      <c r="AB80" s="244">
        <v>-1.04</v>
      </c>
      <c r="AC80" s="246">
        <v>19.690000000000001</v>
      </c>
      <c r="AD80" s="244">
        <v>119.23</v>
      </c>
      <c r="AE80" s="244">
        <v>426.47</v>
      </c>
      <c r="AF80" s="244">
        <v>287.12</v>
      </c>
      <c r="AG80" s="244">
        <v>163.36000000000001</v>
      </c>
      <c r="AH80" s="244">
        <v>0</v>
      </c>
      <c r="AI80" s="244">
        <v>152.05000000000001</v>
      </c>
      <c r="AJ80" s="244">
        <v>74.849999999999994</v>
      </c>
      <c r="AK80" s="244">
        <v>0</v>
      </c>
      <c r="AL80" s="246">
        <v>8.48</v>
      </c>
      <c r="AM80" s="244">
        <v>3.03</v>
      </c>
      <c r="AN80" s="244">
        <v>3.39</v>
      </c>
      <c r="AO80" s="244">
        <v>0</v>
      </c>
      <c r="AP80" s="244">
        <v>4.1500000000000004</v>
      </c>
      <c r="AQ80" s="244">
        <v>11.29</v>
      </c>
      <c r="AR80" s="244">
        <v>1.58</v>
      </c>
      <c r="AS80" s="244">
        <v>0</v>
      </c>
      <c r="AT80" s="246">
        <v>2.4500000000000002</v>
      </c>
      <c r="AU80" s="261">
        <f t="shared" si="5"/>
        <v>25.889999999999997</v>
      </c>
      <c r="AV80" s="261">
        <f t="shared" si="6"/>
        <v>1257.45</v>
      </c>
      <c r="AW80" s="245">
        <v>71.88</v>
      </c>
      <c r="AX80" s="261">
        <f t="shared" si="7"/>
        <v>-25.265866760000222</v>
      </c>
      <c r="AY80" s="244">
        <v>0</v>
      </c>
      <c r="AZ80" s="244">
        <v>0</v>
      </c>
      <c r="BA80" s="246">
        <v>287.39999999999998</v>
      </c>
      <c r="BB80" s="262">
        <f t="shared" si="8"/>
        <v>-312.6658667600002</v>
      </c>
      <c r="BC80" s="272">
        <f t="shared" si="9"/>
        <v>-7.2537224671636383E-3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1</v>
      </c>
      <c r="Q81" s="145">
        <v>4392.8297917899999</v>
      </c>
      <c r="R81" s="145">
        <v>51.12</v>
      </c>
      <c r="S81" s="261">
        <f t="shared" si="3"/>
        <v>4341.7097917900001</v>
      </c>
      <c r="T81" s="244">
        <v>2212.0266000000001</v>
      </c>
      <c r="W81" s="266">
        <f t="shared" si="4"/>
        <v>2129.6831917899999</v>
      </c>
      <c r="X81" s="246">
        <v>80.510000000000005</v>
      </c>
      <c r="Y81" s="244">
        <v>313.72000000000003</v>
      </c>
      <c r="Z81" s="246">
        <v>0.51</v>
      </c>
      <c r="AA81" s="244">
        <v>0</v>
      </c>
      <c r="AB81" s="244">
        <v>-1.31</v>
      </c>
      <c r="AC81" s="246">
        <v>28.29</v>
      </c>
      <c r="AD81" s="244">
        <v>93.07</v>
      </c>
      <c r="AE81" s="244">
        <v>480.05</v>
      </c>
      <c r="AF81" s="244">
        <v>541.07000000000005</v>
      </c>
      <c r="AG81" s="244">
        <v>116.23</v>
      </c>
      <c r="AH81" s="244">
        <v>0</v>
      </c>
      <c r="AI81" s="244">
        <v>130.02000000000001</v>
      </c>
      <c r="AJ81" s="244">
        <v>29.18</v>
      </c>
      <c r="AK81" s="244">
        <v>0</v>
      </c>
      <c r="AL81" s="246">
        <v>20.079999999999998</v>
      </c>
      <c r="AM81" s="244">
        <v>3.47</v>
      </c>
      <c r="AN81" s="244">
        <v>10.59</v>
      </c>
      <c r="AO81" s="244">
        <v>0</v>
      </c>
      <c r="AP81" s="244">
        <v>11.56</v>
      </c>
      <c r="AQ81" s="244">
        <v>5.18</v>
      </c>
      <c r="AR81" s="244">
        <v>1.64</v>
      </c>
      <c r="AS81" s="244">
        <v>0</v>
      </c>
      <c r="AT81" s="246">
        <v>16.32</v>
      </c>
      <c r="AU81" s="261">
        <f t="shared" si="5"/>
        <v>48.76</v>
      </c>
      <c r="AV81" s="261">
        <f t="shared" si="6"/>
        <v>1458.46</v>
      </c>
      <c r="AW81" s="245">
        <v>90.66</v>
      </c>
      <c r="AX81" s="261">
        <f t="shared" si="7"/>
        <v>212.80319178999989</v>
      </c>
      <c r="AY81" s="244">
        <v>0</v>
      </c>
      <c r="AZ81" s="244">
        <v>0</v>
      </c>
      <c r="BA81" s="246">
        <v>273.62</v>
      </c>
      <c r="BB81" s="262">
        <f t="shared" si="8"/>
        <v>-60.816808210000119</v>
      </c>
      <c r="BC81" s="272">
        <f t="shared" si="9"/>
        <v>4.8443304629676165E-2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1</v>
      </c>
      <c r="Q82" s="145">
        <v>4640.5871093400001</v>
      </c>
      <c r="R82" s="145">
        <v>62.64</v>
      </c>
      <c r="S82" s="261">
        <f t="shared" ref="S82:S145" si="12">IF(Q82=0,"",Q82-R82)</f>
        <v>4577.9471093399998</v>
      </c>
      <c r="T82" s="244">
        <v>1891.9879999999998</v>
      </c>
      <c r="W82" s="266">
        <f t="shared" ref="W82:W145" si="13">IF(Q82=0,"",S82-T82)</f>
        <v>2685.9591093399999</v>
      </c>
      <c r="X82" s="246">
        <v>107.9</v>
      </c>
      <c r="Y82" s="244">
        <v>567.09</v>
      </c>
      <c r="Z82" s="246">
        <v>20.71</v>
      </c>
      <c r="AA82" s="244">
        <v>0</v>
      </c>
      <c r="AB82" s="244">
        <v>6.33</v>
      </c>
      <c r="AC82" s="246">
        <v>25.29</v>
      </c>
      <c r="AD82" s="244">
        <v>240.68</v>
      </c>
      <c r="AE82" s="244">
        <v>313.41000000000003</v>
      </c>
      <c r="AF82" s="244">
        <v>375</v>
      </c>
      <c r="AG82" s="244">
        <v>242.63</v>
      </c>
      <c r="AH82" s="244">
        <v>0</v>
      </c>
      <c r="AI82" s="244">
        <v>145.63999999999999</v>
      </c>
      <c r="AJ82" s="244">
        <v>25.55</v>
      </c>
      <c r="AK82" s="244">
        <v>0</v>
      </c>
      <c r="AL82" s="246">
        <v>27.68</v>
      </c>
      <c r="AM82" s="244">
        <v>8.75</v>
      </c>
      <c r="AN82" s="244">
        <v>8.09</v>
      </c>
      <c r="AO82" s="244">
        <v>1.62</v>
      </c>
      <c r="AP82" s="244">
        <v>21.02</v>
      </c>
      <c r="AQ82" s="244">
        <v>0</v>
      </c>
      <c r="AR82" s="244">
        <v>12.56</v>
      </c>
      <c r="AS82" s="244">
        <v>0</v>
      </c>
      <c r="AT82" s="246">
        <v>9.59</v>
      </c>
      <c r="AU82" s="261">
        <f t="shared" ref="AU82:AU145" si="14">IF(Q82=0,"",SUM(AM82:AT82))</f>
        <v>61.63000000000001</v>
      </c>
      <c r="AV82" s="261">
        <f t="shared" ref="AV82:AV145" si="15">IF(Q82=0,"",SUM(AD82:AL82)+AU82)</f>
        <v>1432.2200000000003</v>
      </c>
      <c r="AW82" s="245">
        <v>83.8</v>
      </c>
      <c r="AX82" s="261">
        <f t="shared" ref="AX82:AX145" si="16">IF(Q82=0,"",(W82-SUM(X82:Z82)+SUM(AA82:AC82)-AV82-AW82))</f>
        <v>505.85910933999952</v>
      </c>
      <c r="AY82" s="244">
        <v>0</v>
      </c>
      <c r="AZ82" s="244">
        <v>0</v>
      </c>
      <c r="BA82" s="246">
        <v>303.07</v>
      </c>
      <c r="BB82" s="262">
        <f t="shared" ref="BB82:BB145" si="17">IF(Q82=0,"",(AX82-SUM(AY82:BA82)))</f>
        <v>202.78910933999953</v>
      </c>
      <c r="BC82" s="272">
        <f t="shared" ref="BC82:BC145" si="18">IF(Q82=0,"",AX82/Q82)</f>
        <v>0.10900756680590455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pageSetup paperSize="9" orientation="portrait" horizontalDpi="0" verticalDpi="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DA0B5B-CB71-467F-AA09-564E5AE29814}">
  <sheetPr codeName="Sheet74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238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2</v>
      </c>
      <c r="Q15" s="206">
        <f>SUM(Q18:Q5000)</f>
        <v>295859.16565200005</v>
      </c>
      <c r="R15" s="212">
        <f t="shared" ref="R15:BB15" si="0">SUM(R18:R5000)</f>
        <v>4476.9585000000006</v>
      </c>
      <c r="S15" s="212">
        <f t="shared" si="0"/>
        <v>291382.20715200005</v>
      </c>
      <c r="T15" s="212">
        <f t="shared" si="0"/>
        <v>115755.6096</v>
      </c>
      <c r="U15" s="206">
        <f t="shared" si="0"/>
        <v>0</v>
      </c>
      <c r="V15" s="206">
        <f t="shared" si="0"/>
        <v>0</v>
      </c>
      <c r="W15" s="249">
        <f t="shared" si="0"/>
        <v>175626.59755200002</v>
      </c>
      <c r="X15" s="212">
        <f t="shared" si="0"/>
        <v>4250.6566824400015</v>
      </c>
      <c r="Y15" s="212">
        <f t="shared" si="0"/>
        <v>30068.162820000005</v>
      </c>
      <c r="Z15" s="212">
        <f t="shared" si="0"/>
        <v>1646.7565839999997</v>
      </c>
      <c r="AA15" s="212">
        <f t="shared" si="0"/>
        <v>0</v>
      </c>
      <c r="AB15" s="212">
        <f t="shared" si="0"/>
        <v>533.65927399999964</v>
      </c>
      <c r="AC15" s="212">
        <f t="shared" si="0"/>
        <v>1414.295987</v>
      </c>
      <c r="AD15" s="212">
        <f t="shared" si="0"/>
        <v>9575.4942919999958</v>
      </c>
      <c r="AE15" s="212">
        <f t="shared" si="0"/>
        <v>26227.543947000002</v>
      </c>
      <c r="AF15" s="212">
        <f t="shared" si="0"/>
        <v>19716.249390999998</v>
      </c>
      <c r="AG15" s="212">
        <f t="shared" si="0"/>
        <v>9956.2013469999983</v>
      </c>
      <c r="AH15" s="212">
        <f t="shared" si="0"/>
        <v>0</v>
      </c>
      <c r="AI15" s="212">
        <f t="shared" si="0"/>
        <v>7456.7928409999995</v>
      </c>
      <c r="AJ15" s="212">
        <f t="shared" si="0"/>
        <v>2995.4616560000009</v>
      </c>
      <c r="AK15" s="212">
        <f t="shared" si="0"/>
        <v>672.65406600000028</v>
      </c>
      <c r="AL15" s="212">
        <f t="shared" si="0"/>
        <v>4189.9856160000018</v>
      </c>
      <c r="AM15" s="249">
        <f t="shared" si="0"/>
        <v>284.89336500000002</v>
      </c>
      <c r="AN15" s="212">
        <f t="shared" si="0"/>
        <v>418.07339500000012</v>
      </c>
      <c r="AO15" s="212">
        <f t="shared" si="0"/>
        <v>146.79776299999995</v>
      </c>
      <c r="AP15" s="212">
        <f t="shared" si="0"/>
        <v>1239.4534870000005</v>
      </c>
      <c r="AQ15" s="212">
        <f t="shared" si="0"/>
        <v>77.460222999999999</v>
      </c>
      <c r="AR15" s="212">
        <f t="shared" si="0"/>
        <v>397.83162900000002</v>
      </c>
      <c r="AS15" s="383">
        <f t="shared" si="0"/>
        <v>0</v>
      </c>
      <c r="AT15" s="212">
        <f t="shared" si="0"/>
        <v>1051.5927139999997</v>
      </c>
      <c r="AU15" s="249">
        <f t="shared" si="0"/>
        <v>3616.1025759999993</v>
      </c>
      <c r="AV15" s="212">
        <f t="shared" si="0"/>
        <v>84406.485731999972</v>
      </c>
      <c r="AW15" s="212">
        <f t="shared" si="0"/>
        <v>5009.0877599999976</v>
      </c>
      <c r="AX15" s="212">
        <f t="shared" si="0"/>
        <v>52193.403234560014</v>
      </c>
      <c r="AY15" s="212">
        <f t="shared" si="0"/>
        <v>0</v>
      </c>
      <c r="AZ15" s="212">
        <f t="shared" si="0"/>
        <v>0</v>
      </c>
      <c r="BA15" s="212">
        <f t="shared" si="0"/>
        <v>13062.862833000001</v>
      </c>
      <c r="BB15" s="212">
        <f t="shared" si="0"/>
        <v>39130.540401560022</v>
      </c>
      <c r="BC15" s="267">
        <f>IF(Q15=0,"",AX15/Q15)</f>
        <v>0.17641300082604752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2</v>
      </c>
      <c r="Q18" s="145">
        <v>7506.2193480000005</v>
      </c>
      <c r="R18" s="145">
        <v>77.679000000000002</v>
      </c>
      <c r="S18" s="261">
        <f t="shared" ref="S18:S81" si="3">IF(Q18=0,"",Q18-R18)</f>
        <v>7428.5403480000004</v>
      </c>
      <c r="T18" s="244">
        <v>2884.8075480000002</v>
      </c>
      <c r="W18" s="266">
        <f t="shared" ref="W18:W81" si="4">IF(Q18=0,"",S18-T18)</f>
        <v>4543.7327999999998</v>
      </c>
      <c r="X18" s="246">
        <v>79.785196679999999</v>
      </c>
      <c r="Y18" s="244">
        <v>838.97046000000012</v>
      </c>
      <c r="Z18" s="246">
        <v>54.830607999999998</v>
      </c>
      <c r="AA18" s="244">
        <v>0</v>
      </c>
      <c r="AB18" s="244">
        <v>208.662035</v>
      </c>
      <c r="AC18" s="246">
        <v>23.069219</v>
      </c>
      <c r="AD18" s="244">
        <v>310.839992</v>
      </c>
      <c r="AE18" s="244">
        <v>717.22391700000003</v>
      </c>
      <c r="AF18" s="244">
        <v>211.369596</v>
      </c>
      <c r="AG18" s="244">
        <v>302.30767800000001</v>
      </c>
      <c r="AH18" s="244">
        <v>0</v>
      </c>
      <c r="AI18" s="244">
        <v>133.96931900000001</v>
      </c>
      <c r="AJ18" s="244">
        <v>49.175702000000001</v>
      </c>
      <c r="AK18" s="244">
        <v>49.225657000000005</v>
      </c>
      <c r="AL18" s="246">
        <v>85.07336500000001</v>
      </c>
      <c r="AM18" s="244">
        <v>8.0327640000000002</v>
      </c>
      <c r="AN18" s="244">
        <v>4.2961299999999998</v>
      </c>
      <c r="AO18" s="244">
        <v>8.1426650000000009</v>
      </c>
      <c r="AP18" s="244">
        <v>18.123674000000001</v>
      </c>
      <c r="AQ18" s="244">
        <v>3.4069310000000002</v>
      </c>
      <c r="AR18" s="244">
        <v>9.1217830000000024</v>
      </c>
      <c r="AS18" s="244">
        <v>0</v>
      </c>
      <c r="AT18" s="246">
        <v>3.546805</v>
      </c>
      <c r="AU18" s="261">
        <f t="shared" ref="AU18:AU81" si="5">IF(Q18=0,"",SUM(AM18:AT18))</f>
        <v>54.670752</v>
      </c>
      <c r="AV18" s="261">
        <f t="shared" ref="AV18:AV81" si="6">IF(Q18=0,"",SUM(AD18:AL18)+AU18)</f>
        <v>1913.8559780000001</v>
      </c>
      <c r="AW18" s="245">
        <v>134.838536</v>
      </c>
      <c r="AX18" s="261">
        <f t="shared" ref="AX18:AX81" si="7">IF(Q18=0,"",(W18-SUM(X18:Z18)+SUM(AA18:AC18)-AV18-AW18))</f>
        <v>1753.1832753199994</v>
      </c>
      <c r="AY18" s="244">
        <v>0</v>
      </c>
      <c r="AZ18" s="244">
        <v>0</v>
      </c>
      <c r="BA18" s="246">
        <v>246.83764600000001</v>
      </c>
      <c r="BB18" s="262">
        <f t="shared" ref="BB18:BB81" si="8">IF(Q18=0,"",(AX18-SUM(AY18:BA18)))</f>
        <v>1506.3456293199995</v>
      </c>
      <c r="BC18" s="272">
        <f t="shared" ref="BC18:BC81" si="9">IF(Q18=0,"",AX18/Q18)</f>
        <v>0.23356408786363636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2</v>
      </c>
      <c r="Q19" s="145">
        <v>6009.8744880000004</v>
      </c>
      <c r="R19" s="145">
        <v>105.8925</v>
      </c>
      <c r="S19" s="261">
        <f t="shared" si="3"/>
        <v>5903.9819880000005</v>
      </c>
      <c r="T19" s="244">
        <v>2305.6733159999999</v>
      </c>
      <c r="W19" s="266">
        <f t="shared" si="4"/>
        <v>3598.3086720000006</v>
      </c>
      <c r="X19" s="246">
        <v>70.947899679999992</v>
      </c>
      <c r="Y19" s="244">
        <v>666.49359600000003</v>
      </c>
      <c r="Z19" s="246">
        <v>27.764989</v>
      </c>
      <c r="AA19" s="244">
        <v>0</v>
      </c>
      <c r="AB19" s="244">
        <v>82.046092000000002</v>
      </c>
      <c r="AC19" s="246">
        <v>40.293702999999994</v>
      </c>
      <c r="AD19" s="244">
        <v>185.153212</v>
      </c>
      <c r="AE19" s="244">
        <v>558.48690900000008</v>
      </c>
      <c r="AF19" s="244">
        <v>306.23414100000002</v>
      </c>
      <c r="AG19" s="244">
        <v>244.73953600000002</v>
      </c>
      <c r="AH19" s="244">
        <v>0</v>
      </c>
      <c r="AI19" s="244">
        <v>119.62224300000001</v>
      </c>
      <c r="AJ19" s="244">
        <v>78.289476000000008</v>
      </c>
      <c r="AK19" s="244">
        <v>54.970482000000004</v>
      </c>
      <c r="AL19" s="246">
        <v>94.964455000000001</v>
      </c>
      <c r="AM19" s="244">
        <v>2.6276329999999999</v>
      </c>
      <c r="AN19" s="244">
        <v>3.7765979999999995</v>
      </c>
      <c r="AO19" s="244">
        <v>0.83924399999999999</v>
      </c>
      <c r="AP19" s="244">
        <v>20.391631</v>
      </c>
      <c r="AQ19" s="244">
        <v>0.77929799999999994</v>
      </c>
      <c r="AR19" s="244">
        <v>8.3424849999999999</v>
      </c>
      <c r="AS19" s="244">
        <v>0</v>
      </c>
      <c r="AT19" s="246">
        <v>27.405313</v>
      </c>
      <c r="AU19" s="261">
        <f t="shared" si="5"/>
        <v>64.162202000000008</v>
      </c>
      <c r="AV19" s="261">
        <f t="shared" si="6"/>
        <v>1706.6226560000002</v>
      </c>
      <c r="AW19" s="245">
        <v>107.952755</v>
      </c>
      <c r="AX19" s="261">
        <f t="shared" si="7"/>
        <v>1140.8665713200003</v>
      </c>
      <c r="AY19" s="244">
        <v>0</v>
      </c>
      <c r="AZ19" s="244">
        <v>0</v>
      </c>
      <c r="BA19" s="246">
        <v>340.21353199999999</v>
      </c>
      <c r="BB19" s="262">
        <f t="shared" si="8"/>
        <v>800.65303932000029</v>
      </c>
      <c r="BC19" s="272">
        <f t="shared" si="9"/>
        <v>0.18983201289777088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2</v>
      </c>
      <c r="Q20" s="145">
        <v>7098.9363360000007</v>
      </c>
      <c r="R20" s="145">
        <v>73.384500000000003</v>
      </c>
      <c r="S20" s="261">
        <f t="shared" si="3"/>
        <v>7025.5518360000005</v>
      </c>
      <c r="T20" s="244">
        <v>2656.6297919999997</v>
      </c>
      <c r="W20" s="266">
        <f t="shared" si="4"/>
        <v>4368.9220440000008</v>
      </c>
      <c r="X20" s="246">
        <v>73.547104680000004</v>
      </c>
      <c r="Y20" s="244">
        <v>793.462716</v>
      </c>
      <c r="Z20" s="246">
        <v>58.617197000000004</v>
      </c>
      <c r="AA20" s="244">
        <v>0</v>
      </c>
      <c r="AB20" s="244">
        <v>79.698206999999996</v>
      </c>
      <c r="AC20" s="246">
        <v>22.010173000000002</v>
      </c>
      <c r="AD20" s="244">
        <v>233.29984099999999</v>
      </c>
      <c r="AE20" s="244">
        <v>772.41420100000005</v>
      </c>
      <c r="AF20" s="244">
        <v>185.093266</v>
      </c>
      <c r="AG20" s="244">
        <v>209.970856</v>
      </c>
      <c r="AH20" s="244">
        <v>0</v>
      </c>
      <c r="AI20" s="244">
        <v>151.59344300000001</v>
      </c>
      <c r="AJ20" s="244">
        <v>69.257611999999995</v>
      </c>
      <c r="AK20" s="244">
        <v>49.225657000000005</v>
      </c>
      <c r="AL20" s="246">
        <v>85.023409999999984</v>
      </c>
      <c r="AM20" s="244">
        <v>6.9337540000000004</v>
      </c>
      <c r="AN20" s="244">
        <v>7.8529260000000001</v>
      </c>
      <c r="AO20" s="244">
        <v>14.696761</v>
      </c>
      <c r="AP20" s="244">
        <v>16.345275999999998</v>
      </c>
      <c r="AQ20" s="244">
        <v>9.4115219999999997</v>
      </c>
      <c r="AR20" s="244">
        <v>6.19442</v>
      </c>
      <c r="AS20" s="244">
        <v>0</v>
      </c>
      <c r="AT20" s="246">
        <v>2.1480649999999999</v>
      </c>
      <c r="AU20" s="261">
        <f t="shared" si="5"/>
        <v>63.582723999999999</v>
      </c>
      <c r="AV20" s="261">
        <f t="shared" si="6"/>
        <v>1819.46101</v>
      </c>
      <c r="AW20" s="245">
        <v>127.51513299999999</v>
      </c>
      <c r="AX20" s="261">
        <f t="shared" si="7"/>
        <v>1598.0272633200011</v>
      </c>
      <c r="AY20" s="244">
        <v>0</v>
      </c>
      <c r="AZ20" s="244">
        <v>0</v>
      </c>
      <c r="BA20" s="246">
        <v>73.034209999999987</v>
      </c>
      <c r="BB20" s="262">
        <f t="shared" si="8"/>
        <v>1524.9930533200011</v>
      </c>
      <c r="BC20" s="272">
        <f t="shared" si="9"/>
        <v>0.22510798627903078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2</v>
      </c>
      <c r="Q21" s="145">
        <v>4780.5278760000001</v>
      </c>
      <c r="R21" s="145">
        <v>80.944500000000005</v>
      </c>
      <c r="S21" s="261">
        <f t="shared" si="3"/>
        <v>4699.5833760000005</v>
      </c>
      <c r="T21" s="244">
        <v>1839.8265480000002</v>
      </c>
      <c r="W21" s="266">
        <f t="shared" si="4"/>
        <v>2859.7568280000005</v>
      </c>
      <c r="X21" s="246">
        <v>46.130690340000001</v>
      </c>
      <c r="Y21" s="244">
        <v>530.56749600000001</v>
      </c>
      <c r="Z21" s="246">
        <v>31.561568999999999</v>
      </c>
      <c r="AA21" s="244">
        <v>0</v>
      </c>
      <c r="AB21" s="244">
        <v>-13.457877</v>
      </c>
      <c r="AC21" s="246">
        <v>43.011254999999998</v>
      </c>
      <c r="AD21" s="244">
        <v>179.99785599999998</v>
      </c>
      <c r="AE21" s="244">
        <v>419.58203599999996</v>
      </c>
      <c r="AF21" s="244">
        <v>492.96593100000001</v>
      </c>
      <c r="AG21" s="244">
        <v>160.945019</v>
      </c>
      <c r="AH21" s="244">
        <v>0</v>
      </c>
      <c r="AI21" s="244">
        <v>110.840154</v>
      </c>
      <c r="AJ21" s="244">
        <v>68.088665000000006</v>
      </c>
      <c r="AK21" s="244">
        <v>27.485241000000002</v>
      </c>
      <c r="AL21" s="246">
        <v>76.561032999999995</v>
      </c>
      <c r="AM21" s="244">
        <v>2.9773179999999999</v>
      </c>
      <c r="AN21" s="244">
        <v>2.9573359999999997</v>
      </c>
      <c r="AO21" s="244">
        <v>0.32970300000000002</v>
      </c>
      <c r="AP21" s="244">
        <v>18.493341000000001</v>
      </c>
      <c r="AQ21" s="244">
        <v>4.9455450000000001</v>
      </c>
      <c r="AR21" s="244">
        <v>8.2825389999999981</v>
      </c>
      <c r="AS21" s="244">
        <v>0</v>
      </c>
      <c r="AT21" s="246">
        <v>3.6766880000000004</v>
      </c>
      <c r="AU21" s="261">
        <f t="shared" si="5"/>
        <v>41.662469999999999</v>
      </c>
      <c r="AV21" s="261">
        <f t="shared" si="6"/>
        <v>1578.1284049999999</v>
      </c>
      <c r="AW21" s="245">
        <v>85.872645000000006</v>
      </c>
      <c r="AX21" s="261">
        <f t="shared" si="7"/>
        <v>617.04940066000052</v>
      </c>
      <c r="AY21" s="244">
        <v>0</v>
      </c>
      <c r="AZ21" s="244">
        <v>0</v>
      </c>
      <c r="BA21" s="246">
        <v>301.05880299999995</v>
      </c>
      <c r="BB21" s="262">
        <f t="shared" si="8"/>
        <v>315.99059766000056</v>
      </c>
      <c r="BC21" s="272">
        <f t="shared" si="9"/>
        <v>0.12907557840166864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2</v>
      </c>
      <c r="Q22" s="145">
        <v>4350.5741520000001</v>
      </c>
      <c r="R22" s="145">
        <v>112.84350000000001</v>
      </c>
      <c r="S22" s="261">
        <f t="shared" si="3"/>
        <v>4237.7306520000002</v>
      </c>
      <c r="T22" s="244">
        <v>1593.2529360000001</v>
      </c>
      <c r="W22" s="266">
        <f t="shared" si="4"/>
        <v>2644.4777160000003</v>
      </c>
      <c r="X22" s="246">
        <v>61.206079339999995</v>
      </c>
      <c r="Y22" s="244">
        <v>478.14559200000002</v>
      </c>
      <c r="Z22" s="246">
        <v>29.823135000000004</v>
      </c>
      <c r="AA22" s="244">
        <v>0</v>
      </c>
      <c r="AB22" s="244">
        <v>-14.48695</v>
      </c>
      <c r="AC22" s="246">
        <v>22.789470999999999</v>
      </c>
      <c r="AD22" s="244">
        <v>151.13385700000001</v>
      </c>
      <c r="AE22" s="244">
        <v>404.25584199999997</v>
      </c>
      <c r="AF22" s="244">
        <v>297.092376</v>
      </c>
      <c r="AG22" s="244">
        <v>143.80046300000001</v>
      </c>
      <c r="AH22" s="244">
        <v>0</v>
      </c>
      <c r="AI22" s="244">
        <v>80.197756999999996</v>
      </c>
      <c r="AJ22" s="244">
        <v>29.783170999999999</v>
      </c>
      <c r="AK22" s="244">
        <v>1.2089109999999998</v>
      </c>
      <c r="AL22" s="246">
        <v>54.750679999999996</v>
      </c>
      <c r="AM22" s="244">
        <v>5.525023</v>
      </c>
      <c r="AN22" s="244">
        <v>4.7057609999999999</v>
      </c>
      <c r="AO22" s="244">
        <v>3.5368140000000001</v>
      </c>
      <c r="AP22" s="244">
        <v>10.820252999999999</v>
      </c>
      <c r="AQ22" s="244">
        <v>0</v>
      </c>
      <c r="AR22" s="244">
        <v>8.9719180000000005</v>
      </c>
      <c r="AS22" s="244">
        <v>0</v>
      </c>
      <c r="AT22" s="246">
        <v>4.3161120000000004</v>
      </c>
      <c r="AU22" s="261">
        <f t="shared" si="5"/>
        <v>37.875881000000007</v>
      </c>
      <c r="AV22" s="261">
        <f t="shared" si="6"/>
        <v>1200.0989379999999</v>
      </c>
      <c r="AW22" s="245">
        <v>78.149601999999987</v>
      </c>
      <c r="AX22" s="261">
        <f t="shared" si="7"/>
        <v>805.35689066000054</v>
      </c>
      <c r="AY22" s="244">
        <v>0</v>
      </c>
      <c r="AZ22" s="244">
        <v>0</v>
      </c>
      <c r="BA22" s="246">
        <v>105.32512199999999</v>
      </c>
      <c r="BB22" s="262">
        <f t="shared" si="8"/>
        <v>700.03176866000058</v>
      </c>
      <c r="BC22" s="272">
        <f t="shared" si="9"/>
        <v>0.18511508194608528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2</v>
      </c>
      <c r="Q23" s="145">
        <v>7942.4581320000007</v>
      </c>
      <c r="R23" s="145">
        <v>213.35999999999999</v>
      </c>
      <c r="S23" s="261">
        <f t="shared" si="3"/>
        <v>7729.098132000001</v>
      </c>
      <c r="T23" s="244">
        <v>2996.7017040000001</v>
      </c>
      <c r="W23" s="266">
        <f t="shared" si="4"/>
        <v>4732.3964280000009</v>
      </c>
      <c r="X23" s="246">
        <v>105.56931028</v>
      </c>
      <c r="Y23" s="244">
        <v>872.03271599999994</v>
      </c>
      <c r="Z23" s="246">
        <v>44.170211000000002</v>
      </c>
      <c r="AA23" s="244">
        <v>0</v>
      </c>
      <c r="AB23" s="244">
        <v>133.150057</v>
      </c>
      <c r="AC23" s="246">
        <v>23.628715</v>
      </c>
      <c r="AD23" s="244">
        <v>247.15735799999999</v>
      </c>
      <c r="AE23" s="244">
        <v>713.49727400000006</v>
      </c>
      <c r="AF23" s="244">
        <v>228.88381900000002</v>
      </c>
      <c r="AG23" s="244">
        <v>246.50794299999998</v>
      </c>
      <c r="AH23" s="244">
        <v>0</v>
      </c>
      <c r="AI23" s="244">
        <v>152.80235400000001</v>
      </c>
      <c r="AJ23" s="244">
        <v>79.298567000000006</v>
      </c>
      <c r="AK23" s="244">
        <v>53.611705999999998</v>
      </c>
      <c r="AL23" s="246">
        <v>25.417104000000002</v>
      </c>
      <c r="AM23" s="244">
        <v>9.2516660000000002</v>
      </c>
      <c r="AN23" s="244">
        <v>10.310712000000001</v>
      </c>
      <c r="AO23" s="244">
        <v>8.7321340000000003</v>
      </c>
      <c r="AP23" s="244">
        <v>25.437086000000001</v>
      </c>
      <c r="AQ23" s="244">
        <v>0</v>
      </c>
      <c r="AR23" s="244">
        <v>2.5776780000000001</v>
      </c>
      <c r="AS23" s="244">
        <v>0</v>
      </c>
      <c r="AT23" s="246">
        <v>7.4532859999999994</v>
      </c>
      <c r="AU23" s="261">
        <f t="shared" si="5"/>
        <v>63.762562000000003</v>
      </c>
      <c r="AV23" s="261">
        <f t="shared" si="6"/>
        <v>1810.9386869999998</v>
      </c>
      <c r="AW23" s="245">
        <v>142.67148</v>
      </c>
      <c r="AX23" s="261">
        <f t="shared" si="7"/>
        <v>1913.7927957200013</v>
      </c>
      <c r="AY23" s="244">
        <v>0</v>
      </c>
      <c r="AZ23" s="244">
        <v>0</v>
      </c>
      <c r="BA23" s="246">
        <v>120.90109100000001</v>
      </c>
      <c r="BB23" s="262">
        <f t="shared" si="8"/>
        <v>1792.8917047200014</v>
      </c>
      <c r="BC23" s="272">
        <f t="shared" si="9"/>
        <v>0.24095724068212201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2</v>
      </c>
      <c r="Q24" s="145">
        <v>6877.4018760000008</v>
      </c>
      <c r="R24" s="145">
        <v>117.92550000000001</v>
      </c>
      <c r="S24" s="261">
        <f t="shared" si="3"/>
        <v>6759.4763760000005</v>
      </c>
      <c r="T24" s="244">
        <v>2647.3271040000004</v>
      </c>
      <c r="W24" s="266">
        <f t="shared" si="4"/>
        <v>4112.1492720000006</v>
      </c>
      <c r="X24" s="246">
        <v>78.527181460000008</v>
      </c>
      <c r="Y24" s="244">
        <v>763.09279199999992</v>
      </c>
      <c r="Z24" s="246">
        <v>42.162019999999998</v>
      </c>
      <c r="AA24" s="244">
        <v>0</v>
      </c>
      <c r="AB24" s="244">
        <v>10.860216999999999</v>
      </c>
      <c r="AC24" s="246">
        <v>53.511796000000004</v>
      </c>
      <c r="AD24" s="244">
        <v>207.37319600000001</v>
      </c>
      <c r="AE24" s="244">
        <v>631.31130800000005</v>
      </c>
      <c r="AF24" s="244">
        <v>124.8875</v>
      </c>
      <c r="AG24" s="244">
        <v>225.96644699999999</v>
      </c>
      <c r="AH24" s="244">
        <v>0</v>
      </c>
      <c r="AI24" s="244">
        <v>122.83934500000001</v>
      </c>
      <c r="AJ24" s="244">
        <v>100.31963099999999</v>
      </c>
      <c r="AK24" s="244">
        <v>52.672551999999996</v>
      </c>
      <c r="AL24" s="246">
        <v>94.31504000000001</v>
      </c>
      <c r="AM24" s="244">
        <v>9.6612970000000011</v>
      </c>
      <c r="AN24" s="244">
        <v>8.1027009999999997</v>
      </c>
      <c r="AO24" s="244">
        <v>4.6657970000000004</v>
      </c>
      <c r="AP24" s="244">
        <v>19.372549000000003</v>
      </c>
      <c r="AQ24" s="244">
        <v>0</v>
      </c>
      <c r="AR24" s="244">
        <v>8.2525659999999998</v>
      </c>
      <c r="AS24" s="244">
        <v>0</v>
      </c>
      <c r="AT24" s="246">
        <v>24.977499999999999</v>
      </c>
      <c r="AU24" s="261">
        <f t="shared" si="5"/>
        <v>75.032409999999999</v>
      </c>
      <c r="AV24" s="261">
        <f t="shared" si="6"/>
        <v>1634.7174290000003</v>
      </c>
      <c r="AW24" s="245">
        <v>136.01747399999999</v>
      </c>
      <c r="AX24" s="261">
        <f t="shared" si="7"/>
        <v>1522.0043885400003</v>
      </c>
      <c r="AY24" s="244">
        <v>0</v>
      </c>
      <c r="AZ24" s="244">
        <v>0</v>
      </c>
      <c r="BA24" s="246">
        <v>114.886509</v>
      </c>
      <c r="BB24" s="262">
        <f t="shared" si="8"/>
        <v>1407.1178795400003</v>
      </c>
      <c r="BC24" s="272">
        <f t="shared" si="9"/>
        <v>0.22130514051408329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2</v>
      </c>
      <c r="Q25" s="145">
        <v>12204.985824000001</v>
      </c>
      <c r="R25" s="145">
        <v>186.79500000000002</v>
      </c>
      <c r="S25" s="261">
        <f t="shared" si="3"/>
        <v>12018.190824000001</v>
      </c>
      <c r="T25" s="244">
        <v>4573.2558960000006</v>
      </c>
      <c r="W25" s="266">
        <f t="shared" si="4"/>
        <v>7444.9349280000006</v>
      </c>
      <c r="X25" s="246">
        <v>140.12833996000001</v>
      </c>
      <c r="Y25" s="244">
        <v>1356.9143760000002</v>
      </c>
      <c r="Z25" s="246">
        <v>75.452032000000003</v>
      </c>
      <c r="AA25" s="244">
        <v>0</v>
      </c>
      <c r="AB25" s="244">
        <v>-104.186148</v>
      </c>
      <c r="AC25" s="246">
        <v>93.805498999999998</v>
      </c>
      <c r="AD25" s="244">
        <v>336.12721299999998</v>
      </c>
      <c r="AE25" s="244">
        <v>1038.7243060000001</v>
      </c>
      <c r="AF25" s="244">
        <v>823.95776999999998</v>
      </c>
      <c r="AG25" s="244">
        <v>404.96520299999997</v>
      </c>
      <c r="AH25" s="244">
        <v>0</v>
      </c>
      <c r="AI25" s="244">
        <v>233.11001200000001</v>
      </c>
      <c r="AJ25" s="244">
        <v>114.31702200000001</v>
      </c>
      <c r="AK25" s="244">
        <v>52.672551999999996</v>
      </c>
      <c r="AL25" s="246">
        <v>139.144657</v>
      </c>
      <c r="AM25" s="244">
        <v>16.305312000000001</v>
      </c>
      <c r="AN25" s="244">
        <v>4.1162919999999996</v>
      </c>
      <c r="AO25" s="244">
        <v>2.8374439999999996</v>
      </c>
      <c r="AP25" s="244">
        <v>33.539787000000004</v>
      </c>
      <c r="AQ25" s="244">
        <v>4.9455450000000001</v>
      </c>
      <c r="AR25" s="244">
        <v>10.030963999999999</v>
      </c>
      <c r="AS25" s="244">
        <v>0</v>
      </c>
      <c r="AT25" s="246">
        <v>130.09281100000001</v>
      </c>
      <c r="AU25" s="261">
        <f t="shared" si="5"/>
        <v>201.868155</v>
      </c>
      <c r="AV25" s="261">
        <f t="shared" si="6"/>
        <v>3344.8868899999998</v>
      </c>
      <c r="AW25" s="245">
        <v>219.242504</v>
      </c>
      <c r="AX25" s="261">
        <f t="shared" si="7"/>
        <v>2297.9301370400017</v>
      </c>
      <c r="AY25" s="244">
        <v>0</v>
      </c>
      <c r="AZ25" s="244">
        <v>0</v>
      </c>
      <c r="BA25" s="246">
        <v>261.85411899999997</v>
      </c>
      <c r="BB25" s="262">
        <f t="shared" si="8"/>
        <v>2036.0760180400016</v>
      </c>
      <c r="BC25" s="272">
        <f t="shared" si="9"/>
        <v>0.18827798492984152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2</v>
      </c>
      <c r="Q26" s="145">
        <v>11884.3254</v>
      </c>
      <c r="R26" s="145">
        <v>180.726</v>
      </c>
      <c r="S26" s="261">
        <f t="shared" si="3"/>
        <v>11703.599399999999</v>
      </c>
      <c r="T26" s="244">
        <v>4472.6967720000002</v>
      </c>
      <c r="W26" s="266">
        <f t="shared" si="4"/>
        <v>7230.9026279999989</v>
      </c>
      <c r="X26" s="246">
        <v>116.66271722</v>
      </c>
      <c r="Y26" s="244">
        <v>1321.4112119999998</v>
      </c>
      <c r="Z26" s="246">
        <v>58.177593000000002</v>
      </c>
      <c r="AA26" s="244">
        <v>0</v>
      </c>
      <c r="AB26" s="244">
        <v>272.08490299999994</v>
      </c>
      <c r="AC26" s="246">
        <v>-25.676870000000001</v>
      </c>
      <c r="AD26" s="244">
        <v>318.55304399999994</v>
      </c>
      <c r="AE26" s="244">
        <v>1113.816662</v>
      </c>
      <c r="AF26" s="244">
        <v>644.32958099999996</v>
      </c>
      <c r="AG26" s="244">
        <v>370.46628000000004</v>
      </c>
      <c r="AH26" s="244">
        <v>0</v>
      </c>
      <c r="AI26" s="244">
        <v>245.249077</v>
      </c>
      <c r="AJ26" s="244">
        <v>127.914773</v>
      </c>
      <c r="AK26" s="244">
        <v>49.225657000000005</v>
      </c>
      <c r="AL26" s="246">
        <v>137.54609699999997</v>
      </c>
      <c r="AM26" s="244">
        <v>5.874708</v>
      </c>
      <c r="AN26" s="244">
        <v>12.119083000000002</v>
      </c>
      <c r="AO26" s="244">
        <v>3.2570659999999996</v>
      </c>
      <c r="AP26" s="244">
        <v>24.937535999999998</v>
      </c>
      <c r="AQ26" s="244">
        <v>1.5585959999999999</v>
      </c>
      <c r="AR26" s="244">
        <v>12.698561</v>
      </c>
      <c r="AS26" s="244">
        <v>0</v>
      </c>
      <c r="AT26" s="246">
        <v>112.568597</v>
      </c>
      <c r="AU26" s="261">
        <f t="shared" si="5"/>
        <v>173.01414699999998</v>
      </c>
      <c r="AV26" s="261">
        <f t="shared" si="6"/>
        <v>3180.1153179999997</v>
      </c>
      <c r="AW26" s="245">
        <v>213.47769699999998</v>
      </c>
      <c r="AX26" s="261">
        <f t="shared" si="7"/>
        <v>2587.4661237799992</v>
      </c>
      <c r="AY26" s="244">
        <v>0</v>
      </c>
      <c r="AZ26" s="244">
        <v>0</v>
      </c>
      <c r="BA26" s="246">
        <v>148.336377</v>
      </c>
      <c r="BB26" s="262">
        <f t="shared" si="8"/>
        <v>2439.1297467799991</v>
      </c>
      <c r="BC26" s="272">
        <f t="shared" si="9"/>
        <v>0.21772090856583237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2</v>
      </c>
      <c r="Q27" s="145">
        <v>5973.9550920000001</v>
      </c>
      <c r="R27" s="145">
        <v>96.295500000000004</v>
      </c>
      <c r="S27" s="261">
        <f t="shared" si="3"/>
        <v>5877.659592</v>
      </c>
      <c r="T27" s="244">
        <v>2254.5294840000006</v>
      </c>
      <c r="W27" s="266">
        <f t="shared" si="4"/>
        <v>3623.1301079999994</v>
      </c>
      <c r="X27" s="246">
        <v>64.792982240000001</v>
      </c>
      <c r="Y27" s="244">
        <v>663.58126799999991</v>
      </c>
      <c r="Z27" s="246">
        <v>44.469940999999999</v>
      </c>
      <c r="AA27" s="244">
        <v>0</v>
      </c>
      <c r="AB27" s="244">
        <v>87.051582999999994</v>
      </c>
      <c r="AC27" s="246">
        <v>31.361748999999996</v>
      </c>
      <c r="AD27" s="244">
        <v>144.67967100000001</v>
      </c>
      <c r="AE27" s="244">
        <v>510.92974900000002</v>
      </c>
      <c r="AF27" s="244">
        <v>202.33773200000002</v>
      </c>
      <c r="AG27" s="244">
        <v>208.12252100000001</v>
      </c>
      <c r="AH27" s="244">
        <v>0</v>
      </c>
      <c r="AI27" s="244">
        <v>104.236103</v>
      </c>
      <c r="AJ27" s="244">
        <v>118.82296300000002</v>
      </c>
      <c r="AK27" s="244">
        <v>27.045636999999999</v>
      </c>
      <c r="AL27" s="246">
        <v>106.94366400000001</v>
      </c>
      <c r="AM27" s="244">
        <v>5.554996</v>
      </c>
      <c r="AN27" s="244">
        <v>3.6167419999999999</v>
      </c>
      <c r="AO27" s="244">
        <v>4.3760579999999996</v>
      </c>
      <c r="AP27" s="244">
        <v>9.7612070000000006</v>
      </c>
      <c r="AQ27" s="244">
        <v>0</v>
      </c>
      <c r="AR27" s="244">
        <v>6.6540059999999999</v>
      </c>
      <c r="AS27" s="244">
        <v>0</v>
      </c>
      <c r="AT27" s="246">
        <v>5.0454550000000005</v>
      </c>
      <c r="AU27" s="261">
        <f t="shared" si="5"/>
        <v>35.008463999999996</v>
      </c>
      <c r="AV27" s="261">
        <f t="shared" si="6"/>
        <v>1458.1265039999998</v>
      </c>
      <c r="AW27" s="245">
        <v>107.31333099999999</v>
      </c>
      <c r="AX27" s="261">
        <f t="shared" si="7"/>
        <v>1403.2594137599997</v>
      </c>
      <c r="AY27" s="244">
        <v>0</v>
      </c>
      <c r="AZ27" s="244">
        <v>0</v>
      </c>
      <c r="BA27" s="246">
        <v>227.31523200000001</v>
      </c>
      <c r="BB27" s="262">
        <f t="shared" si="8"/>
        <v>1175.9441817599998</v>
      </c>
      <c r="BC27" s="272">
        <f t="shared" si="9"/>
        <v>0.23489621065936189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2</v>
      </c>
      <c r="Q28" s="145">
        <v>2824.4169720000004</v>
      </c>
      <c r="R28" s="145">
        <v>74.70750000000001</v>
      </c>
      <c r="S28" s="261">
        <f t="shared" si="3"/>
        <v>2749.7094720000005</v>
      </c>
      <c r="T28" s="244">
        <v>1538.526312</v>
      </c>
      <c r="W28" s="266">
        <f t="shared" si="4"/>
        <v>1211.1831600000005</v>
      </c>
      <c r="X28" s="246">
        <v>86.875827919999992</v>
      </c>
      <c r="Y28" s="244">
        <v>206.82766800000002</v>
      </c>
      <c r="Z28" s="246">
        <v>37.376331</v>
      </c>
      <c r="AA28" s="244">
        <v>0</v>
      </c>
      <c r="AB28" s="244">
        <v>28.084700999999999</v>
      </c>
      <c r="AC28" s="246">
        <v>8.2825389999999981</v>
      </c>
      <c r="AD28" s="244">
        <v>84.723679999999987</v>
      </c>
      <c r="AE28" s="244">
        <v>97.332322000000005</v>
      </c>
      <c r="AF28" s="244">
        <v>118.99280999999999</v>
      </c>
      <c r="AG28" s="244">
        <v>35.038437000000002</v>
      </c>
      <c r="AH28" s="244">
        <v>0</v>
      </c>
      <c r="AI28" s="244">
        <v>12.089109999999998</v>
      </c>
      <c r="AJ28" s="244">
        <v>7.79298</v>
      </c>
      <c r="AK28" s="244">
        <v>29.373539999999998</v>
      </c>
      <c r="AL28" s="246">
        <v>40.563460000000006</v>
      </c>
      <c r="AM28" s="244">
        <v>3.3769579999999997</v>
      </c>
      <c r="AN28" s="244">
        <v>1.6385240000000001</v>
      </c>
      <c r="AO28" s="244">
        <v>0</v>
      </c>
      <c r="AP28" s="244">
        <v>4.6458149999999998</v>
      </c>
      <c r="AQ28" s="244">
        <v>0</v>
      </c>
      <c r="AR28" s="244">
        <v>2.8574259999999998</v>
      </c>
      <c r="AS28" s="244">
        <v>0</v>
      </c>
      <c r="AT28" s="246">
        <v>6.4741680000000006</v>
      </c>
      <c r="AU28" s="261">
        <f t="shared" si="5"/>
        <v>18.992891</v>
      </c>
      <c r="AV28" s="261">
        <f t="shared" si="6"/>
        <v>444.89922999999999</v>
      </c>
      <c r="AW28" s="245">
        <v>50.734298000000003</v>
      </c>
      <c r="AX28" s="261">
        <f t="shared" si="7"/>
        <v>420.83704508000056</v>
      </c>
      <c r="AY28" s="244">
        <v>0</v>
      </c>
      <c r="AZ28" s="244">
        <v>0</v>
      </c>
      <c r="BA28" s="246">
        <v>52.692534000000002</v>
      </c>
      <c r="BB28" s="262">
        <f t="shared" si="8"/>
        <v>368.14451108000054</v>
      </c>
      <c r="BC28" s="272">
        <f t="shared" si="9"/>
        <v>0.14899961629319955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2</v>
      </c>
      <c r="Q29" s="145">
        <v>7447.6737360000006</v>
      </c>
      <c r="R29" s="145">
        <v>121.065</v>
      </c>
      <c r="S29" s="261">
        <f t="shared" si="3"/>
        <v>7326.608736000001</v>
      </c>
      <c r="T29" s="244">
        <v>2909.6775720000001</v>
      </c>
      <c r="W29" s="266">
        <f t="shared" si="4"/>
        <v>4416.9311640000014</v>
      </c>
      <c r="X29" s="246">
        <v>101.01550312000001</v>
      </c>
      <c r="Y29" s="244">
        <v>827.16400800000008</v>
      </c>
      <c r="Z29" s="246">
        <v>47.097574000000002</v>
      </c>
      <c r="AA29" s="244">
        <v>0</v>
      </c>
      <c r="AB29" s="244">
        <v>-21.110982999999997</v>
      </c>
      <c r="AC29" s="246">
        <v>41.542577999999999</v>
      </c>
      <c r="AD29" s="244">
        <v>232.09092999999999</v>
      </c>
      <c r="AE29" s="244">
        <v>633.99888700000008</v>
      </c>
      <c r="AF29" s="244">
        <v>297.86168299999997</v>
      </c>
      <c r="AG29" s="244">
        <v>359.92577499999999</v>
      </c>
      <c r="AH29" s="244">
        <v>0</v>
      </c>
      <c r="AI29" s="244">
        <v>181.756272</v>
      </c>
      <c r="AJ29" s="244">
        <v>138.77499</v>
      </c>
      <c r="AK29" s="244">
        <v>54.970482000000004</v>
      </c>
      <c r="AL29" s="246">
        <v>117.064547</v>
      </c>
      <c r="AM29" s="244">
        <v>4.535914</v>
      </c>
      <c r="AN29" s="244">
        <v>14.766698</v>
      </c>
      <c r="AO29" s="244">
        <v>4.3161120000000004</v>
      </c>
      <c r="AP29" s="244">
        <v>28.804053</v>
      </c>
      <c r="AQ29" s="244">
        <v>0</v>
      </c>
      <c r="AR29" s="244">
        <v>12.049146</v>
      </c>
      <c r="AS29" s="244">
        <v>0</v>
      </c>
      <c r="AT29" s="246">
        <v>4.8156620000000006</v>
      </c>
      <c r="AU29" s="261">
        <f t="shared" si="5"/>
        <v>69.287585000000007</v>
      </c>
      <c r="AV29" s="261">
        <f t="shared" si="6"/>
        <v>2085.731151</v>
      </c>
      <c r="AW29" s="245">
        <v>133.77949000000001</v>
      </c>
      <c r="AX29" s="261">
        <f t="shared" si="7"/>
        <v>1242.5750328800013</v>
      </c>
      <c r="AY29" s="244">
        <v>0</v>
      </c>
      <c r="AZ29" s="244">
        <v>0</v>
      </c>
      <c r="BA29" s="246">
        <v>157.777872</v>
      </c>
      <c r="BB29" s="262">
        <f t="shared" si="8"/>
        <v>1084.7971608800012</v>
      </c>
      <c r="BC29" s="272">
        <f t="shared" si="9"/>
        <v>0.16684069105682442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2</v>
      </c>
      <c r="Q30" s="145">
        <v>4758.2687519999999</v>
      </c>
      <c r="R30" s="145">
        <v>35.374499999999998</v>
      </c>
      <c r="S30" s="261">
        <f t="shared" si="3"/>
        <v>4722.8942520000001</v>
      </c>
      <c r="T30" s="244">
        <v>1815.3231840000001</v>
      </c>
      <c r="W30" s="266">
        <f t="shared" si="4"/>
        <v>2907.5710680000002</v>
      </c>
      <c r="X30" s="246">
        <v>50.622116580000004</v>
      </c>
      <c r="Y30" s="244">
        <v>533.50077599999997</v>
      </c>
      <c r="Z30" s="246">
        <v>24.278130000000001</v>
      </c>
      <c r="AA30" s="244">
        <v>0</v>
      </c>
      <c r="AB30" s="244">
        <v>-12.278938999999999</v>
      </c>
      <c r="AC30" s="246">
        <v>23.049236999999998</v>
      </c>
      <c r="AD30" s="244">
        <v>191.53746100000001</v>
      </c>
      <c r="AE30" s="244">
        <v>517.32398899999998</v>
      </c>
      <c r="AF30" s="244">
        <v>273.24385899999999</v>
      </c>
      <c r="AG30" s="244">
        <v>295.99336600000004</v>
      </c>
      <c r="AH30" s="244">
        <v>0</v>
      </c>
      <c r="AI30" s="244">
        <v>118.78299899999999</v>
      </c>
      <c r="AJ30" s="244">
        <v>51.303785000000005</v>
      </c>
      <c r="AK30" s="244">
        <v>0</v>
      </c>
      <c r="AL30" s="246">
        <v>103.12710200000001</v>
      </c>
      <c r="AM30" s="244">
        <v>5.2552659999999998</v>
      </c>
      <c r="AN30" s="244">
        <v>0.98910900000000002</v>
      </c>
      <c r="AO30" s="244">
        <v>4.0663370000000008</v>
      </c>
      <c r="AP30" s="244">
        <v>12.598651</v>
      </c>
      <c r="AQ30" s="244">
        <v>0</v>
      </c>
      <c r="AR30" s="244">
        <v>9.3915400000000009</v>
      </c>
      <c r="AS30" s="244">
        <v>0</v>
      </c>
      <c r="AT30" s="246">
        <v>35.527996000000002</v>
      </c>
      <c r="AU30" s="261">
        <f t="shared" si="5"/>
        <v>67.828899000000007</v>
      </c>
      <c r="AV30" s="261">
        <f t="shared" si="6"/>
        <v>1619.1414600000003</v>
      </c>
      <c r="AW30" s="245">
        <v>85.473005000000001</v>
      </c>
      <c r="AX30" s="261">
        <f t="shared" si="7"/>
        <v>605.32587841999953</v>
      </c>
      <c r="AY30" s="244">
        <v>0</v>
      </c>
      <c r="AZ30" s="244">
        <v>0</v>
      </c>
      <c r="BA30" s="246">
        <v>67.918818000000002</v>
      </c>
      <c r="BB30" s="262">
        <f t="shared" si="8"/>
        <v>537.40706041999954</v>
      </c>
      <c r="BC30" s="272">
        <f t="shared" si="9"/>
        <v>0.12721557145454812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2</v>
      </c>
      <c r="Q31" s="145">
        <v>5166.7754040000009</v>
      </c>
      <c r="R31" s="145">
        <v>36.917999999999999</v>
      </c>
      <c r="S31" s="261">
        <f t="shared" si="3"/>
        <v>5129.8574040000012</v>
      </c>
      <c r="T31" s="244">
        <v>1992.8809080000003</v>
      </c>
      <c r="W31" s="266">
        <f t="shared" si="4"/>
        <v>3136.9764960000011</v>
      </c>
      <c r="X31" s="246">
        <v>57.452827320000004</v>
      </c>
      <c r="Y31" s="244">
        <v>579.47994000000006</v>
      </c>
      <c r="Z31" s="246">
        <v>23.758597999999999</v>
      </c>
      <c r="AA31" s="244">
        <v>0</v>
      </c>
      <c r="AB31" s="244">
        <v>-67.818907999999993</v>
      </c>
      <c r="AC31" s="246">
        <v>26.116474</v>
      </c>
      <c r="AD31" s="244">
        <v>261.04484799999994</v>
      </c>
      <c r="AE31" s="244">
        <v>543.85009400000001</v>
      </c>
      <c r="AF31" s="244">
        <v>401.76808299999999</v>
      </c>
      <c r="AG31" s="244">
        <v>293.86528299999998</v>
      </c>
      <c r="AH31" s="244">
        <v>0</v>
      </c>
      <c r="AI31" s="244">
        <v>120.301631</v>
      </c>
      <c r="AJ31" s="244">
        <v>62.034119000000004</v>
      </c>
      <c r="AK31" s="244">
        <v>24.607832999999999</v>
      </c>
      <c r="AL31" s="246">
        <v>117.75392600000001</v>
      </c>
      <c r="AM31" s="244">
        <v>6.7838890000000003</v>
      </c>
      <c r="AN31" s="244">
        <v>3.037264</v>
      </c>
      <c r="AO31" s="244">
        <v>3.6567059999999998</v>
      </c>
      <c r="AP31" s="244">
        <v>13.427904</v>
      </c>
      <c r="AQ31" s="244">
        <v>0</v>
      </c>
      <c r="AR31" s="244">
        <v>5.9746180000000004</v>
      </c>
      <c r="AS31" s="244">
        <v>0</v>
      </c>
      <c r="AT31" s="246">
        <v>67.399286000000004</v>
      </c>
      <c r="AU31" s="261">
        <f t="shared" si="5"/>
        <v>100.279667</v>
      </c>
      <c r="AV31" s="261">
        <f t="shared" si="6"/>
        <v>1925.505484</v>
      </c>
      <c r="AW31" s="245">
        <v>92.806398999999999</v>
      </c>
      <c r="AX31" s="261">
        <f t="shared" si="7"/>
        <v>416.27081368000137</v>
      </c>
      <c r="AY31" s="244">
        <v>0</v>
      </c>
      <c r="AZ31" s="244">
        <v>0</v>
      </c>
      <c r="BA31" s="246">
        <v>65.261211999999986</v>
      </c>
      <c r="BB31" s="262">
        <f t="shared" si="8"/>
        <v>351.00960168000137</v>
      </c>
      <c r="BC31" s="272">
        <f t="shared" si="9"/>
        <v>8.0566848978520317E-2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2</v>
      </c>
      <c r="Q32" s="145">
        <v>2259.4178880000004</v>
      </c>
      <c r="R32" s="145">
        <v>27.226500000000001</v>
      </c>
      <c r="S32" s="261">
        <f t="shared" si="3"/>
        <v>2232.1913880000002</v>
      </c>
      <c r="T32" s="244">
        <v>815.44136400000014</v>
      </c>
      <c r="W32" s="266">
        <f t="shared" si="4"/>
        <v>1416.7500239999999</v>
      </c>
      <c r="X32" s="246">
        <v>33.831252279999994</v>
      </c>
      <c r="Y32" s="244">
        <v>178.55294400000002</v>
      </c>
      <c r="Z32" s="246">
        <v>26.855808</v>
      </c>
      <c r="AA32" s="244">
        <v>0</v>
      </c>
      <c r="AB32" s="244">
        <v>-6.8937900000000001</v>
      </c>
      <c r="AC32" s="246">
        <v>10.900181000000002</v>
      </c>
      <c r="AD32" s="244">
        <v>88.430340999999999</v>
      </c>
      <c r="AE32" s="244">
        <v>323.04899399999994</v>
      </c>
      <c r="AF32" s="244">
        <v>240.51334299999999</v>
      </c>
      <c r="AG32" s="244">
        <v>77.899827000000002</v>
      </c>
      <c r="AH32" s="244">
        <v>0</v>
      </c>
      <c r="AI32" s="244">
        <v>110.92008199999999</v>
      </c>
      <c r="AJ32" s="244">
        <v>22.809452999999998</v>
      </c>
      <c r="AK32" s="244">
        <v>11.599551</v>
      </c>
      <c r="AL32" s="246">
        <v>57.598115</v>
      </c>
      <c r="AM32" s="244">
        <v>2.5976600000000003</v>
      </c>
      <c r="AN32" s="244">
        <v>0.93915399999999993</v>
      </c>
      <c r="AO32" s="244">
        <v>0</v>
      </c>
      <c r="AP32" s="244">
        <v>8.3424849999999999</v>
      </c>
      <c r="AQ32" s="244">
        <v>0</v>
      </c>
      <c r="AR32" s="244">
        <v>4.3760579999999996</v>
      </c>
      <c r="AS32" s="244">
        <v>0</v>
      </c>
      <c r="AT32" s="246">
        <v>1.0790280000000001</v>
      </c>
      <c r="AU32" s="261">
        <f t="shared" si="5"/>
        <v>17.334385000000001</v>
      </c>
      <c r="AV32" s="261">
        <f t="shared" si="6"/>
        <v>950.15409099999988</v>
      </c>
      <c r="AW32" s="245">
        <v>40.583441999999998</v>
      </c>
      <c r="AX32" s="261">
        <f t="shared" si="7"/>
        <v>190.77887771999997</v>
      </c>
      <c r="AY32" s="244">
        <v>0</v>
      </c>
      <c r="AZ32" s="244">
        <v>0</v>
      </c>
      <c r="BA32" s="246">
        <v>57.538169000000003</v>
      </c>
      <c r="BB32" s="262">
        <f t="shared" si="8"/>
        <v>133.24070871999996</v>
      </c>
      <c r="BC32" s="272">
        <f t="shared" si="9"/>
        <v>8.4437181246216603E-2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2</v>
      </c>
      <c r="Q33" s="145">
        <v>4349.0167920000004</v>
      </c>
      <c r="R33" s="145">
        <v>98.973000000000013</v>
      </c>
      <c r="S33" s="261">
        <f t="shared" si="3"/>
        <v>4250.0437920000004</v>
      </c>
      <c r="T33" s="244">
        <v>1639.5568560000002</v>
      </c>
      <c r="W33" s="266">
        <f t="shared" si="4"/>
        <v>2610.4869360000002</v>
      </c>
      <c r="X33" s="246">
        <v>45.49648432</v>
      </c>
      <c r="Y33" s="244">
        <v>479.63318399999997</v>
      </c>
      <c r="Z33" s="246">
        <v>26.146447000000002</v>
      </c>
      <c r="AA33" s="244">
        <v>0</v>
      </c>
      <c r="AB33" s="244">
        <v>-5.6449150000000001</v>
      </c>
      <c r="AC33" s="246">
        <v>25.427094999999998</v>
      </c>
      <c r="AD33" s="244">
        <v>172.57454300000001</v>
      </c>
      <c r="AE33" s="244">
        <v>501.78798399999994</v>
      </c>
      <c r="AF33" s="244">
        <v>651.31328999999994</v>
      </c>
      <c r="AG33" s="244">
        <v>142.23187600000003</v>
      </c>
      <c r="AH33" s="244">
        <v>0</v>
      </c>
      <c r="AI33" s="244">
        <v>144.18012100000001</v>
      </c>
      <c r="AJ33" s="244">
        <v>30.022955000000003</v>
      </c>
      <c r="AK33" s="244">
        <v>9.101801</v>
      </c>
      <c r="AL33" s="246">
        <v>129.24357599999999</v>
      </c>
      <c r="AM33" s="244">
        <v>5.525023</v>
      </c>
      <c r="AN33" s="244">
        <v>1.1090010000000001</v>
      </c>
      <c r="AO33" s="244">
        <v>6.2343839999999995</v>
      </c>
      <c r="AP33" s="244">
        <v>17.344376</v>
      </c>
      <c r="AQ33" s="244">
        <v>0</v>
      </c>
      <c r="AR33" s="244">
        <v>10.810262</v>
      </c>
      <c r="AS33" s="244">
        <v>0</v>
      </c>
      <c r="AT33" s="246">
        <v>2.9473450000000003</v>
      </c>
      <c r="AU33" s="261">
        <f t="shared" si="5"/>
        <v>43.970390999999999</v>
      </c>
      <c r="AV33" s="261">
        <f t="shared" si="6"/>
        <v>1824.4265370000001</v>
      </c>
      <c r="AW33" s="245">
        <v>78.119629000000003</v>
      </c>
      <c r="AX33" s="261">
        <f t="shared" si="7"/>
        <v>176.44683468000042</v>
      </c>
      <c r="AY33" s="244">
        <v>0</v>
      </c>
      <c r="AZ33" s="244">
        <v>0</v>
      </c>
      <c r="BA33" s="246">
        <v>155.63979800000001</v>
      </c>
      <c r="BB33" s="262">
        <f t="shared" si="8"/>
        <v>20.807036680000408</v>
      </c>
      <c r="BC33" s="272">
        <f t="shared" si="9"/>
        <v>4.0571660933702E-2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2</v>
      </c>
      <c r="Q34" s="145">
        <v>8124.3132840000007</v>
      </c>
      <c r="R34" s="145">
        <v>106.554</v>
      </c>
      <c r="S34" s="261">
        <f t="shared" si="3"/>
        <v>8017.7592840000007</v>
      </c>
      <c r="T34" s="244">
        <v>3053.8692360000005</v>
      </c>
      <c r="W34" s="266">
        <f t="shared" si="4"/>
        <v>4963.8900480000002</v>
      </c>
      <c r="X34" s="246">
        <v>83.392893219999991</v>
      </c>
      <c r="Y34" s="244">
        <v>905.36734799999999</v>
      </c>
      <c r="Z34" s="246">
        <v>40.473540999999997</v>
      </c>
      <c r="AA34" s="244">
        <v>0</v>
      </c>
      <c r="AB34" s="244">
        <v>-29.063819000000002</v>
      </c>
      <c r="AC34" s="246">
        <v>35.597932999999998</v>
      </c>
      <c r="AD34" s="244">
        <v>220.28156799999999</v>
      </c>
      <c r="AE34" s="244">
        <v>600.94865900000002</v>
      </c>
      <c r="AF34" s="244">
        <v>122.299831</v>
      </c>
      <c r="AG34" s="244">
        <v>325.52676200000002</v>
      </c>
      <c r="AH34" s="244">
        <v>0</v>
      </c>
      <c r="AI34" s="244">
        <v>167.28930399999999</v>
      </c>
      <c r="AJ34" s="244">
        <v>70.206756999999996</v>
      </c>
      <c r="AK34" s="244">
        <v>29.273630000000001</v>
      </c>
      <c r="AL34" s="246">
        <v>121.940155</v>
      </c>
      <c r="AM34" s="244">
        <v>3.1771380000000002</v>
      </c>
      <c r="AN34" s="244">
        <v>1.7684070000000001</v>
      </c>
      <c r="AO34" s="244">
        <v>1.2189019999999999</v>
      </c>
      <c r="AP34" s="244">
        <v>26.476150000000001</v>
      </c>
      <c r="AQ34" s="244">
        <v>4.9455450000000001</v>
      </c>
      <c r="AR34" s="244">
        <v>7.9927999999999999</v>
      </c>
      <c r="AS34" s="244">
        <v>0</v>
      </c>
      <c r="AT34" s="246">
        <v>7.1135920000000006</v>
      </c>
      <c r="AU34" s="261">
        <f t="shared" si="5"/>
        <v>52.692534000000009</v>
      </c>
      <c r="AV34" s="261">
        <f t="shared" si="6"/>
        <v>1710.4591999999998</v>
      </c>
      <c r="AW34" s="245">
        <v>145.938537</v>
      </c>
      <c r="AX34" s="261">
        <f t="shared" si="7"/>
        <v>2084.7926427800007</v>
      </c>
      <c r="AY34" s="244">
        <v>0</v>
      </c>
      <c r="AZ34" s="244">
        <v>0</v>
      </c>
      <c r="BA34" s="246">
        <v>137.586061</v>
      </c>
      <c r="BB34" s="262">
        <f t="shared" si="8"/>
        <v>1947.2065817800008</v>
      </c>
      <c r="BC34" s="272">
        <f t="shared" si="9"/>
        <v>0.25661155225091892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2</v>
      </c>
      <c r="Q35" s="145">
        <v>4037.8896359999999</v>
      </c>
      <c r="R35" s="145">
        <v>82.624499999999998</v>
      </c>
      <c r="S35" s="261">
        <f t="shared" si="3"/>
        <v>3955.265136</v>
      </c>
      <c r="T35" s="244">
        <v>1491.3214559999999</v>
      </c>
      <c r="W35" s="266">
        <f t="shared" si="4"/>
        <v>2463.9436800000003</v>
      </c>
      <c r="X35" s="246">
        <v>43.968151779999999</v>
      </c>
      <c r="Y35" s="244">
        <v>446.42426399999999</v>
      </c>
      <c r="Z35" s="246">
        <v>22.849416999999999</v>
      </c>
      <c r="AA35" s="244">
        <v>0</v>
      </c>
      <c r="AB35" s="244">
        <v>-12.798470999999999</v>
      </c>
      <c r="AC35" s="246">
        <v>30.262738999999996</v>
      </c>
      <c r="AD35" s="244">
        <v>157.108475</v>
      </c>
      <c r="AE35" s="244">
        <v>441.072677</v>
      </c>
      <c r="AF35" s="244">
        <v>316.74467299999998</v>
      </c>
      <c r="AG35" s="244">
        <v>103.227012</v>
      </c>
      <c r="AH35" s="244">
        <v>0</v>
      </c>
      <c r="AI35" s="244">
        <v>68.887945000000002</v>
      </c>
      <c r="AJ35" s="244">
        <v>57.807926000000002</v>
      </c>
      <c r="AK35" s="244">
        <v>0</v>
      </c>
      <c r="AL35" s="246">
        <v>95.344113000000007</v>
      </c>
      <c r="AM35" s="244">
        <v>2.8474349999999999</v>
      </c>
      <c r="AN35" s="244">
        <v>1.5585959999999999</v>
      </c>
      <c r="AO35" s="244">
        <v>1.9982</v>
      </c>
      <c r="AP35" s="244">
        <v>9.3415850000000002</v>
      </c>
      <c r="AQ35" s="244">
        <v>6.044554999999999</v>
      </c>
      <c r="AR35" s="244">
        <v>5.0054910000000001</v>
      </c>
      <c r="AS35" s="244">
        <v>0</v>
      </c>
      <c r="AT35" s="246">
        <v>3.8165619999999998</v>
      </c>
      <c r="AU35" s="261">
        <f t="shared" si="5"/>
        <v>30.612424000000001</v>
      </c>
      <c r="AV35" s="261">
        <f t="shared" si="6"/>
        <v>1270.805245</v>
      </c>
      <c r="AW35" s="245">
        <v>63.462831999999999</v>
      </c>
      <c r="AX35" s="261">
        <f t="shared" si="7"/>
        <v>633.8980382200001</v>
      </c>
      <c r="AY35" s="244">
        <v>0</v>
      </c>
      <c r="AZ35" s="244">
        <v>0</v>
      </c>
      <c r="BA35" s="246">
        <v>79.178674999999998</v>
      </c>
      <c r="BB35" s="262">
        <f t="shared" si="8"/>
        <v>554.7193632200001</v>
      </c>
      <c r="BC35" s="272">
        <f t="shared" si="9"/>
        <v>0.15698746012482648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2</v>
      </c>
      <c r="Q36" s="145">
        <v>4639.5979200000011</v>
      </c>
      <c r="R36" s="145">
        <v>24.769500000000001</v>
      </c>
      <c r="S36" s="261">
        <f t="shared" si="3"/>
        <v>4614.8284200000007</v>
      </c>
      <c r="T36" s="244">
        <v>2316.4635960000005</v>
      </c>
      <c r="W36" s="266">
        <f t="shared" si="4"/>
        <v>2298.3648240000002</v>
      </c>
      <c r="X36" s="246">
        <v>51.932115900000007</v>
      </c>
      <c r="Y36" s="244">
        <v>304.11828000000003</v>
      </c>
      <c r="Z36" s="246">
        <v>35.787762000000001</v>
      </c>
      <c r="AA36" s="244">
        <v>0</v>
      </c>
      <c r="AB36" s="244">
        <v>192.00703799999999</v>
      </c>
      <c r="AC36" s="246">
        <v>4.4759680000000008</v>
      </c>
      <c r="AD36" s="244">
        <v>87.421250000000001</v>
      </c>
      <c r="AE36" s="244">
        <v>436.66664600000001</v>
      </c>
      <c r="AF36" s="244">
        <v>427.27510600000005</v>
      </c>
      <c r="AG36" s="244">
        <v>103.936373</v>
      </c>
      <c r="AH36" s="244">
        <v>0</v>
      </c>
      <c r="AI36" s="244">
        <v>114.83655399999999</v>
      </c>
      <c r="AJ36" s="244">
        <v>54.430967999999993</v>
      </c>
      <c r="AK36" s="244">
        <v>0</v>
      </c>
      <c r="AL36" s="246">
        <v>82.006128000000004</v>
      </c>
      <c r="AM36" s="244">
        <v>2.5177320000000001</v>
      </c>
      <c r="AN36" s="244">
        <v>5.3851489999999993</v>
      </c>
      <c r="AO36" s="244">
        <v>0</v>
      </c>
      <c r="AP36" s="244">
        <v>12.398831000000001</v>
      </c>
      <c r="AQ36" s="244">
        <v>0</v>
      </c>
      <c r="AR36" s="244">
        <v>6.5441050000000001</v>
      </c>
      <c r="AS36" s="244">
        <v>0</v>
      </c>
      <c r="AT36" s="246">
        <v>4.9455450000000001</v>
      </c>
      <c r="AU36" s="261">
        <f t="shared" si="5"/>
        <v>31.791362000000003</v>
      </c>
      <c r="AV36" s="261">
        <f t="shared" si="6"/>
        <v>1338.3643869999999</v>
      </c>
      <c r="AW36" s="245">
        <v>83.344921999999997</v>
      </c>
      <c r="AX36" s="261">
        <f t="shared" si="7"/>
        <v>681.3003631000006</v>
      </c>
      <c r="AY36" s="244">
        <v>0</v>
      </c>
      <c r="AZ36" s="244">
        <v>0</v>
      </c>
      <c r="BA36" s="246">
        <v>46.647978999999999</v>
      </c>
      <c r="BB36" s="262">
        <f t="shared" si="8"/>
        <v>634.65238410000063</v>
      </c>
      <c r="BC36" s="272">
        <f t="shared" si="9"/>
        <v>0.14684469965880156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2</v>
      </c>
      <c r="Q37" s="145">
        <v>8136.972396000001</v>
      </c>
      <c r="R37" s="145">
        <v>121.7475</v>
      </c>
      <c r="S37" s="261">
        <f t="shared" si="3"/>
        <v>8015.2248960000006</v>
      </c>
      <c r="T37" s="244">
        <v>3067.9908840000003</v>
      </c>
      <c r="W37" s="266">
        <f t="shared" si="4"/>
        <v>4947.2340120000008</v>
      </c>
      <c r="X37" s="246">
        <v>87.60360532</v>
      </c>
      <c r="Y37" s="244">
        <v>904.979736</v>
      </c>
      <c r="Z37" s="246">
        <v>54.770662000000002</v>
      </c>
      <c r="AA37" s="244">
        <v>0</v>
      </c>
      <c r="AB37" s="244">
        <v>-186.15231199999999</v>
      </c>
      <c r="AC37" s="246">
        <v>37.126556000000001</v>
      </c>
      <c r="AD37" s="244">
        <v>340.83297399999998</v>
      </c>
      <c r="AE37" s="244">
        <v>711.948669</v>
      </c>
      <c r="AF37" s="244">
        <v>631.85082199999999</v>
      </c>
      <c r="AG37" s="244">
        <v>253.541607</v>
      </c>
      <c r="AH37" s="244">
        <v>0</v>
      </c>
      <c r="AI37" s="244">
        <v>141.482551</v>
      </c>
      <c r="AJ37" s="244">
        <v>104.25608499999998</v>
      </c>
      <c r="AK37" s="244">
        <v>0</v>
      </c>
      <c r="AL37" s="246">
        <v>116.724853</v>
      </c>
      <c r="AM37" s="244">
        <v>3.6167419999999999</v>
      </c>
      <c r="AN37" s="244">
        <v>8.262557000000001</v>
      </c>
      <c r="AO37" s="244">
        <v>0.50954100000000002</v>
      </c>
      <c r="AP37" s="244">
        <v>30.852207999999997</v>
      </c>
      <c r="AQ37" s="244">
        <v>4.9455450000000001</v>
      </c>
      <c r="AR37" s="244">
        <v>10.870208</v>
      </c>
      <c r="AS37" s="244">
        <v>0</v>
      </c>
      <c r="AT37" s="246">
        <v>99.110720000000001</v>
      </c>
      <c r="AU37" s="261">
        <f t="shared" si="5"/>
        <v>158.16752099999999</v>
      </c>
      <c r="AV37" s="261">
        <f t="shared" si="6"/>
        <v>2458.8050820000003</v>
      </c>
      <c r="AW37" s="245">
        <v>146.16833000000003</v>
      </c>
      <c r="AX37" s="261">
        <f t="shared" si="7"/>
        <v>1145.8808406800008</v>
      </c>
      <c r="AY37" s="244">
        <v>0</v>
      </c>
      <c r="AZ37" s="244">
        <v>0</v>
      </c>
      <c r="BA37" s="246">
        <v>271.31559599999997</v>
      </c>
      <c r="BB37" s="262">
        <f t="shared" si="8"/>
        <v>874.56524468000089</v>
      </c>
      <c r="BC37" s="272">
        <f t="shared" si="9"/>
        <v>0.14082398033490892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2</v>
      </c>
      <c r="Q38" s="145">
        <v>1117.494792</v>
      </c>
      <c r="R38" s="145">
        <v>29.767500000000002</v>
      </c>
      <c r="S38" s="261">
        <f t="shared" si="3"/>
        <v>1087.727292</v>
      </c>
      <c r="T38" s="244">
        <v>609.47272799999996</v>
      </c>
      <c r="W38" s="266">
        <f t="shared" si="4"/>
        <v>478.25456400000007</v>
      </c>
      <c r="X38" s="246">
        <v>25.898478620000002</v>
      </c>
      <c r="Y38" s="244">
        <v>81.817559999999986</v>
      </c>
      <c r="Z38" s="246">
        <v>5.9046810000000001</v>
      </c>
      <c r="AA38" s="244">
        <v>0</v>
      </c>
      <c r="AB38" s="244">
        <v>-0.119892</v>
      </c>
      <c r="AC38" s="246">
        <v>6.2044110000000003</v>
      </c>
      <c r="AD38" s="244">
        <v>55.100364999999996</v>
      </c>
      <c r="AE38" s="244">
        <v>33.629705999999992</v>
      </c>
      <c r="AF38" s="244">
        <v>93.665624999999991</v>
      </c>
      <c r="AG38" s="244">
        <v>9.4215129999999991</v>
      </c>
      <c r="AH38" s="244">
        <v>0</v>
      </c>
      <c r="AI38" s="244">
        <v>2.3678669999999999</v>
      </c>
      <c r="AJ38" s="244">
        <v>9.0518460000000012</v>
      </c>
      <c r="AK38" s="244">
        <v>0</v>
      </c>
      <c r="AL38" s="246">
        <v>20.251756999999998</v>
      </c>
      <c r="AM38" s="244">
        <v>1.978218</v>
      </c>
      <c r="AN38" s="244">
        <v>1.4786679999999999</v>
      </c>
      <c r="AO38" s="244">
        <v>0</v>
      </c>
      <c r="AP38" s="244">
        <v>3.416922</v>
      </c>
      <c r="AQ38" s="244">
        <v>0</v>
      </c>
      <c r="AR38" s="244">
        <v>1.868317</v>
      </c>
      <c r="AS38" s="244">
        <v>0</v>
      </c>
      <c r="AT38" s="246">
        <v>14.057337</v>
      </c>
      <c r="AU38" s="261">
        <f t="shared" si="5"/>
        <v>22.799461999999998</v>
      </c>
      <c r="AV38" s="261">
        <f t="shared" si="6"/>
        <v>246.288141</v>
      </c>
      <c r="AW38" s="245">
        <v>17.564177999999998</v>
      </c>
      <c r="AX38" s="261">
        <f t="shared" si="7"/>
        <v>106.86604438000009</v>
      </c>
      <c r="AY38" s="244">
        <v>0</v>
      </c>
      <c r="AZ38" s="244">
        <v>0</v>
      </c>
      <c r="BA38" s="246">
        <v>25.107382999999999</v>
      </c>
      <c r="BB38" s="262">
        <f t="shared" si="8"/>
        <v>81.758661380000092</v>
      </c>
      <c r="BC38" s="272">
        <f t="shared" si="9"/>
        <v>9.5630015589370274E-2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2</v>
      </c>
      <c r="Q39" s="145">
        <v>1433.0048040000001</v>
      </c>
      <c r="R39" s="145">
        <v>17.891999999999999</v>
      </c>
      <c r="S39" s="261">
        <f t="shared" si="3"/>
        <v>1415.1128040000001</v>
      </c>
      <c r="T39" s="244">
        <v>762.42232799999999</v>
      </c>
      <c r="W39" s="266">
        <f t="shared" si="4"/>
        <v>652.6904760000001</v>
      </c>
      <c r="X39" s="246">
        <v>29.599746539999998</v>
      </c>
      <c r="Y39" s="244">
        <v>133.17091200000002</v>
      </c>
      <c r="Z39" s="246">
        <v>1.818362</v>
      </c>
      <c r="AA39" s="244">
        <v>0</v>
      </c>
      <c r="AB39" s="244">
        <v>-7.9927999999999999E-2</v>
      </c>
      <c r="AC39" s="246">
        <v>0</v>
      </c>
      <c r="AD39" s="244">
        <v>85.582905999999994</v>
      </c>
      <c r="AE39" s="244">
        <v>42.162019999999998</v>
      </c>
      <c r="AF39" s="244">
        <v>30.362649000000001</v>
      </c>
      <c r="AG39" s="244">
        <v>17.594151</v>
      </c>
      <c r="AH39" s="244">
        <v>0</v>
      </c>
      <c r="AI39" s="244">
        <v>2.8973900000000001</v>
      </c>
      <c r="AJ39" s="244">
        <v>5.9146719999999995</v>
      </c>
      <c r="AK39" s="244">
        <v>0</v>
      </c>
      <c r="AL39" s="246">
        <v>27.874889999999997</v>
      </c>
      <c r="AM39" s="244">
        <v>2.6875789999999999</v>
      </c>
      <c r="AN39" s="244">
        <v>0.66939700000000002</v>
      </c>
      <c r="AO39" s="244">
        <v>0</v>
      </c>
      <c r="AP39" s="244">
        <v>5.175338</v>
      </c>
      <c r="AQ39" s="244">
        <v>0</v>
      </c>
      <c r="AR39" s="244">
        <v>0.94914499999999991</v>
      </c>
      <c r="AS39" s="244">
        <v>0</v>
      </c>
      <c r="AT39" s="246">
        <v>0.50954100000000002</v>
      </c>
      <c r="AU39" s="261">
        <f t="shared" si="5"/>
        <v>9.9909999999999997</v>
      </c>
      <c r="AV39" s="261">
        <f t="shared" si="6"/>
        <v>222.37967800000001</v>
      </c>
      <c r="AW39" s="245">
        <v>25.736816000000001</v>
      </c>
      <c r="AX39" s="261">
        <f t="shared" si="7"/>
        <v>239.90503346000011</v>
      </c>
      <c r="AY39" s="244">
        <v>0</v>
      </c>
      <c r="AZ39" s="244">
        <v>0</v>
      </c>
      <c r="BA39" s="246">
        <v>29.493431999999999</v>
      </c>
      <c r="BB39" s="262">
        <f t="shared" si="8"/>
        <v>210.4116014600001</v>
      </c>
      <c r="BC39" s="272">
        <f t="shared" si="9"/>
        <v>0.16741397711322681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2</v>
      </c>
      <c r="Q40" s="145">
        <v>7115.8448160000007</v>
      </c>
      <c r="R40" s="145">
        <v>73.6785</v>
      </c>
      <c r="S40" s="261">
        <f t="shared" si="3"/>
        <v>7042.1663160000007</v>
      </c>
      <c r="T40" s="244">
        <v>2658.2640480000005</v>
      </c>
      <c r="W40" s="266">
        <f t="shared" si="4"/>
        <v>4383.9022679999998</v>
      </c>
      <c r="X40" s="246">
        <v>101.17145542</v>
      </c>
      <c r="Y40" s="244">
        <v>795.33792000000017</v>
      </c>
      <c r="Z40" s="246">
        <v>26.396222000000002</v>
      </c>
      <c r="AA40" s="244">
        <v>0</v>
      </c>
      <c r="AB40" s="244">
        <v>-9.3216029999999996</v>
      </c>
      <c r="AC40" s="246">
        <v>24.467958999999997</v>
      </c>
      <c r="AD40" s="244">
        <v>165.16122100000001</v>
      </c>
      <c r="AE40" s="244">
        <v>470.67601000000002</v>
      </c>
      <c r="AF40" s="244">
        <v>491.48726299999998</v>
      </c>
      <c r="AG40" s="244">
        <v>195.92350999999999</v>
      </c>
      <c r="AH40" s="244">
        <v>0</v>
      </c>
      <c r="AI40" s="244">
        <v>247.06743899999998</v>
      </c>
      <c r="AJ40" s="244">
        <v>40.423586</v>
      </c>
      <c r="AK40" s="244">
        <v>16.844826000000001</v>
      </c>
      <c r="AL40" s="246">
        <v>52.173001999999997</v>
      </c>
      <c r="AM40" s="244">
        <v>5.9246629999999998</v>
      </c>
      <c r="AN40" s="244">
        <v>9.8711080000000013</v>
      </c>
      <c r="AO40" s="244">
        <v>0.26975700000000002</v>
      </c>
      <c r="AP40" s="244">
        <v>62.533669000000003</v>
      </c>
      <c r="AQ40" s="244">
        <v>0</v>
      </c>
      <c r="AR40" s="244">
        <v>6.9137719999999998</v>
      </c>
      <c r="AS40" s="244">
        <v>0</v>
      </c>
      <c r="AT40" s="246">
        <v>8.6522059999999996</v>
      </c>
      <c r="AU40" s="261">
        <f t="shared" si="5"/>
        <v>94.165175000000005</v>
      </c>
      <c r="AV40" s="261">
        <f t="shared" si="6"/>
        <v>1773.9220319999999</v>
      </c>
      <c r="AW40" s="245">
        <v>111.839254</v>
      </c>
      <c r="AX40" s="261">
        <f t="shared" si="7"/>
        <v>1590.38174058</v>
      </c>
      <c r="AY40" s="244">
        <v>0</v>
      </c>
      <c r="AZ40" s="244">
        <v>0</v>
      </c>
      <c r="BA40" s="246">
        <v>191.697317</v>
      </c>
      <c r="BB40" s="262">
        <f t="shared" si="8"/>
        <v>1398.6844235799999</v>
      </c>
      <c r="BC40" s="272">
        <f t="shared" si="9"/>
        <v>0.2234986542994897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2</v>
      </c>
      <c r="Q41" s="145">
        <v>2113.7491080000004</v>
      </c>
      <c r="R41" s="145">
        <v>38.786999999999999</v>
      </c>
      <c r="S41" s="261">
        <f t="shared" si="3"/>
        <v>2074.9621080000006</v>
      </c>
      <c r="T41" s="244">
        <v>1115.7463799999998</v>
      </c>
      <c r="W41" s="266">
        <f t="shared" si="4"/>
        <v>959.21572800000081</v>
      </c>
      <c r="X41" s="246">
        <v>62.827983259999996</v>
      </c>
      <c r="Y41" s="244">
        <v>156.15525600000001</v>
      </c>
      <c r="Z41" s="246">
        <v>10.020973</v>
      </c>
      <c r="AA41" s="244">
        <v>0</v>
      </c>
      <c r="AB41" s="244">
        <v>-0.319712</v>
      </c>
      <c r="AC41" s="246">
        <v>7.5032409999999992</v>
      </c>
      <c r="AD41" s="244">
        <v>69.357522000000003</v>
      </c>
      <c r="AE41" s="244">
        <v>59.216657000000005</v>
      </c>
      <c r="AF41" s="244">
        <v>132.74042600000001</v>
      </c>
      <c r="AG41" s="244">
        <v>13.048246000000001</v>
      </c>
      <c r="AH41" s="244">
        <v>0</v>
      </c>
      <c r="AI41" s="244">
        <v>8.8120619999999992</v>
      </c>
      <c r="AJ41" s="244">
        <v>4.8056709999999994</v>
      </c>
      <c r="AK41" s="244">
        <v>0</v>
      </c>
      <c r="AL41" s="246">
        <v>35.138347000000003</v>
      </c>
      <c r="AM41" s="244">
        <v>2.1780379999999999</v>
      </c>
      <c r="AN41" s="244">
        <v>7.6630969999999996</v>
      </c>
      <c r="AO41" s="244">
        <v>0</v>
      </c>
      <c r="AP41" s="244">
        <v>37.716025000000002</v>
      </c>
      <c r="AQ41" s="244">
        <v>0</v>
      </c>
      <c r="AR41" s="244">
        <v>3.1671469999999999</v>
      </c>
      <c r="AS41" s="244">
        <v>0</v>
      </c>
      <c r="AT41" s="246">
        <v>4.0563459999999996</v>
      </c>
      <c r="AU41" s="261">
        <f t="shared" si="5"/>
        <v>54.780653000000001</v>
      </c>
      <c r="AV41" s="261">
        <f t="shared" si="6"/>
        <v>377.89958400000012</v>
      </c>
      <c r="AW41" s="245">
        <v>33.220075000000001</v>
      </c>
      <c r="AX41" s="261">
        <f t="shared" si="7"/>
        <v>326.27538574000067</v>
      </c>
      <c r="AY41" s="244">
        <v>0</v>
      </c>
      <c r="AZ41" s="244">
        <v>0</v>
      </c>
      <c r="BA41" s="246">
        <v>32.310893999999998</v>
      </c>
      <c r="BB41" s="262">
        <f t="shared" si="8"/>
        <v>293.96449174000065</v>
      </c>
      <c r="BC41" s="272">
        <f t="shared" si="9"/>
        <v>0.15435861545967386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2</v>
      </c>
      <c r="Q42" s="145">
        <v>5517.9044640000002</v>
      </c>
      <c r="R42" s="145">
        <v>80.377499999999998</v>
      </c>
      <c r="S42" s="261">
        <f t="shared" si="3"/>
        <v>5437.5269640000006</v>
      </c>
      <c r="T42" s="244">
        <v>2555.5154400000001</v>
      </c>
      <c r="W42" s="266">
        <f t="shared" si="4"/>
        <v>2882.0115240000005</v>
      </c>
      <c r="X42" s="246">
        <v>66.217346580000012</v>
      </c>
      <c r="Y42" s="244">
        <v>358.14301200000006</v>
      </c>
      <c r="Z42" s="246">
        <v>6.2543660000000001</v>
      </c>
      <c r="AA42" s="244">
        <v>0</v>
      </c>
      <c r="AB42" s="244">
        <v>-0.44959500000000002</v>
      </c>
      <c r="AC42" s="246">
        <v>24.867599000000002</v>
      </c>
      <c r="AD42" s="244">
        <v>116.39515</v>
      </c>
      <c r="AE42" s="244">
        <v>520.57106399999998</v>
      </c>
      <c r="AF42" s="244">
        <v>375.45178900000002</v>
      </c>
      <c r="AG42" s="244">
        <v>78.089656000000005</v>
      </c>
      <c r="AH42" s="244">
        <v>0</v>
      </c>
      <c r="AI42" s="244">
        <v>112.81837200000001</v>
      </c>
      <c r="AJ42" s="244">
        <v>51.373722000000001</v>
      </c>
      <c r="AK42" s="244">
        <v>0.83924399999999999</v>
      </c>
      <c r="AL42" s="246">
        <v>105.62485199999999</v>
      </c>
      <c r="AM42" s="244">
        <v>3.09721</v>
      </c>
      <c r="AN42" s="244">
        <v>9.3715580000000003</v>
      </c>
      <c r="AO42" s="244">
        <v>0</v>
      </c>
      <c r="AP42" s="244">
        <v>13.817553</v>
      </c>
      <c r="AQ42" s="244">
        <v>9.8910900000000002</v>
      </c>
      <c r="AR42" s="244">
        <v>5.4351039999999999</v>
      </c>
      <c r="AS42" s="244">
        <v>0</v>
      </c>
      <c r="AT42" s="246">
        <v>1.358776</v>
      </c>
      <c r="AU42" s="261">
        <f t="shared" si="5"/>
        <v>42.971291000000001</v>
      </c>
      <c r="AV42" s="261">
        <f t="shared" si="6"/>
        <v>1404.1351400000001</v>
      </c>
      <c r="AW42" s="245">
        <v>86.731871000000012</v>
      </c>
      <c r="AX42" s="261">
        <f t="shared" si="7"/>
        <v>984.94779242000027</v>
      </c>
      <c r="AY42" s="244">
        <v>0</v>
      </c>
      <c r="AZ42" s="244">
        <v>0</v>
      </c>
      <c r="BA42" s="246">
        <v>188.550152</v>
      </c>
      <c r="BB42" s="262">
        <f t="shared" si="8"/>
        <v>796.39764042000024</v>
      </c>
      <c r="BC42" s="272">
        <f t="shared" si="9"/>
        <v>0.17850033447407657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2</v>
      </c>
      <c r="Q43" s="145">
        <v>3646.2247200000006</v>
      </c>
      <c r="R43" s="145">
        <v>127.34400000000001</v>
      </c>
      <c r="S43" s="261">
        <f t="shared" si="3"/>
        <v>3518.8807200000006</v>
      </c>
      <c r="T43" s="244">
        <v>1426.5378719999999</v>
      </c>
      <c r="W43" s="266">
        <f t="shared" si="4"/>
        <v>2092.3428480000007</v>
      </c>
      <c r="X43" s="246">
        <v>55.383860140000003</v>
      </c>
      <c r="Y43" s="244">
        <v>314.14381200000003</v>
      </c>
      <c r="Z43" s="246">
        <v>8.1226830000000003</v>
      </c>
      <c r="AA43" s="244">
        <v>0</v>
      </c>
      <c r="AB43" s="244">
        <v>-7.1635470000000003</v>
      </c>
      <c r="AC43" s="246">
        <v>48.895953999999996</v>
      </c>
      <c r="AD43" s="244">
        <v>121.99010999999999</v>
      </c>
      <c r="AE43" s="244">
        <v>361.78410100000002</v>
      </c>
      <c r="AF43" s="244">
        <v>302.69732700000003</v>
      </c>
      <c r="AG43" s="244">
        <v>107.23340300000001</v>
      </c>
      <c r="AH43" s="244">
        <v>0</v>
      </c>
      <c r="AI43" s="244">
        <v>140.463469</v>
      </c>
      <c r="AJ43" s="244">
        <v>43.161120000000004</v>
      </c>
      <c r="AK43" s="244">
        <v>0</v>
      </c>
      <c r="AL43" s="246">
        <v>30.752298</v>
      </c>
      <c r="AM43" s="244">
        <v>2.4378039999999999</v>
      </c>
      <c r="AN43" s="244">
        <v>1.5086410000000001</v>
      </c>
      <c r="AO43" s="244">
        <v>0</v>
      </c>
      <c r="AP43" s="244">
        <v>5.4750680000000012</v>
      </c>
      <c r="AQ43" s="244">
        <v>0</v>
      </c>
      <c r="AR43" s="244">
        <v>7.6231330000000002</v>
      </c>
      <c r="AS43" s="244">
        <v>0</v>
      </c>
      <c r="AT43" s="246">
        <v>3.1371740000000004</v>
      </c>
      <c r="AU43" s="261">
        <f t="shared" si="5"/>
        <v>20.181820000000002</v>
      </c>
      <c r="AV43" s="261">
        <f t="shared" si="6"/>
        <v>1128.2636480000001</v>
      </c>
      <c r="AW43" s="245">
        <v>57.308376000000003</v>
      </c>
      <c r="AX43" s="261">
        <f t="shared" si="7"/>
        <v>570.85287586000049</v>
      </c>
      <c r="AY43" s="244">
        <v>0</v>
      </c>
      <c r="AZ43" s="244">
        <v>0</v>
      </c>
      <c r="BA43" s="246">
        <v>151.173821</v>
      </c>
      <c r="BB43" s="262">
        <f t="shared" si="8"/>
        <v>419.67905486000052</v>
      </c>
      <c r="BC43" s="272">
        <f t="shared" si="9"/>
        <v>0.15655998181593164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2</v>
      </c>
      <c r="Q44" s="145">
        <v>2427.47928</v>
      </c>
      <c r="R44" s="145">
        <v>54.0015</v>
      </c>
      <c r="S44" s="261">
        <f t="shared" si="3"/>
        <v>2373.4777800000002</v>
      </c>
      <c r="T44" s="244">
        <v>812.05761599999994</v>
      </c>
      <c r="W44" s="266">
        <f t="shared" si="4"/>
        <v>1561.4201640000001</v>
      </c>
      <c r="X44" s="246">
        <v>34.517442400000007</v>
      </c>
      <c r="Y44" s="244">
        <v>189.74131200000002</v>
      </c>
      <c r="Z44" s="246">
        <v>41.152929</v>
      </c>
      <c r="AA44" s="244">
        <v>0</v>
      </c>
      <c r="AB44" s="244">
        <v>-2.1780379999999999</v>
      </c>
      <c r="AC44" s="246">
        <v>17.903872000000003</v>
      </c>
      <c r="AD44" s="244">
        <v>107.33331300000002</v>
      </c>
      <c r="AE44" s="244">
        <v>237.516043</v>
      </c>
      <c r="AF44" s="244">
        <v>215.96545599999999</v>
      </c>
      <c r="AG44" s="244">
        <v>82.275884999999988</v>
      </c>
      <c r="AH44" s="244">
        <v>0</v>
      </c>
      <c r="AI44" s="244">
        <v>94.574805999999995</v>
      </c>
      <c r="AJ44" s="244">
        <v>44.829616999999999</v>
      </c>
      <c r="AK44" s="244">
        <v>0</v>
      </c>
      <c r="AL44" s="246">
        <v>23.508823</v>
      </c>
      <c r="AM44" s="244">
        <v>2.557696</v>
      </c>
      <c r="AN44" s="244">
        <v>7.4033310000000006</v>
      </c>
      <c r="AO44" s="244">
        <v>1.5386139999999999</v>
      </c>
      <c r="AP44" s="244">
        <v>6.773898</v>
      </c>
      <c r="AQ44" s="244">
        <v>0</v>
      </c>
      <c r="AR44" s="244">
        <v>5.2153019999999994</v>
      </c>
      <c r="AS44" s="244">
        <v>0</v>
      </c>
      <c r="AT44" s="246">
        <v>2.777498</v>
      </c>
      <c r="AU44" s="261">
        <f t="shared" si="5"/>
        <v>26.266339000000002</v>
      </c>
      <c r="AV44" s="261">
        <f t="shared" si="6"/>
        <v>832.27028199999995</v>
      </c>
      <c r="AW44" s="245">
        <v>38.155628999999998</v>
      </c>
      <c r="AX44" s="261">
        <f t="shared" si="7"/>
        <v>441.30840360000013</v>
      </c>
      <c r="AY44" s="244">
        <v>0</v>
      </c>
      <c r="AZ44" s="244">
        <v>0</v>
      </c>
      <c r="BA44" s="246">
        <v>126.12638399999999</v>
      </c>
      <c r="BB44" s="262">
        <f t="shared" si="8"/>
        <v>315.18201960000016</v>
      </c>
      <c r="BC44" s="272">
        <f t="shared" si="9"/>
        <v>0.18179698061109717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2</v>
      </c>
      <c r="Q45" s="145">
        <v>3986.9639640000005</v>
      </c>
      <c r="R45" s="145">
        <v>52.542000000000002</v>
      </c>
      <c r="S45" s="261">
        <f t="shared" si="3"/>
        <v>3934.4219640000006</v>
      </c>
      <c r="T45" s="244">
        <v>1366.8561</v>
      </c>
      <c r="W45" s="266">
        <f t="shared" si="4"/>
        <v>2567.5658640000006</v>
      </c>
      <c r="X45" s="246">
        <v>94.06003054</v>
      </c>
      <c r="Y45" s="244">
        <v>314.69903999999997</v>
      </c>
      <c r="Z45" s="246">
        <v>19.952026999999998</v>
      </c>
      <c r="AA45" s="244">
        <v>0</v>
      </c>
      <c r="AB45" s="244">
        <v>-1.4986499999999998</v>
      </c>
      <c r="AC45" s="246">
        <v>16.095500999999999</v>
      </c>
      <c r="AD45" s="244">
        <v>112.38875899999999</v>
      </c>
      <c r="AE45" s="244">
        <v>335.22802299999995</v>
      </c>
      <c r="AF45" s="244">
        <v>293.02603900000003</v>
      </c>
      <c r="AG45" s="244">
        <v>90.738261999999992</v>
      </c>
      <c r="AH45" s="244">
        <v>0</v>
      </c>
      <c r="AI45" s="244">
        <v>105.385068</v>
      </c>
      <c r="AJ45" s="244">
        <v>40.773271000000001</v>
      </c>
      <c r="AK45" s="244">
        <v>1.1189920000000002</v>
      </c>
      <c r="AL45" s="246">
        <v>83.904418000000007</v>
      </c>
      <c r="AM45" s="244">
        <v>3.0472549999999998</v>
      </c>
      <c r="AN45" s="244">
        <v>5.6349239999999998</v>
      </c>
      <c r="AO45" s="244">
        <v>0.32970300000000002</v>
      </c>
      <c r="AP45" s="244">
        <v>7.9728180000000002</v>
      </c>
      <c r="AQ45" s="244">
        <v>0</v>
      </c>
      <c r="AR45" s="244">
        <v>5.1453650000000009</v>
      </c>
      <c r="AS45" s="244">
        <v>0</v>
      </c>
      <c r="AT45" s="246">
        <v>31.47165</v>
      </c>
      <c r="AU45" s="261">
        <f t="shared" si="5"/>
        <v>53.601714999999999</v>
      </c>
      <c r="AV45" s="261">
        <f t="shared" si="6"/>
        <v>1116.1645470000001</v>
      </c>
      <c r="AW45" s="245">
        <v>62.663552000000003</v>
      </c>
      <c r="AX45" s="261">
        <f t="shared" si="7"/>
        <v>974.62351846000024</v>
      </c>
      <c r="AY45" s="244">
        <v>0</v>
      </c>
      <c r="AZ45" s="244">
        <v>0</v>
      </c>
      <c r="BA45" s="246">
        <v>122.949246</v>
      </c>
      <c r="BB45" s="262">
        <f t="shared" si="8"/>
        <v>851.67427246000022</v>
      </c>
      <c r="BC45" s="272">
        <f t="shared" si="9"/>
        <v>0.24445255268427105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2</v>
      </c>
      <c r="Q46" s="145">
        <v>8543.4211080000005</v>
      </c>
      <c r="R46" s="145">
        <v>111.79350000000001</v>
      </c>
      <c r="S46" s="261">
        <f t="shared" si="3"/>
        <v>8431.6276080000007</v>
      </c>
      <c r="T46" s="244">
        <v>3217.5462600000001</v>
      </c>
      <c r="W46" s="266">
        <f t="shared" si="4"/>
        <v>5214.0813480000006</v>
      </c>
      <c r="X46" s="246">
        <v>97.345425660000004</v>
      </c>
      <c r="Y46" s="244">
        <v>952.10078399999998</v>
      </c>
      <c r="Z46" s="246">
        <v>38.335466999999994</v>
      </c>
      <c r="AA46" s="244">
        <v>0</v>
      </c>
      <c r="AB46" s="244">
        <v>-18.153647000000003</v>
      </c>
      <c r="AC46" s="246">
        <v>41.982182000000009</v>
      </c>
      <c r="AD46" s="244">
        <v>200.62927100000002</v>
      </c>
      <c r="AE46" s="244">
        <v>643.35046299999999</v>
      </c>
      <c r="AF46" s="244">
        <v>536.836412</v>
      </c>
      <c r="AG46" s="244">
        <v>124.45788699999999</v>
      </c>
      <c r="AH46" s="244">
        <v>0</v>
      </c>
      <c r="AI46" s="244">
        <v>138.105593</v>
      </c>
      <c r="AJ46" s="244">
        <v>106.713871</v>
      </c>
      <c r="AK46" s="244">
        <v>17.414313</v>
      </c>
      <c r="AL46" s="246">
        <v>164.65168000000003</v>
      </c>
      <c r="AM46" s="244">
        <v>2.7974799999999997</v>
      </c>
      <c r="AN46" s="244">
        <v>8.0727279999999997</v>
      </c>
      <c r="AO46" s="244">
        <v>1.8783079999999999</v>
      </c>
      <c r="AP46" s="244">
        <v>19.462468000000001</v>
      </c>
      <c r="AQ46" s="244">
        <v>0</v>
      </c>
      <c r="AR46" s="244">
        <v>9.1817289999999989</v>
      </c>
      <c r="AS46" s="244">
        <v>0</v>
      </c>
      <c r="AT46" s="246">
        <v>7.4233129999999994</v>
      </c>
      <c r="AU46" s="261">
        <f t="shared" si="5"/>
        <v>48.816026000000001</v>
      </c>
      <c r="AV46" s="261">
        <f t="shared" si="6"/>
        <v>1980.975516</v>
      </c>
      <c r="AW46" s="245">
        <v>134.27904000000001</v>
      </c>
      <c r="AX46" s="261">
        <f t="shared" si="7"/>
        <v>2034.8736503400005</v>
      </c>
      <c r="AY46" s="244">
        <v>0</v>
      </c>
      <c r="AZ46" s="244">
        <v>0</v>
      </c>
      <c r="BA46" s="246">
        <v>265.91046499999999</v>
      </c>
      <c r="BB46" s="262">
        <f t="shared" si="8"/>
        <v>1768.9631853400006</v>
      </c>
      <c r="BC46" s="272">
        <f t="shared" si="9"/>
        <v>0.23818018854701647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2</v>
      </c>
      <c r="Q47" s="145">
        <v>3359.3478840000002</v>
      </c>
      <c r="R47" s="145">
        <v>117.28500000000001</v>
      </c>
      <c r="S47" s="261">
        <f t="shared" si="3"/>
        <v>3242.0628840000004</v>
      </c>
      <c r="T47" s="244">
        <v>1200.9686400000003</v>
      </c>
      <c r="W47" s="266">
        <f t="shared" si="4"/>
        <v>2041.0942440000001</v>
      </c>
      <c r="X47" s="246">
        <v>42.595771540000001</v>
      </c>
      <c r="Y47" s="244">
        <v>289.43092799999999</v>
      </c>
      <c r="Z47" s="246">
        <v>8.6222330000000014</v>
      </c>
      <c r="AA47" s="244">
        <v>0</v>
      </c>
      <c r="AB47" s="244">
        <v>-2.2379840000000004</v>
      </c>
      <c r="AC47" s="246">
        <v>17.644106000000001</v>
      </c>
      <c r="AD47" s="244">
        <v>114.84654500000001</v>
      </c>
      <c r="AE47" s="244">
        <v>410.73001000000005</v>
      </c>
      <c r="AF47" s="244">
        <v>411.61920900000001</v>
      </c>
      <c r="AG47" s="244">
        <v>100.65932500000001</v>
      </c>
      <c r="AH47" s="244">
        <v>0</v>
      </c>
      <c r="AI47" s="244">
        <v>131.731335</v>
      </c>
      <c r="AJ47" s="244">
        <v>30.372639999999997</v>
      </c>
      <c r="AK47" s="244">
        <v>0</v>
      </c>
      <c r="AL47" s="246">
        <v>91.207839000000007</v>
      </c>
      <c r="AM47" s="244">
        <v>2.7974799999999997</v>
      </c>
      <c r="AN47" s="244">
        <v>2.1081009999999996</v>
      </c>
      <c r="AO47" s="244">
        <v>0.54950500000000013</v>
      </c>
      <c r="AP47" s="244">
        <v>6.8538259999999998</v>
      </c>
      <c r="AQ47" s="244">
        <v>0</v>
      </c>
      <c r="AR47" s="244">
        <v>5.1353739999999997</v>
      </c>
      <c r="AS47" s="244">
        <v>0</v>
      </c>
      <c r="AT47" s="246">
        <v>4.4659769999999996</v>
      </c>
      <c r="AU47" s="261">
        <f t="shared" si="5"/>
        <v>21.910262999999997</v>
      </c>
      <c r="AV47" s="261">
        <f t="shared" si="6"/>
        <v>1313.077166</v>
      </c>
      <c r="AW47" s="245">
        <v>60.345640000000003</v>
      </c>
      <c r="AX47" s="261">
        <f t="shared" si="7"/>
        <v>342.42862746000014</v>
      </c>
      <c r="AY47" s="244">
        <v>0</v>
      </c>
      <c r="AZ47" s="244">
        <v>0</v>
      </c>
      <c r="BA47" s="246">
        <v>209.64115300000003</v>
      </c>
      <c r="BB47" s="262">
        <f t="shared" si="8"/>
        <v>132.78747446000011</v>
      </c>
      <c r="BC47" s="272">
        <f t="shared" si="9"/>
        <v>0.10193306536989788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2</v>
      </c>
      <c r="Q48" s="145">
        <v>8577.4271760000011</v>
      </c>
      <c r="R48" s="145">
        <v>105.42000000000002</v>
      </c>
      <c r="S48" s="261">
        <f t="shared" si="3"/>
        <v>8472.007176000001</v>
      </c>
      <c r="T48" s="244">
        <v>3261.4302240000002</v>
      </c>
      <c r="W48" s="266">
        <f t="shared" si="4"/>
        <v>5210.5769520000013</v>
      </c>
      <c r="X48" s="246">
        <v>95.328442580000015</v>
      </c>
      <c r="Y48" s="244">
        <v>956.71022400000004</v>
      </c>
      <c r="Z48" s="246">
        <v>49.355539999999998</v>
      </c>
      <c r="AA48" s="244">
        <v>0</v>
      </c>
      <c r="AB48" s="244">
        <v>-12.238975</v>
      </c>
      <c r="AC48" s="246">
        <v>35.677861</v>
      </c>
      <c r="AD48" s="244">
        <v>299.28040500000003</v>
      </c>
      <c r="AE48" s="244">
        <v>802.97667000000001</v>
      </c>
      <c r="AF48" s="244">
        <v>1432.3497239999999</v>
      </c>
      <c r="AG48" s="244">
        <v>169.45735100000002</v>
      </c>
      <c r="AH48" s="244">
        <v>0</v>
      </c>
      <c r="AI48" s="244">
        <v>200.199658</v>
      </c>
      <c r="AJ48" s="244">
        <v>57.34834</v>
      </c>
      <c r="AK48" s="244">
        <v>0</v>
      </c>
      <c r="AL48" s="246">
        <v>115.465987</v>
      </c>
      <c r="AM48" s="244">
        <v>3.0172820000000002</v>
      </c>
      <c r="AN48" s="244">
        <v>1.978218</v>
      </c>
      <c r="AO48" s="244">
        <v>2.7275429999999998</v>
      </c>
      <c r="AP48" s="244">
        <v>10.360666999999999</v>
      </c>
      <c r="AQ48" s="244">
        <v>0</v>
      </c>
      <c r="AR48" s="244">
        <v>11.489650000000001</v>
      </c>
      <c r="AS48" s="244">
        <v>0</v>
      </c>
      <c r="AT48" s="246">
        <v>10.200811000000002</v>
      </c>
      <c r="AU48" s="261">
        <f t="shared" si="5"/>
        <v>39.774171000000003</v>
      </c>
      <c r="AV48" s="261">
        <f t="shared" si="6"/>
        <v>3116.8523060000002</v>
      </c>
      <c r="AW48" s="245">
        <v>134.81855400000001</v>
      </c>
      <c r="AX48" s="261">
        <f t="shared" si="7"/>
        <v>880.95077142000082</v>
      </c>
      <c r="AY48" s="244">
        <v>0</v>
      </c>
      <c r="AZ48" s="244">
        <v>0</v>
      </c>
      <c r="BA48" s="246">
        <v>469.44711700000005</v>
      </c>
      <c r="BB48" s="262">
        <f t="shared" si="8"/>
        <v>411.50365442000077</v>
      </c>
      <c r="BC48" s="272">
        <f t="shared" si="9"/>
        <v>0.10270571272058571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2</v>
      </c>
      <c r="Q49" s="145">
        <v>2752.1109720000009</v>
      </c>
      <c r="R49" s="145">
        <v>42.294000000000004</v>
      </c>
      <c r="S49" s="261">
        <f t="shared" si="3"/>
        <v>2709.816972000001</v>
      </c>
      <c r="T49" s="244">
        <v>1105.867512</v>
      </c>
      <c r="W49" s="266">
        <f t="shared" si="4"/>
        <v>1603.949460000001</v>
      </c>
      <c r="X49" s="246">
        <v>32.209348360000007</v>
      </c>
      <c r="Y49" s="244">
        <v>305.95158000000004</v>
      </c>
      <c r="Z49" s="246">
        <v>13.337985</v>
      </c>
      <c r="AA49" s="244">
        <v>0</v>
      </c>
      <c r="AB49" s="244">
        <v>-5.3351940000000004</v>
      </c>
      <c r="AC49" s="246">
        <v>13.058237</v>
      </c>
      <c r="AD49" s="244">
        <v>104.56580599999999</v>
      </c>
      <c r="AE49" s="244">
        <v>337.49598000000003</v>
      </c>
      <c r="AF49" s="244">
        <v>562.03371400000003</v>
      </c>
      <c r="AG49" s="244">
        <v>89.099738000000002</v>
      </c>
      <c r="AH49" s="244">
        <v>0</v>
      </c>
      <c r="AI49" s="244">
        <v>88.48029600000001</v>
      </c>
      <c r="AJ49" s="244">
        <v>25.696851999999996</v>
      </c>
      <c r="AK49" s="244">
        <v>0</v>
      </c>
      <c r="AL49" s="246">
        <v>42.701534000000002</v>
      </c>
      <c r="AM49" s="244">
        <v>6.1144920000000003</v>
      </c>
      <c r="AN49" s="244">
        <v>10.340685000000001</v>
      </c>
      <c r="AO49" s="244">
        <v>0.48955900000000002</v>
      </c>
      <c r="AP49" s="244">
        <v>6.0045909999999996</v>
      </c>
      <c r="AQ49" s="244">
        <v>0</v>
      </c>
      <c r="AR49" s="244">
        <v>4.2661569999999998</v>
      </c>
      <c r="AS49" s="244">
        <v>0</v>
      </c>
      <c r="AT49" s="246">
        <v>4.1662469999999994</v>
      </c>
      <c r="AU49" s="261">
        <f t="shared" si="5"/>
        <v>31.381730999999995</v>
      </c>
      <c r="AV49" s="261">
        <f t="shared" si="6"/>
        <v>1281.4556510000002</v>
      </c>
      <c r="AW49" s="245">
        <v>43.261029999999998</v>
      </c>
      <c r="AX49" s="261">
        <f t="shared" si="7"/>
        <v>-64.543091359999266</v>
      </c>
      <c r="AY49" s="244">
        <v>0</v>
      </c>
      <c r="AZ49" s="244">
        <v>0</v>
      </c>
      <c r="BA49" s="246">
        <v>98.741052999999994</v>
      </c>
      <c r="BB49" s="262">
        <f t="shared" si="8"/>
        <v>-163.28414435999926</v>
      </c>
      <c r="BC49" s="272">
        <f t="shared" si="9"/>
        <v>-2.3452212507657284E-2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2</v>
      </c>
      <c r="Q50" s="145">
        <v>6469.5515400000004</v>
      </c>
      <c r="R50" s="145">
        <v>69.709500000000006</v>
      </c>
      <c r="S50" s="261">
        <f t="shared" si="3"/>
        <v>6399.8420400000005</v>
      </c>
      <c r="T50" s="244">
        <v>2402.1363239999996</v>
      </c>
      <c r="W50" s="266">
        <f t="shared" si="4"/>
        <v>3997.7057160000008</v>
      </c>
      <c r="X50" s="246">
        <v>63.555760659999997</v>
      </c>
      <c r="Y50" s="244">
        <v>722.77066799999989</v>
      </c>
      <c r="Z50" s="246">
        <v>40.303694</v>
      </c>
      <c r="AA50" s="244">
        <v>0</v>
      </c>
      <c r="AB50" s="244">
        <v>-14.197211000000001</v>
      </c>
      <c r="AC50" s="246">
        <v>22.519714</v>
      </c>
      <c r="AD50" s="244">
        <v>203.636562</v>
      </c>
      <c r="AE50" s="244">
        <v>605.44460900000001</v>
      </c>
      <c r="AF50" s="244">
        <v>898.53059400000006</v>
      </c>
      <c r="AG50" s="244">
        <v>171.24573999999998</v>
      </c>
      <c r="AH50" s="244">
        <v>0</v>
      </c>
      <c r="AI50" s="244">
        <v>131.961128</v>
      </c>
      <c r="AJ50" s="244">
        <v>29.183710999999999</v>
      </c>
      <c r="AK50" s="244">
        <v>10.850225999999999</v>
      </c>
      <c r="AL50" s="246">
        <v>124.56778799999999</v>
      </c>
      <c r="AM50" s="244">
        <v>3.3669670000000003</v>
      </c>
      <c r="AN50" s="244">
        <v>8.602250999999999</v>
      </c>
      <c r="AO50" s="244">
        <v>1.578578</v>
      </c>
      <c r="AP50" s="244">
        <v>13.218093</v>
      </c>
      <c r="AQ50" s="244">
        <v>2.6276329999999999</v>
      </c>
      <c r="AR50" s="244">
        <v>9.5713779999999993</v>
      </c>
      <c r="AS50" s="244">
        <v>0</v>
      </c>
      <c r="AT50" s="246">
        <v>8.2925300000000011</v>
      </c>
      <c r="AU50" s="261">
        <f t="shared" si="5"/>
        <v>47.257429999999999</v>
      </c>
      <c r="AV50" s="261">
        <f t="shared" si="6"/>
        <v>2222.677788</v>
      </c>
      <c r="AW50" s="245">
        <v>101.68839799999999</v>
      </c>
      <c r="AX50" s="261">
        <f t="shared" si="7"/>
        <v>855.03191034000088</v>
      </c>
      <c r="AY50" s="244">
        <v>0</v>
      </c>
      <c r="AZ50" s="244">
        <v>0</v>
      </c>
      <c r="BA50" s="246">
        <v>266.35006899999996</v>
      </c>
      <c r="BB50" s="262">
        <f t="shared" si="8"/>
        <v>588.68184134000091</v>
      </c>
      <c r="BC50" s="272">
        <f t="shared" si="9"/>
        <v>0.13216246984872165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2</v>
      </c>
      <c r="Q51" s="145">
        <v>3436.2369720000006</v>
      </c>
      <c r="R51" s="145">
        <v>59.388000000000005</v>
      </c>
      <c r="S51" s="261">
        <f t="shared" si="3"/>
        <v>3376.8489720000007</v>
      </c>
      <c r="T51" s="244">
        <v>1286.7775559999998</v>
      </c>
      <c r="W51" s="266">
        <f t="shared" si="4"/>
        <v>2090.0714160000007</v>
      </c>
      <c r="X51" s="246">
        <v>41.337756319999997</v>
      </c>
      <c r="Y51" s="244">
        <v>381.22163999999998</v>
      </c>
      <c r="Z51" s="246">
        <v>21.660488000000001</v>
      </c>
      <c r="AA51" s="244">
        <v>0</v>
      </c>
      <c r="AB51" s="244">
        <v>-5.465077</v>
      </c>
      <c r="AC51" s="246">
        <v>18.763098000000003</v>
      </c>
      <c r="AD51" s="244">
        <v>121.500551</v>
      </c>
      <c r="AE51" s="244">
        <v>288.550071</v>
      </c>
      <c r="AF51" s="244">
        <v>428.99355799999995</v>
      </c>
      <c r="AG51" s="244">
        <v>99.110720000000001</v>
      </c>
      <c r="AH51" s="244">
        <v>0</v>
      </c>
      <c r="AI51" s="244">
        <v>109.56130599999999</v>
      </c>
      <c r="AJ51" s="244">
        <v>37.296402999999998</v>
      </c>
      <c r="AK51" s="244">
        <v>0</v>
      </c>
      <c r="AL51" s="246">
        <v>29.083800999999998</v>
      </c>
      <c r="AM51" s="244">
        <v>0.79927999999999999</v>
      </c>
      <c r="AN51" s="244">
        <v>7.4333040000000006</v>
      </c>
      <c r="AO51" s="244">
        <v>0.249775</v>
      </c>
      <c r="AP51" s="244">
        <v>10.980109000000001</v>
      </c>
      <c r="AQ51" s="244">
        <v>0</v>
      </c>
      <c r="AR51" s="244">
        <v>5.0654370000000002</v>
      </c>
      <c r="AS51" s="244">
        <v>0</v>
      </c>
      <c r="AT51" s="246">
        <v>2.1980200000000005</v>
      </c>
      <c r="AU51" s="261">
        <f t="shared" si="5"/>
        <v>26.725925</v>
      </c>
      <c r="AV51" s="261">
        <f t="shared" si="6"/>
        <v>1140.8223349999998</v>
      </c>
      <c r="AW51" s="245">
        <v>54.011346000000003</v>
      </c>
      <c r="AX51" s="261">
        <f t="shared" si="7"/>
        <v>464.31587168000101</v>
      </c>
      <c r="AY51" s="244">
        <v>0</v>
      </c>
      <c r="AZ51" s="244">
        <v>0</v>
      </c>
      <c r="BA51" s="246">
        <v>271.92504700000001</v>
      </c>
      <c r="BB51" s="262">
        <f t="shared" si="8"/>
        <v>192.390824680001</v>
      </c>
      <c r="BC51" s="272">
        <f t="shared" si="9"/>
        <v>0.13512335600351633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2</v>
      </c>
      <c r="Q52" s="145">
        <v>3453.7795200000005</v>
      </c>
      <c r="R52" s="145">
        <v>75.579000000000008</v>
      </c>
      <c r="S52" s="261">
        <f t="shared" si="3"/>
        <v>3378.2005200000003</v>
      </c>
      <c r="T52" s="244">
        <v>1306.1057759999999</v>
      </c>
      <c r="W52" s="266">
        <f t="shared" si="4"/>
        <v>2072.0947440000004</v>
      </c>
      <c r="X52" s="246">
        <v>38.270694420000005</v>
      </c>
      <c r="Y52" s="244">
        <v>381.26354400000002</v>
      </c>
      <c r="Z52" s="246">
        <v>18.233574999999998</v>
      </c>
      <c r="AA52" s="244">
        <v>0</v>
      </c>
      <c r="AB52" s="244">
        <v>-6.5141319999999991</v>
      </c>
      <c r="AC52" s="246">
        <v>30.532495999999998</v>
      </c>
      <c r="AD52" s="244">
        <v>128.19452100000001</v>
      </c>
      <c r="AE52" s="244">
        <v>354.66051800000002</v>
      </c>
      <c r="AF52" s="244">
        <v>154.02125599999999</v>
      </c>
      <c r="AG52" s="244">
        <v>139.53430599999999</v>
      </c>
      <c r="AH52" s="244">
        <v>0</v>
      </c>
      <c r="AI52" s="244">
        <v>92.176966000000007</v>
      </c>
      <c r="AJ52" s="244">
        <v>20.981099999999998</v>
      </c>
      <c r="AK52" s="244">
        <v>0</v>
      </c>
      <c r="AL52" s="246">
        <v>40.943117999999991</v>
      </c>
      <c r="AM52" s="244">
        <v>2.877408</v>
      </c>
      <c r="AN52" s="244">
        <v>8.7521159999999991</v>
      </c>
      <c r="AO52" s="244">
        <v>0.75931599999999999</v>
      </c>
      <c r="AP52" s="244">
        <v>6.5041409999999997</v>
      </c>
      <c r="AQ52" s="244">
        <v>0</v>
      </c>
      <c r="AR52" s="244">
        <v>2.6675970000000002</v>
      </c>
      <c r="AS52" s="244">
        <v>0</v>
      </c>
      <c r="AT52" s="246">
        <v>2.1280829999999997</v>
      </c>
      <c r="AU52" s="261">
        <f t="shared" si="5"/>
        <v>23.688661</v>
      </c>
      <c r="AV52" s="261">
        <f t="shared" si="6"/>
        <v>954.20044600000006</v>
      </c>
      <c r="AW52" s="245">
        <v>54.281102999999995</v>
      </c>
      <c r="AX52" s="261">
        <f t="shared" si="7"/>
        <v>649.86374558000034</v>
      </c>
      <c r="AY52" s="244">
        <v>0</v>
      </c>
      <c r="AZ52" s="244">
        <v>0</v>
      </c>
      <c r="BA52" s="246">
        <v>278.86879199999998</v>
      </c>
      <c r="BB52" s="262">
        <f t="shared" si="8"/>
        <v>370.99495358000036</v>
      </c>
      <c r="BC52" s="272">
        <f t="shared" si="9"/>
        <v>0.18816017114491437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2</v>
      </c>
      <c r="Q53" s="145">
        <v>1795.24674</v>
      </c>
      <c r="R53" s="145">
        <v>55.786500000000004</v>
      </c>
      <c r="S53" s="261">
        <f t="shared" si="3"/>
        <v>1739.4602400000001</v>
      </c>
      <c r="T53" s="244">
        <v>657.65185200000008</v>
      </c>
      <c r="W53" s="266">
        <f t="shared" si="4"/>
        <v>1081.8083879999999</v>
      </c>
      <c r="X53" s="246">
        <v>25.493002640000004</v>
      </c>
      <c r="Y53" s="244">
        <v>138.97461600000003</v>
      </c>
      <c r="Z53" s="246">
        <v>21.930244999999999</v>
      </c>
      <c r="AA53" s="244">
        <v>0</v>
      </c>
      <c r="AB53" s="244">
        <v>-0.50954100000000002</v>
      </c>
      <c r="AC53" s="246">
        <v>24.797662000000003</v>
      </c>
      <c r="AD53" s="244">
        <v>92.756444000000002</v>
      </c>
      <c r="AE53" s="244">
        <v>228.75393599999998</v>
      </c>
      <c r="AF53" s="244">
        <v>130.46247800000003</v>
      </c>
      <c r="AG53" s="244">
        <v>92.656533999999994</v>
      </c>
      <c r="AH53" s="244">
        <v>0</v>
      </c>
      <c r="AI53" s="244">
        <v>76.021519000000012</v>
      </c>
      <c r="AJ53" s="244">
        <v>23.488841000000001</v>
      </c>
      <c r="AK53" s="244">
        <v>0</v>
      </c>
      <c r="AL53" s="246">
        <v>23.718633999999998</v>
      </c>
      <c r="AM53" s="244">
        <v>0.84923499999999996</v>
      </c>
      <c r="AN53" s="244">
        <v>2.7075610000000001</v>
      </c>
      <c r="AO53" s="244">
        <v>1.818362</v>
      </c>
      <c r="AP53" s="244">
        <v>12.119083000000002</v>
      </c>
      <c r="AQ53" s="244">
        <v>0</v>
      </c>
      <c r="AR53" s="244">
        <v>4.4759680000000008</v>
      </c>
      <c r="AS53" s="244">
        <v>0</v>
      </c>
      <c r="AT53" s="246">
        <v>0.49954999999999999</v>
      </c>
      <c r="AU53" s="261">
        <f t="shared" si="5"/>
        <v>22.469759000000003</v>
      </c>
      <c r="AV53" s="261">
        <f t="shared" si="6"/>
        <v>690.32814499999995</v>
      </c>
      <c r="AW53" s="245">
        <v>28.214583999999999</v>
      </c>
      <c r="AX53" s="261">
        <f t="shared" si="7"/>
        <v>201.15591636000005</v>
      </c>
      <c r="AY53" s="244">
        <v>0</v>
      </c>
      <c r="AZ53" s="244">
        <v>0</v>
      </c>
      <c r="BA53" s="246">
        <v>206.533952</v>
      </c>
      <c r="BB53" s="262">
        <f t="shared" si="8"/>
        <v>-5.3780356399999505</v>
      </c>
      <c r="BC53" s="272">
        <f t="shared" si="9"/>
        <v>0.1120491751234151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2</v>
      </c>
      <c r="Q54" s="145">
        <v>6756.6619799999999</v>
      </c>
      <c r="R54" s="145">
        <v>140.25900000000001</v>
      </c>
      <c r="S54" s="261">
        <f t="shared" si="3"/>
        <v>6616.4029799999998</v>
      </c>
      <c r="T54" s="244">
        <v>2620.0056959999997</v>
      </c>
      <c r="W54" s="266">
        <f t="shared" si="4"/>
        <v>3996.3972840000001</v>
      </c>
      <c r="X54" s="246">
        <v>79.005435179999992</v>
      </c>
      <c r="Y54" s="244">
        <v>746.78165999999999</v>
      </c>
      <c r="Z54" s="246">
        <v>33.449868000000002</v>
      </c>
      <c r="AA54" s="244">
        <v>0</v>
      </c>
      <c r="AB54" s="244">
        <v>-16.645005999999999</v>
      </c>
      <c r="AC54" s="246">
        <v>53.082183000000008</v>
      </c>
      <c r="AD54" s="244">
        <v>172.64448000000002</v>
      </c>
      <c r="AE54" s="244">
        <v>553.79113899999993</v>
      </c>
      <c r="AF54" s="244">
        <v>329.56312600000001</v>
      </c>
      <c r="AG54" s="244">
        <v>212.928192</v>
      </c>
      <c r="AH54" s="244">
        <v>0</v>
      </c>
      <c r="AI54" s="244">
        <v>162.503615</v>
      </c>
      <c r="AJ54" s="244">
        <v>42.132047000000007</v>
      </c>
      <c r="AK54" s="244">
        <v>0</v>
      </c>
      <c r="AL54" s="246">
        <v>70.276694000000006</v>
      </c>
      <c r="AM54" s="244">
        <v>4.2062110000000006</v>
      </c>
      <c r="AN54" s="244">
        <v>9.2516660000000002</v>
      </c>
      <c r="AO54" s="244">
        <v>1.488659</v>
      </c>
      <c r="AP54" s="244">
        <v>21.220883999999998</v>
      </c>
      <c r="AQ54" s="244">
        <v>3.4069310000000002</v>
      </c>
      <c r="AR54" s="244">
        <v>4.7457250000000002</v>
      </c>
      <c r="AS54" s="244">
        <v>0</v>
      </c>
      <c r="AT54" s="246">
        <v>4.9055810000000006</v>
      </c>
      <c r="AU54" s="261">
        <f t="shared" si="5"/>
        <v>49.225656999999998</v>
      </c>
      <c r="AV54" s="261">
        <f t="shared" si="6"/>
        <v>1593.06495</v>
      </c>
      <c r="AW54" s="245">
        <v>106.194339</v>
      </c>
      <c r="AX54" s="261">
        <f t="shared" si="7"/>
        <v>1474.3382088200003</v>
      </c>
      <c r="AY54" s="244">
        <v>0</v>
      </c>
      <c r="AZ54" s="244">
        <v>0</v>
      </c>
      <c r="BA54" s="246">
        <v>276.08130299999999</v>
      </c>
      <c r="BB54" s="262">
        <f t="shared" si="8"/>
        <v>1198.2569058200004</v>
      </c>
      <c r="BC54" s="272">
        <f t="shared" si="9"/>
        <v>0.2182051156597892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2</v>
      </c>
      <c r="Q55" s="145">
        <v>3044.8612800000001</v>
      </c>
      <c r="R55" s="145">
        <v>44.814</v>
      </c>
      <c r="S55" s="261">
        <f t="shared" si="3"/>
        <v>3000.0472800000002</v>
      </c>
      <c r="T55" s="244">
        <v>1143.916344</v>
      </c>
      <c r="W55" s="266">
        <f t="shared" si="4"/>
        <v>1856.1309360000002</v>
      </c>
      <c r="X55" s="246">
        <v>52.472750539999993</v>
      </c>
      <c r="Y55" s="244">
        <v>338.73098399999998</v>
      </c>
      <c r="Z55" s="246">
        <v>11.359767</v>
      </c>
      <c r="AA55" s="244">
        <v>0</v>
      </c>
      <c r="AB55" s="244">
        <v>-7.6431149999999999</v>
      </c>
      <c r="AC55" s="246">
        <v>28.854008</v>
      </c>
      <c r="AD55" s="244">
        <v>137.01657399999999</v>
      </c>
      <c r="AE55" s="244">
        <v>229.852946</v>
      </c>
      <c r="AF55" s="244">
        <v>109.58128800000001</v>
      </c>
      <c r="AG55" s="244">
        <v>157.837818</v>
      </c>
      <c r="AH55" s="244">
        <v>0</v>
      </c>
      <c r="AI55" s="244">
        <v>137.416214</v>
      </c>
      <c r="AJ55" s="244">
        <v>38.815035000000002</v>
      </c>
      <c r="AK55" s="244">
        <v>0</v>
      </c>
      <c r="AL55" s="246">
        <v>42.571651000000003</v>
      </c>
      <c r="AM55" s="244">
        <v>3.446895</v>
      </c>
      <c r="AN55" s="244">
        <v>15.725833999999999</v>
      </c>
      <c r="AO55" s="244">
        <v>0.169847</v>
      </c>
      <c r="AP55" s="244">
        <v>54.940509000000006</v>
      </c>
      <c r="AQ55" s="244">
        <v>0</v>
      </c>
      <c r="AR55" s="244">
        <v>13.347975999999999</v>
      </c>
      <c r="AS55" s="244">
        <v>0</v>
      </c>
      <c r="AT55" s="246">
        <v>4.186229</v>
      </c>
      <c r="AU55" s="261">
        <f t="shared" si="5"/>
        <v>91.81729</v>
      </c>
      <c r="AV55" s="261">
        <f t="shared" si="6"/>
        <v>944.90881599999989</v>
      </c>
      <c r="AW55" s="245">
        <v>47.85689</v>
      </c>
      <c r="AX55" s="261">
        <f t="shared" si="7"/>
        <v>482.01262146000022</v>
      </c>
      <c r="AY55" s="244">
        <v>0</v>
      </c>
      <c r="AZ55" s="244">
        <v>0</v>
      </c>
      <c r="BA55" s="246">
        <v>82.885335999999995</v>
      </c>
      <c r="BB55" s="262">
        <f t="shared" si="8"/>
        <v>399.12728546000022</v>
      </c>
      <c r="BC55" s="272">
        <f t="shared" si="9"/>
        <v>0.15830363919239046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2</v>
      </c>
      <c r="Q56" s="145">
        <v>2348.4321359999999</v>
      </c>
      <c r="R56" s="145">
        <v>50.567999999999998</v>
      </c>
      <c r="S56" s="261">
        <f t="shared" si="3"/>
        <v>2297.8641359999997</v>
      </c>
      <c r="T56" s="244">
        <v>1147.9286520000001</v>
      </c>
      <c r="W56" s="266">
        <f t="shared" si="4"/>
        <v>1149.9354839999996</v>
      </c>
      <c r="X56" s="246">
        <v>34.569426500000006</v>
      </c>
      <c r="Y56" s="244">
        <v>151.28391599999998</v>
      </c>
      <c r="Z56" s="246">
        <v>10.790280000000001</v>
      </c>
      <c r="AA56" s="244">
        <v>0</v>
      </c>
      <c r="AB56" s="244">
        <v>-6.9937000000000013E-2</v>
      </c>
      <c r="AC56" s="246">
        <v>23.638705999999999</v>
      </c>
      <c r="AD56" s="244">
        <v>57.188483999999995</v>
      </c>
      <c r="AE56" s="244">
        <v>275.44187900000003</v>
      </c>
      <c r="AF56" s="244">
        <v>102.118011</v>
      </c>
      <c r="AG56" s="244">
        <v>57.038618999999997</v>
      </c>
      <c r="AH56" s="244">
        <v>0</v>
      </c>
      <c r="AI56" s="244">
        <v>72.234929999999991</v>
      </c>
      <c r="AJ56" s="244">
        <v>71.795326000000003</v>
      </c>
      <c r="AK56" s="244">
        <v>0</v>
      </c>
      <c r="AL56" s="246">
        <v>33.439876999999996</v>
      </c>
      <c r="AM56" s="244">
        <v>1.808371</v>
      </c>
      <c r="AN56" s="244">
        <v>7.5931599999999992</v>
      </c>
      <c r="AO56" s="244">
        <v>0</v>
      </c>
      <c r="AP56" s="244">
        <v>11.329794000000001</v>
      </c>
      <c r="AQ56" s="244">
        <v>0</v>
      </c>
      <c r="AR56" s="244">
        <v>4.0363639999999998</v>
      </c>
      <c r="AS56" s="244">
        <v>0</v>
      </c>
      <c r="AT56" s="246">
        <v>1.2089109999999998</v>
      </c>
      <c r="AU56" s="261">
        <f t="shared" si="5"/>
        <v>25.976599999999998</v>
      </c>
      <c r="AV56" s="261">
        <f t="shared" si="6"/>
        <v>695.23372600000005</v>
      </c>
      <c r="AW56" s="245">
        <v>36.906753999999999</v>
      </c>
      <c r="AX56" s="261">
        <f t="shared" si="7"/>
        <v>244.72015049999956</v>
      </c>
      <c r="AY56" s="244">
        <v>0</v>
      </c>
      <c r="AZ56" s="244">
        <v>0</v>
      </c>
      <c r="BA56" s="246">
        <v>42.301894000000004</v>
      </c>
      <c r="BB56" s="262">
        <f t="shared" si="8"/>
        <v>202.41825649999956</v>
      </c>
      <c r="BC56" s="272">
        <f t="shared" si="9"/>
        <v>0.10420575785375795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2</v>
      </c>
      <c r="Q57" s="145">
        <v>2519.652744</v>
      </c>
      <c r="R57" s="145">
        <v>33.9465</v>
      </c>
      <c r="S57" s="261">
        <f t="shared" si="3"/>
        <v>2485.706244</v>
      </c>
      <c r="T57" s="244">
        <v>920.93468399999995</v>
      </c>
      <c r="W57" s="266">
        <f t="shared" si="4"/>
        <v>1564.7715600000001</v>
      </c>
      <c r="X57" s="246">
        <v>52.909416980000003</v>
      </c>
      <c r="Y57" s="244">
        <v>198.81352799999996</v>
      </c>
      <c r="Z57" s="246">
        <v>39.824126</v>
      </c>
      <c r="AA57" s="244">
        <v>0</v>
      </c>
      <c r="AB57" s="244">
        <v>57.857880999999999</v>
      </c>
      <c r="AC57" s="246">
        <v>14.626823999999999</v>
      </c>
      <c r="AD57" s="244">
        <v>87.770934999999994</v>
      </c>
      <c r="AE57" s="244">
        <v>241.84214599999999</v>
      </c>
      <c r="AF57" s="244">
        <v>132.440696</v>
      </c>
      <c r="AG57" s="244">
        <v>170.74619000000001</v>
      </c>
      <c r="AH57" s="244">
        <v>0</v>
      </c>
      <c r="AI57" s="244">
        <v>74.093255999999997</v>
      </c>
      <c r="AJ57" s="244">
        <v>29.573360000000001</v>
      </c>
      <c r="AK57" s="244">
        <v>1.788389</v>
      </c>
      <c r="AL57" s="246">
        <v>51.763371000000006</v>
      </c>
      <c r="AM57" s="244">
        <v>0.189829</v>
      </c>
      <c r="AN57" s="244">
        <v>2.2579659999999997</v>
      </c>
      <c r="AO57" s="244">
        <v>0.159856</v>
      </c>
      <c r="AP57" s="244">
        <v>5.5150319999999997</v>
      </c>
      <c r="AQ57" s="244">
        <v>0</v>
      </c>
      <c r="AR57" s="244">
        <v>4.3760579999999996</v>
      </c>
      <c r="AS57" s="244">
        <v>0</v>
      </c>
      <c r="AT57" s="246">
        <v>1.258866</v>
      </c>
      <c r="AU57" s="261">
        <f t="shared" si="5"/>
        <v>13.757606999999998</v>
      </c>
      <c r="AV57" s="261">
        <f t="shared" si="6"/>
        <v>803.77594999999997</v>
      </c>
      <c r="AW57" s="245">
        <v>45.259229999999995</v>
      </c>
      <c r="AX57" s="261">
        <f t="shared" si="7"/>
        <v>496.6740140200003</v>
      </c>
      <c r="AY57" s="244">
        <v>0</v>
      </c>
      <c r="AZ57" s="244">
        <v>0</v>
      </c>
      <c r="BA57" s="246">
        <v>195.014329</v>
      </c>
      <c r="BB57" s="262">
        <f t="shared" si="8"/>
        <v>301.65968502000032</v>
      </c>
      <c r="BC57" s="272">
        <f t="shared" si="9"/>
        <v>0.1971200258459109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2</v>
      </c>
      <c r="Q58" s="145">
        <v>3116.1549960000002</v>
      </c>
      <c r="R58" s="145">
        <v>45.9375</v>
      </c>
      <c r="S58" s="261">
        <f t="shared" si="3"/>
        <v>3070.2174960000002</v>
      </c>
      <c r="T58" s="244">
        <v>1175.134824</v>
      </c>
      <c r="W58" s="266">
        <f t="shared" si="4"/>
        <v>1895.0826720000002</v>
      </c>
      <c r="X58" s="246">
        <v>34.548632859999998</v>
      </c>
      <c r="Y58" s="244">
        <v>346.65084000000002</v>
      </c>
      <c r="Z58" s="246">
        <v>17.514223000000001</v>
      </c>
      <c r="AA58" s="244">
        <v>0</v>
      </c>
      <c r="AB58" s="244">
        <v>-6.7239430000000002</v>
      </c>
      <c r="AC58" s="246">
        <v>15.545996000000001</v>
      </c>
      <c r="AD58" s="244">
        <v>107.10352</v>
      </c>
      <c r="AE58" s="244">
        <v>273.87329200000005</v>
      </c>
      <c r="AF58" s="244">
        <v>145.96851000000001</v>
      </c>
      <c r="AG58" s="244">
        <v>130.97201900000002</v>
      </c>
      <c r="AH58" s="244">
        <v>0</v>
      </c>
      <c r="AI58" s="244">
        <v>68.138620000000003</v>
      </c>
      <c r="AJ58" s="244">
        <v>32.500723000000001</v>
      </c>
      <c r="AK58" s="244">
        <v>1.9982</v>
      </c>
      <c r="AL58" s="246">
        <v>36.956709000000004</v>
      </c>
      <c r="AM58" s="244">
        <v>4.2062110000000006</v>
      </c>
      <c r="AN58" s="244">
        <v>3.8565259999999997</v>
      </c>
      <c r="AO58" s="244">
        <v>2.9573359999999997</v>
      </c>
      <c r="AP58" s="244">
        <v>10.240775000000001</v>
      </c>
      <c r="AQ58" s="244">
        <v>0</v>
      </c>
      <c r="AR58" s="244">
        <v>12.159046999999999</v>
      </c>
      <c r="AS58" s="244">
        <v>0</v>
      </c>
      <c r="AT58" s="246">
        <v>4.7057609999999999</v>
      </c>
      <c r="AU58" s="261">
        <f t="shared" si="5"/>
        <v>38.125656000000006</v>
      </c>
      <c r="AV58" s="261">
        <f t="shared" si="6"/>
        <v>835.63724900000011</v>
      </c>
      <c r="AW58" s="245">
        <v>48.975882000000006</v>
      </c>
      <c r="AX58" s="261">
        <f t="shared" si="7"/>
        <v>620.57789814000012</v>
      </c>
      <c r="AY58" s="244">
        <v>0</v>
      </c>
      <c r="AZ58" s="244">
        <v>0</v>
      </c>
      <c r="BA58" s="246">
        <v>385.53270800000001</v>
      </c>
      <c r="BB58" s="262">
        <f t="shared" si="8"/>
        <v>235.0451901400001</v>
      </c>
      <c r="BC58" s="272">
        <f t="shared" si="9"/>
        <v>0.19914859785106789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2</v>
      </c>
      <c r="Q59" s="145">
        <v>3611.9071800000002</v>
      </c>
      <c r="R59" s="145">
        <v>106.66950000000001</v>
      </c>
      <c r="S59" s="261">
        <f t="shared" si="3"/>
        <v>3505.2376800000002</v>
      </c>
      <c r="T59" s="244">
        <v>1316.5922519999999</v>
      </c>
      <c r="W59" s="266">
        <f t="shared" si="4"/>
        <v>2188.6454280000003</v>
      </c>
      <c r="X59" s="246">
        <v>58.14941426</v>
      </c>
      <c r="Y59" s="244">
        <v>313.03335600000003</v>
      </c>
      <c r="Z59" s="246">
        <v>8.1926199999999998</v>
      </c>
      <c r="AA59" s="244">
        <v>0</v>
      </c>
      <c r="AB59" s="244">
        <v>-7.6531060000000002</v>
      </c>
      <c r="AC59" s="246">
        <v>19.012873000000003</v>
      </c>
      <c r="AD59" s="244">
        <v>82.265894000000003</v>
      </c>
      <c r="AE59" s="244">
        <v>430.80192899999997</v>
      </c>
      <c r="AF59" s="244">
        <v>179.818018</v>
      </c>
      <c r="AG59" s="244">
        <v>225.18714900000001</v>
      </c>
      <c r="AH59" s="244">
        <v>0</v>
      </c>
      <c r="AI59" s="244">
        <v>177.71990799999998</v>
      </c>
      <c r="AJ59" s="244">
        <v>53.222057000000007</v>
      </c>
      <c r="AK59" s="244">
        <v>4.4559859999999993</v>
      </c>
      <c r="AL59" s="246">
        <v>58.027728000000003</v>
      </c>
      <c r="AM59" s="244">
        <v>3.0272729999999997</v>
      </c>
      <c r="AN59" s="244">
        <v>12.199011</v>
      </c>
      <c r="AO59" s="244">
        <v>0.40963100000000002</v>
      </c>
      <c r="AP59" s="244">
        <v>8.0427550000000014</v>
      </c>
      <c r="AQ59" s="244">
        <v>0</v>
      </c>
      <c r="AR59" s="244">
        <v>5.345184999999999</v>
      </c>
      <c r="AS59" s="244">
        <v>0</v>
      </c>
      <c r="AT59" s="246">
        <v>4.6158420000000007</v>
      </c>
      <c r="AU59" s="261">
        <f t="shared" si="5"/>
        <v>33.639696999999998</v>
      </c>
      <c r="AV59" s="261">
        <f t="shared" si="6"/>
        <v>1245.1383659999999</v>
      </c>
      <c r="AW59" s="245">
        <v>64.881553999999994</v>
      </c>
      <c r="AX59" s="261">
        <f t="shared" si="7"/>
        <v>510.60988474000015</v>
      </c>
      <c r="AY59" s="244">
        <v>0</v>
      </c>
      <c r="AZ59" s="244">
        <v>0</v>
      </c>
      <c r="BA59" s="246">
        <v>282.80524600000001</v>
      </c>
      <c r="BB59" s="262">
        <f t="shared" si="8"/>
        <v>227.80463874000014</v>
      </c>
      <c r="BC59" s="272">
        <f t="shared" si="9"/>
        <v>0.14136849572640461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2</v>
      </c>
      <c r="Q60" s="145">
        <v>6337.643148000001</v>
      </c>
      <c r="R60" s="145">
        <v>57.204000000000001</v>
      </c>
      <c r="S60" s="261">
        <f t="shared" si="3"/>
        <v>6280.4391480000013</v>
      </c>
      <c r="T60" s="244">
        <v>2570.9046840000001</v>
      </c>
      <c r="W60" s="266">
        <f t="shared" si="4"/>
        <v>3709.5344640000012</v>
      </c>
      <c r="X60" s="246">
        <v>60.093619599999997</v>
      </c>
      <c r="Y60" s="244">
        <v>709.36138800000003</v>
      </c>
      <c r="Z60" s="246">
        <v>23.199102</v>
      </c>
      <c r="AA60" s="244">
        <v>0</v>
      </c>
      <c r="AB60" s="244">
        <v>-5.4550859999999997</v>
      </c>
      <c r="AC60" s="246">
        <v>12.958327000000001</v>
      </c>
      <c r="AD60" s="244">
        <v>109.551315</v>
      </c>
      <c r="AE60" s="244">
        <v>442.15170499999999</v>
      </c>
      <c r="AF60" s="244">
        <v>368.02847600000001</v>
      </c>
      <c r="AG60" s="244">
        <v>134.33898600000001</v>
      </c>
      <c r="AH60" s="244">
        <v>0</v>
      </c>
      <c r="AI60" s="244">
        <v>271.44547900000003</v>
      </c>
      <c r="AJ60" s="244">
        <v>49.365530999999997</v>
      </c>
      <c r="AK60" s="244">
        <v>0</v>
      </c>
      <c r="AL60" s="246">
        <v>50.884163000000001</v>
      </c>
      <c r="AM60" s="244">
        <v>4.2661569999999998</v>
      </c>
      <c r="AN60" s="244">
        <v>13.807562000000001</v>
      </c>
      <c r="AO60" s="244">
        <v>1.009091</v>
      </c>
      <c r="AP60" s="244">
        <v>44.55986</v>
      </c>
      <c r="AQ60" s="244">
        <v>0</v>
      </c>
      <c r="AR60" s="244">
        <v>5.0054910000000001</v>
      </c>
      <c r="AS60" s="244">
        <v>0</v>
      </c>
      <c r="AT60" s="246">
        <v>73.893435999999994</v>
      </c>
      <c r="AU60" s="261">
        <f t="shared" si="5"/>
        <v>142.541597</v>
      </c>
      <c r="AV60" s="261">
        <f t="shared" si="6"/>
        <v>1568.3072519999998</v>
      </c>
      <c r="AW60" s="245">
        <v>99.61027</v>
      </c>
      <c r="AX60" s="261">
        <f t="shared" si="7"/>
        <v>1256.4660734000013</v>
      </c>
      <c r="AY60" s="244">
        <v>0</v>
      </c>
      <c r="AZ60" s="244">
        <v>0</v>
      </c>
      <c r="BA60" s="246">
        <v>286.46195200000005</v>
      </c>
      <c r="BB60" s="262">
        <f t="shared" si="8"/>
        <v>970.00412140000117</v>
      </c>
      <c r="BC60" s="272">
        <f t="shared" si="9"/>
        <v>0.19825446842908945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2</v>
      </c>
      <c r="Q61" s="145">
        <v>4181.6562120000008</v>
      </c>
      <c r="R61" s="145">
        <v>44.887500000000003</v>
      </c>
      <c r="S61" s="261">
        <f t="shared" si="3"/>
        <v>4136.768712000001</v>
      </c>
      <c r="T61" s="244">
        <v>1565.0096400000002</v>
      </c>
      <c r="W61" s="266">
        <f t="shared" si="4"/>
        <v>2571.7590720000007</v>
      </c>
      <c r="X61" s="246">
        <v>89.599794760000023</v>
      </c>
      <c r="Y61" s="244">
        <v>467.18769599999996</v>
      </c>
      <c r="Z61" s="246">
        <v>23.209092999999999</v>
      </c>
      <c r="AA61" s="244">
        <v>0</v>
      </c>
      <c r="AB61" s="244">
        <v>-5.49505</v>
      </c>
      <c r="AC61" s="246">
        <v>15.096401</v>
      </c>
      <c r="AD61" s="244">
        <v>82.335830999999999</v>
      </c>
      <c r="AE61" s="244">
        <v>380.58716300000003</v>
      </c>
      <c r="AF61" s="244">
        <v>306.304078</v>
      </c>
      <c r="AG61" s="244">
        <v>120.52143299999999</v>
      </c>
      <c r="AH61" s="244">
        <v>0</v>
      </c>
      <c r="AI61" s="244">
        <v>96.692898</v>
      </c>
      <c r="AJ61" s="244">
        <v>43.630696999999998</v>
      </c>
      <c r="AK61" s="244">
        <v>0</v>
      </c>
      <c r="AL61" s="246">
        <v>71.525569000000004</v>
      </c>
      <c r="AM61" s="244">
        <v>5.3152120000000007</v>
      </c>
      <c r="AN61" s="244">
        <v>10.020973</v>
      </c>
      <c r="AO61" s="244">
        <v>0.52952300000000008</v>
      </c>
      <c r="AP61" s="244">
        <v>28.784070999999997</v>
      </c>
      <c r="AQ61" s="244">
        <v>0</v>
      </c>
      <c r="AR61" s="244">
        <v>3.1371740000000004</v>
      </c>
      <c r="AS61" s="244">
        <v>0</v>
      </c>
      <c r="AT61" s="246">
        <v>52.232948</v>
      </c>
      <c r="AU61" s="261">
        <f t="shared" si="5"/>
        <v>100.019901</v>
      </c>
      <c r="AV61" s="261">
        <f t="shared" si="6"/>
        <v>1201.6175699999999</v>
      </c>
      <c r="AW61" s="245">
        <v>65.720798000000002</v>
      </c>
      <c r="AX61" s="261">
        <f t="shared" si="7"/>
        <v>734.0254712400008</v>
      </c>
      <c r="AY61" s="244">
        <v>0</v>
      </c>
      <c r="AZ61" s="244">
        <v>0</v>
      </c>
      <c r="BA61" s="246">
        <v>317.69381800000002</v>
      </c>
      <c r="BB61" s="262">
        <f t="shared" si="8"/>
        <v>416.33165324000078</v>
      </c>
      <c r="BC61" s="272">
        <f t="shared" si="9"/>
        <v>0.17553462887111215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2</v>
      </c>
      <c r="Q62" s="145">
        <v>1750.4392680000001</v>
      </c>
      <c r="R62" s="145">
        <v>64.134</v>
      </c>
      <c r="S62" s="261">
        <f t="shared" si="3"/>
        <v>1686.3052680000001</v>
      </c>
      <c r="T62" s="244">
        <v>670.9249440000001</v>
      </c>
      <c r="W62" s="266">
        <f t="shared" si="4"/>
        <v>1015.380324</v>
      </c>
      <c r="X62" s="246">
        <v>24.349352440000001</v>
      </c>
      <c r="Y62" s="244">
        <v>150.52964399999999</v>
      </c>
      <c r="Z62" s="246">
        <v>4.565887</v>
      </c>
      <c r="AA62" s="244">
        <v>0</v>
      </c>
      <c r="AB62" s="244">
        <v>-0.57947799999999994</v>
      </c>
      <c r="AC62" s="246">
        <v>25.137356</v>
      </c>
      <c r="AD62" s="244">
        <v>76.061482999999996</v>
      </c>
      <c r="AE62" s="244">
        <v>231.081839</v>
      </c>
      <c r="AF62" s="244">
        <v>141.24276700000001</v>
      </c>
      <c r="AG62" s="244">
        <v>93.156083999999993</v>
      </c>
      <c r="AH62" s="244">
        <v>0</v>
      </c>
      <c r="AI62" s="244">
        <v>93.835471999999996</v>
      </c>
      <c r="AJ62" s="244">
        <v>19.112783</v>
      </c>
      <c r="AK62" s="244">
        <v>0</v>
      </c>
      <c r="AL62" s="246">
        <v>22.359857999999999</v>
      </c>
      <c r="AM62" s="244">
        <v>3.576778</v>
      </c>
      <c r="AN62" s="244">
        <v>0.5594960000000001</v>
      </c>
      <c r="AO62" s="244">
        <v>0</v>
      </c>
      <c r="AP62" s="244">
        <v>2.2979299999999996</v>
      </c>
      <c r="AQ62" s="244">
        <v>0</v>
      </c>
      <c r="AR62" s="244">
        <v>2.9972999999999996</v>
      </c>
      <c r="AS62" s="244">
        <v>0</v>
      </c>
      <c r="AT62" s="246">
        <v>4.4859590000000003</v>
      </c>
      <c r="AU62" s="261">
        <f t="shared" si="5"/>
        <v>13.917462999999998</v>
      </c>
      <c r="AV62" s="261">
        <f t="shared" si="6"/>
        <v>690.76774900000009</v>
      </c>
      <c r="AW62" s="245">
        <v>27.515213999999997</v>
      </c>
      <c r="AX62" s="261">
        <f t="shared" si="7"/>
        <v>142.21035555999984</v>
      </c>
      <c r="AY62" s="244">
        <v>0</v>
      </c>
      <c r="AZ62" s="244">
        <v>0</v>
      </c>
      <c r="BA62" s="246">
        <v>189.57922499999998</v>
      </c>
      <c r="BB62" s="262">
        <f t="shared" si="8"/>
        <v>-47.36886944000014</v>
      </c>
      <c r="BC62" s="272">
        <f t="shared" si="9"/>
        <v>8.1242667574799768E-2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2</v>
      </c>
      <c r="Q63" s="145">
        <v>1016.2775160000001</v>
      </c>
      <c r="R63" s="145">
        <v>24.958500000000001</v>
      </c>
      <c r="S63" s="261">
        <f t="shared" si="3"/>
        <v>991.31901600000015</v>
      </c>
      <c r="T63" s="244">
        <v>537.7435559999999</v>
      </c>
      <c r="W63" s="266">
        <f t="shared" si="4"/>
        <v>453.57546000000025</v>
      </c>
      <c r="X63" s="246">
        <v>23.153718139999999</v>
      </c>
      <c r="Y63" s="244">
        <v>93.215447999999995</v>
      </c>
      <c r="Z63" s="246">
        <v>9.1517560000000007</v>
      </c>
      <c r="AA63" s="244">
        <v>0</v>
      </c>
      <c r="AB63" s="244">
        <v>-0.179838</v>
      </c>
      <c r="AC63" s="246">
        <v>3.9064810000000003</v>
      </c>
      <c r="AD63" s="244">
        <v>38.9649</v>
      </c>
      <c r="AE63" s="244">
        <v>40.013954999999996</v>
      </c>
      <c r="AF63" s="244">
        <v>43.560760000000002</v>
      </c>
      <c r="AG63" s="244">
        <v>9.8011710000000001</v>
      </c>
      <c r="AH63" s="244">
        <v>0</v>
      </c>
      <c r="AI63" s="244">
        <v>2.7874889999999999</v>
      </c>
      <c r="AJ63" s="244">
        <v>4.8056709999999994</v>
      </c>
      <c r="AK63" s="244">
        <v>0</v>
      </c>
      <c r="AL63" s="246">
        <v>16.784880000000001</v>
      </c>
      <c r="AM63" s="244">
        <v>3.287039</v>
      </c>
      <c r="AN63" s="244">
        <v>0.48955900000000002</v>
      </c>
      <c r="AO63" s="244">
        <v>0</v>
      </c>
      <c r="AP63" s="244">
        <v>14.287130000000001</v>
      </c>
      <c r="AQ63" s="244">
        <v>0</v>
      </c>
      <c r="AR63" s="244">
        <v>1.19892</v>
      </c>
      <c r="AS63" s="244">
        <v>0</v>
      </c>
      <c r="AT63" s="246">
        <v>-0.40963100000000002</v>
      </c>
      <c r="AU63" s="261">
        <f t="shared" si="5"/>
        <v>18.853017000000001</v>
      </c>
      <c r="AV63" s="261">
        <f t="shared" si="6"/>
        <v>175.57184299999997</v>
      </c>
      <c r="AW63" s="245">
        <v>15.975608999999999</v>
      </c>
      <c r="AX63" s="261">
        <f t="shared" si="7"/>
        <v>140.23372886000033</v>
      </c>
      <c r="AY63" s="244">
        <v>0</v>
      </c>
      <c r="AZ63" s="244">
        <v>0</v>
      </c>
      <c r="BA63" s="246">
        <v>25.067419000000001</v>
      </c>
      <c r="BB63" s="262">
        <f t="shared" si="8"/>
        <v>115.16630986000033</v>
      </c>
      <c r="BC63" s="272">
        <f t="shared" si="9"/>
        <v>0.13798763295674477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2</v>
      </c>
      <c r="Q64" s="145">
        <v>797.60192400000005</v>
      </c>
      <c r="R64" s="145">
        <v>31.437000000000001</v>
      </c>
      <c r="S64" s="261">
        <f t="shared" si="3"/>
        <v>766.16492400000004</v>
      </c>
      <c r="T64" s="244">
        <v>420.33902399999999</v>
      </c>
      <c r="W64" s="266">
        <f t="shared" si="4"/>
        <v>345.82590000000005</v>
      </c>
      <c r="X64" s="246">
        <v>18.787053740000001</v>
      </c>
      <c r="Y64" s="244">
        <v>71.980595999999991</v>
      </c>
      <c r="Z64" s="246">
        <v>14.636815</v>
      </c>
      <c r="AA64" s="244">
        <v>0</v>
      </c>
      <c r="AB64" s="244">
        <v>-0.159856</v>
      </c>
      <c r="AC64" s="246">
        <v>4.5558959999999997</v>
      </c>
      <c r="AD64" s="244">
        <v>64.272103000000001</v>
      </c>
      <c r="AE64" s="244">
        <v>32.630605999999993</v>
      </c>
      <c r="AF64" s="244">
        <v>63.842490000000005</v>
      </c>
      <c r="AG64" s="244">
        <v>10.850225999999999</v>
      </c>
      <c r="AH64" s="244">
        <v>0</v>
      </c>
      <c r="AI64" s="244">
        <v>1.1289829999999998</v>
      </c>
      <c r="AJ64" s="244">
        <v>5.0654370000000002</v>
      </c>
      <c r="AK64" s="244">
        <v>0</v>
      </c>
      <c r="AL64" s="246">
        <v>133.30991300000002</v>
      </c>
      <c r="AM64" s="244">
        <v>0.99909999999999999</v>
      </c>
      <c r="AN64" s="244">
        <v>6.0845190000000002</v>
      </c>
      <c r="AO64" s="244">
        <v>0</v>
      </c>
      <c r="AP64" s="244">
        <v>6.3342939999999999</v>
      </c>
      <c r="AQ64" s="244">
        <v>0</v>
      </c>
      <c r="AR64" s="244">
        <v>1.0590460000000002</v>
      </c>
      <c r="AS64" s="244">
        <v>0</v>
      </c>
      <c r="AT64" s="246">
        <v>1.0290729999999999</v>
      </c>
      <c r="AU64" s="261">
        <f t="shared" si="5"/>
        <v>15.506032000000001</v>
      </c>
      <c r="AV64" s="261">
        <f t="shared" si="6"/>
        <v>326.60579000000001</v>
      </c>
      <c r="AW64" s="245">
        <v>12.538705</v>
      </c>
      <c r="AX64" s="261">
        <f t="shared" si="7"/>
        <v>-94.32701973999994</v>
      </c>
      <c r="AY64" s="244">
        <v>0</v>
      </c>
      <c r="AZ64" s="244">
        <v>0</v>
      </c>
      <c r="BA64" s="246">
        <v>25.117374000000002</v>
      </c>
      <c r="BB64" s="262">
        <f t="shared" si="8"/>
        <v>-119.44439373999994</v>
      </c>
      <c r="BC64" s="272">
        <f t="shared" si="9"/>
        <v>-0.11826328009208756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2</v>
      </c>
      <c r="Q65" s="145">
        <v>2771.0662680000005</v>
      </c>
      <c r="R65" s="145">
        <v>17.671499999999998</v>
      </c>
      <c r="S65" s="261">
        <f t="shared" si="3"/>
        <v>2753.3947680000006</v>
      </c>
      <c r="T65" s="244">
        <v>1045.200996</v>
      </c>
      <c r="W65" s="266">
        <f t="shared" si="4"/>
        <v>1708.1937720000005</v>
      </c>
      <c r="X65" s="246">
        <v>59.636159520000007</v>
      </c>
      <c r="Y65" s="244">
        <v>311.04291599999999</v>
      </c>
      <c r="Z65" s="246">
        <v>17.364357999999999</v>
      </c>
      <c r="AA65" s="244">
        <v>0</v>
      </c>
      <c r="AB65" s="244">
        <v>-6.1144920000000003</v>
      </c>
      <c r="AC65" s="246">
        <v>8.9419449999999987</v>
      </c>
      <c r="AD65" s="244">
        <v>103.736553</v>
      </c>
      <c r="AE65" s="244">
        <v>240.75312700000001</v>
      </c>
      <c r="AF65" s="244">
        <v>153.711535</v>
      </c>
      <c r="AG65" s="244">
        <v>256.98850200000004</v>
      </c>
      <c r="AH65" s="244">
        <v>0</v>
      </c>
      <c r="AI65" s="244">
        <v>84.324039999999997</v>
      </c>
      <c r="AJ65" s="244">
        <v>42.861389999999993</v>
      </c>
      <c r="AK65" s="244">
        <v>0</v>
      </c>
      <c r="AL65" s="246">
        <v>63.542760000000008</v>
      </c>
      <c r="AM65" s="244">
        <v>3.8265530000000001</v>
      </c>
      <c r="AN65" s="244">
        <v>8.8320439999999998</v>
      </c>
      <c r="AO65" s="244">
        <v>1.6385240000000001</v>
      </c>
      <c r="AP65" s="244">
        <v>32.101083000000003</v>
      </c>
      <c r="AQ65" s="244">
        <v>0</v>
      </c>
      <c r="AR65" s="244">
        <v>5.9246629999999998</v>
      </c>
      <c r="AS65" s="244">
        <v>0</v>
      </c>
      <c r="AT65" s="246">
        <v>23.239066000000001</v>
      </c>
      <c r="AU65" s="261">
        <f t="shared" si="5"/>
        <v>75.56193300000001</v>
      </c>
      <c r="AV65" s="261">
        <f t="shared" si="6"/>
        <v>1021.4798400000002</v>
      </c>
      <c r="AW65" s="245">
        <v>43.55076900000001</v>
      </c>
      <c r="AX65" s="261">
        <f t="shared" si="7"/>
        <v>257.94718248000044</v>
      </c>
      <c r="AY65" s="244">
        <v>0</v>
      </c>
      <c r="AZ65" s="244">
        <v>0</v>
      </c>
      <c r="BA65" s="246">
        <v>299.17050399999999</v>
      </c>
      <c r="BB65" s="262">
        <f t="shared" si="8"/>
        <v>-41.223321519999558</v>
      </c>
      <c r="BC65" s="272">
        <f t="shared" si="9"/>
        <v>9.3085894573777972E-2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2</v>
      </c>
      <c r="Q66" s="145">
        <v>1881.3465000000003</v>
      </c>
      <c r="R66" s="145">
        <v>25.809000000000001</v>
      </c>
      <c r="S66" s="261">
        <f t="shared" si="3"/>
        <v>1855.5375000000004</v>
      </c>
      <c r="T66" s="244">
        <v>998.71898400000009</v>
      </c>
      <c r="W66" s="266">
        <f t="shared" si="4"/>
        <v>856.81851600000027</v>
      </c>
      <c r="X66" s="246">
        <v>43.687437640000006</v>
      </c>
      <c r="Y66" s="244">
        <v>174.60349199999999</v>
      </c>
      <c r="Z66" s="246">
        <v>12.818453</v>
      </c>
      <c r="AA66" s="244">
        <v>0</v>
      </c>
      <c r="AB66" s="244">
        <v>-1.3487850000000001</v>
      </c>
      <c r="AC66" s="246">
        <v>4.4759680000000008</v>
      </c>
      <c r="AD66" s="244">
        <v>50.254729999999995</v>
      </c>
      <c r="AE66" s="244">
        <v>39.704234</v>
      </c>
      <c r="AF66" s="244">
        <v>59.54636</v>
      </c>
      <c r="AG66" s="244">
        <v>13.228083999999999</v>
      </c>
      <c r="AH66" s="244">
        <v>0</v>
      </c>
      <c r="AI66" s="244">
        <v>5.1453650000000009</v>
      </c>
      <c r="AJ66" s="244">
        <v>3.2470750000000002</v>
      </c>
      <c r="AK66" s="244">
        <v>0</v>
      </c>
      <c r="AL66" s="246">
        <v>21.820343999999999</v>
      </c>
      <c r="AM66" s="244">
        <v>2.8274530000000002</v>
      </c>
      <c r="AN66" s="244">
        <v>7.0536459999999996</v>
      </c>
      <c r="AO66" s="244">
        <v>0</v>
      </c>
      <c r="AP66" s="244">
        <v>8.1926199999999998</v>
      </c>
      <c r="AQ66" s="244">
        <v>1.788389</v>
      </c>
      <c r="AR66" s="244">
        <v>1.8483350000000001</v>
      </c>
      <c r="AS66" s="244">
        <v>0</v>
      </c>
      <c r="AT66" s="246">
        <v>0.26975700000000002</v>
      </c>
      <c r="AU66" s="261">
        <f t="shared" si="5"/>
        <v>21.980199999999993</v>
      </c>
      <c r="AV66" s="261">
        <f t="shared" si="6"/>
        <v>214.92639199999999</v>
      </c>
      <c r="AW66" s="245">
        <v>29.573360000000001</v>
      </c>
      <c r="AX66" s="261">
        <f t="shared" si="7"/>
        <v>384.33656436000024</v>
      </c>
      <c r="AY66" s="244">
        <v>0</v>
      </c>
      <c r="AZ66" s="244">
        <v>0</v>
      </c>
      <c r="BA66" s="246">
        <v>72.764452999999989</v>
      </c>
      <c r="BB66" s="262">
        <f t="shared" si="8"/>
        <v>311.57211136000024</v>
      </c>
      <c r="BC66" s="272">
        <f t="shared" si="9"/>
        <v>0.20428802687862133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2</v>
      </c>
      <c r="Q67" s="145">
        <v>3272.302584</v>
      </c>
      <c r="R67" s="145">
        <v>72.239999999999995</v>
      </c>
      <c r="S67" s="261">
        <f t="shared" si="3"/>
        <v>3200.0625840000002</v>
      </c>
      <c r="T67" s="244">
        <v>1266.4855440000001</v>
      </c>
      <c r="W67" s="266">
        <f t="shared" si="4"/>
        <v>1933.5770400000001</v>
      </c>
      <c r="X67" s="246">
        <v>31.606332799999997</v>
      </c>
      <c r="Y67" s="244">
        <v>285.91099200000008</v>
      </c>
      <c r="Z67" s="246">
        <v>3.5867689999999999</v>
      </c>
      <c r="AA67" s="244">
        <v>0</v>
      </c>
      <c r="AB67" s="244">
        <v>-0.69936999999999994</v>
      </c>
      <c r="AC67" s="246">
        <v>24.447976999999998</v>
      </c>
      <c r="AD67" s="244">
        <v>109.341504</v>
      </c>
      <c r="AE67" s="244">
        <v>328.62397199999998</v>
      </c>
      <c r="AF67" s="244">
        <v>205.744663</v>
      </c>
      <c r="AG67" s="244">
        <v>155.879582</v>
      </c>
      <c r="AH67" s="244">
        <v>0</v>
      </c>
      <c r="AI67" s="244">
        <v>137.23637600000001</v>
      </c>
      <c r="AJ67" s="244">
        <v>24.77768</v>
      </c>
      <c r="AK67" s="244">
        <v>0</v>
      </c>
      <c r="AL67" s="246">
        <v>34.758688999999997</v>
      </c>
      <c r="AM67" s="244">
        <v>3.227093</v>
      </c>
      <c r="AN67" s="244">
        <v>6.8638170000000001</v>
      </c>
      <c r="AO67" s="244">
        <v>0</v>
      </c>
      <c r="AP67" s="244">
        <v>10.140865000000002</v>
      </c>
      <c r="AQ67" s="244">
        <v>0</v>
      </c>
      <c r="AR67" s="244">
        <v>4.2361840000000006</v>
      </c>
      <c r="AS67" s="244">
        <v>0</v>
      </c>
      <c r="AT67" s="246">
        <v>6.134474</v>
      </c>
      <c r="AU67" s="261">
        <f t="shared" si="5"/>
        <v>30.602433000000005</v>
      </c>
      <c r="AV67" s="261">
        <f t="shared" si="6"/>
        <v>1026.9648990000001</v>
      </c>
      <c r="AW67" s="245">
        <v>51.433667999999997</v>
      </c>
      <c r="AX67" s="261">
        <f t="shared" si="7"/>
        <v>557.82298619999995</v>
      </c>
      <c r="AY67" s="244">
        <v>0</v>
      </c>
      <c r="AZ67" s="244">
        <v>0</v>
      </c>
      <c r="BA67" s="246">
        <v>268.51811599999996</v>
      </c>
      <c r="BB67" s="262">
        <f t="shared" si="8"/>
        <v>289.30487019999998</v>
      </c>
      <c r="BC67" s="272">
        <f t="shared" si="9"/>
        <v>0.17046803340482281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2</v>
      </c>
      <c r="Q68" s="145">
        <v>4828.5613080000003</v>
      </c>
      <c r="R68" s="145">
        <v>63.210000000000008</v>
      </c>
      <c r="S68" s="261">
        <f t="shared" si="3"/>
        <v>4765.3513080000002</v>
      </c>
      <c r="T68" s="244">
        <v>1862.8527960000001</v>
      </c>
      <c r="W68" s="266">
        <f t="shared" si="4"/>
        <v>2902.4985120000001</v>
      </c>
      <c r="X68" s="246">
        <v>99.372805560000003</v>
      </c>
      <c r="Y68" s="244">
        <v>538.11021599999992</v>
      </c>
      <c r="Z68" s="246">
        <v>22.190010999999998</v>
      </c>
      <c r="AA68" s="244">
        <v>0</v>
      </c>
      <c r="AB68" s="244">
        <v>-5.2652569999999992</v>
      </c>
      <c r="AC68" s="246">
        <v>21.120974</v>
      </c>
      <c r="AD68" s="244">
        <v>138.13556599999998</v>
      </c>
      <c r="AE68" s="244">
        <v>395.94333</v>
      </c>
      <c r="AF68" s="244">
        <v>285.48283400000003</v>
      </c>
      <c r="AG68" s="244">
        <v>141.84222700000001</v>
      </c>
      <c r="AH68" s="244">
        <v>0</v>
      </c>
      <c r="AI68" s="244">
        <v>73.593705999999997</v>
      </c>
      <c r="AJ68" s="244">
        <v>29.153737999999997</v>
      </c>
      <c r="AK68" s="244">
        <v>0</v>
      </c>
      <c r="AL68" s="246">
        <v>56.489114000000001</v>
      </c>
      <c r="AM68" s="244">
        <v>2.9273630000000002</v>
      </c>
      <c r="AN68" s="244">
        <v>7.9228629999999995</v>
      </c>
      <c r="AO68" s="244">
        <v>9.3715580000000003</v>
      </c>
      <c r="AP68" s="244">
        <v>48.746088999999998</v>
      </c>
      <c r="AQ68" s="244">
        <v>0</v>
      </c>
      <c r="AR68" s="244">
        <v>5.4550859999999997</v>
      </c>
      <c r="AS68" s="244">
        <v>0</v>
      </c>
      <c r="AT68" s="246">
        <v>9.4914500000000004</v>
      </c>
      <c r="AU68" s="261">
        <f t="shared" si="5"/>
        <v>83.914408999999992</v>
      </c>
      <c r="AV68" s="261">
        <f t="shared" si="6"/>
        <v>1204.554924</v>
      </c>
      <c r="AW68" s="245">
        <v>75.891635999999991</v>
      </c>
      <c r="AX68" s="261">
        <f t="shared" si="7"/>
        <v>978.23463643999992</v>
      </c>
      <c r="AY68" s="244">
        <v>0</v>
      </c>
      <c r="AZ68" s="244">
        <v>0</v>
      </c>
      <c r="BA68" s="246">
        <v>303.18688600000002</v>
      </c>
      <c r="BB68" s="262">
        <f t="shared" si="8"/>
        <v>675.04775043999985</v>
      </c>
      <c r="BC68" s="272">
        <f t="shared" si="9"/>
        <v>0.20259339667475126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2</v>
      </c>
      <c r="Q69" s="145">
        <v>2582.4922200000005</v>
      </c>
      <c r="R69" s="145">
        <v>26.659500000000001</v>
      </c>
      <c r="S69" s="261">
        <f t="shared" si="3"/>
        <v>2555.8327200000003</v>
      </c>
      <c r="T69" s="244">
        <v>965.80339200000003</v>
      </c>
      <c r="W69" s="266">
        <f t="shared" si="4"/>
        <v>1590.0293280000003</v>
      </c>
      <c r="X69" s="246">
        <v>57.536001880000008</v>
      </c>
      <c r="Y69" s="244">
        <v>204.46009199999997</v>
      </c>
      <c r="Z69" s="246">
        <v>43.820526000000001</v>
      </c>
      <c r="AA69" s="244">
        <v>0</v>
      </c>
      <c r="AB69" s="244">
        <v>46.188392999999998</v>
      </c>
      <c r="AC69" s="246">
        <v>9.2117020000000007</v>
      </c>
      <c r="AD69" s="244">
        <v>92.306849</v>
      </c>
      <c r="AE69" s="244">
        <v>204.06617499999999</v>
      </c>
      <c r="AF69" s="244">
        <v>175.22215800000001</v>
      </c>
      <c r="AG69" s="244">
        <v>70.516478000000006</v>
      </c>
      <c r="AH69" s="244">
        <v>0</v>
      </c>
      <c r="AI69" s="244">
        <v>72.554642000000001</v>
      </c>
      <c r="AJ69" s="244">
        <v>59.096764999999998</v>
      </c>
      <c r="AK69" s="244">
        <v>0</v>
      </c>
      <c r="AL69" s="246">
        <v>32.850408000000002</v>
      </c>
      <c r="AM69" s="244">
        <v>4.505941</v>
      </c>
      <c r="AN69" s="244">
        <v>6.1744380000000003</v>
      </c>
      <c r="AO69" s="244">
        <v>1.468677</v>
      </c>
      <c r="AP69" s="244">
        <v>7.2634569999999989</v>
      </c>
      <c r="AQ69" s="244">
        <v>0</v>
      </c>
      <c r="AR69" s="244">
        <v>4.2261930000000003</v>
      </c>
      <c r="AS69" s="244">
        <v>0</v>
      </c>
      <c r="AT69" s="246">
        <v>7.1335739999999994</v>
      </c>
      <c r="AU69" s="261">
        <f t="shared" si="5"/>
        <v>30.772279999999999</v>
      </c>
      <c r="AV69" s="261">
        <f t="shared" si="6"/>
        <v>737.38575500000013</v>
      </c>
      <c r="AW69" s="245">
        <v>40.593432999999997</v>
      </c>
      <c r="AX69" s="261">
        <f t="shared" si="7"/>
        <v>561.63361512000017</v>
      </c>
      <c r="AY69" s="244">
        <v>0</v>
      </c>
      <c r="AZ69" s="244">
        <v>0</v>
      </c>
      <c r="BA69" s="246">
        <v>279.65808100000004</v>
      </c>
      <c r="BB69" s="262">
        <f t="shared" si="8"/>
        <v>281.97553412000013</v>
      </c>
      <c r="BC69" s="272">
        <f t="shared" si="9"/>
        <v>0.21747736963947178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2</v>
      </c>
      <c r="Q70" s="145">
        <v>3387.9365640000005</v>
      </c>
      <c r="R70" s="145">
        <v>66.601500000000001</v>
      </c>
      <c r="S70" s="261">
        <f t="shared" si="3"/>
        <v>3321.3350640000003</v>
      </c>
      <c r="T70" s="244">
        <v>1282.084308</v>
      </c>
      <c r="W70" s="266">
        <f t="shared" si="4"/>
        <v>2039.2507560000004</v>
      </c>
      <c r="X70" s="246">
        <v>53.086162920000007</v>
      </c>
      <c r="Y70" s="244">
        <v>296.79555600000003</v>
      </c>
      <c r="Z70" s="246">
        <v>10.130874</v>
      </c>
      <c r="AA70" s="244">
        <v>0</v>
      </c>
      <c r="AB70" s="244">
        <v>-5.8846989999999995</v>
      </c>
      <c r="AC70" s="246">
        <v>24.797662000000003</v>
      </c>
      <c r="AD70" s="244">
        <v>102.367786</v>
      </c>
      <c r="AE70" s="244">
        <v>359.62604499999998</v>
      </c>
      <c r="AF70" s="244">
        <v>214.78651799999997</v>
      </c>
      <c r="AG70" s="244">
        <v>106.54402400000001</v>
      </c>
      <c r="AH70" s="244">
        <v>0</v>
      </c>
      <c r="AI70" s="244">
        <v>128.04465599999997</v>
      </c>
      <c r="AJ70" s="244">
        <v>32.240957000000002</v>
      </c>
      <c r="AK70" s="244">
        <v>0</v>
      </c>
      <c r="AL70" s="246">
        <v>39.814135</v>
      </c>
      <c r="AM70" s="244">
        <v>4.7157520000000002</v>
      </c>
      <c r="AN70" s="244">
        <v>6.8238530000000006</v>
      </c>
      <c r="AO70" s="244">
        <v>0</v>
      </c>
      <c r="AP70" s="244">
        <v>8.9419449999999987</v>
      </c>
      <c r="AQ70" s="244">
        <v>0</v>
      </c>
      <c r="AR70" s="244">
        <v>3.3270029999999999</v>
      </c>
      <c r="AS70" s="244">
        <v>0</v>
      </c>
      <c r="AT70" s="246">
        <v>30.642397000000003</v>
      </c>
      <c r="AU70" s="261">
        <f t="shared" si="5"/>
        <v>54.450950000000006</v>
      </c>
      <c r="AV70" s="261">
        <f t="shared" si="6"/>
        <v>1037.8750709999999</v>
      </c>
      <c r="AW70" s="245">
        <v>53.252029999999998</v>
      </c>
      <c r="AX70" s="261">
        <f t="shared" si="7"/>
        <v>607.02402508000034</v>
      </c>
      <c r="AY70" s="244">
        <v>0</v>
      </c>
      <c r="AZ70" s="244">
        <v>0</v>
      </c>
      <c r="BA70" s="246">
        <v>243.66050799999999</v>
      </c>
      <c r="BB70" s="262">
        <f t="shared" si="8"/>
        <v>363.36351708000035</v>
      </c>
      <c r="BC70" s="272">
        <f t="shared" si="9"/>
        <v>0.17917219334334628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2</v>
      </c>
      <c r="Q71" s="145">
        <v>4287.8014200000007</v>
      </c>
      <c r="R71" s="145">
        <v>42.073500000000003</v>
      </c>
      <c r="S71" s="261">
        <f t="shared" si="3"/>
        <v>4245.7279200000003</v>
      </c>
      <c r="T71" s="244">
        <v>1921.35078</v>
      </c>
      <c r="W71" s="266">
        <f t="shared" si="4"/>
        <v>2324.3771400000005</v>
      </c>
      <c r="X71" s="246">
        <v>58.191001539999995</v>
      </c>
      <c r="Y71" s="244">
        <v>279.71967600000005</v>
      </c>
      <c r="Z71" s="246">
        <v>0.179838</v>
      </c>
      <c r="AA71" s="244">
        <v>0</v>
      </c>
      <c r="AB71" s="244">
        <v>-1.548605</v>
      </c>
      <c r="AC71" s="246">
        <v>13.427904</v>
      </c>
      <c r="AD71" s="244">
        <v>91.307749000000001</v>
      </c>
      <c r="AE71" s="244">
        <v>312.74827299999993</v>
      </c>
      <c r="AF71" s="244">
        <v>243.14097600000002</v>
      </c>
      <c r="AG71" s="244">
        <v>88.869945000000016</v>
      </c>
      <c r="AH71" s="244">
        <v>0</v>
      </c>
      <c r="AI71" s="244">
        <v>104.935473</v>
      </c>
      <c r="AJ71" s="244">
        <v>87.261393999999996</v>
      </c>
      <c r="AK71" s="244">
        <v>0</v>
      </c>
      <c r="AL71" s="246">
        <v>45.938617999999998</v>
      </c>
      <c r="AM71" s="244">
        <v>2.3378939999999999</v>
      </c>
      <c r="AN71" s="244">
        <v>10.450586000000001</v>
      </c>
      <c r="AO71" s="244">
        <v>0</v>
      </c>
      <c r="AP71" s="244">
        <v>10.110891999999998</v>
      </c>
      <c r="AQ71" s="244">
        <v>0</v>
      </c>
      <c r="AR71" s="244">
        <v>3.4069310000000002</v>
      </c>
      <c r="AS71" s="244">
        <v>0</v>
      </c>
      <c r="AT71" s="246">
        <v>12.169038</v>
      </c>
      <c r="AU71" s="261">
        <f t="shared" si="5"/>
        <v>38.475341</v>
      </c>
      <c r="AV71" s="261">
        <f t="shared" si="6"/>
        <v>1012.6777689999999</v>
      </c>
      <c r="AW71" s="245">
        <v>67.389295000000004</v>
      </c>
      <c r="AX71" s="261">
        <f t="shared" si="7"/>
        <v>918.09885946000054</v>
      </c>
      <c r="AY71" s="244">
        <v>0</v>
      </c>
      <c r="AZ71" s="244">
        <v>0</v>
      </c>
      <c r="BA71" s="246">
        <v>190.64826199999999</v>
      </c>
      <c r="BB71" s="262">
        <f t="shared" si="8"/>
        <v>727.45059746000061</v>
      </c>
      <c r="BC71" s="272">
        <f t="shared" si="9"/>
        <v>0.21411879178397222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2</v>
      </c>
      <c r="Q72" s="145">
        <v>9716.8584960000007</v>
      </c>
      <c r="R72" s="145">
        <v>25.357499999999998</v>
      </c>
      <c r="S72" s="261">
        <f t="shared" si="3"/>
        <v>9691.5009960000007</v>
      </c>
      <c r="T72" s="244">
        <v>2937.0827879999997</v>
      </c>
      <c r="W72" s="266">
        <f t="shared" si="4"/>
        <v>6754.418208000001</v>
      </c>
      <c r="X72" s="246">
        <v>257.88272327999999</v>
      </c>
      <c r="Y72" s="244">
        <v>1095.0667559999999</v>
      </c>
      <c r="Z72" s="246">
        <v>57.238438999999993</v>
      </c>
      <c r="AA72" s="244">
        <v>0</v>
      </c>
      <c r="AB72" s="244">
        <v>-26.146447000000002</v>
      </c>
      <c r="AC72" s="246">
        <v>6.6839790000000008</v>
      </c>
      <c r="AD72" s="244">
        <v>231.331614</v>
      </c>
      <c r="AE72" s="244">
        <v>546.05810499999995</v>
      </c>
      <c r="AF72" s="244">
        <v>435.14801400000005</v>
      </c>
      <c r="AG72" s="244">
        <v>342.07185800000002</v>
      </c>
      <c r="AH72" s="244">
        <v>0</v>
      </c>
      <c r="AI72" s="244">
        <v>293.87527399999999</v>
      </c>
      <c r="AJ72" s="244">
        <v>32.520705</v>
      </c>
      <c r="AK72" s="244">
        <v>39.424485999999995</v>
      </c>
      <c r="AL72" s="246">
        <v>142.33178599999999</v>
      </c>
      <c r="AM72" s="244">
        <v>25.696851999999996</v>
      </c>
      <c r="AN72" s="244">
        <v>15.755806999999997</v>
      </c>
      <c r="AO72" s="244">
        <v>33.739607000000007</v>
      </c>
      <c r="AP72" s="244">
        <v>113.63763399999999</v>
      </c>
      <c r="AQ72" s="244">
        <v>0</v>
      </c>
      <c r="AR72" s="244">
        <v>19.682269999999999</v>
      </c>
      <c r="AS72" s="244">
        <v>0</v>
      </c>
      <c r="AT72" s="246">
        <v>64.941500000000005</v>
      </c>
      <c r="AU72" s="261">
        <f t="shared" si="5"/>
        <v>273.45366999999999</v>
      </c>
      <c r="AV72" s="261">
        <f t="shared" si="6"/>
        <v>2336.2155119999998</v>
      </c>
      <c r="AW72" s="245">
        <v>174.54276999999999</v>
      </c>
      <c r="AX72" s="261">
        <f t="shared" si="7"/>
        <v>2814.0095397200012</v>
      </c>
      <c r="AY72" s="244">
        <v>0</v>
      </c>
      <c r="AZ72" s="244">
        <v>0</v>
      </c>
      <c r="BA72" s="246">
        <v>660.30518999999993</v>
      </c>
      <c r="BB72" s="262">
        <f t="shared" si="8"/>
        <v>2153.7043497200011</v>
      </c>
      <c r="BC72" s="272">
        <f t="shared" si="9"/>
        <v>0.28960075325563339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2</v>
      </c>
      <c r="Q73" s="145">
        <v>1092.1098240000001</v>
      </c>
      <c r="R73" s="145">
        <v>18.291000000000004</v>
      </c>
      <c r="S73" s="261">
        <f t="shared" si="3"/>
        <v>1073.8188240000002</v>
      </c>
      <c r="T73" s="244">
        <v>617.46591599999988</v>
      </c>
      <c r="W73" s="266">
        <f t="shared" si="4"/>
        <v>456.3529080000003</v>
      </c>
      <c r="X73" s="246">
        <v>3.6908710999999998</v>
      </c>
      <c r="Y73" s="244">
        <v>101.02006799999999</v>
      </c>
      <c r="Z73" s="246">
        <v>14.846625999999999</v>
      </c>
      <c r="AA73" s="244">
        <v>0</v>
      </c>
      <c r="AB73" s="244">
        <v>-0.28973899999999997</v>
      </c>
      <c r="AC73" s="246">
        <v>2.6276329999999999</v>
      </c>
      <c r="AD73" s="244">
        <v>52.592624000000001</v>
      </c>
      <c r="AE73" s="244">
        <v>86.012518999999998</v>
      </c>
      <c r="AF73" s="244">
        <v>82.185965999999993</v>
      </c>
      <c r="AG73" s="244">
        <v>19.732225</v>
      </c>
      <c r="AH73" s="244">
        <v>0</v>
      </c>
      <c r="AI73" s="244">
        <v>5.345184999999999</v>
      </c>
      <c r="AJ73" s="244">
        <v>5.7248429999999999</v>
      </c>
      <c r="AK73" s="244">
        <v>0</v>
      </c>
      <c r="AL73" s="246">
        <v>12.149056</v>
      </c>
      <c r="AM73" s="244">
        <v>4.5259230000000006</v>
      </c>
      <c r="AN73" s="244">
        <v>1.658506</v>
      </c>
      <c r="AO73" s="244">
        <v>0</v>
      </c>
      <c r="AP73" s="244">
        <v>42.042127999999998</v>
      </c>
      <c r="AQ73" s="244">
        <v>0</v>
      </c>
      <c r="AR73" s="244">
        <v>7.0636370000000008</v>
      </c>
      <c r="AS73" s="244">
        <v>0</v>
      </c>
      <c r="AT73" s="246">
        <v>0.339694</v>
      </c>
      <c r="AU73" s="261">
        <f t="shared" si="5"/>
        <v>55.629888000000001</v>
      </c>
      <c r="AV73" s="261">
        <f t="shared" si="6"/>
        <v>319.37230599999998</v>
      </c>
      <c r="AW73" s="245">
        <v>17.164538</v>
      </c>
      <c r="AX73" s="261">
        <f t="shared" si="7"/>
        <v>2.5963929000003461</v>
      </c>
      <c r="AY73" s="244">
        <v>0</v>
      </c>
      <c r="AZ73" s="244">
        <v>0</v>
      </c>
      <c r="BA73" s="246">
        <v>93.445823000000004</v>
      </c>
      <c r="BB73" s="262">
        <f t="shared" si="8"/>
        <v>-90.849430099999665</v>
      </c>
      <c r="BC73" s="272">
        <f t="shared" si="9"/>
        <v>2.3774100762968191E-3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2</v>
      </c>
      <c r="Q74" s="145">
        <v>2625.8535720000004</v>
      </c>
      <c r="R74" s="145">
        <v>47.365500000000004</v>
      </c>
      <c r="S74" s="261">
        <f t="shared" si="3"/>
        <v>2578.4880720000006</v>
      </c>
      <c r="T74" s="244">
        <v>949.41892799999994</v>
      </c>
      <c r="W74" s="266">
        <f t="shared" si="4"/>
        <v>1629.0691440000005</v>
      </c>
      <c r="X74" s="246">
        <v>48.875450819999998</v>
      </c>
      <c r="Y74" s="244">
        <v>230.440572</v>
      </c>
      <c r="Z74" s="246">
        <v>28.983891</v>
      </c>
      <c r="AA74" s="244">
        <v>0</v>
      </c>
      <c r="AB74" s="244">
        <v>-0.76930699999999996</v>
      </c>
      <c r="AC74" s="246">
        <v>15.975608999999999</v>
      </c>
      <c r="AD74" s="244">
        <v>132.650507</v>
      </c>
      <c r="AE74" s="244">
        <v>301.19867700000003</v>
      </c>
      <c r="AF74" s="244">
        <v>179.82800900000001</v>
      </c>
      <c r="AG74" s="244">
        <v>124.238085</v>
      </c>
      <c r="AH74" s="244">
        <v>0</v>
      </c>
      <c r="AI74" s="244">
        <v>143.99029200000001</v>
      </c>
      <c r="AJ74" s="244">
        <v>29.143747000000001</v>
      </c>
      <c r="AK74" s="244">
        <v>0</v>
      </c>
      <c r="AL74" s="246">
        <v>18.563278</v>
      </c>
      <c r="AM74" s="244">
        <v>4.3660670000000001</v>
      </c>
      <c r="AN74" s="244">
        <v>11.529613999999999</v>
      </c>
      <c r="AO74" s="244">
        <v>0</v>
      </c>
      <c r="AP74" s="244">
        <v>19.752206999999999</v>
      </c>
      <c r="AQ74" s="244">
        <v>0</v>
      </c>
      <c r="AR74" s="244">
        <v>2.6576060000000004</v>
      </c>
      <c r="AS74" s="244">
        <v>0</v>
      </c>
      <c r="AT74" s="246">
        <v>2.6875789999999999</v>
      </c>
      <c r="AU74" s="261">
        <f t="shared" si="5"/>
        <v>40.993072999999995</v>
      </c>
      <c r="AV74" s="261">
        <f t="shared" si="6"/>
        <v>970.60566799999981</v>
      </c>
      <c r="AW74" s="245">
        <v>41.272821</v>
      </c>
      <c r="AX74" s="261">
        <f t="shared" si="7"/>
        <v>324.0970431800007</v>
      </c>
      <c r="AY74" s="244">
        <v>0</v>
      </c>
      <c r="AZ74" s="244">
        <v>0</v>
      </c>
      <c r="BA74" s="246">
        <v>287.800746</v>
      </c>
      <c r="BB74" s="262">
        <f t="shared" si="8"/>
        <v>36.296297180000693</v>
      </c>
      <c r="BC74" s="272">
        <f t="shared" si="9"/>
        <v>0.12342540598451948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2</v>
      </c>
      <c r="Q75" s="145">
        <v>2290.1868720000002</v>
      </c>
      <c r="R75" s="145">
        <v>23.4465</v>
      </c>
      <c r="S75" s="261">
        <f t="shared" si="3"/>
        <v>2266.7403720000002</v>
      </c>
      <c r="T75" s="244">
        <v>850.37882400000001</v>
      </c>
      <c r="W75" s="266">
        <f t="shared" si="4"/>
        <v>1416.3615480000003</v>
      </c>
      <c r="X75" s="246">
        <v>62.91115782</v>
      </c>
      <c r="Y75" s="244">
        <v>181.33956000000001</v>
      </c>
      <c r="Z75" s="246">
        <v>3.287039</v>
      </c>
      <c r="AA75" s="244">
        <v>0</v>
      </c>
      <c r="AB75" s="244">
        <v>-1.258866</v>
      </c>
      <c r="AC75" s="246">
        <v>8.5223230000000001</v>
      </c>
      <c r="AD75" s="244">
        <v>113.32791300000001</v>
      </c>
      <c r="AE75" s="244">
        <v>229.80299099999999</v>
      </c>
      <c r="AF75" s="244">
        <v>165.97049200000001</v>
      </c>
      <c r="AG75" s="244">
        <v>99.880026999999998</v>
      </c>
      <c r="AH75" s="244">
        <v>0</v>
      </c>
      <c r="AI75" s="244">
        <v>84.463914000000017</v>
      </c>
      <c r="AJ75" s="244">
        <v>28.774080000000001</v>
      </c>
      <c r="AK75" s="244">
        <v>0</v>
      </c>
      <c r="AL75" s="246">
        <v>19.462468000000001</v>
      </c>
      <c r="AM75" s="244">
        <v>1.9582360000000001</v>
      </c>
      <c r="AN75" s="244">
        <v>8.4923500000000001</v>
      </c>
      <c r="AO75" s="244">
        <v>0</v>
      </c>
      <c r="AP75" s="244">
        <v>21.390731000000002</v>
      </c>
      <c r="AQ75" s="244">
        <v>0</v>
      </c>
      <c r="AR75" s="244">
        <v>3.9764180000000002</v>
      </c>
      <c r="AS75" s="244">
        <v>0</v>
      </c>
      <c r="AT75" s="246">
        <v>4.9655269999999998</v>
      </c>
      <c r="AU75" s="261">
        <f t="shared" si="5"/>
        <v>40.783262000000008</v>
      </c>
      <c r="AV75" s="261">
        <f t="shared" si="6"/>
        <v>782.46514700000023</v>
      </c>
      <c r="AW75" s="245">
        <v>35.997573000000003</v>
      </c>
      <c r="AX75" s="261">
        <f t="shared" si="7"/>
        <v>357.6245281800002</v>
      </c>
      <c r="AY75" s="244">
        <v>0</v>
      </c>
      <c r="AZ75" s="244">
        <v>0</v>
      </c>
      <c r="BA75" s="246">
        <v>278.85880100000003</v>
      </c>
      <c r="BB75" s="262">
        <f t="shared" si="8"/>
        <v>78.765727180000169</v>
      </c>
      <c r="BC75" s="272">
        <f t="shared" si="9"/>
        <v>0.15615517342813595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2</v>
      </c>
      <c r="Q76" s="145">
        <v>5762.1096360000001</v>
      </c>
      <c r="R76" s="145">
        <v>56.153999999999996</v>
      </c>
      <c r="S76" s="261">
        <f t="shared" si="3"/>
        <v>5705.9556360000006</v>
      </c>
      <c r="T76" s="244">
        <v>2054.3436000000002</v>
      </c>
      <c r="W76" s="266">
        <f t="shared" si="4"/>
        <v>3651.6120360000004</v>
      </c>
      <c r="X76" s="246">
        <v>119.65700138000001</v>
      </c>
      <c r="Y76" s="244">
        <v>644.45209199999988</v>
      </c>
      <c r="Z76" s="246">
        <v>27.705043</v>
      </c>
      <c r="AA76" s="244">
        <v>0</v>
      </c>
      <c r="AB76" s="244">
        <v>-4.1962200000000003</v>
      </c>
      <c r="AC76" s="246">
        <v>21.061027999999997</v>
      </c>
      <c r="AD76" s="244">
        <v>198.36131399999999</v>
      </c>
      <c r="AE76" s="244">
        <v>526.54568199999994</v>
      </c>
      <c r="AF76" s="244">
        <v>290.19858599999998</v>
      </c>
      <c r="AG76" s="244">
        <v>171.59542500000001</v>
      </c>
      <c r="AH76" s="244">
        <v>0</v>
      </c>
      <c r="AI76" s="244">
        <v>134.54879699999998</v>
      </c>
      <c r="AJ76" s="244">
        <v>33.639697000000005</v>
      </c>
      <c r="AK76" s="244">
        <v>1.648515</v>
      </c>
      <c r="AL76" s="246">
        <v>31.901263</v>
      </c>
      <c r="AM76" s="244">
        <v>4.4160219999999999</v>
      </c>
      <c r="AN76" s="244">
        <v>11.259857</v>
      </c>
      <c r="AO76" s="244">
        <v>0.44959500000000002</v>
      </c>
      <c r="AP76" s="244">
        <v>47.996763999999999</v>
      </c>
      <c r="AQ76" s="244">
        <v>0</v>
      </c>
      <c r="AR76" s="244">
        <v>9.4914500000000004</v>
      </c>
      <c r="AS76" s="244">
        <v>0</v>
      </c>
      <c r="AT76" s="246">
        <v>7.6131419999999999</v>
      </c>
      <c r="AU76" s="261">
        <f t="shared" si="5"/>
        <v>81.226829999999993</v>
      </c>
      <c r="AV76" s="261">
        <f t="shared" si="6"/>
        <v>1469.666109</v>
      </c>
      <c r="AW76" s="245">
        <v>90.568415000000002</v>
      </c>
      <c r="AX76" s="261">
        <f t="shared" si="7"/>
        <v>1316.4281836200003</v>
      </c>
      <c r="AY76" s="244">
        <v>0</v>
      </c>
      <c r="AZ76" s="244">
        <v>0</v>
      </c>
      <c r="BA76" s="246">
        <v>401.30849699999999</v>
      </c>
      <c r="BB76" s="262">
        <f t="shared" si="8"/>
        <v>915.11968662000027</v>
      </c>
      <c r="BC76" s="272">
        <f t="shared" si="9"/>
        <v>0.22846288369720291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2</v>
      </c>
      <c r="Q77" s="145">
        <v>2266.3370160000004</v>
      </c>
      <c r="R77" s="145">
        <v>31.899000000000001</v>
      </c>
      <c r="S77" s="261">
        <f t="shared" si="3"/>
        <v>2234.4380160000005</v>
      </c>
      <c r="T77" s="244">
        <v>1089.0325799999998</v>
      </c>
      <c r="W77" s="266">
        <f t="shared" si="4"/>
        <v>1145.4054360000007</v>
      </c>
      <c r="X77" s="246">
        <v>36.5448223</v>
      </c>
      <c r="Y77" s="244">
        <v>147.17732400000003</v>
      </c>
      <c r="Z77" s="246">
        <v>15.096401</v>
      </c>
      <c r="AA77" s="244">
        <v>0</v>
      </c>
      <c r="AB77" s="244">
        <v>-0.58946900000000002</v>
      </c>
      <c r="AC77" s="246">
        <v>9.3515759999999997</v>
      </c>
      <c r="AD77" s="244">
        <v>87.800908000000007</v>
      </c>
      <c r="AE77" s="244">
        <v>275.54178900000005</v>
      </c>
      <c r="AF77" s="244">
        <v>168.568152</v>
      </c>
      <c r="AG77" s="244">
        <v>147.507124</v>
      </c>
      <c r="AH77" s="244">
        <v>0</v>
      </c>
      <c r="AI77" s="244">
        <v>103.58668800000001</v>
      </c>
      <c r="AJ77" s="244">
        <v>16.435195</v>
      </c>
      <c r="AK77" s="244">
        <v>0</v>
      </c>
      <c r="AL77" s="246">
        <v>21.340776000000002</v>
      </c>
      <c r="AM77" s="244">
        <v>1.7783980000000001</v>
      </c>
      <c r="AN77" s="244">
        <v>1.518632</v>
      </c>
      <c r="AO77" s="244">
        <v>0</v>
      </c>
      <c r="AP77" s="244">
        <v>7.0136819999999993</v>
      </c>
      <c r="AQ77" s="244">
        <v>1.9582360000000001</v>
      </c>
      <c r="AR77" s="244">
        <v>1.1889289999999999</v>
      </c>
      <c r="AS77" s="244">
        <v>0</v>
      </c>
      <c r="AT77" s="246">
        <v>34.908553999999995</v>
      </c>
      <c r="AU77" s="261">
        <f t="shared" si="5"/>
        <v>48.366430999999992</v>
      </c>
      <c r="AV77" s="261">
        <f t="shared" si="6"/>
        <v>869.14706300000012</v>
      </c>
      <c r="AW77" s="245">
        <v>40.713325000000005</v>
      </c>
      <c r="AX77" s="261">
        <f t="shared" si="7"/>
        <v>45.488607700000493</v>
      </c>
      <c r="AY77" s="244">
        <v>0</v>
      </c>
      <c r="AZ77" s="244">
        <v>0</v>
      </c>
      <c r="BA77" s="246">
        <v>179.73809</v>
      </c>
      <c r="BB77" s="262">
        <f t="shared" si="8"/>
        <v>-134.2494822999995</v>
      </c>
      <c r="BC77" s="272">
        <f t="shared" si="9"/>
        <v>2.0071422466675398E-2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2</v>
      </c>
      <c r="Q78" s="145">
        <v>3923.8352640000007</v>
      </c>
      <c r="R78" s="145">
        <v>51.355499999999999</v>
      </c>
      <c r="S78" s="261">
        <f t="shared" si="3"/>
        <v>3872.4797640000006</v>
      </c>
      <c r="T78" s="244">
        <v>1410.394356</v>
      </c>
      <c r="W78" s="266">
        <f t="shared" si="4"/>
        <v>2462.0854080000008</v>
      </c>
      <c r="X78" s="246">
        <v>88.414557280000011</v>
      </c>
      <c r="Y78" s="244">
        <v>437.27871600000009</v>
      </c>
      <c r="Z78" s="246">
        <v>19.232675</v>
      </c>
      <c r="AA78" s="244">
        <v>0</v>
      </c>
      <c r="AB78" s="244">
        <v>-3.2570659999999996</v>
      </c>
      <c r="AC78" s="246">
        <v>20.741316000000001</v>
      </c>
      <c r="AD78" s="244">
        <v>236.68679</v>
      </c>
      <c r="AE78" s="244">
        <v>312.77824599999997</v>
      </c>
      <c r="AF78" s="244">
        <v>246.517934</v>
      </c>
      <c r="AG78" s="244">
        <v>183.90433699999997</v>
      </c>
      <c r="AH78" s="244">
        <v>0</v>
      </c>
      <c r="AI78" s="244">
        <v>88.530250999999993</v>
      </c>
      <c r="AJ78" s="244">
        <v>11.329794000000001</v>
      </c>
      <c r="AK78" s="244">
        <v>0</v>
      </c>
      <c r="AL78" s="246">
        <v>67.289384999999996</v>
      </c>
      <c r="AM78" s="244">
        <v>4.5159319999999994</v>
      </c>
      <c r="AN78" s="244">
        <v>7.5631870000000001</v>
      </c>
      <c r="AO78" s="244">
        <v>6.1844289999999997</v>
      </c>
      <c r="AP78" s="244">
        <v>20.901172000000003</v>
      </c>
      <c r="AQ78" s="244">
        <v>0.34968499999999997</v>
      </c>
      <c r="AR78" s="244">
        <v>3.5068409999999997</v>
      </c>
      <c r="AS78" s="244">
        <v>0</v>
      </c>
      <c r="AT78" s="246">
        <v>3.8065709999999999</v>
      </c>
      <c r="AU78" s="261">
        <f t="shared" si="5"/>
        <v>46.827817000000003</v>
      </c>
      <c r="AV78" s="261">
        <f t="shared" si="6"/>
        <v>1193.864554</v>
      </c>
      <c r="AW78" s="245">
        <v>61.674442999999997</v>
      </c>
      <c r="AX78" s="261">
        <f t="shared" si="7"/>
        <v>679.10471272000075</v>
      </c>
      <c r="AY78" s="244">
        <v>0</v>
      </c>
      <c r="AZ78" s="244">
        <v>0</v>
      </c>
      <c r="BA78" s="246">
        <v>360.185541</v>
      </c>
      <c r="BB78" s="262">
        <f t="shared" si="8"/>
        <v>318.91917172000075</v>
      </c>
      <c r="BC78" s="272">
        <f t="shared" si="9"/>
        <v>0.17307166764888951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2</v>
      </c>
      <c r="Q79" s="145">
        <v>3202.6997160000005</v>
      </c>
      <c r="R79" s="145">
        <v>29.704499999999999</v>
      </c>
      <c r="S79" s="261">
        <f t="shared" si="3"/>
        <v>3172.9952160000007</v>
      </c>
      <c r="T79" s="244">
        <v>1485.28728</v>
      </c>
      <c r="W79" s="266">
        <f t="shared" si="4"/>
        <v>1687.7079360000007</v>
      </c>
      <c r="X79" s="246">
        <v>54.614495460000001</v>
      </c>
      <c r="Y79" s="244">
        <v>209.059056</v>
      </c>
      <c r="Z79" s="246">
        <v>0.149865</v>
      </c>
      <c r="AA79" s="244">
        <v>0</v>
      </c>
      <c r="AB79" s="244">
        <v>-0.359676</v>
      </c>
      <c r="AC79" s="246">
        <v>11.789380000000001</v>
      </c>
      <c r="AD79" s="244">
        <v>118.46328699999999</v>
      </c>
      <c r="AE79" s="244">
        <v>296.27311400000002</v>
      </c>
      <c r="AF79" s="244">
        <v>196.36311399999997</v>
      </c>
      <c r="AG79" s="244">
        <v>98.751043999999993</v>
      </c>
      <c r="AH79" s="244">
        <v>0</v>
      </c>
      <c r="AI79" s="244">
        <v>93.685607000000005</v>
      </c>
      <c r="AJ79" s="244">
        <v>33.649688000000005</v>
      </c>
      <c r="AK79" s="244">
        <v>0</v>
      </c>
      <c r="AL79" s="246">
        <v>44.969490999999998</v>
      </c>
      <c r="AM79" s="244">
        <v>4.1962200000000003</v>
      </c>
      <c r="AN79" s="244">
        <v>7.3733579999999996</v>
      </c>
      <c r="AO79" s="244">
        <v>0</v>
      </c>
      <c r="AP79" s="244">
        <v>7.1335739999999994</v>
      </c>
      <c r="AQ79" s="244">
        <v>0</v>
      </c>
      <c r="AR79" s="244">
        <v>3.4968499999999998</v>
      </c>
      <c r="AS79" s="244">
        <v>0</v>
      </c>
      <c r="AT79" s="246">
        <v>2.9473450000000003</v>
      </c>
      <c r="AU79" s="261">
        <f t="shared" si="5"/>
        <v>25.147346999999996</v>
      </c>
      <c r="AV79" s="261">
        <f t="shared" si="6"/>
        <v>907.30269199999987</v>
      </c>
      <c r="AW79" s="245">
        <v>50.334658000000005</v>
      </c>
      <c r="AX79" s="261">
        <f t="shared" si="7"/>
        <v>477.67687354000088</v>
      </c>
      <c r="AY79" s="244">
        <v>0</v>
      </c>
      <c r="AZ79" s="244">
        <v>0</v>
      </c>
      <c r="BA79" s="246">
        <v>205.61478000000002</v>
      </c>
      <c r="BB79" s="262">
        <f t="shared" si="8"/>
        <v>272.06209354000089</v>
      </c>
      <c r="BC79" s="272">
        <f t="shared" si="9"/>
        <v>0.14914819243078886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2</v>
      </c>
      <c r="Q80" s="145">
        <v>3998.0990880000004</v>
      </c>
      <c r="R80" s="145">
        <v>27.405000000000001</v>
      </c>
      <c r="S80" s="261">
        <f t="shared" si="3"/>
        <v>3970.6940880000002</v>
      </c>
      <c r="T80" s="244">
        <v>1932.0572519999998</v>
      </c>
      <c r="W80" s="266">
        <f t="shared" si="4"/>
        <v>2038.6368360000004</v>
      </c>
      <c r="X80" s="246">
        <v>66.123775200000011</v>
      </c>
      <c r="Y80" s="244">
        <v>299.02694400000001</v>
      </c>
      <c r="Z80" s="246">
        <v>15.206302000000001</v>
      </c>
      <c r="AA80" s="244">
        <v>0</v>
      </c>
      <c r="AB80" s="244">
        <v>-1.0390640000000002</v>
      </c>
      <c r="AC80" s="246">
        <v>19.672279000000003</v>
      </c>
      <c r="AD80" s="244">
        <v>119.12269300000001</v>
      </c>
      <c r="AE80" s="244">
        <v>426.08617700000002</v>
      </c>
      <c r="AF80" s="244">
        <v>286.86159200000003</v>
      </c>
      <c r="AG80" s="244">
        <v>163.21297600000003</v>
      </c>
      <c r="AH80" s="244">
        <v>0</v>
      </c>
      <c r="AI80" s="244">
        <v>151.91315499999999</v>
      </c>
      <c r="AJ80" s="244">
        <v>74.782634999999999</v>
      </c>
      <c r="AK80" s="244">
        <v>0</v>
      </c>
      <c r="AL80" s="246">
        <v>8.4723680000000012</v>
      </c>
      <c r="AM80" s="244">
        <v>3.0272729999999997</v>
      </c>
      <c r="AN80" s="244">
        <v>3.386949</v>
      </c>
      <c r="AO80" s="244">
        <v>0</v>
      </c>
      <c r="AP80" s="244">
        <v>4.1462650000000005</v>
      </c>
      <c r="AQ80" s="244">
        <v>11.279838999999999</v>
      </c>
      <c r="AR80" s="244">
        <v>1.578578</v>
      </c>
      <c r="AS80" s="244">
        <v>0</v>
      </c>
      <c r="AT80" s="246">
        <v>2.4477950000000002</v>
      </c>
      <c r="AU80" s="261">
        <f t="shared" si="5"/>
        <v>25.866698999999997</v>
      </c>
      <c r="AV80" s="261">
        <f t="shared" si="6"/>
        <v>1256.318295</v>
      </c>
      <c r="AW80" s="245">
        <v>71.815308000000002</v>
      </c>
      <c r="AX80" s="261">
        <f t="shared" si="7"/>
        <v>348.77942680000041</v>
      </c>
      <c r="AY80" s="244">
        <v>0</v>
      </c>
      <c r="AZ80" s="244">
        <v>0</v>
      </c>
      <c r="BA80" s="246">
        <v>287.14133999999996</v>
      </c>
      <c r="BB80" s="262">
        <f t="shared" si="8"/>
        <v>61.638086800000451</v>
      </c>
      <c r="BC80" s="272">
        <f t="shared" si="9"/>
        <v>8.7236313838953153E-2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2</v>
      </c>
      <c r="Q81" s="145">
        <v>5042.2533480000011</v>
      </c>
      <c r="R81" s="145">
        <v>53.676000000000002</v>
      </c>
      <c r="S81" s="261">
        <f t="shared" si="3"/>
        <v>4988.5773480000007</v>
      </c>
      <c r="T81" s="244">
        <v>2364.611292</v>
      </c>
      <c r="W81" s="266">
        <f t="shared" si="4"/>
        <v>2623.9660560000007</v>
      </c>
      <c r="X81" s="246">
        <v>83.704797819999996</v>
      </c>
      <c r="Y81" s="244">
        <v>328.65307200000001</v>
      </c>
      <c r="Z81" s="246">
        <v>0.50954100000000002</v>
      </c>
      <c r="AA81" s="244">
        <v>0</v>
      </c>
      <c r="AB81" s="244">
        <v>-1.3088210000000002</v>
      </c>
      <c r="AC81" s="246">
        <v>28.264538999999999</v>
      </c>
      <c r="AD81" s="244">
        <v>92.986237000000003</v>
      </c>
      <c r="AE81" s="244">
        <v>479.61795499999999</v>
      </c>
      <c r="AF81" s="244">
        <v>540.5830370000001</v>
      </c>
      <c r="AG81" s="244">
        <v>116.125393</v>
      </c>
      <c r="AH81" s="244">
        <v>0</v>
      </c>
      <c r="AI81" s="244">
        <v>129.90298200000001</v>
      </c>
      <c r="AJ81" s="244">
        <v>29.153737999999997</v>
      </c>
      <c r="AK81" s="244">
        <v>0</v>
      </c>
      <c r="AL81" s="246">
        <v>20.061927999999998</v>
      </c>
      <c r="AM81" s="244">
        <v>3.4668770000000002</v>
      </c>
      <c r="AN81" s="244">
        <v>10.580468999999999</v>
      </c>
      <c r="AO81" s="244">
        <v>0</v>
      </c>
      <c r="AP81" s="244">
        <v>11.549595999999999</v>
      </c>
      <c r="AQ81" s="244">
        <v>5.175338</v>
      </c>
      <c r="AR81" s="244">
        <v>1.6385240000000001</v>
      </c>
      <c r="AS81" s="244">
        <v>0</v>
      </c>
      <c r="AT81" s="246">
        <v>16.305312000000001</v>
      </c>
      <c r="AU81" s="261">
        <f t="shared" si="5"/>
        <v>48.716116</v>
      </c>
      <c r="AV81" s="261">
        <f t="shared" si="6"/>
        <v>1457.1473860000003</v>
      </c>
      <c r="AW81" s="245">
        <v>90.578406000000001</v>
      </c>
      <c r="AX81" s="261">
        <f t="shared" si="7"/>
        <v>690.32857118000072</v>
      </c>
      <c r="AY81" s="244">
        <v>0</v>
      </c>
      <c r="AZ81" s="244">
        <v>0</v>
      </c>
      <c r="BA81" s="246">
        <v>273.37374199999999</v>
      </c>
      <c r="BB81" s="262">
        <f t="shared" si="8"/>
        <v>416.95482918000073</v>
      </c>
      <c r="BC81" s="272">
        <f t="shared" si="9"/>
        <v>0.13690874367782771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2</v>
      </c>
      <c r="Q82" s="145">
        <v>5326.6384080000007</v>
      </c>
      <c r="R82" s="145">
        <v>65.772000000000006</v>
      </c>
      <c r="S82" s="261">
        <f t="shared" ref="S82:S145" si="12">IF(Q82=0,"",Q82-R82)</f>
        <v>5260.8664080000008</v>
      </c>
      <c r="T82" s="244">
        <v>2022.4965600000003</v>
      </c>
      <c r="W82" s="266">
        <f t="shared" ref="W82:W145" si="13">IF(Q82=0,"",S82-T82)</f>
        <v>3238.3698480000003</v>
      </c>
      <c r="X82" s="246">
        <v>112.18168780000002</v>
      </c>
      <c r="Y82" s="244">
        <v>594.083484</v>
      </c>
      <c r="Z82" s="246">
        <v>20.691361000000001</v>
      </c>
      <c r="AA82" s="244">
        <v>0</v>
      </c>
      <c r="AB82" s="244">
        <v>6.3243029999999996</v>
      </c>
      <c r="AC82" s="246">
        <v>25.267239</v>
      </c>
      <c r="AD82" s="244">
        <v>240.46338800000001</v>
      </c>
      <c r="AE82" s="244">
        <v>313.12793100000005</v>
      </c>
      <c r="AF82" s="244">
        <v>374.66249999999997</v>
      </c>
      <c r="AG82" s="244">
        <v>242.41163299999999</v>
      </c>
      <c r="AH82" s="244">
        <v>0</v>
      </c>
      <c r="AI82" s="244">
        <v>145.50892399999998</v>
      </c>
      <c r="AJ82" s="244">
        <v>25.527004999999999</v>
      </c>
      <c r="AK82" s="244">
        <v>0</v>
      </c>
      <c r="AL82" s="246">
        <v>27.655087999999999</v>
      </c>
      <c r="AM82" s="244">
        <v>8.7421250000000015</v>
      </c>
      <c r="AN82" s="244">
        <v>8.0827190000000009</v>
      </c>
      <c r="AO82" s="244">
        <v>1.6185420000000001</v>
      </c>
      <c r="AP82" s="244">
        <v>21.001082</v>
      </c>
      <c r="AQ82" s="244">
        <v>0</v>
      </c>
      <c r="AR82" s="244">
        <v>12.548696000000001</v>
      </c>
      <c r="AS82" s="244">
        <v>0</v>
      </c>
      <c r="AT82" s="246">
        <v>9.5813690000000005</v>
      </c>
      <c r="AU82" s="261">
        <f t="shared" ref="AU82:AU145" si="14">IF(Q82=0,"",SUM(AM82:AT82))</f>
        <v>61.574533000000002</v>
      </c>
      <c r="AV82" s="261">
        <f t="shared" ref="AV82:AV145" si="15">IF(Q82=0,"",SUM(AD82:AL82)+AU82)</f>
        <v>1430.9310019999998</v>
      </c>
      <c r="AW82" s="245">
        <v>83.724579999999989</v>
      </c>
      <c r="AX82" s="261">
        <f t="shared" ref="AX82:AX145" si="16">IF(Q82=0,"",(W82-SUM(X82:Z82)+SUM(AA82:AC82)-AV82-AW82))</f>
        <v>1028.3492752000006</v>
      </c>
      <c r="AY82" s="244">
        <v>0</v>
      </c>
      <c r="AZ82" s="244">
        <v>0</v>
      </c>
      <c r="BA82" s="246">
        <v>302.797237</v>
      </c>
      <c r="BB82" s="262">
        <f t="shared" ref="BB82:BB145" si="17">IF(Q82=0,"",(AX82-SUM(AY82:BA82)))</f>
        <v>725.55203820000065</v>
      </c>
      <c r="BC82" s="272">
        <f t="shared" ref="BC82:BC145" si="18">IF(Q82=0,"",AX82/Q82)</f>
        <v>0.19305783430982246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E6BEEE-FF3F-411C-BD8C-5B9FD221EB6F}">
  <sheetPr codeName="Sheet75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239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3</v>
      </c>
      <c r="Q15" s="206">
        <f>SUM(Q18:Q5000)</f>
        <v>295571.92374359997</v>
      </c>
      <c r="R15" s="212">
        <f t="shared" ref="R15:BB15" si="0">SUM(R18:R5000)</f>
        <v>4606.7902964999985</v>
      </c>
      <c r="S15" s="212">
        <f t="shared" si="0"/>
        <v>290965.13344710006</v>
      </c>
      <c r="T15" s="212">
        <f t="shared" si="0"/>
        <v>125252.3430144</v>
      </c>
      <c r="U15" s="206">
        <f t="shared" si="0"/>
        <v>0</v>
      </c>
      <c r="V15" s="206">
        <f t="shared" si="0"/>
        <v>0</v>
      </c>
      <c r="W15" s="249">
        <f t="shared" si="0"/>
        <v>165712.79043270004</v>
      </c>
      <c r="X15" s="212">
        <f t="shared" si="0"/>
        <v>4250.6566824400015</v>
      </c>
      <c r="Y15" s="212">
        <f t="shared" si="0"/>
        <v>31289.488196400005</v>
      </c>
      <c r="Z15" s="212">
        <f t="shared" si="0"/>
        <v>1713.6454596799997</v>
      </c>
      <c r="AA15" s="212">
        <f t="shared" si="0"/>
        <v>0</v>
      </c>
      <c r="AB15" s="212">
        <f t="shared" si="0"/>
        <v>555.33574348000047</v>
      </c>
      <c r="AC15" s="212">
        <f t="shared" si="0"/>
        <v>1471.7426487400003</v>
      </c>
      <c r="AD15" s="212">
        <f t="shared" si="0"/>
        <v>9964.4370498400021</v>
      </c>
      <c r="AE15" s="212">
        <f t="shared" si="0"/>
        <v>27292.86892794001</v>
      </c>
      <c r="AF15" s="212">
        <f t="shared" si="0"/>
        <v>20517.094984820014</v>
      </c>
      <c r="AG15" s="212">
        <f t="shared" si="0"/>
        <v>10360.607875939999</v>
      </c>
      <c r="AH15" s="212">
        <f t="shared" si="0"/>
        <v>0</v>
      </c>
      <c r="AI15" s="212">
        <f t="shared" si="0"/>
        <v>7759.6770038199993</v>
      </c>
      <c r="AJ15" s="212">
        <f t="shared" si="0"/>
        <v>3117.1329851200012</v>
      </c>
      <c r="AK15" s="212">
        <f t="shared" si="0"/>
        <v>699.97630332000006</v>
      </c>
      <c r="AL15" s="212">
        <f t="shared" si="0"/>
        <v>4360.1767843200014</v>
      </c>
      <c r="AM15" s="249">
        <f t="shared" si="0"/>
        <v>296.46532230000008</v>
      </c>
      <c r="AN15" s="212">
        <f t="shared" si="0"/>
        <v>435.05493289999993</v>
      </c>
      <c r="AO15" s="212">
        <f t="shared" si="0"/>
        <v>152.76047626000002</v>
      </c>
      <c r="AP15" s="212">
        <f t="shared" si="0"/>
        <v>1289.7982987399998</v>
      </c>
      <c r="AQ15" s="212">
        <f t="shared" si="0"/>
        <v>80.606545460000007</v>
      </c>
      <c r="AR15" s="212">
        <f t="shared" si="0"/>
        <v>413.99097557999994</v>
      </c>
      <c r="AS15" s="383">
        <f t="shared" si="0"/>
        <v>0</v>
      </c>
      <c r="AT15" s="212">
        <f t="shared" si="0"/>
        <v>1094.3068922800003</v>
      </c>
      <c r="AU15" s="249">
        <f t="shared" si="0"/>
        <v>3762.9834435199996</v>
      </c>
      <c r="AV15" s="212">
        <f t="shared" si="0"/>
        <v>87834.95535864</v>
      </c>
      <c r="AW15" s="212">
        <f t="shared" si="0"/>
        <v>5212.5496751999999</v>
      </c>
      <c r="AX15" s="212">
        <f t="shared" si="0"/>
        <v>37438.573452560006</v>
      </c>
      <c r="AY15" s="212">
        <f t="shared" si="0"/>
        <v>0</v>
      </c>
      <c r="AZ15" s="212">
        <f t="shared" si="0"/>
        <v>0</v>
      </c>
      <c r="BA15" s="212">
        <f t="shared" si="0"/>
        <v>13593.457467660006</v>
      </c>
      <c r="BB15" s="212">
        <f t="shared" si="0"/>
        <v>23845.115984900032</v>
      </c>
      <c r="BC15" s="267">
        <f>IF(Q15=0,"",AX15/Q15)</f>
        <v>0.12666485022791568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2018</v>
      </c>
      <c r="P18" s="265">
        <v>3</v>
      </c>
      <c r="Q18" s="145">
        <v>7498.9317564000012</v>
      </c>
      <c r="R18" s="145">
        <v>79.931691000000001</v>
      </c>
      <c r="S18" s="261">
        <f t="shared" ref="S18:S81" si="3">IF(Q18=0,"",Q18-R18)</f>
        <v>7419.0000654000014</v>
      </c>
      <c r="T18" s="244">
        <v>3121.4807280720006</v>
      </c>
      <c r="W18" s="266">
        <f t="shared" ref="W18:W81" si="4">IF(Q18=0,"",S18-T18)</f>
        <v>4297.5193373280008</v>
      </c>
      <c r="X18" s="246">
        <v>79.785196679999999</v>
      </c>
      <c r="Y18" s="244">
        <v>873.04822920000015</v>
      </c>
      <c r="Z18" s="246">
        <v>57.057748160000003</v>
      </c>
      <c r="AA18" s="244">
        <v>0</v>
      </c>
      <c r="AB18" s="244">
        <v>217.13758569999999</v>
      </c>
      <c r="AC18" s="246">
        <v>24.006257380000005</v>
      </c>
      <c r="AD18" s="244">
        <v>323.46586384</v>
      </c>
      <c r="AE18" s="244">
        <v>746.35651733999998</v>
      </c>
      <c r="AF18" s="244">
        <v>219.95512392000001</v>
      </c>
      <c r="AG18" s="244">
        <v>314.58697955999997</v>
      </c>
      <c r="AH18" s="244">
        <v>0</v>
      </c>
      <c r="AI18" s="244">
        <v>139.41095938000001</v>
      </c>
      <c r="AJ18" s="244">
        <v>51.173148040000008</v>
      </c>
      <c r="AK18" s="244">
        <v>51.225132140000007</v>
      </c>
      <c r="AL18" s="246">
        <v>88.528922300000005</v>
      </c>
      <c r="AM18" s="244">
        <v>8.3590432799999999</v>
      </c>
      <c r="AN18" s="244">
        <v>4.470632600000001</v>
      </c>
      <c r="AO18" s="244">
        <v>8.4734083000000009</v>
      </c>
      <c r="AP18" s="244">
        <v>18.85983148</v>
      </c>
      <c r="AQ18" s="244">
        <v>3.5453156200000002</v>
      </c>
      <c r="AR18" s="244">
        <v>9.4922966600000009</v>
      </c>
      <c r="AS18" s="244">
        <v>0</v>
      </c>
      <c r="AT18" s="246">
        <v>3.6908710999999998</v>
      </c>
      <c r="AU18" s="261">
        <f t="shared" ref="AU18:AU81" si="5">IF(Q18=0,"",SUM(AM18:AT18))</f>
        <v>56.891399039999996</v>
      </c>
      <c r="AV18" s="261">
        <f t="shared" ref="AV18:AV81" si="6">IF(Q18=0,"",SUM(AD18:AL18)+AU18)</f>
        <v>1991.5940455599998</v>
      </c>
      <c r="AW18" s="245">
        <v>140.31548272000001</v>
      </c>
      <c r="AX18" s="261">
        <f t="shared" ref="AX18:AX81" si="7">IF(Q18=0,"",(W18-SUM(X18:Z18)+SUM(AA18:AC18)-AV18-AW18))</f>
        <v>1396.8624780880009</v>
      </c>
      <c r="AY18" s="244">
        <v>0</v>
      </c>
      <c r="AZ18" s="244">
        <v>0</v>
      </c>
      <c r="BA18" s="246">
        <v>256.86383491999999</v>
      </c>
      <c r="BB18" s="262">
        <f t="shared" ref="BB18:BB81" si="8">IF(Q18=0,"",(AX18-SUM(AY18:BA18)))</f>
        <v>1139.9986431680009</v>
      </c>
      <c r="BC18" s="272">
        <f t="shared" ref="BC18:BC81" si="9">IF(Q18=0,"",AX18/Q18)</f>
        <v>0.18627486200229007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2018</v>
      </c>
      <c r="P19" s="265">
        <v>3</v>
      </c>
      <c r="Q19" s="145">
        <v>6004.0396584000009</v>
      </c>
      <c r="R19" s="145">
        <v>108.96338250000001</v>
      </c>
      <c r="S19" s="261">
        <f t="shared" si="3"/>
        <v>5895.0762759000008</v>
      </c>
      <c r="T19" s="244">
        <v>2494.8336072240004</v>
      </c>
      <c r="W19" s="266">
        <f t="shared" si="4"/>
        <v>3400.2426686760004</v>
      </c>
      <c r="X19" s="246">
        <v>70.947899679999992</v>
      </c>
      <c r="Y19" s="244">
        <v>693.56560392000006</v>
      </c>
      <c r="Z19" s="246">
        <v>28.892762779999998</v>
      </c>
      <c r="AA19" s="244">
        <v>0</v>
      </c>
      <c r="AB19" s="244">
        <v>85.378685840000003</v>
      </c>
      <c r="AC19" s="246">
        <v>41.930375059999996</v>
      </c>
      <c r="AD19" s="244">
        <v>192.67386824000002</v>
      </c>
      <c r="AE19" s="244">
        <v>581.17184118</v>
      </c>
      <c r="AF19" s="244">
        <v>318.67292982000004</v>
      </c>
      <c r="AG19" s="244">
        <v>254.68050272000005</v>
      </c>
      <c r="AH19" s="244">
        <v>0</v>
      </c>
      <c r="AI19" s="244">
        <v>124.48112586000002</v>
      </c>
      <c r="AJ19" s="244">
        <v>81.469481520000002</v>
      </c>
      <c r="AK19" s="244">
        <v>57.203303640000009</v>
      </c>
      <c r="AL19" s="246">
        <v>98.821774099999999</v>
      </c>
      <c r="AM19" s="244">
        <v>2.7343636599999996</v>
      </c>
      <c r="AN19" s="244">
        <v>3.9299979599999997</v>
      </c>
      <c r="AO19" s="244">
        <v>0.87333287999999998</v>
      </c>
      <c r="AP19" s="244">
        <v>21.219909620000003</v>
      </c>
      <c r="AQ19" s="244">
        <v>0.81095196000000003</v>
      </c>
      <c r="AR19" s="244">
        <v>8.6813447000000004</v>
      </c>
      <c r="AS19" s="244">
        <v>0</v>
      </c>
      <c r="AT19" s="246">
        <v>28.518477260000001</v>
      </c>
      <c r="AU19" s="261">
        <f t="shared" si="5"/>
        <v>66.768378040000002</v>
      </c>
      <c r="AV19" s="261">
        <f t="shared" si="6"/>
        <v>1775.9432051200004</v>
      </c>
      <c r="AW19" s="245">
        <v>112.3376401</v>
      </c>
      <c r="AX19" s="261">
        <f t="shared" si="7"/>
        <v>845.86461797600009</v>
      </c>
      <c r="AY19" s="244">
        <v>0</v>
      </c>
      <c r="AZ19" s="244">
        <v>0</v>
      </c>
      <c r="BA19" s="246">
        <v>354.03251463999999</v>
      </c>
      <c r="BB19" s="262">
        <f t="shared" si="8"/>
        <v>491.8321033360001</v>
      </c>
      <c r="BC19" s="272">
        <f t="shared" si="9"/>
        <v>0.14088258341075183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2018</v>
      </c>
      <c r="P20" s="265">
        <v>3</v>
      </c>
      <c r="Q20" s="145">
        <v>7092.0441648000015</v>
      </c>
      <c r="R20" s="145">
        <v>75.512650499999992</v>
      </c>
      <c r="S20" s="261">
        <f t="shared" si="3"/>
        <v>7016.5315143000016</v>
      </c>
      <c r="T20" s="244">
        <v>2874.5829866880003</v>
      </c>
      <c r="W20" s="266">
        <f t="shared" si="4"/>
        <v>4141.9485276120013</v>
      </c>
      <c r="X20" s="246">
        <v>73.547104680000004</v>
      </c>
      <c r="Y20" s="244">
        <v>825.69202631999997</v>
      </c>
      <c r="Z20" s="246">
        <v>60.998142940000001</v>
      </c>
      <c r="AA20" s="244">
        <v>0</v>
      </c>
      <c r="AB20" s="244">
        <v>82.935433140000001</v>
      </c>
      <c r="AC20" s="246">
        <v>22.904194460000003</v>
      </c>
      <c r="AD20" s="244">
        <v>242.77614382000002</v>
      </c>
      <c r="AE20" s="244">
        <v>803.78855102</v>
      </c>
      <c r="AF20" s="244">
        <v>192.61148732000001</v>
      </c>
      <c r="AG20" s="244">
        <v>218.49956911999999</v>
      </c>
      <c r="AH20" s="244">
        <v>0</v>
      </c>
      <c r="AI20" s="244">
        <v>157.75094985999999</v>
      </c>
      <c r="AJ20" s="244">
        <v>72.070756239999994</v>
      </c>
      <c r="AK20" s="244">
        <v>51.225132140000007</v>
      </c>
      <c r="AL20" s="246">
        <v>88.476938199999992</v>
      </c>
      <c r="AM20" s="244">
        <v>7.215393080000001</v>
      </c>
      <c r="AN20" s="244">
        <v>8.1719005200000012</v>
      </c>
      <c r="AO20" s="244">
        <v>15.293722220000001</v>
      </c>
      <c r="AP20" s="244">
        <v>17.009197520000001</v>
      </c>
      <c r="AQ20" s="244">
        <v>9.7938044400000006</v>
      </c>
      <c r="AR20" s="244">
        <v>6.4460284000000003</v>
      </c>
      <c r="AS20" s="244">
        <v>0</v>
      </c>
      <c r="AT20" s="246">
        <v>2.2353163000000005</v>
      </c>
      <c r="AU20" s="261">
        <f t="shared" si="5"/>
        <v>66.165362480000013</v>
      </c>
      <c r="AV20" s="261">
        <f t="shared" si="6"/>
        <v>1893.3648901999998</v>
      </c>
      <c r="AW20" s="245">
        <v>132.69461366000002</v>
      </c>
      <c r="AX20" s="261">
        <f t="shared" si="7"/>
        <v>1261.4913774120016</v>
      </c>
      <c r="AY20" s="244">
        <v>0</v>
      </c>
      <c r="AZ20" s="244">
        <v>0</v>
      </c>
      <c r="BA20" s="246">
        <v>76.000754199999989</v>
      </c>
      <c r="BB20" s="262">
        <f t="shared" si="8"/>
        <v>1185.4906232120015</v>
      </c>
      <c r="BC20" s="272">
        <f t="shared" si="9"/>
        <v>0.17787415702699255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2018</v>
      </c>
      <c r="P21" s="265">
        <v>3</v>
      </c>
      <c r="Q21" s="145">
        <v>4775.8865868000003</v>
      </c>
      <c r="R21" s="145">
        <v>83.291890499999994</v>
      </c>
      <c r="S21" s="261">
        <f t="shared" si="3"/>
        <v>4692.5946963000006</v>
      </c>
      <c r="T21" s="244">
        <v>1990.7681940720001</v>
      </c>
      <c r="W21" s="266">
        <f t="shared" si="4"/>
        <v>2701.8265022280002</v>
      </c>
      <c r="X21" s="246">
        <v>46.130690340000001</v>
      </c>
      <c r="Y21" s="244">
        <v>552.11838192000005</v>
      </c>
      <c r="Z21" s="246">
        <v>32.84355438</v>
      </c>
      <c r="AA21" s="244">
        <v>0</v>
      </c>
      <c r="AB21" s="244">
        <v>-14.004516540000001</v>
      </c>
      <c r="AC21" s="246">
        <v>44.758310099999996</v>
      </c>
      <c r="AD21" s="244">
        <v>187.30910911999999</v>
      </c>
      <c r="AE21" s="244">
        <v>436.62485271999998</v>
      </c>
      <c r="AF21" s="244">
        <v>512.98949561999996</v>
      </c>
      <c r="AG21" s="244">
        <v>167.48237338000004</v>
      </c>
      <c r="AH21" s="244">
        <v>0</v>
      </c>
      <c r="AI21" s="244">
        <v>115.34232108000002</v>
      </c>
      <c r="AJ21" s="244">
        <v>70.854328300000006</v>
      </c>
      <c r="AK21" s="244">
        <v>28.601651820000004</v>
      </c>
      <c r="AL21" s="246">
        <v>79.670831660000005</v>
      </c>
      <c r="AM21" s="244">
        <v>3.09825236</v>
      </c>
      <c r="AN21" s="244">
        <v>3.0774587200000001</v>
      </c>
      <c r="AO21" s="244">
        <v>0.34309506000000006</v>
      </c>
      <c r="AP21" s="244">
        <v>19.244513820000002</v>
      </c>
      <c r="AQ21" s="244">
        <v>5.1464259000000006</v>
      </c>
      <c r="AR21" s="244">
        <v>8.6189637799999996</v>
      </c>
      <c r="AS21" s="244">
        <v>0</v>
      </c>
      <c r="AT21" s="246">
        <v>3.8260297600000004</v>
      </c>
      <c r="AU21" s="261">
        <f t="shared" si="5"/>
        <v>43.3547394</v>
      </c>
      <c r="AV21" s="261">
        <f t="shared" si="6"/>
        <v>1642.2297030999998</v>
      </c>
      <c r="AW21" s="245">
        <v>89.36066790000001</v>
      </c>
      <c r="AX21" s="261">
        <f t="shared" si="7"/>
        <v>369.89729814800006</v>
      </c>
      <c r="AY21" s="244">
        <v>0</v>
      </c>
      <c r="AZ21" s="244">
        <v>0</v>
      </c>
      <c r="BA21" s="246">
        <v>313.28737705999998</v>
      </c>
      <c r="BB21" s="262">
        <f t="shared" si="8"/>
        <v>56.609921088000078</v>
      </c>
      <c r="BC21" s="272">
        <f t="shared" si="9"/>
        <v>7.7451022218650148E-2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2018</v>
      </c>
      <c r="P22" s="265">
        <v>3</v>
      </c>
      <c r="Q22" s="145">
        <v>4346.3502936000004</v>
      </c>
      <c r="R22" s="145">
        <v>116.11596150000001</v>
      </c>
      <c r="S22" s="261">
        <f t="shared" si="3"/>
        <v>4230.2343321000008</v>
      </c>
      <c r="T22" s="244">
        <v>1723.9653779040002</v>
      </c>
      <c r="W22" s="266">
        <f t="shared" si="4"/>
        <v>2506.2689541960008</v>
      </c>
      <c r="X22" s="246">
        <v>61.206079339999995</v>
      </c>
      <c r="Y22" s="244">
        <v>497.56717584</v>
      </c>
      <c r="Z22" s="246">
        <v>31.034507700000002</v>
      </c>
      <c r="AA22" s="244">
        <v>0</v>
      </c>
      <c r="AB22" s="244">
        <v>-15.075389000000001</v>
      </c>
      <c r="AC22" s="246">
        <v>23.71514642</v>
      </c>
      <c r="AD22" s="244">
        <v>157.27269614000005</v>
      </c>
      <c r="AE22" s="244">
        <v>420.67613084000004</v>
      </c>
      <c r="AF22" s="244">
        <v>309.15983951999999</v>
      </c>
      <c r="AG22" s="244">
        <v>149.64143026000002</v>
      </c>
      <c r="AH22" s="244">
        <v>0</v>
      </c>
      <c r="AI22" s="244">
        <v>83.45527414</v>
      </c>
      <c r="AJ22" s="244">
        <v>30.992920420000001</v>
      </c>
      <c r="AK22" s="244">
        <v>1.2580152200000001</v>
      </c>
      <c r="AL22" s="246">
        <v>56.974573599999992</v>
      </c>
      <c r="AM22" s="244">
        <v>5.7494414599999999</v>
      </c>
      <c r="AN22" s="244">
        <v>4.8969022200000003</v>
      </c>
      <c r="AO22" s="244">
        <v>3.6804742800000003</v>
      </c>
      <c r="AP22" s="244">
        <v>11.259756059999999</v>
      </c>
      <c r="AQ22" s="244">
        <v>0</v>
      </c>
      <c r="AR22" s="244">
        <v>9.3363443600000018</v>
      </c>
      <c r="AS22" s="244">
        <v>0</v>
      </c>
      <c r="AT22" s="246">
        <v>4.49142624</v>
      </c>
      <c r="AU22" s="261">
        <f t="shared" si="5"/>
        <v>39.414344620000001</v>
      </c>
      <c r="AV22" s="261">
        <f t="shared" si="6"/>
        <v>1248.8452247600003</v>
      </c>
      <c r="AW22" s="245">
        <v>81.323926040000003</v>
      </c>
      <c r="AX22" s="261">
        <f t="shared" si="7"/>
        <v>594.93179793600052</v>
      </c>
      <c r="AY22" s="244">
        <v>0</v>
      </c>
      <c r="AZ22" s="244">
        <v>0</v>
      </c>
      <c r="BA22" s="246">
        <v>109.60327644</v>
      </c>
      <c r="BB22" s="262">
        <f t="shared" si="8"/>
        <v>485.32852149600052</v>
      </c>
      <c r="BC22" s="272">
        <f t="shared" si="9"/>
        <v>0.13688077530521123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2018</v>
      </c>
      <c r="P23" s="265">
        <v>3</v>
      </c>
      <c r="Q23" s="145">
        <v>7934.7470076000009</v>
      </c>
      <c r="R23" s="145">
        <v>219.54743999999999</v>
      </c>
      <c r="S23" s="261">
        <f t="shared" si="3"/>
        <v>7715.1995676000006</v>
      </c>
      <c r="T23" s="244">
        <v>3242.5548190560003</v>
      </c>
      <c r="W23" s="266">
        <f t="shared" si="4"/>
        <v>4472.6447485440003</v>
      </c>
      <c r="X23" s="246">
        <v>105.56931028</v>
      </c>
      <c r="Y23" s="244">
        <v>907.45342632000006</v>
      </c>
      <c r="Z23" s="246">
        <v>45.964341220000009</v>
      </c>
      <c r="AA23" s="244">
        <v>0</v>
      </c>
      <c r="AB23" s="244">
        <v>138.55842014000001</v>
      </c>
      <c r="AC23" s="246">
        <v>24.588479299999999</v>
      </c>
      <c r="AD23" s="244">
        <v>257.19653316</v>
      </c>
      <c r="AE23" s="244">
        <v>742.47850347999997</v>
      </c>
      <c r="AF23" s="244">
        <v>238.18074938000001</v>
      </c>
      <c r="AG23" s="244">
        <v>256.52073985999999</v>
      </c>
      <c r="AH23" s="244">
        <v>0</v>
      </c>
      <c r="AI23" s="244">
        <v>159.00896508</v>
      </c>
      <c r="AJ23" s="244">
        <v>82.519560340000012</v>
      </c>
      <c r="AK23" s="244">
        <v>55.789336119999994</v>
      </c>
      <c r="AL23" s="246">
        <v>26.449510080000003</v>
      </c>
      <c r="AM23" s="244">
        <v>9.627455320000001</v>
      </c>
      <c r="AN23" s="244">
        <v>10.729518239999999</v>
      </c>
      <c r="AO23" s="244">
        <v>9.0868206800000006</v>
      </c>
      <c r="AP23" s="244">
        <v>26.47030372</v>
      </c>
      <c r="AQ23" s="244">
        <v>0</v>
      </c>
      <c r="AR23" s="244">
        <v>2.6823795599999998</v>
      </c>
      <c r="AS23" s="244">
        <v>0</v>
      </c>
      <c r="AT23" s="246">
        <v>7.7560277199999996</v>
      </c>
      <c r="AU23" s="261">
        <f t="shared" si="5"/>
        <v>66.352505240000013</v>
      </c>
      <c r="AV23" s="261">
        <f t="shared" si="6"/>
        <v>1884.4964027399999</v>
      </c>
      <c r="AW23" s="245">
        <v>148.46658959999999</v>
      </c>
      <c r="AX23" s="261">
        <f t="shared" si="7"/>
        <v>1543.8415778240005</v>
      </c>
      <c r="AY23" s="244">
        <v>0</v>
      </c>
      <c r="AZ23" s="244">
        <v>0</v>
      </c>
      <c r="BA23" s="246">
        <v>125.81191882000002</v>
      </c>
      <c r="BB23" s="262">
        <f t="shared" si="8"/>
        <v>1418.0296590040005</v>
      </c>
      <c r="BC23" s="272">
        <f t="shared" si="9"/>
        <v>0.19456720880266121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2018</v>
      </c>
      <c r="P24" s="265">
        <v>3</v>
      </c>
      <c r="Q24" s="145">
        <v>6870.7247868000004</v>
      </c>
      <c r="R24" s="145">
        <v>121.34533950000001</v>
      </c>
      <c r="S24" s="261">
        <f t="shared" si="3"/>
        <v>6749.3794473000007</v>
      </c>
      <c r="T24" s="244">
        <v>2864.5170946560002</v>
      </c>
      <c r="W24" s="266">
        <f t="shared" si="4"/>
        <v>3884.8623526440006</v>
      </c>
      <c r="X24" s="246">
        <v>78.527181460000008</v>
      </c>
      <c r="Y24" s="244">
        <v>794.08851983999989</v>
      </c>
      <c r="Z24" s="246">
        <v>43.874580400000006</v>
      </c>
      <c r="AA24" s="244">
        <v>0</v>
      </c>
      <c r="AB24" s="244">
        <v>11.301343340000001</v>
      </c>
      <c r="AC24" s="246">
        <v>55.685367919999997</v>
      </c>
      <c r="AD24" s="244">
        <v>215.79639591999998</v>
      </c>
      <c r="AE24" s="244">
        <v>656.95426215999998</v>
      </c>
      <c r="AF24" s="244">
        <v>129.96025</v>
      </c>
      <c r="AG24" s="244">
        <v>235.14487793999999</v>
      </c>
      <c r="AH24" s="244">
        <v>0</v>
      </c>
      <c r="AI24" s="244">
        <v>127.82890190000001</v>
      </c>
      <c r="AJ24" s="244">
        <v>104.39446962</v>
      </c>
      <c r="AK24" s="244">
        <v>54.812035040000005</v>
      </c>
      <c r="AL24" s="246">
        <v>98.145980800000018</v>
      </c>
      <c r="AM24" s="244">
        <v>10.05372494</v>
      </c>
      <c r="AN24" s="244">
        <v>8.4318210199999974</v>
      </c>
      <c r="AO24" s="244">
        <v>4.8553149400000004</v>
      </c>
      <c r="AP24" s="244">
        <v>20.159433979999999</v>
      </c>
      <c r="AQ24" s="244">
        <v>0</v>
      </c>
      <c r="AR24" s="244">
        <v>8.5877733199999984</v>
      </c>
      <c r="AS24" s="244">
        <v>0</v>
      </c>
      <c r="AT24" s="246">
        <v>25.992049999999999</v>
      </c>
      <c r="AU24" s="261">
        <f t="shared" si="5"/>
        <v>78.080118199999987</v>
      </c>
      <c r="AV24" s="261">
        <f t="shared" si="6"/>
        <v>1701.1172915799998</v>
      </c>
      <c r="AW24" s="245">
        <v>141.54230748000001</v>
      </c>
      <c r="AX24" s="261">
        <f t="shared" si="7"/>
        <v>1192.6991831440005</v>
      </c>
      <c r="AY24" s="244">
        <v>0</v>
      </c>
      <c r="AZ24" s="244">
        <v>0</v>
      </c>
      <c r="BA24" s="246">
        <v>119.55303318</v>
      </c>
      <c r="BB24" s="262">
        <f t="shared" si="8"/>
        <v>1073.1461499640004</v>
      </c>
      <c r="BC24" s="272">
        <f t="shared" si="9"/>
        <v>0.17359146526075497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2018</v>
      </c>
      <c r="P25" s="265">
        <v>3</v>
      </c>
      <c r="Q25" s="145">
        <v>12193.136323200002</v>
      </c>
      <c r="R25" s="145">
        <v>192.21205500000002</v>
      </c>
      <c r="S25" s="261">
        <f t="shared" si="3"/>
        <v>12000.924268200002</v>
      </c>
      <c r="T25" s="244">
        <v>4948.4514673439999</v>
      </c>
      <c r="W25" s="266">
        <f t="shared" si="4"/>
        <v>7052.4728008560023</v>
      </c>
      <c r="X25" s="246">
        <v>140.12833996000001</v>
      </c>
      <c r="Y25" s="244">
        <v>1412.03027952</v>
      </c>
      <c r="Z25" s="246">
        <v>78.516784639999997</v>
      </c>
      <c r="AA25" s="244">
        <v>0</v>
      </c>
      <c r="AB25" s="244">
        <v>-108.41803895999999</v>
      </c>
      <c r="AC25" s="246">
        <v>97.615742979999993</v>
      </c>
      <c r="AD25" s="244">
        <v>349.78021525999998</v>
      </c>
      <c r="AE25" s="244">
        <v>1080.9157881200003</v>
      </c>
      <c r="AF25" s="244">
        <v>857.4257454000001</v>
      </c>
      <c r="AG25" s="244">
        <v>421.41430505999995</v>
      </c>
      <c r="AH25" s="244">
        <v>0</v>
      </c>
      <c r="AI25" s="244">
        <v>242.57860424</v>
      </c>
      <c r="AJ25" s="244">
        <v>118.96041444000001</v>
      </c>
      <c r="AK25" s="244">
        <v>54.812035040000005</v>
      </c>
      <c r="AL25" s="246">
        <v>144.79651214000003</v>
      </c>
      <c r="AM25" s="244">
        <v>16.967610239999999</v>
      </c>
      <c r="AN25" s="244">
        <v>4.2834898399999997</v>
      </c>
      <c r="AO25" s="244">
        <v>2.95269688</v>
      </c>
      <c r="AP25" s="244">
        <v>34.902124739999998</v>
      </c>
      <c r="AQ25" s="244">
        <v>5.1464259000000006</v>
      </c>
      <c r="AR25" s="244">
        <v>10.438407279999998</v>
      </c>
      <c r="AS25" s="244">
        <v>0</v>
      </c>
      <c r="AT25" s="246">
        <v>135.37699322000003</v>
      </c>
      <c r="AU25" s="261">
        <f t="shared" si="5"/>
        <v>210.06774810000002</v>
      </c>
      <c r="AV25" s="261">
        <f t="shared" si="6"/>
        <v>3480.7513678000005</v>
      </c>
      <c r="AW25" s="245">
        <v>228.14781808000001</v>
      </c>
      <c r="AX25" s="261">
        <f t="shared" si="7"/>
        <v>1702.0959148760016</v>
      </c>
      <c r="AY25" s="244">
        <v>0</v>
      </c>
      <c r="AZ25" s="244">
        <v>0</v>
      </c>
      <c r="BA25" s="246">
        <v>272.49025538000001</v>
      </c>
      <c r="BB25" s="262">
        <f t="shared" si="8"/>
        <v>1429.6056594960016</v>
      </c>
      <c r="BC25" s="272">
        <f t="shared" si="9"/>
        <v>0.13959459402068741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2018</v>
      </c>
      <c r="P26" s="265">
        <v>3</v>
      </c>
      <c r="Q26" s="145">
        <v>11872.78722</v>
      </c>
      <c r="R26" s="145">
        <v>185.96705400000002</v>
      </c>
      <c r="S26" s="261">
        <f t="shared" si="3"/>
        <v>11686.820166</v>
      </c>
      <c r="T26" s="244">
        <v>4839.6423484079996</v>
      </c>
      <c r="W26" s="266">
        <f t="shared" si="4"/>
        <v>6847.1778175919999</v>
      </c>
      <c r="X26" s="246">
        <v>116.66271722</v>
      </c>
      <c r="Y26" s="244">
        <v>1375.0850282399999</v>
      </c>
      <c r="Z26" s="246">
        <v>60.540682859999997</v>
      </c>
      <c r="AA26" s="244">
        <v>0</v>
      </c>
      <c r="AB26" s="244">
        <v>283.13659905999998</v>
      </c>
      <c r="AC26" s="246">
        <v>-26.7198274</v>
      </c>
      <c r="AD26" s="244">
        <v>331.49220888000002</v>
      </c>
      <c r="AE26" s="244">
        <v>1159.05828724</v>
      </c>
      <c r="AF26" s="244">
        <v>670.50131862000001</v>
      </c>
      <c r="AG26" s="244">
        <v>385.51408560000004</v>
      </c>
      <c r="AH26" s="244">
        <v>0</v>
      </c>
      <c r="AI26" s="244">
        <v>255.21074054000002</v>
      </c>
      <c r="AJ26" s="244">
        <v>133.11048646</v>
      </c>
      <c r="AK26" s="244">
        <v>51.225132140000007</v>
      </c>
      <c r="AL26" s="246">
        <v>143.13302093999999</v>
      </c>
      <c r="AM26" s="244">
        <v>6.1133301600000003</v>
      </c>
      <c r="AN26" s="244">
        <v>12.611342660000002</v>
      </c>
      <c r="AO26" s="244">
        <v>3.3893633199999997</v>
      </c>
      <c r="AP26" s="244">
        <v>25.950462720000001</v>
      </c>
      <c r="AQ26" s="244">
        <v>1.6219039200000001</v>
      </c>
      <c r="AR26" s="244">
        <v>13.214358220000001</v>
      </c>
      <c r="AS26" s="244">
        <v>0</v>
      </c>
      <c r="AT26" s="246">
        <v>117.14097094</v>
      </c>
      <c r="AU26" s="261">
        <f t="shared" si="5"/>
        <v>180.04173194000001</v>
      </c>
      <c r="AV26" s="261">
        <f t="shared" si="6"/>
        <v>3309.2870123599996</v>
      </c>
      <c r="AW26" s="245">
        <v>222.14885293999998</v>
      </c>
      <c r="AX26" s="261">
        <f t="shared" si="7"/>
        <v>2019.8702956319999</v>
      </c>
      <c r="AY26" s="244">
        <v>0</v>
      </c>
      <c r="AZ26" s="244">
        <v>0</v>
      </c>
      <c r="BA26" s="246">
        <v>154.36158654000002</v>
      </c>
      <c r="BB26" s="262">
        <f t="shared" si="8"/>
        <v>1865.5087090919999</v>
      </c>
      <c r="BC26" s="272">
        <f t="shared" si="9"/>
        <v>0.17012604186399288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2018</v>
      </c>
      <c r="P27" s="265">
        <v>3</v>
      </c>
      <c r="Q27" s="145">
        <v>5968.1551356</v>
      </c>
      <c r="R27" s="145">
        <v>99.088069500000017</v>
      </c>
      <c r="S27" s="261">
        <f t="shared" si="3"/>
        <v>5869.0670661000004</v>
      </c>
      <c r="T27" s="244">
        <v>2439.4938719760003</v>
      </c>
      <c r="W27" s="266">
        <f t="shared" si="4"/>
        <v>3429.5731941240001</v>
      </c>
      <c r="X27" s="246">
        <v>64.792982240000001</v>
      </c>
      <c r="Y27" s="244">
        <v>690.53498135999996</v>
      </c>
      <c r="Z27" s="246">
        <v>46.276245820000007</v>
      </c>
      <c r="AA27" s="244">
        <v>0</v>
      </c>
      <c r="AB27" s="244">
        <v>90.587492659999995</v>
      </c>
      <c r="AC27" s="246">
        <v>32.635617979999999</v>
      </c>
      <c r="AD27" s="244">
        <v>150.55635042</v>
      </c>
      <c r="AE27" s="244">
        <v>531.68297798000003</v>
      </c>
      <c r="AF27" s="244">
        <v>210.55639864000003</v>
      </c>
      <c r="AG27" s="244">
        <v>216.57615742000002</v>
      </c>
      <c r="AH27" s="244">
        <v>0</v>
      </c>
      <c r="AI27" s="244">
        <v>108.47002306</v>
      </c>
      <c r="AJ27" s="244">
        <v>123.64938026000002</v>
      </c>
      <c r="AK27" s="244">
        <v>28.144191740000004</v>
      </c>
      <c r="AL27" s="246">
        <v>111.28756128000001</v>
      </c>
      <c r="AM27" s="244">
        <v>5.7806319199999994</v>
      </c>
      <c r="AN27" s="244">
        <v>3.7636488400000001</v>
      </c>
      <c r="AO27" s="244">
        <v>4.5538071600000007</v>
      </c>
      <c r="AP27" s="244">
        <v>10.157693139999999</v>
      </c>
      <c r="AQ27" s="244">
        <v>0</v>
      </c>
      <c r="AR27" s="244">
        <v>6.92428212</v>
      </c>
      <c r="AS27" s="244">
        <v>0</v>
      </c>
      <c r="AT27" s="246">
        <v>5.2503941000000003</v>
      </c>
      <c r="AU27" s="261">
        <f t="shared" si="5"/>
        <v>36.430457279999999</v>
      </c>
      <c r="AV27" s="261">
        <f t="shared" si="6"/>
        <v>1517.35349808</v>
      </c>
      <c r="AW27" s="245">
        <v>111.67224362</v>
      </c>
      <c r="AX27" s="261">
        <f t="shared" si="7"/>
        <v>1122.1663536439999</v>
      </c>
      <c r="AY27" s="244">
        <v>0</v>
      </c>
      <c r="AZ27" s="244">
        <v>0</v>
      </c>
      <c r="BA27" s="246">
        <v>236.54844864000003</v>
      </c>
      <c r="BB27" s="262">
        <f t="shared" si="8"/>
        <v>885.61790500399979</v>
      </c>
      <c r="BC27" s="272">
        <f t="shared" si="9"/>
        <v>0.18802566758868014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2018</v>
      </c>
      <c r="P28" s="265">
        <v>3</v>
      </c>
      <c r="Q28" s="145">
        <v>2821.6748196000008</v>
      </c>
      <c r="R28" s="145">
        <v>76.874017500000008</v>
      </c>
      <c r="S28" s="261">
        <f t="shared" si="3"/>
        <v>2744.800802100001</v>
      </c>
      <c r="T28" s="244">
        <v>1664.7489139680001</v>
      </c>
      <c r="W28" s="266">
        <f t="shared" si="4"/>
        <v>1080.0518881320008</v>
      </c>
      <c r="X28" s="246">
        <v>86.875827919999992</v>
      </c>
      <c r="Y28" s="244">
        <v>215.22870936000004</v>
      </c>
      <c r="Z28" s="246">
        <v>38.894503619999995</v>
      </c>
      <c r="AA28" s="244">
        <v>0</v>
      </c>
      <c r="AB28" s="244">
        <v>29.225461019999997</v>
      </c>
      <c r="AC28" s="246">
        <v>8.6189637799999996</v>
      </c>
      <c r="AD28" s="244">
        <v>88.165033600000001</v>
      </c>
      <c r="AE28" s="244">
        <v>101.28582044000001</v>
      </c>
      <c r="AF28" s="244">
        <v>123.8261262</v>
      </c>
      <c r="AG28" s="244">
        <v>36.461647740000004</v>
      </c>
      <c r="AH28" s="244">
        <v>0</v>
      </c>
      <c r="AI28" s="244">
        <v>12.580152200000001</v>
      </c>
      <c r="AJ28" s="244">
        <v>8.1095196000000005</v>
      </c>
      <c r="AK28" s="244">
        <v>30.566650800000001</v>
      </c>
      <c r="AL28" s="246">
        <v>42.211089200000004</v>
      </c>
      <c r="AM28" s="244">
        <v>3.5141251599999999</v>
      </c>
      <c r="AN28" s="244">
        <v>1.7050784799999998</v>
      </c>
      <c r="AO28" s="244">
        <v>0</v>
      </c>
      <c r="AP28" s="244">
        <v>4.8345213000000005</v>
      </c>
      <c r="AQ28" s="244">
        <v>0</v>
      </c>
      <c r="AR28" s="244">
        <v>2.9734905199999995</v>
      </c>
      <c r="AS28" s="244">
        <v>0</v>
      </c>
      <c r="AT28" s="246">
        <v>6.7371393599999996</v>
      </c>
      <c r="AU28" s="261">
        <f t="shared" si="5"/>
        <v>19.764354820000001</v>
      </c>
      <c r="AV28" s="261">
        <f t="shared" si="6"/>
        <v>462.97039460000002</v>
      </c>
      <c r="AW28" s="245">
        <v>52.795051960000002</v>
      </c>
      <c r="AX28" s="261">
        <f t="shared" si="7"/>
        <v>261.13182547200068</v>
      </c>
      <c r="AY28" s="244">
        <v>0</v>
      </c>
      <c r="AZ28" s="244">
        <v>0</v>
      </c>
      <c r="BA28" s="246">
        <v>54.832828679999999</v>
      </c>
      <c r="BB28" s="262">
        <f t="shared" si="8"/>
        <v>206.29899679200068</v>
      </c>
      <c r="BC28" s="272">
        <f t="shared" si="9"/>
        <v>9.2544974941165828E-2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2018</v>
      </c>
      <c r="P29" s="265">
        <v>3</v>
      </c>
      <c r="Q29" s="145">
        <v>7440.4429848000009</v>
      </c>
      <c r="R29" s="145">
        <v>124.575885</v>
      </c>
      <c r="S29" s="261">
        <f t="shared" si="3"/>
        <v>7315.8670998000007</v>
      </c>
      <c r="T29" s="244">
        <v>3148.3911196080003</v>
      </c>
      <c r="W29" s="266">
        <f t="shared" si="4"/>
        <v>4167.4759801920009</v>
      </c>
      <c r="X29" s="246">
        <v>101.01550312000001</v>
      </c>
      <c r="Y29" s="244">
        <v>860.76221616000009</v>
      </c>
      <c r="Z29" s="246">
        <v>49.010609479999999</v>
      </c>
      <c r="AA29" s="244">
        <v>0</v>
      </c>
      <c r="AB29" s="244">
        <v>-21.968480660000001</v>
      </c>
      <c r="AC29" s="246">
        <v>43.229977559999995</v>
      </c>
      <c r="AD29" s="244">
        <v>241.51812860000001</v>
      </c>
      <c r="AE29" s="244">
        <v>659.75100673999998</v>
      </c>
      <c r="AF29" s="244">
        <v>309.96039465999996</v>
      </c>
      <c r="AG29" s="244">
        <v>374.54544050000004</v>
      </c>
      <c r="AH29" s="244">
        <v>0</v>
      </c>
      <c r="AI29" s="244">
        <v>189.13894944</v>
      </c>
      <c r="AJ29" s="244">
        <v>144.41182980000002</v>
      </c>
      <c r="AK29" s="244">
        <v>57.203303640000009</v>
      </c>
      <c r="AL29" s="246">
        <v>121.81953994</v>
      </c>
      <c r="AM29" s="244">
        <v>4.7201562800000012</v>
      </c>
      <c r="AN29" s="244">
        <v>15.366499959999999</v>
      </c>
      <c r="AO29" s="244">
        <v>4.49142624</v>
      </c>
      <c r="AP29" s="244">
        <v>29.974032060000003</v>
      </c>
      <c r="AQ29" s="244">
        <v>0</v>
      </c>
      <c r="AR29" s="244">
        <v>12.538564920000001</v>
      </c>
      <c r="AS29" s="244">
        <v>0</v>
      </c>
      <c r="AT29" s="246">
        <v>5.0112672400000013</v>
      </c>
      <c r="AU29" s="261">
        <f t="shared" si="5"/>
        <v>72.101946699999999</v>
      </c>
      <c r="AV29" s="261">
        <f t="shared" si="6"/>
        <v>2170.4505400200005</v>
      </c>
      <c r="AW29" s="245">
        <v>139.2134198</v>
      </c>
      <c r="AX29" s="261">
        <f t="shared" si="7"/>
        <v>868.28518851200022</v>
      </c>
      <c r="AY29" s="244">
        <v>0</v>
      </c>
      <c r="AZ29" s="244">
        <v>0</v>
      </c>
      <c r="BA29" s="246">
        <v>164.18658144</v>
      </c>
      <c r="BB29" s="262">
        <f t="shared" si="8"/>
        <v>704.09860707200028</v>
      </c>
      <c r="BC29" s="272">
        <f t="shared" si="9"/>
        <v>0.116698050141075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2018</v>
      </c>
      <c r="P30" s="265">
        <v>3</v>
      </c>
      <c r="Q30" s="145">
        <v>4753.6490736000005</v>
      </c>
      <c r="R30" s="145">
        <v>36.400360499999998</v>
      </c>
      <c r="S30" s="261">
        <f t="shared" si="3"/>
        <v>4717.2487131000007</v>
      </c>
      <c r="T30" s="244">
        <v>1964.2545437760002</v>
      </c>
      <c r="W30" s="266">
        <f t="shared" si="4"/>
        <v>2752.9941693240007</v>
      </c>
      <c r="X30" s="246">
        <v>50.622116580000004</v>
      </c>
      <c r="Y30" s="244">
        <v>555.17080752000004</v>
      </c>
      <c r="Z30" s="246">
        <v>25.264272599999998</v>
      </c>
      <c r="AA30" s="244">
        <v>0</v>
      </c>
      <c r="AB30" s="244">
        <v>-12.77769178</v>
      </c>
      <c r="AC30" s="246">
        <v>23.985463740000004</v>
      </c>
      <c r="AD30" s="244">
        <v>199.31743622000005</v>
      </c>
      <c r="AE30" s="244">
        <v>538.33694278000007</v>
      </c>
      <c r="AF30" s="244">
        <v>284.34263018000001</v>
      </c>
      <c r="AG30" s="244">
        <v>308.01618931999997</v>
      </c>
      <c r="AH30" s="244">
        <v>0</v>
      </c>
      <c r="AI30" s="244">
        <v>123.60779298</v>
      </c>
      <c r="AJ30" s="244">
        <v>53.387670700000001</v>
      </c>
      <c r="AK30" s="244">
        <v>0</v>
      </c>
      <c r="AL30" s="246">
        <v>107.31597604000001</v>
      </c>
      <c r="AM30" s="244">
        <v>5.4687273199999993</v>
      </c>
      <c r="AN30" s="244">
        <v>1.02928518</v>
      </c>
      <c r="AO30" s="244">
        <v>4.2315057400000011</v>
      </c>
      <c r="AP30" s="244">
        <v>13.110390020000001</v>
      </c>
      <c r="AQ30" s="244">
        <v>0</v>
      </c>
      <c r="AR30" s="244">
        <v>9.7730107999999998</v>
      </c>
      <c r="AS30" s="244">
        <v>0</v>
      </c>
      <c r="AT30" s="246">
        <v>36.971091920000006</v>
      </c>
      <c r="AU30" s="261">
        <f t="shared" si="5"/>
        <v>70.584010980000016</v>
      </c>
      <c r="AV30" s="261">
        <f t="shared" si="6"/>
        <v>1684.9086492000001</v>
      </c>
      <c r="AW30" s="245">
        <v>88.944795100000007</v>
      </c>
      <c r="AX30" s="261">
        <f t="shared" si="7"/>
        <v>359.29130028400067</v>
      </c>
      <c r="AY30" s="244">
        <v>0</v>
      </c>
      <c r="AZ30" s="244">
        <v>0</v>
      </c>
      <c r="BA30" s="246">
        <v>70.677582360000002</v>
      </c>
      <c r="BB30" s="262">
        <f t="shared" si="8"/>
        <v>288.61371792400064</v>
      </c>
      <c r="BC30" s="272">
        <f t="shared" si="9"/>
        <v>7.5582209523915214E-2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2018</v>
      </c>
      <c r="P31" s="265">
        <v>3</v>
      </c>
      <c r="Q31" s="145">
        <v>5161.7591172000002</v>
      </c>
      <c r="R31" s="145">
        <v>37.988621999999999</v>
      </c>
      <c r="S31" s="261">
        <f t="shared" si="3"/>
        <v>5123.7704952000004</v>
      </c>
      <c r="T31" s="244">
        <v>2156.3793231120003</v>
      </c>
      <c r="W31" s="266">
        <f t="shared" si="4"/>
        <v>2967.3911720880001</v>
      </c>
      <c r="X31" s="246">
        <v>57.452827320000004</v>
      </c>
      <c r="Y31" s="244">
        <v>603.01757880000002</v>
      </c>
      <c r="Z31" s="246">
        <v>24.723637960000001</v>
      </c>
      <c r="AA31" s="244">
        <v>0</v>
      </c>
      <c r="AB31" s="244">
        <v>-70.573614159999991</v>
      </c>
      <c r="AC31" s="246">
        <v>27.177287480000004</v>
      </c>
      <c r="AD31" s="244">
        <v>271.64811295999993</v>
      </c>
      <c r="AE31" s="244">
        <v>565.94049988000006</v>
      </c>
      <c r="AF31" s="244">
        <v>418.08732265999998</v>
      </c>
      <c r="AG31" s="244">
        <v>305.80166665999997</v>
      </c>
      <c r="AH31" s="244">
        <v>0</v>
      </c>
      <c r="AI31" s="244">
        <v>125.18810962000001</v>
      </c>
      <c r="AJ31" s="244">
        <v>64.553855380000016</v>
      </c>
      <c r="AK31" s="244">
        <v>25.607367660000001</v>
      </c>
      <c r="AL31" s="246">
        <v>122.53692052000001</v>
      </c>
      <c r="AM31" s="244">
        <v>7.0594407800000001</v>
      </c>
      <c r="AN31" s="244">
        <v>3.1606332800000003</v>
      </c>
      <c r="AO31" s="244">
        <v>3.80523612</v>
      </c>
      <c r="AP31" s="244">
        <v>13.97332608</v>
      </c>
      <c r="AQ31" s="244">
        <v>0</v>
      </c>
      <c r="AR31" s="244">
        <v>6.2172983600000009</v>
      </c>
      <c r="AS31" s="244">
        <v>0</v>
      </c>
      <c r="AT31" s="246">
        <v>70.136947719999995</v>
      </c>
      <c r="AU31" s="261">
        <f t="shared" si="5"/>
        <v>104.35288233999999</v>
      </c>
      <c r="AV31" s="261">
        <f t="shared" si="6"/>
        <v>2003.7167376799996</v>
      </c>
      <c r="AW31" s="245">
        <v>96.576060979999994</v>
      </c>
      <c r="AX31" s="261">
        <f t="shared" si="7"/>
        <v>138.50800266800044</v>
      </c>
      <c r="AY31" s="244">
        <v>0</v>
      </c>
      <c r="AZ31" s="244">
        <v>0</v>
      </c>
      <c r="BA31" s="246">
        <v>67.912028239999984</v>
      </c>
      <c r="BB31" s="262">
        <f t="shared" si="8"/>
        <v>70.59597442800046</v>
      </c>
      <c r="BC31" s="272">
        <f t="shared" si="9"/>
        <v>2.6833488259160418E-2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2018</v>
      </c>
      <c r="P32" s="265">
        <v>3</v>
      </c>
      <c r="Q32" s="145">
        <v>2257.2242784</v>
      </c>
      <c r="R32" s="145">
        <v>28.016068500000003</v>
      </c>
      <c r="S32" s="261">
        <f t="shared" si="3"/>
        <v>2229.2082098999999</v>
      </c>
      <c r="T32" s="244">
        <v>882.34118229600017</v>
      </c>
      <c r="W32" s="266">
        <f t="shared" si="4"/>
        <v>1346.8670276039998</v>
      </c>
      <c r="X32" s="246">
        <v>33.831252279999994</v>
      </c>
      <c r="Y32" s="244">
        <v>185.80550688000002</v>
      </c>
      <c r="Z32" s="246">
        <v>27.946652159999999</v>
      </c>
      <c r="AA32" s="244">
        <v>0</v>
      </c>
      <c r="AB32" s="244">
        <v>-7.1738058000000002</v>
      </c>
      <c r="AC32" s="246">
        <v>11.342930620000001</v>
      </c>
      <c r="AD32" s="244">
        <v>92.022253820000003</v>
      </c>
      <c r="AE32" s="244">
        <v>336.17077788</v>
      </c>
      <c r="AF32" s="244">
        <v>250.28264786</v>
      </c>
      <c r="AG32" s="244">
        <v>81.064005539999997</v>
      </c>
      <c r="AH32" s="244">
        <v>0</v>
      </c>
      <c r="AI32" s="244">
        <v>115.42549564000001</v>
      </c>
      <c r="AJ32" s="244">
        <v>23.735940059999997</v>
      </c>
      <c r="AK32" s="244">
        <v>12.07070802</v>
      </c>
      <c r="AL32" s="246">
        <v>59.937667300000001</v>
      </c>
      <c r="AM32" s="244">
        <v>2.7031732000000006</v>
      </c>
      <c r="AN32" s="244">
        <v>0.97730107999999993</v>
      </c>
      <c r="AO32" s="244">
        <v>0</v>
      </c>
      <c r="AP32" s="244">
        <v>8.6813447000000004</v>
      </c>
      <c r="AQ32" s="244">
        <v>0</v>
      </c>
      <c r="AR32" s="244">
        <v>4.5538071600000007</v>
      </c>
      <c r="AS32" s="244">
        <v>0</v>
      </c>
      <c r="AT32" s="246">
        <v>1.12285656</v>
      </c>
      <c r="AU32" s="261">
        <f t="shared" si="5"/>
        <v>18.038482699999999</v>
      </c>
      <c r="AV32" s="261">
        <f t="shared" si="6"/>
        <v>988.74797882000007</v>
      </c>
      <c r="AW32" s="245">
        <v>42.231882839999997</v>
      </c>
      <c r="AX32" s="261">
        <f t="shared" si="7"/>
        <v>72.472879443999574</v>
      </c>
      <c r="AY32" s="244">
        <v>0</v>
      </c>
      <c r="AZ32" s="244">
        <v>0</v>
      </c>
      <c r="BA32" s="246">
        <v>59.875286379999999</v>
      </c>
      <c r="BB32" s="262">
        <f t="shared" si="8"/>
        <v>12.597593063999575</v>
      </c>
      <c r="BC32" s="272">
        <f t="shared" si="9"/>
        <v>3.2107079539021664E-2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2018</v>
      </c>
      <c r="P33" s="265">
        <v>3</v>
      </c>
      <c r="Q33" s="145">
        <v>4344.7944456000005</v>
      </c>
      <c r="R33" s="145">
        <v>101.84321700000001</v>
      </c>
      <c r="S33" s="261">
        <f t="shared" si="3"/>
        <v>4242.9512286000008</v>
      </c>
      <c r="T33" s="244">
        <v>1774.068128784</v>
      </c>
      <c r="W33" s="266">
        <f t="shared" si="4"/>
        <v>2468.883099816001</v>
      </c>
      <c r="X33" s="246">
        <v>45.49648432</v>
      </c>
      <c r="Y33" s="244">
        <v>499.11519167999995</v>
      </c>
      <c r="Z33" s="246">
        <v>27.208477940000002</v>
      </c>
      <c r="AA33" s="244">
        <v>0</v>
      </c>
      <c r="AB33" s="244">
        <v>-5.8742033000000005</v>
      </c>
      <c r="AC33" s="246">
        <v>26.4599069</v>
      </c>
      <c r="AD33" s="244">
        <v>179.58427186</v>
      </c>
      <c r="AE33" s="244">
        <v>522.16988767999999</v>
      </c>
      <c r="AF33" s="244">
        <v>677.76869580000005</v>
      </c>
      <c r="AG33" s="244">
        <v>148.00912952000002</v>
      </c>
      <c r="AH33" s="244">
        <v>0</v>
      </c>
      <c r="AI33" s="244">
        <v>150.03650942000002</v>
      </c>
      <c r="AJ33" s="244">
        <v>31.242444100000004</v>
      </c>
      <c r="AK33" s="244">
        <v>9.4715030200000001</v>
      </c>
      <c r="AL33" s="246">
        <v>134.49326352000003</v>
      </c>
      <c r="AM33" s="244">
        <v>5.7494414599999999</v>
      </c>
      <c r="AN33" s="244">
        <v>1.1540470200000004</v>
      </c>
      <c r="AO33" s="244">
        <v>6.4876156800000002</v>
      </c>
      <c r="AP33" s="244">
        <v>18.04887952</v>
      </c>
      <c r="AQ33" s="244">
        <v>0</v>
      </c>
      <c r="AR33" s="244">
        <v>11.24935924</v>
      </c>
      <c r="AS33" s="244">
        <v>0</v>
      </c>
      <c r="AT33" s="246">
        <v>3.0670619000000006</v>
      </c>
      <c r="AU33" s="261">
        <f t="shared" si="5"/>
        <v>45.75640482</v>
      </c>
      <c r="AV33" s="261">
        <f t="shared" si="6"/>
        <v>1898.5321097400004</v>
      </c>
      <c r="AW33" s="245">
        <v>81.292735580000013</v>
      </c>
      <c r="AX33" s="261">
        <f t="shared" si="7"/>
        <v>-62.176195843999281</v>
      </c>
      <c r="AY33" s="244">
        <v>0</v>
      </c>
      <c r="AZ33" s="244">
        <v>0</v>
      </c>
      <c r="BA33" s="246">
        <v>161.96166196000001</v>
      </c>
      <c r="BB33" s="262">
        <f t="shared" si="8"/>
        <v>-224.13785780399928</v>
      </c>
      <c r="BC33" s="272">
        <f t="shared" si="9"/>
        <v>-1.43105034363514E-2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2018</v>
      </c>
      <c r="P34" s="265">
        <v>3</v>
      </c>
      <c r="Q34" s="145">
        <v>8116.4256012000005</v>
      </c>
      <c r="R34" s="145">
        <v>109.64406600000001</v>
      </c>
      <c r="S34" s="261">
        <f t="shared" si="3"/>
        <v>8006.7815352000007</v>
      </c>
      <c r="T34" s="244">
        <v>3304.412446104001</v>
      </c>
      <c r="W34" s="266">
        <f t="shared" si="4"/>
        <v>4702.3690890959997</v>
      </c>
      <c r="X34" s="246">
        <v>83.392893219999991</v>
      </c>
      <c r="Y34" s="244">
        <v>942.1420629600002</v>
      </c>
      <c r="Z34" s="246">
        <v>42.117517819999996</v>
      </c>
      <c r="AA34" s="244">
        <v>0</v>
      </c>
      <c r="AB34" s="244">
        <v>-30.244349379999999</v>
      </c>
      <c r="AC34" s="246">
        <v>37.043869660000006</v>
      </c>
      <c r="AD34" s="244">
        <v>229.22908736000002</v>
      </c>
      <c r="AE34" s="244">
        <v>625.35832618000006</v>
      </c>
      <c r="AF34" s="244">
        <v>127.26747361999999</v>
      </c>
      <c r="AG34" s="244">
        <v>338.74918924000002</v>
      </c>
      <c r="AH34" s="244">
        <v>0</v>
      </c>
      <c r="AI34" s="244">
        <v>174.08435408</v>
      </c>
      <c r="AJ34" s="244">
        <v>73.058454140000009</v>
      </c>
      <c r="AK34" s="244">
        <v>30.462682600000004</v>
      </c>
      <c r="AL34" s="246">
        <v>126.89318809999999</v>
      </c>
      <c r="AM34" s="244">
        <v>3.3061887600000004</v>
      </c>
      <c r="AN34" s="244">
        <v>1.8402371400000002</v>
      </c>
      <c r="AO34" s="244">
        <v>1.2684120399999999</v>
      </c>
      <c r="AP34" s="244">
        <v>27.551573000000001</v>
      </c>
      <c r="AQ34" s="244">
        <v>5.1464259000000006</v>
      </c>
      <c r="AR34" s="244">
        <v>8.317456</v>
      </c>
      <c r="AS34" s="244">
        <v>0</v>
      </c>
      <c r="AT34" s="246">
        <v>7.4025358400000005</v>
      </c>
      <c r="AU34" s="261">
        <f t="shared" si="5"/>
        <v>54.832828679999999</v>
      </c>
      <c r="AV34" s="261">
        <f t="shared" si="6"/>
        <v>1779.9355840000003</v>
      </c>
      <c r="AW34" s="245">
        <v>151.86634974</v>
      </c>
      <c r="AX34" s="261">
        <f t="shared" si="7"/>
        <v>1709.7142016359987</v>
      </c>
      <c r="AY34" s="244">
        <v>0</v>
      </c>
      <c r="AZ34" s="244">
        <v>0</v>
      </c>
      <c r="BA34" s="246">
        <v>143.17460822000004</v>
      </c>
      <c r="BB34" s="262">
        <f t="shared" si="8"/>
        <v>1566.5395934159988</v>
      </c>
      <c r="BC34" s="272">
        <f t="shared" si="9"/>
        <v>0.21064866304980609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2018</v>
      </c>
      <c r="P35" s="265">
        <v>3</v>
      </c>
      <c r="Q35" s="145">
        <v>4033.9693548</v>
      </c>
      <c r="R35" s="145">
        <v>85.020610500000004</v>
      </c>
      <c r="S35" s="261">
        <f t="shared" si="3"/>
        <v>3948.9487442999998</v>
      </c>
      <c r="T35" s="244">
        <v>1613.6713131840004</v>
      </c>
      <c r="W35" s="266">
        <f t="shared" si="4"/>
        <v>2335.2774311159992</v>
      </c>
      <c r="X35" s="246">
        <v>43.968151779999999</v>
      </c>
      <c r="Y35" s="244">
        <v>464.55737328000004</v>
      </c>
      <c r="Z35" s="246">
        <v>23.777527340000002</v>
      </c>
      <c r="AA35" s="244">
        <v>0</v>
      </c>
      <c r="AB35" s="244">
        <v>-13.31832642</v>
      </c>
      <c r="AC35" s="246">
        <v>31.49196778</v>
      </c>
      <c r="AD35" s="244">
        <v>163.48999449999999</v>
      </c>
      <c r="AE35" s="244">
        <v>458.98841254000007</v>
      </c>
      <c r="AF35" s="244">
        <v>329.61038445999992</v>
      </c>
      <c r="AG35" s="244">
        <v>107.41994424000001</v>
      </c>
      <c r="AH35" s="244">
        <v>0</v>
      </c>
      <c r="AI35" s="244">
        <v>71.686073899999997</v>
      </c>
      <c r="AJ35" s="244">
        <v>60.156000520000006</v>
      </c>
      <c r="AK35" s="244">
        <v>0</v>
      </c>
      <c r="AL35" s="246">
        <v>99.216853259999993</v>
      </c>
      <c r="AM35" s="244">
        <v>2.9630937000000004</v>
      </c>
      <c r="AN35" s="244">
        <v>1.6219039200000001</v>
      </c>
      <c r="AO35" s="244">
        <v>2.079364</v>
      </c>
      <c r="AP35" s="244">
        <v>9.7210266999999995</v>
      </c>
      <c r="AQ35" s="244">
        <v>6.2900761000000003</v>
      </c>
      <c r="AR35" s="244">
        <v>5.2088068200000004</v>
      </c>
      <c r="AS35" s="244">
        <v>0</v>
      </c>
      <c r="AT35" s="246">
        <v>3.97158524</v>
      </c>
      <c r="AU35" s="261">
        <f t="shared" si="5"/>
        <v>31.85585648</v>
      </c>
      <c r="AV35" s="261">
        <f t="shared" si="6"/>
        <v>1322.4235199</v>
      </c>
      <c r="AW35" s="245">
        <v>66.040600639999994</v>
      </c>
      <c r="AX35" s="261">
        <f t="shared" si="7"/>
        <v>432.6838995359991</v>
      </c>
      <c r="AY35" s="244">
        <v>0</v>
      </c>
      <c r="AZ35" s="244">
        <v>0</v>
      </c>
      <c r="BA35" s="246">
        <v>82.394798499999993</v>
      </c>
      <c r="BB35" s="262">
        <f t="shared" si="8"/>
        <v>350.28910103599912</v>
      </c>
      <c r="BC35" s="272">
        <f t="shared" si="9"/>
        <v>0.10726008590549918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2018</v>
      </c>
      <c r="P36" s="265">
        <v>3</v>
      </c>
      <c r="Q36" s="145">
        <v>4635.0934560000014</v>
      </c>
      <c r="R36" s="145">
        <v>25.4878155</v>
      </c>
      <c r="S36" s="261">
        <f t="shared" si="3"/>
        <v>4609.6056405000018</v>
      </c>
      <c r="T36" s="244">
        <v>2506.509135144001</v>
      </c>
      <c r="W36" s="266">
        <f t="shared" si="4"/>
        <v>2103.0965053560008</v>
      </c>
      <c r="X36" s="246">
        <v>51.932115900000007</v>
      </c>
      <c r="Y36" s="244">
        <v>316.47112560000011</v>
      </c>
      <c r="Z36" s="246">
        <v>37.24140924000001</v>
      </c>
      <c r="AA36" s="244">
        <v>0</v>
      </c>
      <c r="AB36" s="244">
        <v>199.80608676000003</v>
      </c>
      <c r="AC36" s="246">
        <v>4.6577753600000005</v>
      </c>
      <c r="AD36" s="244">
        <v>90.972174999999993</v>
      </c>
      <c r="AE36" s="244">
        <v>454.40341491999999</v>
      </c>
      <c r="AF36" s="244">
        <v>444.63040412000004</v>
      </c>
      <c r="AG36" s="244">
        <v>108.15811846000001</v>
      </c>
      <c r="AH36" s="244">
        <v>0</v>
      </c>
      <c r="AI36" s="244">
        <v>119.50104908</v>
      </c>
      <c r="AJ36" s="244">
        <v>56.64187536</v>
      </c>
      <c r="AK36" s="244">
        <v>0</v>
      </c>
      <c r="AL36" s="246">
        <v>85.337098560000001</v>
      </c>
      <c r="AM36" s="244">
        <v>2.6199986399999999</v>
      </c>
      <c r="AN36" s="244">
        <v>5.6038859799999994</v>
      </c>
      <c r="AO36" s="244">
        <v>0</v>
      </c>
      <c r="AP36" s="244">
        <v>12.902453620000001</v>
      </c>
      <c r="AQ36" s="244">
        <v>0</v>
      </c>
      <c r="AR36" s="244">
        <v>6.8099170999999998</v>
      </c>
      <c r="AS36" s="244">
        <v>0</v>
      </c>
      <c r="AT36" s="246">
        <v>5.1464259000000006</v>
      </c>
      <c r="AU36" s="261">
        <f t="shared" si="5"/>
        <v>33.082681239999999</v>
      </c>
      <c r="AV36" s="261">
        <f t="shared" si="6"/>
        <v>1392.7268167400002</v>
      </c>
      <c r="AW36" s="245">
        <v>86.730272440000007</v>
      </c>
      <c r="AX36" s="261">
        <f t="shared" si="7"/>
        <v>422.45862755600035</v>
      </c>
      <c r="AY36" s="244">
        <v>0</v>
      </c>
      <c r="AZ36" s="244">
        <v>0</v>
      </c>
      <c r="BA36" s="246">
        <v>48.542752579999998</v>
      </c>
      <c r="BB36" s="262">
        <f t="shared" si="8"/>
        <v>373.91587497600034</v>
      </c>
      <c r="BC36" s="272">
        <f t="shared" si="9"/>
        <v>9.1143497227469977E-2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2018</v>
      </c>
      <c r="P37" s="265">
        <v>3</v>
      </c>
      <c r="Q37" s="145">
        <v>8129.0724228000017</v>
      </c>
      <c r="R37" s="145">
        <v>125.27817750000001</v>
      </c>
      <c r="S37" s="261">
        <f t="shared" si="3"/>
        <v>8003.7942453000014</v>
      </c>
      <c r="T37" s="244">
        <v>3319.6926515760006</v>
      </c>
      <c r="W37" s="266">
        <f t="shared" si="4"/>
        <v>4684.1015937240008</v>
      </c>
      <c r="X37" s="246">
        <v>87.60360532</v>
      </c>
      <c r="Y37" s="244">
        <v>941.73870671999998</v>
      </c>
      <c r="Z37" s="246">
        <v>56.995367240000007</v>
      </c>
      <c r="AA37" s="244">
        <v>0</v>
      </c>
      <c r="AB37" s="244">
        <v>-193.71355024000002</v>
      </c>
      <c r="AC37" s="246">
        <v>38.634583119999995</v>
      </c>
      <c r="AD37" s="244">
        <v>354.67711747999994</v>
      </c>
      <c r="AE37" s="244">
        <v>740.86699638000005</v>
      </c>
      <c r="AF37" s="244">
        <v>657.51569044000007</v>
      </c>
      <c r="AG37" s="244">
        <v>263.84010114</v>
      </c>
      <c r="AH37" s="244">
        <v>0</v>
      </c>
      <c r="AI37" s="244">
        <v>147.22936802000004</v>
      </c>
      <c r="AJ37" s="244">
        <v>108.4908167</v>
      </c>
      <c r="AK37" s="244">
        <v>0</v>
      </c>
      <c r="AL37" s="246">
        <v>121.46604806000001</v>
      </c>
      <c r="AM37" s="244">
        <v>3.7636488400000001</v>
      </c>
      <c r="AN37" s="244">
        <v>8.5981701400000006</v>
      </c>
      <c r="AO37" s="244">
        <v>0.53023781999999997</v>
      </c>
      <c r="AP37" s="244">
        <v>32.105380160000003</v>
      </c>
      <c r="AQ37" s="244">
        <v>5.1464259000000006</v>
      </c>
      <c r="AR37" s="244">
        <v>11.311740160000001</v>
      </c>
      <c r="AS37" s="244">
        <v>0</v>
      </c>
      <c r="AT37" s="246">
        <v>103.13645440000001</v>
      </c>
      <c r="AU37" s="261">
        <f t="shared" si="5"/>
        <v>164.59205742</v>
      </c>
      <c r="AV37" s="261">
        <f t="shared" si="6"/>
        <v>2558.67819564</v>
      </c>
      <c r="AW37" s="245">
        <v>152.1054766</v>
      </c>
      <c r="AX37" s="261">
        <f t="shared" si="7"/>
        <v>731.90127508400087</v>
      </c>
      <c r="AY37" s="244">
        <v>0</v>
      </c>
      <c r="AZ37" s="244">
        <v>0</v>
      </c>
      <c r="BA37" s="246">
        <v>282.33604392000001</v>
      </c>
      <c r="BB37" s="262">
        <f t="shared" si="8"/>
        <v>449.56523116400086</v>
      </c>
      <c r="BC37" s="272">
        <f t="shared" si="9"/>
        <v>9.0035029461811911E-2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2018</v>
      </c>
      <c r="P38" s="265">
        <v>3</v>
      </c>
      <c r="Q38" s="145">
        <v>1116.4098455999999</v>
      </c>
      <c r="R38" s="145">
        <v>30.630757500000001</v>
      </c>
      <c r="S38" s="261">
        <f t="shared" si="3"/>
        <v>1085.7790880999999</v>
      </c>
      <c r="T38" s="244">
        <v>659.47462459199994</v>
      </c>
      <c r="W38" s="266">
        <f t="shared" si="4"/>
        <v>426.30446350799991</v>
      </c>
      <c r="X38" s="246">
        <v>25.898478620000002</v>
      </c>
      <c r="Y38" s="244">
        <v>85.140871199999978</v>
      </c>
      <c r="Z38" s="246">
        <v>6.1445206199999998</v>
      </c>
      <c r="AA38" s="244">
        <v>0</v>
      </c>
      <c r="AB38" s="244">
        <v>-0.12476184</v>
      </c>
      <c r="AC38" s="246">
        <v>6.4564252199999999</v>
      </c>
      <c r="AD38" s="244">
        <v>57.338462299999996</v>
      </c>
      <c r="AE38" s="244">
        <v>34.995696119999998</v>
      </c>
      <c r="AF38" s="244">
        <v>97.470187500000009</v>
      </c>
      <c r="AG38" s="244">
        <v>9.8042012599999993</v>
      </c>
      <c r="AH38" s="244">
        <v>0</v>
      </c>
      <c r="AI38" s="244">
        <v>2.4640463399999999</v>
      </c>
      <c r="AJ38" s="244">
        <v>9.4195189200000016</v>
      </c>
      <c r="AK38" s="244">
        <v>0</v>
      </c>
      <c r="AL38" s="246">
        <v>21.074354140000001</v>
      </c>
      <c r="AM38" s="244">
        <v>2.05857036</v>
      </c>
      <c r="AN38" s="244">
        <v>1.53872936</v>
      </c>
      <c r="AO38" s="244">
        <v>0</v>
      </c>
      <c r="AP38" s="244">
        <v>3.5557124400000002</v>
      </c>
      <c r="AQ38" s="244">
        <v>0</v>
      </c>
      <c r="AR38" s="244">
        <v>1.9442053400000003</v>
      </c>
      <c r="AS38" s="244">
        <v>0</v>
      </c>
      <c r="AT38" s="246">
        <v>14.628325740000001</v>
      </c>
      <c r="AU38" s="261">
        <f t="shared" si="5"/>
        <v>23.72554324</v>
      </c>
      <c r="AV38" s="261">
        <f t="shared" si="6"/>
        <v>256.29200982000003</v>
      </c>
      <c r="AW38" s="245">
        <v>18.277609559999998</v>
      </c>
      <c r="AX38" s="261">
        <f t="shared" si="7"/>
        <v>40.882637067999923</v>
      </c>
      <c r="AY38" s="244">
        <v>0</v>
      </c>
      <c r="AZ38" s="244">
        <v>0</v>
      </c>
      <c r="BA38" s="246">
        <v>26.127208660000001</v>
      </c>
      <c r="BB38" s="262">
        <f t="shared" si="8"/>
        <v>14.755428407999922</v>
      </c>
      <c r="BC38" s="272">
        <f t="shared" si="9"/>
        <v>3.6619738914993247E-2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2018</v>
      </c>
      <c r="P39" s="265">
        <v>3</v>
      </c>
      <c r="Q39" s="145">
        <v>1431.6135372000003</v>
      </c>
      <c r="R39" s="145">
        <v>18.410868000000001</v>
      </c>
      <c r="S39" s="261">
        <f t="shared" si="3"/>
        <v>1413.2026692000004</v>
      </c>
      <c r="T39" s="244">
        <v>824.97239899199997</v>
      </c>
      <c r="W39" s="266">
        <f t="shared" si="4"/>
        <v>588.23027020800043</v>
      </c>
      <c r="X39" s="246">
        <v>29.599746539999998</v>
      </c>
      <c r="Y39" s="244">
        <v>138.58012224000001</v>
      </c>
      <c r="Z39" s="246">
        <v>1.89222124</v>
      </c>
      <c r="AA39" s="244">
        <v>0</v>
      </c>
      <c r="AB39" s="244">
        <v>-8.3174559999999995E-2</v>
      </c>
      <c r="AC39" s="246">
        <v>0</v>
      </c>
      <c r="AD39" s="244">
        <v>89.059160120000001</v>
      </c>
      <c r="AE39" s="244">
        <v>43.874580400000006</v>
      </c>
      <c r="AF39" s="244">
        <v>31.595935980000004</v>
      </c>
      <c r="AG39" s="244">
        <v>18.308800020000003</v>
      </c>
      <c r="AH39" s="244">
        <v>0</v>
      </c>
      <c r="AI39" s="244">
        <v>3.0150777999999998</v>
      </c>
      <c r="AJ39" s="244">
        <v>6.1549174400000002</v>
      </c>
      <c r="AK39" s="244">
        <v>0</v>
      </c>
      <c r="AL39" s="246">
        <v>29.007127799999999</v>
      </c>
      <c r="AM39" s="244">
        <v>2.7967445800000004</v>
      </c>
      <c r="AN39" s="244">
        <v>0.6965869400000001</v>
      </c>
      <c r="AO39" s="244">
        <v>0</v>
      </c>
      <c r="AP39" s="244">
        <v>5.3855527599999995</v>
      </c>
      <c r="AQ39" s="244">
        <v>0</v>
      </c>
      <c r="AR39" s="244">
        <v>0.98769789999999991</v>
      </c>
      <c r="AS39" s="244">
        <v>0</v>
      </c>
      <c r="AT39" s="246">
        <v>0.53023781999999997</v>
      </c>
      <c r="AU39" s="261">
        <f t="shared" si="5"/>
        <v>10.39682</v>
      </c>
      <c r="AV39" s="261">
        <f t="shared" si="6"/>
        <v>231.41241956000002</v>
      </c>
      <c r="AW39" s="245">
        <v>26.782208320000002</v>
      </c>
      <c r="AX39" s="261">
        <f t="shared" si="7"/>
        <v>159.88037774800043</v>
      </c>
      <c r="AY39" s="244">
        <v>0</v>
      </c>
      <c r="AZ39" s="244">
        <v>0</v>
      </c>
      <c r="BA39" s="246">
        <v>30.691412639999999</v>
      </c>
      <c r="BB39" s="262">
        <f t="shared" si="8"/>
        <v>129.18896510800042</v>
      </c>
      <c r="BC39" s="272">
        <f t="shared" si="9"/>
        <v>0.11167844784473054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2018</v>
      </c>
      <c r="P40" s="265">
        <v>3</v>
      </c>
      <c r="Q40" s="145">
        <v>7108.9362288000011</v>
      </c>
      <c r="R40" s="145">
        <v>75.815176500000007</v>
      </c>
      <c r="S40" s="261">
        <f t="shared" si="3"/>
        <v>7033.1210523000009</v>
      </c>
      <c r="T40" s="244">
        <v>2876.3513190720005</v>
      </c>
      <c r="W40" s="266">
        <f t="shared" si="4"/>
        <v>4156.7697332280004</v>
      </c>
      <c r="X40" s="246">
        <v>101.17145542</v>
      </c>
      <c r="Y40" s="244">
        <v>827.64339840000014</v>
      </c>
      <c r="Z40" s="246">
        <v>27.468398440000001</v>
      </c>
      <c r="AA40" s="244">
        <v>0</v>
      </c>
      <c r="AB40" s="244">
        <v>-9.7002330600000004</v>
      </c>
      <c r="AC40" s="246">
        <v>25.461812179999999</v>
      </c>
      <c r="AD40" s="244">
        <v>171.86983142000003</v>
      </c>
      <c r="AE40" s="244">
        <v>489.79419020000012</v>
      </c>
      <c r="AF40" s="244">
        <v>511.45076626000002</v>
      </c>
      <c r="AG40" s="244">
        <v>203.88164020000002</v>
      </c>
      <c r="AH40" s="244">
        <v>0</v>
      </c>
      <c r="AI40" s="244">
        <v>257.10296177999999</v>
      </c>
      <c r="AJ40" s="244">
        <v>42.065533719999998</v>
      </c>
      <c r="AK40" s="244">
        <v>17.52903852</v>
      </c>
      <c r="AL40" s="246">
        <v>54.292194040000005</v>
      </c>
      <c r="AM40" s="244">
        <v>6.1653142599999997</v>
      </c>
      <c r="AN40" s="244">
        <v>10.27205816</v>
      </c>
      <c r="AO40" s="244">
        <v>0.28071414</v>
      </c>
      <c r="AP40" s="244">
        <v>65.073696380000015</v>
      </c>
      <c r="AQ40" s="244">
        <v>0</v>
      </c>
      <c r="AR40" s="244">
        <v>7.1945994400000002</v>
      </c>
      <c r="AS40" s="244">
        <v>0</v>
      </c>
      <c r="AT40" s="246">
        <v>9.0036461200000009</v>
      </c>
      <c r="AU40" s="261">
        <f t="shared" si="5"/>
        <v>97.990028500000022</v>
      </c>
      <c r="AV40" s="261">
        <f t="shared" si="6"/>
        <v>1845.9761846400004</v>
      </c>
      <c r="AW40" s="245">
        <v>116.38200307999999</v>
      </c>
      <c r="AX40" s="261">
        <f t="shared" si="7"/>
        <v>1253.8898723679999</v>
      </c>
      <c r="AY40" s="244">
        <v>0</v>
      </c>
      <c r="AZ40" s="244">
        <v>0</v>
      </c>
      <c r="BA40" s="246">
        <v>199.48378534000003</v>
      </c>
      <c r="BB40" s="262">
        <f t="shared" si="8"/>
        <v>1054.406087028</v>
      </c>
      <c r="BC40" s="272">
        <f t="shared" si="9"/>
        <v>0.17638220853468795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2018</v>
      </c>
      <c r="P41" s="265">
        <v>3</v>
      </c>
      <c r="Q41" s="145">
        <v>2111.6969244000002</v>
      </c>
      <c r="R41" s="145">
        <v>39.911823000000005</v>
      </c>
      <c r="S41" s="261">
        <f t="shared" si="3"/>
        <v>2071.7851014000003</v>
      </c>
      <c r="T41" s="244">
        <v>1207.2835933199999</v>
      </c>
      <c r="W41" s="266">
        <f t="shared" si="4"/>
        <v>864.50150808000035</v>
      </c>
      <c r="X41" s="246">
        <v>62.827983259999996</v>
      </c>
      <c r="Y41" s="244">
        <v>162.49805712</v>
      </c>
      <c r="Z41" s="246">
        <v>10.428010459999999</v>
      </c>
      <c r="AA41" s="244">
        <v>0</v>
      </c>
      <c r="AB41" s="244">
        <v>-0.33269823999999998</v>
      </c>
      <c r="AC41" s="246">
        <v>7.8080118199999999</v>
      </c>
      <c r="AD41" s="244">
        <v>72.174724439999991</v>
      </c>
      <c r="AE41" s="244">
        <v>61.621952140000005</v>
      </c>
      <c r="AF41" s="244">
        <v>138.13215052000004</v>
      </c>
      <c r="AG41" s="244">
        <v>13.57824692</v>
      </c>
      <c r="AH41" s="244">
        <v>0</v>
      </c>
      <c r="AI41" s="244">
        <v>9.1699952400000004</v>
      </c>
      <c r="AJ41" s="244">
        <v>5.00087042</v>
      </c>
      <c r="AK41" s="244">
        <v>0</v>
      </c>
      <c r="AL41" s="246">
        <v>36.565615940000008</v>
      </c>
      <c r="AM41" s="244">
        <v>2.26650676</v>
      </c>
      <c r="AN41" s="244">
        <v>7.9743609399999995</v>
      </c>
      <c r="AO41" s="244">
        <v>0</v>
      </c>
      <c r="AP41" s="244">
        <v>39.247995499999995</v>
      </c>
      <c r="AQ41" s="244">
        <v>0</v>
      </c>
      <c r="AR41" s="244">
        <v>3.29579194</v>
      </c>
      <c r="AS41" s="244">
        <v>0</v>
      </c>
      <c r="AT41" s="246">
        <v>4.2211089200000007</v>
      </c>
      <c r="AU41" s="261">
        <f t="shared" si="5"/>
        <v>57.005764059999997</v>
      </c>
      <c r="AV41" s="261">
        <f t="shared" si="6"/>
        <v>393.24931968000004</v>
      </c>
      <c r="AW41" s="245">
        <v>34.569426500000006</v>
      </c>
      <c r="AX41" s="261">
        <f t="shared" si="7"/>
        <v>208.40402464000033</v>
      </c>
      <c r="AY41" s="244">
        <v>0</v>
      </c>
      <c r="AZ41" s="244">
        <v>0</v>
      </c>
      <c r="BA41" s="246">
        <v>33.623315880000007</v>
      </c>
      <c r="BB41" s="262">
        <f t="shared" si="8"/>
        <v>174.78070876000032</v>
      </c>
      <c r="BC41" s="272">
        <f t="shared" si="9"/>
        <v>9.8690310258047323E-2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2018</v>
      </c>
      <c r="P42" s="265">
        <v>3</v>
      </c>
      <c r="Q42" s="145">
        <v>5512.5472751999996</v>
      </c>
      <c r="R42" s="145">
        <v>82.708447500000005</v>
      </c>
      <c r="S42" s="261">
        <f t="shared" si="3"/>
        <v>5429.8388276999995</v>
      </c>
      <c r="T42" s="244">
        <v>2765.1730881600001</v>
      </c>
      <c r="W42" s="266">
        <f t="shared" si="4"/>
        <v>2664.6657395399993</v>
      </c>
      <c r="X42" s="246">
        <v>66.217346580000012</v>
      </c>
      <c r="Y42" s="244">
        <v>372.69026424000003</v>
      </c>
      <c r="Z42" s="246">
        <v>6.5084093200000002</v>
      </c>
      <c r="AA42" s="244">
        <v>0</v>
      </c>
      <c r="AB42" s="244">
        <v>-0.46785690000000002</v>
      </c>
      <c r="AC42" s="246">
        <v>25.877684980000002</v>
      </c>
      <c r="AD42" s="244">
        <v>121.12295300000001</v>
      </c>
      <c r="AE42" s="244">
        <v>541.71590928000001</v>
      </c>
      <c r="AF42" s="244">
        <v>390.70209878000003</v>
      </c>
      <c r="AG42" s="244">
        <v>81.261545119999994</v>
      </c>
      <c r="AH42" s="244">
        <v>0</v>
      </c>
      <c r="AI42" s="244">
        <v>117.40089144000001</v>
      </c>
      <c r="AJ42" s="244">
        <v>53.46044844</v>
      </c>
      <c r="AK42" s="244">
        <v>0.87333287999999998</v>
      </c>
      <c r="AL42" s="246">
        <v>109.91518104000001</v>
      </c>
      <c r="AM42" s="244">
        <v>3.2230142000000002</v>
      </c>
      <c r="AN42" s="244">
        <v>9.7522171600000007</v>
      </c>
      <c r="AO42" s="244">
        <v>0</v>
      </c>
      <c r="AP42" s="244">
        <v>14.378802060000002</v>
      </c>
      <c r="AQ42" s="244">
        <v>10.292851800000001</v>
      </c>
      <c r="AR42" s="244">
        <v>5.6558700800000006</v>
      </c>
      <c r="AS42" s="244">
        <v>0</v>
      </c>
      <c r="AT42" s="246">
        <v>1.4139675200000001</v>
      </c>
      <c r="AU42" s="261">
        <f t="shared" si="5"/>
        <v>44.716722820000001</v>
      </c>
      <c r="AV42" s="261">
        <f t="shared" si="6"/>
        <v>1461.1690828000001</v>
      </c>
      <c r="AW42" s="245">
        <v>90.25479442000001</v>
      </c>
      <c r="AX42" s="261">
        <f t="shared" si="7"/>
        <v>693.2356702599991</v>
      </c>
      <c r="AY42" s="244">
        <v>0</v>
      </c>
      <c r="AZ42" s="244">
        <v>0</v>
      </c>
      <c r="BA42" s="246">
        <v>196.20878703999998</v>
      </c>
      <c r="BB42" s="262">
        <f t="shared" si="8"/>
        <v>497.02688321999915</v>
      </c>
      <c r="BC42" s="272">
        <f t="shared" si="9"/>
        <v>0.12575595920578259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2018</v>
      </c>
      <c r="P43" s="265">
        <v>3</v>
      </c>
      <c r="Q43" s="145">
        <v>3642.6846960000003</v>
      </c>
      <c r="R43" s="145">
        <v>131.03697600000001</v>
      </c>
      <c r="S43" s="261">
        <f t="shared" si="3"/>
        <v>3511.6477200000004</v>
      </c>
      <c r="T43" s="244">
        <v>1543.5728038080001</v>
      </c>
      <c r="W43" s="266">
        <f t="shared" si="4"/>
        <v>1968.0749161920003</v>
      </c>
      <c r="X43" s="246">
        <v>55.383860140000003</v>
      </c>
      <c r="Y43" s="244">
        <v>326.90388024000009</v>
      </c>
      <c r="Z43" s="246">
        <v>8.4526146600000018</v>
      </c>
      <c r="AA43" s="244">
        <v>0</v>
      </c>
      <c r="AB43" s="244">
        <v>-7.4545199400000008</v>
      </c>
      <c r="AC43" s="246">
        <v>50.882037080000003</v>
      </c>
      <c r="AD43" s="244">
        <v>126.94517219999999</v>
      </c>
      <c r="AE43" s="244">
        <v>376.47924902000005</v>
      </c>
      <c r="AF43" s="244">
        <v>314.99245554000009</v>
      </c>
      <c r="AG43" s="244">
        <v>111.58906906</v>
      </c>
      <c r="AH43" s="244">
        <v>0</v>
      </c>
      <c r="AI43" s="244">
        <v>146.16889238000002</v>
      </c>
      <c r="AJ43" s="244">
        <v>44.914262399999998</v>
      </c>
      <c r="AK43" s="244">
        <v>0</v>
      </c>
      <c r="AL43" s="246">
        <v>32.001411959999999</v>
      </c>
      <c r="AM43" s="244">
        <v>2.5368240799999997</v>
      </c>
      <c r="AN43" s="244">
        <v>1.5699198200000002</v>
      </c>
      <c r="AO43" s="244">
        <v>0</v>
      </c>
      <c r="AP43" s="244">
        <v>5.6974573600000005</v>
      </c>
      <c r="AQ43" s="244">
        <v>0</v>
      </c>
      <c r="AR43" s="244">
        <v>7.9327736600000014</v>
      </c>
      <c r="AS43" s="244">
        <v>0</v>
      </c>
      <c r="AT43" s="246">
        <v>3.2646014800000005</v>
      </c>
      <c r="AU43" s="261">
        <f t="shared" si="5"/>
        <v>21.001576400000001</v>
      </c>
      <c r="AV43" s="261">
        <f t="shared" si="6"/>
        <v>1174.0920889600004</v>
      </c>
      <c r="AW43" s="245">
        <v>59.636159520000007</v>
      </c>
      <c r="AX43" s="261">
        <f t="shared" si="7"/>
        <v>387.03382981199968</v>
      </c>
      <c r="AY43" s="244">
        <v>0</v>
      </c>
      <c r="AZ43" s="244">
        <v>0</v>
      </c>
      <c r="BA43" s="246">
        <v>157.31428341999998</v>
      </c>
      <c r="BB43" s="262">
        <f t="shared" si="8"/>
        <v>229.7195463919997</v>
      </c>
      <c r="BC43" s="272">
        <f t="shared" si="9"/>
        <v>0.10624961041426344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2018</v>
      </c>
      <c r="P44" s="265">
        <v>3</v>
      </c>
      <c r="Q44" s="145">
        <v>2425.1225039999999</v>
      </c>
      <c r="R44" s="145">
        <v>55.567543500000006</v>
      </c>
      <c r="S44" s="261">
        <f t="shared" si="3"/>
        <v>2369.5549605000001</v>
      </c>
      <c r="T44" s="244">
        <v>878.679827424</v>
      </c>
      <c r="W44" s="266">
        <f t="shared" si="4"/>
        <v>1490.8751330760001</v>
      </c>
      <c r="X44" s="246">
        <v>34.517442400000007</v>
      </c>
      <c r="Y44" s="244">
        <v>197.44833024000005</v>
      </c>
      <c r="Z44" s="246">
        <v>42.824501579999996</v>
      </c>
      <c r="AA44" s="244">
        <v>0</v>
      </c>
      <c r="AB44" s="244">
        <v>-2.26650676</v>
      </c>
      <c r="AC44" s="246">
        <v>18.631101440000002</v>
      </c>
      <c r="AD44" s="244">
        <v>111.69303726000001</v>
      </c>
      <c r="AE44" s="244">
        <v>247.16360185999997</v>
      </c>
      <c r="AF44" s="244">
        <v>224.73766112000001</v>
      </c>
      <c r="AG44" s="244">
        <v>85.617812700000002</v>
      </c>
      <c r="AH44" s="244">
        <v>0</v>
      </c>
      <c r="AI44" s="244">
        <v>98.416298119999993</v>
      </c>
      <c r="AJ44" s="244">
        <v>46.650531339999993</v>
      </c>
      <c r="AK44" s="244">
        <v>0</v>
      </c>
      <c r="AL44" s="246">
        <v>24.463717460000002</v>
      </c>
      <c r="AM44" s="244">
        <v>2.6615859199999998</v>
      </c>
      <c r="AN44" s="244">
        <v>7.7040436200000011</v>
      </c>
      <c r="AO44" s="244">
        <v>1.6011102800000001</v>
      </c>
      <c r="AP44" s="244">
        <v>7.0490439600000006</v>
      </c>
      <c r="AQ44" s="244">
        <v>0</v>
      </c>
      <c r="AR44" s="244">
        <v>5.4271400400000003</v>
      </c>
      <c r="AS44" s="244">
        <v>0</v>
      </c>
      <c r="AT44" s="246">
        <v>2.8903159599999997</v>
      </c>
      <c r="AU44" s="261">
        <f t="shared" si="5"/>
        <v>27.33323978</v>
      </c>
      <c r="AV44" s="261">
        <f t="shared" si="6"/>
        <v>866.07589963999999</v>
      </c>
      <c r="AW44" s="245">
        <v>39.705455579999992</v>
      </c>
      <c r="AX44" s="261">
        <f t="shared" si="7"/>
        <v>326.668098316</v>
      </c>
      <c r="AY44" s="244">
        <v>0</v>
      </c>
      <c r="AZ44" s="244">
        <v>0</v>
      </c>
      <c r="BA44" s="246">
        <v>131.24945567999998</v>
      </c>
      <c r="BB44" s="262">
        <f t="shared" si="8"/>
        <v>195.41864263600002</v>
      </c>
      <c r="BC44" s="272">
        <f t="shared" si="9"/>
        <v>0.13470168941040844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2018</v>
      </c>
      <c r="P45" s="265">
        <v>3</v>
      </c>
      <c r="Q45" s="145">
        <v>3983.0931252000005</v>
      </c>
      <c r="R45" s="145">
        <v>54.065718000000004</v>
      </c>
      <c r="S45" s="261">
        <f t="shared" si="3"/>
        <v>3929.0274072000007</v>
      </c>
      <c r="T45" s="244">
        <v>1478.9946654</v>
      </c>
      <c r="W45" s="266">
        <f t="shared" si="4"/>
        <v>2450.0327418000006</v>
      </c>
      <c r="X45" s="246">
        <v>94.06003054</v>
      </c>
      <c r="Y45" s="244">
        <v>327.48166079999999</v>
      </c>
      <c r="Z45" s="246">
        <v>20.762449539999999</v>
      </c>
      <c r="AA45" s="244">
        <v>0</v>
      </c>
      <c r="AB45" s="244">
        <v>-1.559523</v>
      </c>
      <c r="AC45" s="246">
        <v>16.749277020000001</v>
      </c>
      <c r="AD45" s="244">
        <v>116.95382818</v>
      </c>
      <c r="AE45" s="244">
        <v>348.84450146</v>
      </c>
      <c r="AF45" s="244">
        <v>304.92833378</v>
      </c>
      <c r="AG45" s="244">
        <v>94.423919239999989</v>
      </c>
      <c r="AH45" s="244">
        <v>0</v>
      </c>
      <c r="AI45" s="244">
        <v>109.66565736</v>
      </c>
      <c r="AJ45" s="244">
        <v>42.429422420000002</v>
      </c>
      <c r="AK45" s="244">
        <v>1.1644438400000001</v>
      </c>
      <c r="AL45" s="246">
        <v>87.312494360000002</v>
      </c>
      <c r="AM45" s="244">
        <v>3.1710300999999994</v>
      </c>
      <c r="AN45" s="244">
        <v>5.8638064799999992</v>
      </c>
      <c r="AO45" s="244">
        <v>0.34309506000000006</v>
      </c>
      <c r="AP45" s="244">
        <v>8.2966623600000009</v>
      </c>
      <c r="AQ45" s="244">
        <v>0</v>
      </c>
      <c r="AR45" s="244">
        <v>5.3543623000000009</v>
      </c>
      <c r="AS45" s="244">
        <v>0</v>
      </c>
      <c r="AT45" s="246">
        <v>32.749983</v>
      </c>
      <c r="AU45" s="261">
        <f t="shared" si="5"/>
        <v>55.778939300000005</v>
      </c>
      <c r="AV45" s="261">
        <f t="shared" si="6"/>
        <v>1161.5015399400002</v>
      </c>
      <c r="AW45" s="245">
        <v>65.208855040000003</v>
      </c>
      <c r="AX45" s="261">
        <f t="shared" si="7"/>
        <v>796.20795996000049</v>
      </c>
      <c r="AY45" s="244">
        <v>0</v>
      </c>
      <c r="AZ45" s="244">
        <v>0</v>
      </c>
      <c r="BA45" s="246">
        <v>127.94326692000001</v>
      </c>
      <c r="BB45" s="262">
        <f t="shared" si="8"/>
        <v>668.26469304000045</v>
      </c>
      <c r="BC45" s="272">
        <f t="shared" si="9"/>
        <v>0.19989689794662308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2018</v>
      </c>
      <c r="P46" s="265">
        <v>3</v>
      </c>
      <c r="Q46" s="145">
        <v>8535.1265244000006</v>
      </c>
      <c r="R46" s="145">
        <v>115.03551150000001</v>
      </c>
      <c r="S46" s="261">
        <f t="shared" si="3"/>
        <v>8420.0910129000004</v>
      </c>
      <c r="T46" s="244">
        <v>3481.5177356400004</v>
      </c>
      <c r="W46" s="266">
        <f t="shared" si="4"/>
        <v>4938.5732772600004</v>
      </c>
      <c r="X46" s="246">
        <v>97.345425660000004</v>
      </c>
      <c r="Y46" s="244">
        <v>990.77374368000005</v>
      </c>
      <c r="Z46" s="246">
        <v>39.892598339999999</v>
      </c>
      <c r="AA46" s="244">
        <v>0</v>
      </c>
      <c r="AB46" s="244">
        <v>-18.891021940000002</v>
      </c>
      <c r="AC46" s="246">
        <v>43.687437640000006</v>
      </c>
      <c r="AD46" s="244">
        <v>208.77854242000001</v>
      </c>
      <c r="AE46" s="244">
        <v>669.48243025999989</v>
      </c>
      <c r="AF46" s="244">
        <v>558.64193224000007</v>
      </c>
      <c r="AG46" s="244">
        <v>129.51318673999998</v>
      </c>
      <c r="AH46" s="244">
        <v>0</v>
      </c>
      <c r="AI46" s="244">
        <v>143.71524286000002</v>
      </c>
      <c r="AJ46" s="244">
        <v>111.04843442000001</v>
      </c>
      <c r="AK46" s="244">
        <v>18.121657259999999</v>
      </c>
      <c r="AL46" s="246">
        <v>171.33959360000003</v>
      </c>
      <c r="AM46" s="244">
        <v>2.9111096000000001</v>
      </c>
      <c r="AN46" s="244">
        <v>8.4006305599999997</v>
      </c>
      <c r="AO46" s="244">
        <v>1.9546021599999999</v>
      </c>
      <c r="AP46" s="244">
        <v>20.253005360000003</v>
      </c>
      <c r="AQ46" s="244">
        <v>0</v>
      </c>
      <c r="AR46" s="244">
        <v>9.5546775800000017</v>
      </c>
      <c r="AS46" s="244">
        <v>0</v>
      </c>
      <c r="AT46" s="246">
        <v>7.7248372600000001</v>
      </c>
      <c r="AU46" s="261">
        <f t="shared" si="5"/>
        <v>50.798862520000007</v>
      </c>
      <c r="AV46" s="261">
        <f t="shared" si="6"/>
        <v>2061.4398823199995</v>
      </c>
      <c r="AW46" s="245">
        <v>139.73326080000001</v>
      </c>
      <c r="AX46" s="261">
        <f t="shared" si="7"/>
        <v>1634.1847821600011</v>
      </c>
      <c r="AY46" s="244">
        <v>0</v>
      </c>
      <c r="AZ46" s="244">
        <v>0</v>
      </c>
      <c r="BA46" s="246">
        <v>276.71136430000001</v>
      </c>
      <c r="BB46" s="262">
        <f t="shared" si="8"/>
        <v>1357.4734178600011</v>
      </c>
      <c r="BC46" s="272">
        <f t="shared" si="9"/>
        <v>0.1914657946180687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2018</v>
      </c>
      <c r="P47" s="265">
        <v>3</v>
      </c>
      <c r="Q47" s="145">
        <v>3356.0863812000007</v>
      </c>
      <c r="R47" s="145">
        <v>120.68626500000002</v>
      </c>
      <c r="S47" s="261">
        <f t="shared" si="3"/>
        <v>3235.4001162000009</v>
      </c>
      <c r="T47" s="244">
        <v>1299.4975929600005</v>
      </c>
      <c r="W47" s="266">
        <f t="shared" si="4"/>
        <v>1935.9025232400004</v>
      </c>
      <c r="X47" s="246">
        <v>42.595771540000001</v>
      </c>
      <c r="Y47" s="244">
        <v>301.18719456000002</v>
      </c>
      <c r="Z47" s="246">
        <v>8.9724556600000014</v>
      </c>
      <c r="AA47" s="244">
        <v>0</v>
      </c>
      <c r="AB47" s="244">
        <v>-2.3288876800000002</v>
      </c>
      <c r="AC47" s="246">
        <v>18.360784120000002</v>
      </c>
      <c r="AD47" s="244">
        <v>119.51144590000001</v>
      </c>
      <c r="AE47" s="244">
        <v>427.41327020000006</v>
      </c>
      <c r="AF47" s="244">
        <v>428.33858718000005</v>
      </c>
      <c r="AG47" s="244">
        <v>104.7479615</v>
      </c>
      <c r="AH47" s="244">
        <v>0</v>
      </c>
      <c r="AI47" s="244">
        <v>137.0820717</v>
      </c>
      <c r="AJ47" s="244">
        <v>31.606332799999997</v>
      </c>
      <c r="AK47" s="244">
        <v>0</v>
      </c>
      <c r="AL47" s="246">
        <v>94.912569780000027</v>
      </c>
      <c r="AM47" s="244">
        <v>2.9111096000000001</v>
      </c>
      <c r="AN47" s="244">
        <v>2.1937290200000001</v>
      </c>
      <c r="AO47" s="244">
        <v>0.57182510000000009</v>
      </c>
      <c r="AP47" s="244">
        <v>7.1322185200000003</v>
      </c>
      <c r="AQ47" s="244">
        <v>0</v>
      </c>
      <c r="AR47" s="244">
        <v>5.3439654800000005</v>
      </c>
      <c r="AS47" s="244">
        <v>0</v>
      </c>
      <c r="AT47" s="246">
        <v>4.6473785400000001</v>
      </c>
      <c r="AU47" s="261">
        <f t="shared" si="5"/>
        <v>22.800226260000002</v>
      </c>
      <c r="AV47" s="261">
        <f t="shared" si="6"/>
        <v>1366.4124653200001</v>
      </c>
      <c r="AW47" s="245">
        <v>62.796792800000006</v>
      </c>
      <c r="AX47" s="261">
        <f t="shared" si="7"/>
        <v>169.96973980000035</v>
      </c>
      <c r="AY47" s="244">
        <v>0</v>
      </c>
      <c r="AZ47" s="244">
        <v>0</v>
      </c>
      <c r="BA47" s="246">
        <v>218.15647406000002</v>
      </c>
      <c r="BB47" s="262">
        <f t="shared" si="8"/>
        <v>-48.186734259999668</v>
      </c>
      <c r="BC47" s="272">
        <f t="shared" si="9"/>
        <v>5.0645221991939923E-2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2018</v>
      </c>
      <c r="P48" s="265">
        <v>3</v>
      </c>
      <c r="Q48" s="145">
        <v>8569.0995768000012</v>
      </c>
      <c r="R48" s="145">
        <v>108.47718000000002</v>
      </c>
      <c r="S48" s="261">
        <f t="shared" si="3"/>
        <v>8460.6223968000013</v>
      </c>
      <c r="T48" s="244">
        <v>3529.0019943360012</v>
      </c>
      <c r="W48" s="266">
        <f t="shared" si="4"/>
        <v>4931.6204024640001</v>
      </c>
      <c r="X48" s="246">
        <v>95.328442580000015</v>
      </c>
      <c r="Y48" s="244">
        <v>995.57041248000019</v>
      </c>
      <c r="Z48" s="246">
        <v>51.360290799999994</v>
      </c>
      <c r="AA48" s="244">
        <v>0</v>
      </c>
      <c r="AB48" s="244">
        <v>-12.7361045</v>
      </c>
      <c r="AC48" s="246">
        <v>37.127044220000002</v>
      </c>
      <c r="AD48" s="244">
        <v>311.43674310000006</v>
      </c>
      <c r="AE48" s="244">
        <v>835.59242340000003</v>
      </c>
      <c r="AF48" s="244">
        <v>1490.5297024800002</v>
      </c>
      <c r="AG48" s="244">
        <v>176.34046402000001</v>
      </c>
      <c r="AH48" s="244">
        <v>0</v>
      </c>
      <c r="AI48" s="244">
        <v>208.33147916000001</v>
      </c>
      <c r="AJ48" s="244">
        <v>59.677746800000001</v>
      </c>
      <c r="AK48" s="244">
        <v>0</v>
      </c>
      <c r="AL48" s="246">
        <v>120.15604873999999</v>
      </c>
      <c r="AM48" s="244">
        <v>3.1398396400000004</v>
      </c>
      <c r="AN48" s="244">
        <v>2.05857036</v>
      </c>
      <c r="AO48" s="244">
        <v>2.8383318600000003</v>
      </c>
      <c r="AP48" s="244">
        <v>10.781502339999998</v>
      </c>
      <c r="AQ48" s="244">
        <v>0</v>
      </c>
      <c r="AR48" s="244">
        <v>11.956343</v>
      </c>
      <c r="AS48" s="244">
        <v>0</v>
      </c>
      <c r="AT48" s="246">
        <v>10.61515322</v>
      </c>
      <c r="AU48" s="261">
        <f t="shared" si="5"/>
        <v>41.389740419999995</v>
      </c>
      <c r="AV48" s="261">
        <f t="shared" si="6"/>
        <v>3243.4543481200008</v>
      </c>
      <c r="AW48" s="245">
        <v>140.29468908000001</v>
      </c>
      <c r="AX48" s="261">
        <f t="shared" si="7"/>
        <v>430.00315912399935</v>
      </c>
      <c r="AY48" s="244">
        <v>0</v>
      </c>
      <c r="AZ48" s="244">
        <v>0</v>
      </c>
      <c r="BA48" s="246">
        <v>488.51538134000003</v>
      </c>
      <c r="BB48" s="262">
        <f t="shared" si="8"/>
        <v>-58.51222221600068</v>
      </c>
      <c r="BC48" s="272">
        <f t="shared" si="9"/>
        <v>5.0180670124103918E-2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2018</v>
      </c>
      <c r="P49" s="265">
        <v>3</v>
      </c>
      <c r="Q49" s="145">
        <v>2749.4390196000004</v>
      </c>
      <c r="R49" s="145">
        <v>43.520526000000004</v>
      </c>
      <c r="S49" s="261">
        <f t="shared" si="3"/>
        <v>2705.9184936000006</v>
      </c>
      <c r="T49" s="244">
        <v>1196.5942507679999</v>
      </c>
      <c r="W49" s="266">
        <f t="shared" si="4"/>
        <v>1509.3242428320007</v>
      </c>
      <c r="X49" s="246">
        <v>32.209348360000007</v>
      </c>
      <c r="Y49" s="244">
        <v>318.37889160000003</v>
      </c>
      <c r="Z49" s="246">
        <v>13.879754700000001</v>
      </c>
      <c r="AA49" s="244">
        <v>0</v>
      </c>
      <c r="AB49" s="244">
        <v>-5.55190188</v>
      </c>
      <c r="AC49" s="246">
        <v>13.588643740000002</v>
      </c>
      <c r="AD49" s="244">
        <v>108.81311812000001</v>
      </c>
      <c r="AE49" s="244">
        <v>351.20457959999999</v>
      </c>
      <c r="AF49" s="244">
        <v>584.86271227999998</v>
      </c>
      <c r="AG49" s="244">
        <v>92.718840760000006</v>
      </c>
      <c r="AH49" s="244">
        <v>0</v>
      </c>
      <c r="AI49" s="244">
        <v>92.074237920000002</v>
      </c>
      <c r="AJ49" s="244">
        <v>26.740621040000001</v>
      </c>
      <c r="AK49" s="244">
        <v>0</v>
      </c>
      <c r="AL49" s="246">
        <v>44.436008680000008</v>
      </c>
      <c r="AM49" s="244">
        <v>6.3628538400000005</v>
      </c>
      <c r="AN49" s="244">
        <v>10.7607087</v>
      </c>
      <c r="AO49" s="244">
        <v>0.50944418000000002</v>
      </c>
      <c r="AP49" s="244">
        <v>6.2484888199999995</v>
      </c>
      <c r="AQ49" s="244">
        <v>0</v>
      </c>
      <c r="AR49" s="244">
        <v>4.4394421399999988</v>
      </c>
      <c r="AS49" s="244">
        <v>0</v>
      </c>
      <c r="AT49" s="246">
        <v>4.33547394</v>
      </c>
      <c r="AU49" s="261">
        <f t="shared" si="5"/>
        <v>32.65641162</v>
      </c>
      <c r="AV49" s="261">
        <f t="shared" si="6"/>
        <v>1333.5065300199999</v>
      </c>
      <c r="AW49" s="245">
        <v>45.018230599999995</v>
      </c>
      <c r="AX49" s="261">
        <f t="shared" si="7"/>
        <v>-225.63177058799926</v>
      </c>
      <c r="AY49" s="244">
        <v>0</v>
      </c>
      <c r="AZ49" s="244">
        <v>0</v>
      </c>
      <c r="BA49" s="246">
        <v>102.75177206000001</v>
      </c>
      <c r="BB49" s="262">
        <f t="shared" si="8"/>
        <v>-328.38354264799926</v>
      </c>
      <c r="BC49" s="272">
        <f t="shared" si="9"/>
        <v>-8.2064657182622319E-2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2018</v>
      </c>
      <c r="P50" s="265">
        <v>3</v>
      </c>
      <c r="Q50" s="145">
        <v>6463.2704220000005</v>
      </c>
      <c r="R50" s="145">
        <v>71.731075500000017</v>
      </c>
      <c r="S50" s="261">
        <f t="shared" si="3"/>
        <v>6391.5393465000006</v>
      </c>
      <c r="T50" s="244">
        <v>2599.2105597359996</v>
      </c>
      <c r="W50" s="266">
        <f t="shared" si="4"/>
        <v>3792.3287867640011</v>
      </c>
      <c r="X50" s="246">
        <v>63.555760659999997</v>
      </c>
      <c r="Y50" s="244">
        <v>752.12856935999991</v>
      </c>
      <c r="Z50" s="246">
        <v>41.940771880000007</v>
      </c>
      <c r="AA50" s="244">
        <v>0</v>
      </c>
      <c r="AB50" s="244">
        <v>-14.773881220000003</v>
      </c>
      <c r="AC50" s="246">
        <v>23.434432279999999</v>
      </c>
      <c r="AD50" s="244">
        <v>211.90798523999999</v>
      </c>
      <c r="AE50" s="244">
        <v>630.03689517999999</v>
      </c>
      <c r="AF50" s="244">
        <v>935.02760988000011</v>
      </c>
      <c r="AG50" s="244">
        <v>178.20149480000001</v>
      </c>
      <c r="AH50" s="244">
        <v>0</v>
      </c>
      <c r="AI50" s="244">
        <v>137.32119856000003</v>
      </c>
      <c r="AJ50" s="244">
        <v>30.369111220000004</v>
      </c>
      <c r="AK50" s="244">
        <v>11.290946520000002</v>
      </c>
      <c r="AL50" s="246">
        <v>129.62755175999999</v>
      </c>
      <c r="AM50" s="244">
        <v>3.5037283400000003</v>
      </c>
      <c r="AN50" s="244">
        <v>8.9516620200000006</v>
      </c>
      <c r="AO50" s="244">
        <v>1.6426975600000002</v>
      </c>
      <c r="AP50" s="244">
        <v>13.754992860000002</v>
      </c>
      <c r="AQ50" s="244">
        <v>2.7343636599999996</v>
      </c>
      <c r="AR50" s="244">
        <v>9.9601535600000002</v>
      </c>
      <c r="AS50" s="244">
        <v>0</v>
      </c>
      <c r="AT50" s="246">
        <v>8.6293606000000018</v>
      </c>
      <c r="AU50" s="261">
        <f t="shared" si="5"/>
        <v>49.176958600000006</v>
      </c>
      <c r="AV50" s="261">
        <f t="shared" si="6"/>
        <v>2312.9597517600005</v>
      </c>
      <c r="AW50" s="245">
        <v>105.81883396000001</v>
      </c>
      <c r="AX50" s="261">
        <f t="shared" si="7"/>
        <v>524.58565020400067</v>
      </c>
      <c r="AY50" s="244">
        <v>0</v>
      </c>
      <c r="AZ50" s="244">
        <v>0</v>
      </c>
      <c r="BA50" s="246">
        <v>277.16882437999999</v>
      </c>
      <c r="BB50" s="262">
        <f t="shared" si="8"/>
        <v>247.41682582400068</v>
      </c>
      <c r="BC50" s="272">
        <f t="shared" si="9"/>
        <v>8.116411908410795E-2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2018</v>
      </c>
      <c r="P51" s="265">
        <v>3</v>
      </c>
      <c r="Q51" s="145">
        <v>3432.9008196000004</v>
      </c>
      <c r="R51" s="145">
        <v>61.110252000000003</v>
      </c>
      <c r="S51" s="261">
        <f t="shared" si="3"/>
        <v>3371.7905676000005</v>
      </c>
      <c r="T51" s="244">
        <v>1392.3463785840001</v>
      </c>
      <c r="W51" s="266">
        <f t="shared" si="4"/>
        <v>1979.4441890160003</v>
      </c>
      <c r="X51" s="246">
        <v>41.337756319999997</v>
      </c>
      <c r="Y51" s="244">
        <v>396.70631279999998</v>
      </c>
      <c r="Z51" s="246">
        <v>22.540305759999999</v>
      </c>
      <c r="AA51" s="244">
        <v>0</v>
      </c>
      <c r="AB51" s="244">
        <v>-5.6870605400000001</v>
      </c>
      <c r="AC51" s="246">
        <v>19.525227960000002</v>
      </c>
      <c r="AD51" s="244">
        <v>126.43572802000001</v>
      </c>
      <c r="AE51" s="244">
        <v>300.27055842000004</v>
      </c>
      <c r="AF51" s="244">
        <v>446.41865716000001</v>
      </c>
      <c r="AG51" s="244">
        <v>103.13645440000001</v>
      </c>
      <c r="AH51" s="244">
        <v>0</v>
      </c>
      <c r="AI51" s="244">
        <v>114.01152812000001</v>
      </c>
      <c r="AJ51" s="244">
        <v>38.811329059999998</v>
      </c>
      <c r="AK51" s="244">
        <v>0</v>
      </c>
      <c r="AL51" s="246">
        <v>30.26514302</v>
      </c>
      <c r="AM51" s="244">
        <v>0.83174560000000008</v>
      </c>
      <c r="AN51" s="244">
        <v>7.7352340800000006</v>
      </c>
      <c r="AO51" s="244">
        <v>0.2599205</v>
      </c>
      <c r="AP51" s="244">
        <v>11.42610518</v>
      </c>
      <c r="AQ51" s="244">
        <v>0</v>
      </c>
      <c r="AR51" s="244">
        <v>5.2711877400000002</v>
      </c>
      <c r="AS51" s="244">
        <v>0</v>
      </c>
      <c r="AT51" s="246">
        <v>2.2873004000000003</v>
      </c>
      <c r="AU51" s="261">
        <f t="shared" si="5"/>
        <v>27.811493500000005</v>
      </c>
      <c r="AV51" s="261">
        <f t="shared" si="6"/>
        <v>1187.1608917000003</v>
      </c>
      <c r="AW51" s="245">
        <v>56.205208920000004</v>
      </c>
      <c r="AX51" s="261">
        <f t="shared" si="7"/>
        <v>289.33188093599995</v>
      </c>
      <c r="AY51" s="244">
        <v>0</v>
      </c>
      <c r="AZ51" s="244">
        <v>0</v>
      </c>
      <c r="BA51" s="246">
        <v>282.97024994000003</v>
      </c>
      <c r="BB51" s="262">
        <f t="shared" si="8"/>
        <v>6.3616309959999171</v>
      </c>
      <c r="BC51" s="272">
        <f t="shared" si="9"/>
        <v>8.4282039051076549E-2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2018</v>
      </c>
      <c r="P52" s="265">
        <v>3</v>
      </c>
      <c r="Q52" s="145">
        <v>3450.426336</v>
      </c>
      <c r="R52" s="145">
        <v>77.770791000000017</v>
      </c>
      <c r="S52" s="261">
        <f t="shared" si="3"/>
        <v>3372.6555450000001</v>
      </c>
      <c r="T52" s="244">
        <v>1413.2603096639998</v>
      </c>
      <c r="W52" s="266">
        <f t="shared" si="4"/>
        <v>1959.3952353360003</v>
      </c>
      <c r="X52" s="246">
        <v>38.270694420000005</v>
      </c>
      <c r="Y52" s="244">
        <v>396.74991888</v>
      </c>
      <c r="Z52" s="246">
        <v>18.974196500000001</v>
      </c>
      <c r="AA52" s="244">
        <v>0</v>
      </c>
      <c r="AB52" s="244">
        <v>-6.7787266399999995</v>
      </c>
      <c r="AC52" s="246">
        <v>31.77268192</v>
      </c>
      <c r="AD52" s="244">
        <v>133.40159742</v>
      </c>
      <c r="AE52" s="244">
        <v>369.06631636000003</v>
      </c>
      <c r="AF52" s="244">
        <v>160.27737711999998</v>
      </c>
      <c r="AG52" s="244">
        <v>145.20198811999998</v>
      </c>
      <c r="AH52" s="244">
        <v>0</v>
      </c>
      <c r="AI52" s="244">
        <v>95.921061320000021</v>
      </c>
      <c r="AJ52" s="244">
        <v>21.833321999999999</v>
      </c>
      <c r="AK52" s="244">
        <v>0</v>
      </c>
      <c r="AL52" s="246">
        <v>42.606168359999998</v>
      </c>
      <c r="AM52" s="244">
        <v>2.9942841600000003</v>
      </c>
      <c r="AN52" s="244">
        <v>9.1076143200000015</v>
      </c>
      <c r="AO52" s="244">
        <v>0.79015832000000008</v>
      </c>
      <c r="AP52" s="244">
        <v>6.7683298200000008</v>
      </c>
      <c r="AQ52" s="244">
        <v>0</v>
      </c>
      <c r="AR52" s="244">
        <v>2.77595094</v>
      </c>
      <c r="AS52" s="244">
        <v>0</v>
      </c>
      <c r="AT52" s="246">
        <v>2.2145226599999996</v>
      </c>
      <c r="AU52" s="261">
        <f t="shared" si="5"/>
        <v>24.650860220000006</v>
      </c>
      <c r="AV52" s="261">
        <f t="shared" si="6"/>
        <v>992.95869091999998</v>
      </c>
      <c r="AW52" s="245">
        <v>56.485923059999998</v>
      </c>
      <c r="AX52" s="261">
        <f t="shared" si="7"/>
        <v>480.94976683600021</v>
      </c>
      <c r="AY52" s="244">
        <v>0</v>
      </c>
      <c r="AZ52" s="244">
        <v>0</v>
      </c>
      <c r="BA52" s="246">
        <v>290.19603984000003</v>
      </c>
      <c r="BB52" s="262">
        <f t="shared" si="8"/>
        <v>190.75372699600018</v>
      </c>
      <c r="BC52" s="272">
        <f t="shared" si="9"/>
        <v>0.13938850449233303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2018</v>
      </c>
      <c r="P53" s="265">
        <v>3</v>
      </c>
      <c r="Q53" s="145">
        <v>1793.5037820000002</v>
      </c>
      <c r="R53" s="145">
        <v>57.404308500000006</v>
      </c>
      <c r="S53" s="261">
        <f t="shared" si="3"/>
        <v>1736.0994735000002</v>
      </c>
      <c r="T53" s="244">
        <v>711.60642352800005</v>
      </c>
      <c r="W53" s="266">
        <f t="shared" si="4"/>
        <v>1024.4930499720001</v>
      </c>
      <c r="X53" s="246">
        <v>25.493002640000004</v>
      </c>
      <c r="Y53" s="244">
        <v>144.61956431999999</v>
      </c>
      <c r="Z53" s="246">
        <v>22.8210199</v>
      </c>
      <c r="AA53" s="244">
        <v>0</v>
      </c>
      <c r="AB53" s="244">
        <v>-0.53023781999999997</v>
      </c>
      <c r="AC53" s="246">
        <v>25.804907240000002</v>
      </c>
      <c r="AD53" s="244">
        <v>96.52407688000001</v>
      </c>
      <c r="AE53" s="244">
        <v>238.04559072000001</v>
      </c>
      <c r="AF53" s="244">
        <v>135.76167556000001</v>
      </c>
      <c r="AG53" s="244">
        <v>96.420108679999998</v>
      </c>
      <c r="AH53" s="244">
        <v>0</v>
      </c>
      <c r="AI53" s="244">
        <v>79.109403380000003</v>
      </c>
      <c r="AJ53" s="244">
        <v>24.442923820000004</v>
      </c>
      <c r="AK53" s="244">
        <v>0</v>
      </c>
      <c r="AL53" s="246">
        <v>24.682050679999996</v>
      </c>
      <c r="AM53" s="244">
        <v>0.88372969999999995</v>
      </c>
      <c r="AN53" s="244">
        <v>2.8175382199999999</v>
      </c>
      <c r="AO53" s="244">
        <v>1.89222124</v>
      </c>
      <c r="AP53" s="244">
        <v>12.611342660000002</v>
      </c>
      <c r="AQ53" s="244">
        <v>0</v>
      </c>
      <c r="AR53" s="244">
        <v>4.6577753600000005</v>
      </c>
      <c r="AS53" s="244">
        <v>0</v>
      </c>
      <c r="AT53" s="246">
        <v>0.519841</v>
      </c>
      <c r="AU53" s="261">
        <f t="shared" si="5"/>
        <v>23.382448180000004</v>
      </c>
      <c r="AV53" s="261">
        <f t="shared" si="6"/>
        <v>718.36827790000007</v>
      </c>
      <c r="AW53" s="245">
        <v>29.360619679999999</v>
      </c>
      <c r="AX53" s="261">
        <f t="shared" si="7"/>
        <v>109.10523495200006</v>
      </c>
      <c r="AY53" s="244">
        <v>0</v>
      </c>
      <c r="AZ53" s="244">
        <v>0</v>
      </c>
      <c r="BA53" s="246">
        <v>214.92306304000002</v>
      </c>
      <c r="BB53" s="262">
        <f t="shared" si="8"/>
        <v>-105.81782808799996</v>
      </c>
      <c r="BC53" s="272">
        <f t="shared" si="9"/>
        <v>6.0833568374376611E-2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2018</v>
      </c>
      <c r="P54" s="265">
        <v>3</v>
      </c>
      <c r="Q54" s="145">
        <v>6750.1021140000003</v>
      </c>
      <c r="R54" s="145">
        <v>144.32651100000004</v>
      </c>
      <c r="S54" s="261">
        <f t="shared" si="3"/>
        <v>6605.775603</v>
      </c>
      <c r="T54" s="244">
        <v>2834.9542045439998</v>
      </c>
      <c r="W54" s="266">
        <f t="shared" si="4"/>
        <v>3770.8213984560002</v>
      </c>
      <c r="X54" s="246">
        <v>79.005435179999992</v>
      </c>
      <c r="Y54" s="244">
        <v>777.1148532000002</v>
      </c>
      <c r="Z54" s="246">
        <v>34.808553359999998</v>
      </c>
      <c r="AA54" s="244">
        <v>0</v>
      </c>
      <c r="AB54" s="244">
        <v>-17.321102120000003</v>
      </c>
      <c r="AC54" s="246">
        <v>55.238304660000004</v>
      </c>
      <c r="AD54" s="244">
        <v>179.65704959999999</v>
      </c>
      <c r="AE54" s="244">
        <v>576.28533577999997</v>
      </c>
      <c r="AF54" s="244">
        <v>342.94950452</v>
      </c>
      <c r="AG54" s="244">
        <v>221.57702784</v>
      </c>
      <c r="AH54" s="244">
        <v>0</v>
      </c>
      <c r="AI54" s="244">
        <v>169.10427730000004</v>
      </c>
      <c r="AJ54" s="244">
        <v>43.843389940000002</v>
      </c>
      <c r="AK54" s="244">
        <v>0</v>
      </c>
      <c r="AL54" s="246">
        <v>73.131231880000016</v>
      </c>
      <c r="AM54" s="244">
        <v>4.3770612199999999</v>
      </c>
      <c r="AN54" s="244">
        <v>9.627455320000001</v>
      </c>
      <c r="AO54" s="244">
        <v>1.54912618</v>
      </c>
      <c r="AP54" s="244">
        <v>22.082845679999998</v>
      </c>
      <c r="AQ54" s="244">
        <v>3.5453156200000002</v>
      </c>
      <c r="AR54" s="244">
        <v>4.9384895000000002</v>
      </c>
      <c r="AS54" s="244">
        <v>0</v>
      </c>
      <c r="AT54" s="246">
        <v>5.1048386200000007</v>
      </c>
      <c r="AU54" s="261">
        <f t="shared" si="5"/>
        <v>51.225132140000007</v>
      </c>
      <c r="AV54" s="261">
        <f t="shared" si="6"/>
        <v>1657.7729489999999</v>
      </c>
      <c r="AW54" s="245">
        <v>110.50779978</v>
      </c>
      <c r="AX54" s="261">
        <f t="shared" si="7"/>
        <v>1149.5290104759999</v>
      </c>
      <c r="AY54" s="244">
        <v>0</v>
      </c>
      <c r="AZ54" s="244">
        <v>0</v>
      </c>
      <c r="BA54" s="246">
        <v>287.29532705999998</v>
      </c>
      <c r="BB54" s="262">
        <f t="shared" si="8"/>
        <v>862.23368341599996</v>
      </c>
      <c r="BC54" s="272">
        <f t="shared" si="9"/>
        <v>0.17029801787617815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2018</v>
      </c>
      <c r="P55" s="265">
        <v>3</v>
      </c>
      <c r="Q55" s="145">
        <v>3041.9051039999999</v>
      </c>
      <c r="R55" s="145">
        <v>46.113606000000004</v>
      </c>
      <c r="S55" s="261">
        <f t="shared" si="3"/>
        <v>2995.791498</v>
      </c>
      <c r="T55" s="244">
        <v>1237.7646560160001</v>
      </c>
      <c r="W55" s="266">
        <f t="shared" si="4"/>
        <v>1758.0268419839999</v>
      </c>
      <c r="X55" s="246">
        <v>52.472750539999993</v>
      </c>
      <c r="Y55" s="244">
        <v>352.48974767999999</v>
      </c>
      <c r="Z55" s="246">
        <v>11.82118434</v>
      </c>
      <c r="AA55" s="244">
        <v>0</v>
      </c>
      <c r="AB55" s="244">
        <v>-7.9535673000000005</v>
      </c>
      <c r="AC55" s="246">
        <v>30.026016160000001</v>
      </c>
      <c r="AD55" s="244">
        <v>142.58198948</v>
      </c>
      <c r="AE55" s="244">
        <v>239.18924092</v>
      </c>
      <c r="AF55" s="244">
        <v>114.03232176</v>
      </c>
      <c r="AG55" s="244">
        <v>164.24896236000001</v>
      </c>
      <c r="AH55" s="244">
        <v>0</v>
      </c>
      <c r="AI55" s="244">
        <v>142.99786228000002</v>
      </c>
      <c r="AJ55" s="244">
        <v>40.391645700000005</v>
      </c>
      <c r="AK55" s="244">
        <v>0</v>
      </c>
      <c r="AL55" s="246">
        <v>44.300850019999999</v>
      </c>
      <c r="AM55" s="244">
        <v>3.5869029000000001</v>
      </c>
      <c r="AN55" s="244">
        <v>16.36459468</v>
      </c>
      <c r="AO55" s="244">
        <v>0.17674594000000002</v>
      </c>
      <c r="AP55" s="244">
        <v>57.172113180000004</v>
      </c>
      <c r="AQ55" s="244">
        <v>0</v>
      </c>
      <c r="AR55" s="244">
        <v>13.89015152</v>
      </c>
      <c r="AS55" s="244">
        <v>0</v>
      </c>
      <c r="AT55" s="246">
        <v>4.3562675800000008</v>
      </c>
      <c r="AU55" s="261">
        <f t="shared" si="5"/>
        <v>95.546775800000006</v>
      </c>
      <c r="AV55" s="261">
        <f t="shared" si="6"/>
        <v>983.28964832000008</v>
      </c>
      <c r="AW55" s="245">
        <v>49.800767800000003</v>
      </c>
      <c r="AX55" s="261">
        <f t="shared" si="7"/>
        <v>330.22519216399974</v>
      </c>
      <c r="AY55" s="244">
        <v>0</v>
      </c>
      <c r="AZ55" s="244">
        <v>0</v>
      </c>
      <c r="BA55" s="246">
        <v>86.252018719999981</v>
      </c>
      <c r="BB55" s="262">
        <f t="shared" si="8"/>
        <v>243.97317344399977</v>
      </c>
      <c r="BC55" s="272">
        <f t="shared" si="9"/>
        <v>0.10855867651156015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2018</v>
      </c>
      <c r="P56" s="265">
        <v>3</v>
      </c>
      <c r="Q56" s="145">
        <v>2346.1521048</v>
      </c>
      <c r="R56" s="145">
        <v>52.034472000000001</v>
      </c>
      <c r="S56" s="261">
        <f t="shared" si="3"/>
        <v>2294.1176328000001</v>
      </c>
      <c r="T56" s="244">
        <v>1242.1061387280001</v>
      </c>
      <c r="W56" s="266">
        <f t="shared" si="4"/>
        <v>1052.011494072</v>
      </c>
      <c r="X56" s="246">
        <v>34.569426500000006</v>
      </c>
      <c r="Y56" s="244">
        <v>157.42885032000001</v>
      </c>
      <c r="Z56" s="246">
        <v>11.2285656</v>
      </c>
      <c r="AA56" s="244">
        <v>0</v>
      </c>
      <c r="AB56" s="244">
        <v>-7.2777740000000007E-2</v>
      </c>
      <c r="AC56" s="246">
        <v>24.598876120000003</v>
      </c>
      <c r="AD56" s="244">
        <v>59.511397680000002</v>
      </c>
      <c r="AE56" s="244">
        <v>286.62993058000001</v>
      </c>
      <c r="AF56" s="244">
        <v>106.26589721999999</v>
      </c>
      <c r="AG56" s="244">
        <v>59.355445380000006</v>
      </c>
      <c r="AH56" s="244">
        <v>0</v>
      </c>
      <c r="AI56" s="244">
        <v>75.169008599999998</v>
      </c>
      <c r="AJ56" s="244">
        <v>74.711548519999994</v>
      </c>
      <c r="AK56" s="244">
        <v>0</v>
      </c>
      <c r="AL56" s="246">
        <v>34.798156540000001</v>
      </c>
      <c r="AM56" s="244">
        <v>1.8818244200000001</v>
      </c>
      <c r="AN56" s="244">
        <v>7.9015831999999993</v>
      </c>
      <c r="AO56" s="244">
        <v>0</v>
      </c>
      <c r="AP56" s="244">
        <v>11.789993880000001</v>
      </c>
      <c r="AQ56" s="244">
        <v>0</v>
      </c>
      <c r="AR56" s="244">
        <v>4.2003152799999999</v>
      </c>
      <c r="AS56" s="244">
        <v>0</v>
      </c>
      <c r="AT56" s="246">
        <v>1.2580152200000001</v>
      </c>
      <c r="AU56" s="261">
        <f t="shared" si="5"/>
        <v>27.031732000000002</v>
      </c>
      <c r="AV56" s="261">
        <f t="shared" si="6"/>
        <v>723.47311652000008</v>
      </c>
      <c r="AW56" s="245">
        <v>38.40585308</v>
      </c>
      <c r="AX56" s="261">
        <f t="shared" si="7"/>
        <v>111.43178043199991</v>
      </c>
      <c r="AY56" s="244">
        <v>0</v>
      </c>
      <c r="AZ56" s="244">
        <v>0</v>
      </c>
      <c r="BA56" s="246">
        <v>44.020135880000005</v>
      </c>
      <c r="BB56" s="262">
        <f t="shared" si="8"/>
        <v>67.411644551999899</v>
      </c>
      <c r="BC56" s="272">
        <f t="shared" si="9"/>
        <v>4.749554822299086E-2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2018</v>
      </c>
      <c r="P57" s="265">
        <v>3</v>
      </c>
      <c r="Q57" s="145">
        <v>2517.2064791999996</v>
      </c>
      <c r="R57" s="145">
        <v>34.9309485</v>
      </c>
      <c r="S57" s="261">
        <f t="shared" si="3"/>
        <v>2482.2755306999998</v>
      </c>
      <c r="T57" s="244">
        <v>996.48930477599993</v>
      </c>
      <c r="W57" s="266">
        <f t="shared" si="4"/>
        <v>1485.7862259239998</v>
      </c>
      <c r="X57" s="246">
        <v>52.909416980000003</v>
      </c>
      <c r="Y57" s="244">
        <v>206.88904655999994</v>
      </c>
      <c r="Z57" s="246">
        <v>41.441724519999994</v>
      </c>
      <c r="AA57" s="244">
        <v>0</v>
      </c>
      <c r="AB57" s="244">
        <v>60.207984620000005</v>
      </c>
      <c r="AC57" s="246">
        <v>15.22094448</v>
      </c>
      <c r="AD57" s="244">
        <v>91.336063700000011</v>
      </c>
      <c r="AE57" s="244">
        <v>251.66542491999996</v>
      </c>
      <c r="AF57" s="244">
        <v>137.82024591999999</v>
      </c>
      <c r="AG57" s="244">
        <v>177.68165380000002</v>
      </c>
      <c r="AH57" s="244">
        <v>0</v>
      </c>
      <c r="AI57" s="244">
        <v>77.102817119999997</v>
      </c>
      <c r="AJ57" s="244">
        <v>30.774587200000006</v>
      </c>
      <c r="AK57" s="244">
        <v>1.8610307800000001</v>
      </c>
      <c r="AL57" s="246">
        <v>53.865924420000006</v>
      </c>
      <c r="AM57" s="244">
        <v>0.19753958000000002</v>
      </c>
      <c r="AN57" s="244">
        <v>2.3496813200000002</v>
      </c>
      <c r="AO57" s="244">
        <v>0.16634911999999999</v>
      </c>
      <c r="AP57" s="244">
        <v>5.7390446400000004</v>
      </c>
      <c r="AQ57" s="244">
        <v>0</v>
      </c>
      <c r="AR57" s="244">
        <v>4.5538071600000007</v>
      </c>
      <c r="AS57" s="244">
        <v>0</v>
      </c>
      <c r="AT57" s="246">
        <v>1.30999932</v>
      </c>
      <c r="AU57" s="261">
        <f t="shared" si="5"/>
        <v>14.316421139999999</v>
      </c>
      <c r="AV57" s="261">
        <f t="shared" si="6"/>
        <v>836.42416900000001</v>
      </c>
      <c r="AW57" s="245">
        <v>47.097594600000001</v>
      </c>
      <c r="AX57" s="261">
        <f t="shared" si="7"/>
        <v>376.45320336400005</v>
      </c>
      <c r="AY57" s="244">
        <v>0</v>
      </c>
      <c r="AZ57" s="244">
        <v>0</v>
      </c>
      <c r="BA57" s="246">
        <v>202.93552958000001</v>
      </c>
      <c r="BB57" s="262">
        <f t="shared" si="8"/>
        <v>173.51767378400004</v>
      </c>
      <c r="BC57" s="272">
        <f t="shared" si="9"/>
        <v>0.14955197615876217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2018</v>
      </c>
      <c r="P58" s="265">
        <v>3</v>
      </c>
      <c r="Q58" s="145">
        <v>3113.1296027999997</v>
      </c>
      <c r="R58" s="145">
        <v>47.269687499999996</v>
      </c>
      <c r="S58" s="261">
        <f t="shared" si="3"/>
        <v>3065.8599152999996</v>
      </c>
      <c r="T58" s="244">
        <v>1271.5443387359999</v>
      </c>
      <c r="W58" s="266">
        <f t="shared" si="4"/>
        <v>1794.3155765639997</v>
      </c>
      <c r="X58" s="246">
        <v>34.548632859999998</v>
      </c>
      <c r="Y58" s="244">
        <v>360.7312968</v>
      </c>
      <c r="Z58" s="246">
        <v>18.22562546</v>
      </c>
      <c r="AA58" s="244">
        <v>0</v>
      </c>
      <c r="AB58" s="244">
        <v>-6.9970598600000011</v>
      </c>
      <c r="AC58" s="246">
        <v>16.177451919999999</v>
      </c>
      <c r="AD58" s="244">
        <v>111.45391040000001</v>
      </c>
      <c r="AE58" s="244">
        <v>284.99762984</v>
      </c>
      <c r="AF58" s="244">
        <v>151.89754020000001</v>
      </c>
      <c r="AG58" s="244">
        <v>136.29191338000001</v>
      </c>
      <c r="AH58" s="244">
        <v>0</v>
      </c>
      <c r="AI58" s="244">
        <v>70.906312400000019</v>
      </c>
      <c r="AJ58" s="244">
        <v>33.820855460000004</v>
      </c>
      <c r="AK58" s="244">
        <v>2.079364</v>
      </c>
      <c r="AL58" s="246">
        <v>38.457837180000006</v>
      </c>
      <c r="AM58" s="244">
        <v>4.3770612199999999</v>
      </c>
      <c r="AN58" s="244">
        <v>4.0131725200000004</v>
      </c>
      <c r="AO58" s="244">
        <v>3.0774587200000001</v>
      </c>
      <c r="AP58" s="244">
        <v>10.656740500000002</v>
      </c>
      <c r="AQ58" s="244">
        <v>0</v>
      </c>
      <c r="AR58" s="244">
        <v>12.65292994</v>
      </c>
      <c r="AS58" s="244">
        <v>0</v>
      </c>
      <c r="AT58" s="246">
        <v>4.8969022200000003</v>
      </c>
      <c r="AU58" s="261">
        <f t="shared" si="5"/>
        <v>39.674265120000001</v>
      </c>
      <c r="AV58" s="261">
        <f t="shared" si="6"/>
        <v>869.57962797999994</v>
      </c>
      <c r="AW58" s="245">
        <v>50.965211640000007</v>
      </c>
      <c r="AX58" s="261">
        <f t="shared" si="7"/>
        <v>469.44557388399971</v>
      </c>
      <c r="AY58" s="244">
        <v>0</v>
      </c>
      <c r="AZ58" s="244">
        <v>0</v>
      </c>
      <c r="BA58" s="246">
        <v>401.19249016000003</v>
      </c>
      <c r="BB58" s="262">
        <f t="shared" si="8"/>
        <v>68.25308372399968</v>
      </c>
      <c r="BC58" s="272">
        <f t="shared" si="9"/>
        <v>0.15079538399614736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2018</v>
      </c>
      <c r="P59" s="265">
        <v>3</v>
      </c>
      <c r="Q59" s="145">
        <v>3608.400474</v>
      </c>
      <c r="R59" s="145">
        <v>109.76291550000002</v>
      </c>
      <c r="S59" s="261">
        <f t="shared" si="3"/>
        <v>3498.6375585000001</v>
      </c>
      <c r="T59" s="244">
        <v>1424.607109128</v>
      </c>
      <c r="W59" s="266">
        <f t="shared" si="4"/>
        <v>2074.030449372</v>
      </c>
      <c r="X59" s="246">
        <v>58.14941426</v>
      </c>
      <c r="Y59" s="244">
        <v>325.74831912000002</v>
      </c>
      <c r="Z59" s="246">
        <v>8.5253923999999994</v>
      </c>
      <c r="AA59" s="244">
        <v>0</v>
      </c>
      <c r="AB59" s="244">
        <v>-7.9639641200000009</v>
      </c>
      <c r="AC59" s="246">
        <v>19.785148460000002</v>
      </c>
      <c r="AD59" s="244">
        <v>85.607415880000019</v>
      </c>
      <c r="AE59" s="244">
        <v>448.30048158</v>
      </c>
      <c r="AF59" s="244">
        <v>187.12196636000002</v>
      </c>
      <c r="AG59" s="244">
        <v>234.33392598</v>
      </c>
      <c r="AH59" s="244">
        <v>0</v>
      </c>
      <c r="AI59" s="244">
        <v>184.93863416000002</v>
      </c>
      <c r="AJ59" s="244">
        <v>55.383860140000003</v>
      </c>
      <c r="AK59" s="244">
        <v>4.6369817200000005</v>
      </c>
      <c r="AL59" s="246">
        <v>60.384730560000001</v>
      </c>
      <c r="AM59" s="244">
        <v>3.1502364599999999</v>
      </c>
      <c r="AN59" s="244">
        <v>12.694517220000002</v>
      </c>
      <c r="AO59" s="244">
        <v>0.42626961999999996</v>
      </c>
      <c r="AP59" s="244">
        <v>8.3694401000000003</v>
      </c>
      <c r="AQ59" s="244">
        <v>0</v>
      </c>
      <c r="AR59" s="244">
        <v>5.5622987000000004</v>
      </c>
      <c r="AS59" s="244">
        <v>0</v>
      </c>
      <c r="AT59" s="246">
        <v>4.8033308400000001</v>
      </c>
      <c r="AU59" s="261">
        <f t="shared" si="5"/>
        <v>35.006092940000002</v>
      </c>
      <c r="AV59" s="261">
        <f t="shared" si="6"/>
        <v>1295.7140893199999</v>
      </c>
      <c r="AW59" s="245">
        <v>67.516949080000003</v>
      </c>
      <c r="AX59" s="261">
        <f t="shared" si="7"/>
        <v>330.19746953200013</v>
      </c>
      <c r="AY59" s="244">
        <v>0</v>
      </c>
      <c r="AZ59" s="244">
        <v>0</v>
      </c>
      <c r="BA59" s="246">
        <v>294.29238692000001</v>
      </c>
      <c r="BB59" s="262">
        <f t="shared" si="8"/>
        <v>35.905082612000115</v>
      </c>
      <c r="BC59" s="272">
        <f t="shared" si="9"/>
        <v>9.1507988625765854E-2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2018</v>
      </c>
      <c r="P60" s="265">
        <v>3</v>
      </c>
      <c r="Q60" s="145">
        <v>6331.4900964000008</v>
      </c>
      <c r="R60" s="145">
        <v>58.862916000000006</v>
      </c>
      <c r="S60" s="261">
        <f t="shared" si="3"/>
        <v>6272.6271804000007</v>
      </c>
      <c r="T60" s="244">
        <v>2781.8248847760005</v>
      </c>
      <c r="W60" s="266">
        <f t="shared" si="4"/>
        <v>3490.8022956240002</v>
      </c>
      <c r="X60" s="246">
        <v>60.093619599999997</v>
      </c>
      <c r="Y60" s="244">
        <v>738.17462376000015</v>
      </c>
      <c r="Z60" s="246">
        <v>24.141416039999999</v>
      </c>
      <c r="AA60" s="244">
        <v>0</v>
      </c>
      <c r="AB60" s="244">
        <v>-5.6766637200000005</v>
      </c>
      <c r="AC60" s="246">
        <v>13.484675540000001</v>
      </c>
      <c r="AD60" s="244">
        <v>114.00113130000001</v>
      </c>
      <c r="AE60" s="244">
        <v>460.11126910000002</v>
      </c>
      <c r="AF60" s="244">
        <v>382.97726152000007</v>
      </c>
      <c r="AG60" s="244">
        <v>139.79564172000002</v>
      </c>
      <c r="AH60" s="244">
        <v>0</v>
      </c>
      <c r="AI60" s="244">
        <v>282.47120258000001</v>
      </c>
      <c r="AJ60" s="244">
        <v>51.370687619999998</v>
      </c>
      <c r="AK60" s="244">
        <v>0</v>
      </c>
      <c r="AL60" s="246">
        <v>52.951004260000005</v>
      </c>
      <c r="AM60" s="244">
        <v>4.4394421399999988</v>
      </c>
      <c r="AN60" s="244">
        <v>14.36840524</v>
      </c>
      <c r="AO60" s="244">
        <v>1.05007882</v>
      </c>
      <c r="AP60" s="244">
        <v>46.3698172</v>
      </c>
      <c r="AQ60" s="244">
        <v>0</v>
      </c>
      <c r="AR60" s="244">
        <v>5.2088068200000004</v>
      </c>
      <c r="AS60" s="244">
        <v>0</v>
      </c>
      <c r="AT60" s="246">
        <v>76.894880719999989</v>
      </c>
      <c r="AU60" s="261">
        <f t="shared" si="5"/>
        <v>148.33143093999999</v>
      </c>
      <c r="AV60" s="261">
        <f t="shared" si="6"/>
        <v>1632.0096290399999</v>
      </c>
      <c r="AW60" s="245">
        <v>103.6562954</v>
      </c>
      <c r="AX60" s="261">
        <f t="shared" si="7"/>
        <v>940.53472360400008</v>
      </c>
      <c r="AY60" s="244">
        <v>0</v>
      </c>
      <c r="AZ60" s="244">
        <v>0</v>
      </c>
      <c r="BA60" s="246">
        <v>298.09762304000003</v>
      </c>
      <c r="BB60" s="262">
        <f t="shared" si="8"/>
        <v>642.43710056400005</v>
      </c>
      <c r="BC60" s="272">
        <f t="shared" si="9"/>
        <v>0.14854871590793065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2018</v>
      </c>
      <c r="P61" s="265">
        <v>3</v>
      </c>
      <c r="Q61" s="145">
        <v>4177.5963516000002</v>
      </c>
      <c r="R61" s="145">
        <v>46.189237500000004</v>
      </c>
      <c r="S61" s="261">
        <f t="shared" si="3"/>
        <v>4131.4071141000004</v>
      </c>
      <c r="T61" s="244">
        <v>1693.4049669600004</v>
      </c>
      <c r="W61" s="266">
        <f t="shared" si="4"/>
        <v>2438.00214714</v>
      </c>
      <c r="X61" s="246">
        <v>89.599794760000023</v>
      </c>
      <c r="Y61" s="244">
        <v>486.16418591999997</v>
      </c>
      <c r="Z61" s="246">
        <v>24.15181286</v>
      </c>
      <c r="AA61" s="244">
        <v>0</v>
      </c>
      <c r="AB61" s="244">
        <v>-5.7182510000000004</v>
      </c>
      <c r="AC61" s="246">
        <v>15.70959502</v>
      </c>
      <c r="AD61" s="244">
        <v>85.680193619999997</v>
      </c>
      <c r="AE61" s="244">
        <v>396.04606426000004</v>
      </c>
      <c r="AF61" s="244">
        <v>318.74570755999997</v>
      </c>
      <c r="AG61" s="244">
        <v>125.41683965999999</v>
      </c>
      <c r="AH61" s="244">
        <v>0</v>
      </c>
      <c r="AI61" s="244">
        <v>100.62042396000001</v>
      </c>
      <c r="AJ61" s="244">
        <v>45.40291294</v>
      </c>
      <c r="AK61" s="244">
        <v>0</v>
      </c>
      <c r="AL61" s="246">
        <v>74.430834380000007</v>
      </c>
      <c r="AM61" s="244">
        <v>5.53110824</v>
      </c>
      <c r="AN61" s="244">
        <v>10.428010459999999</v>
      </c>
      <c r="AO61" s="244">
        <v>0.55103146000000003</v>
      </c>
      <c r="AP61" s="244">
        <v>29.953238419999998</v>
      </c>
      <c r="AQ61" s="244">
        <v>0</v>
      </c>
      <c r="AR61" s="244">
        <v>3.2646014800000005</v>
      </c>
      <c r="AS61" s="244">
        <v>0</v>
      </c>
      <c r="AT61" s="246">
        <v>54.354574960000008</v>
      </c>
      <c r="AU61" s="261">
        <f t="shared" si="5"/>
        <v>104.08256502</v>
      </c>
      <c r="AV61" s="261">
        <f t="shared" si="6"/>
        <v>1250.4255414000002</v>
      </c>
      <c r="AW61" s="245">
        <v>68.390281959999996</v>
      </c>
      <c r="AX61" s="261">
        <f t="shared" si="7"/>
        <v>529.26187426000001</v>
      </c>
      <c r="AY61" s="244">
        <v>0</v>
      </c>
      <c r="AZ61" s="244">
        <v>0</v>
      </c>
      <c r="BA61" s="246">
        <v>330.59808236000003</v>
      </c>
      <c r="BB61" s="262">
        <f t="shared" si="8"/>
        <v>198.66379189999998</v>
      </c>
      <c r="BC61" s="272">
        <f t="shared" si="9"/>
        <v>0.12669052481752938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2018</v>
      </c>
      <c r="P62" s="265">
        <v>3</v>
      </c>
      <c r="Q62" s="145">
        <v>1748.7398124000001</v>
      </c>
      <c r="R62" s="145">
        <v>65.993886000000003</v>
      </c>
      <c r="S62" s="261">
        <f t="shared" si="3"/>
        <v>1682.7459264000001</v>
      </c>
      <c r="T62" s="244">
        <v>725.96845641600009</v>
      </c>
      <c r="W62" s="266">
        <f t="shared" si="4"/>
        <v>956.77746998400005</v>
      </c>
      <c r="X62" s="246">
        <v>24.349352440000001</v>
      </c>
      <c r="Y62" s="244">
        <v>156.64394088000003</v>
      </c>
      <c r="Z62" s="246">
        <v>4.7513467400000007</v>
      </c>
      <c r="AA62" s="244">
        <v>0</v>
      </c>
      <c r="AB62" s="244">
        <v>-0.60301555999999989</v>
      </c>
      <c r="AC62" s="246">
        <v>26.158399119999999</v>
      </c>
      <c r="AD62" s="244">
        <v>79.150990660000005</v>
      </c>
      <c r="AE62" s="244">
        <v>240.46804978</v>
      </c>
      <c r="AF62" s="244">
        <v>146.97984434000003</v>
      </c>
      <c r="AG62" s="244">
        <v>96.939949679999998</v>
      </c>
      <c r="AH62" s="244">
        <v>0</v>
      </c>
      <c r="AI62" s="244">
        <v>97.646933439999998</v>
      </c>
      <c r="AJ62" s="244">
        <v>19.889116660000003</v>
      </c>
      <c r="AK62" s="244">
        <v>0</v>
      </c>
      <c r="AL62" s="246">
        <v>23.268083160000003</v>
      </c>
      <c r="AM62" s="244">
        <v>3.7220615600000002</v>
      </c>
      <c r="AN62" s="244">
        <v>0.58222192000000006</v>
      </c>
      <c r="AO62" s="244">
        <v>0</v>
      </c>
      <c r="AP62" s="244">
        <v>2.3912686000000001</v>
      </c>
      <c r="AQ62" s="244">
        <v>0</v>
      </c>
      <c r="AR62" s="244">
        <v>3.119046</v>
      </c>
      <c r="AS62" s="244">
        <v>0</v>
      </c>
      <c r="AT62" s="246">
        <v>4.6681721800000009</v>
      </c>
      <c r="AU62" s="261">
        <f t="shared" si="5"/>
        <v>14.482770260000001</v>
      </c>
      <c r="AV62" s="261">
        <f t="shared" si="6"/>
        <v>718.82573798000021</v>
      </c>
      <c r="AW62" s="245">
        <v>28.632842280000002</v>
      </c>
      <c r="AX62" s="261">
        <f t="shared" si="7"/>
        <v>49.129633223999775</v>
      </c>
      <c r="AY62" s="244">
        <v>0</v>
      </c>
      <c r="AZ62" s="244">
        <v>0</v>
      </c>
      <c r="BA62" s="246">
        <v>197.27965950000001</v>
      </c>
      <c r="BB62" s="262">
        <f t="shared" si="8"/>
        <v>-148.15002627600023</v>
      </c>
      <c r="BC62" s="272">
        <f t="shared" si="9"/>
        <v>2.8094307040778945E-2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2018</v>
      </c>
      <c r="P63" s="265">
        <v>3</v>
      </c>
      <c r="Q63" s="145">
        <v>1015.2908388000001</v>
      </c>
      <c r="R63" s="145">
        <v>25.682296500000003</v>
      </c>
      <c r="S63" s="261">
        <f t="shared" si="3"/>
        <v>989.60854230000007</v>
      </c>
      <c r="T63" s="244">
        <v>581.86070258400002</v>
      </c>
      <c r="W63" s="266">
        <f t="shared" si="4"/>
        <v>407.74783971600004</v>
      </c>
      <c r="X63" s="246">
        <v>23.153718139999999</v>
      </c>
      <c r="Y63" s="244">
        <v>97.001724960000004</v>
      </c>
      <c r="Z63" s="246">
        <v>9.5234871200000004</v>
      </c>
      <c r="AA63" s="244">
        <v>0</v>
      </c>
      <c r="AB63" s="244">
        <v>-0.18714276000000002</v>
      </c>
      <c r="AC63" s="246">
        <v>4.0651566200000007</v>
      </c>
      <c r="AD63" s="244">
        <v>40.547598000000001</v>
      </c>
      <c r="AE63" s="244">
        <v>41.639264100000005</v>
      </c>
      <c r="AF63" s="244">
        <v>45.330135200000001</v>
      </c>
      <c r="AG63" s="244">
        <v>10.199280420000001</v>
      </c>
      <c r="AH63" s="244">
        <v>0</v>
      </c>
      <c r="AI63" s="244">
        <v>2.9007127800000001</v>
      </c>
      <c r="AJ63" s="244">
        <v>5.00087042</v>
      </c>
      <c r="AK63" s="244">
        <v>0</v>
      </c>
      <c r="AL63" s="246">
        <v>17.466657600000001</v>
      </c>
      <c r="AM63" s="244">
        <v>3.4205537800000001</v>
      </c>
      <c r="AN63" s="244">
        <v>0.50944418000000002</v>
      </c>
      <c r="AO63" s="244">
        <v>0</v>
      </c>
      <c r="AP63" s="244">
        <v>14.8674526</v>
      </c>
      <c r="AQ63" s="244">
        <v>0</v>
      </c>
      <c r="AR63" s="244">
        <v>1.2476183999999999</v>
      </c>
      <c r="AS63" s="244">
        <v>0</v>
      </c>
      <c r="AT63" s="246">
        <v>-0.42626961999999996</v>
      </c>
      <c r="AU63" s="261">
        <f t="shared" si="5"/>
        <v>19.618799340000002</v>
      </c>
      <c r="AV63" s="261">
        <f t="shared" si="6"/>
        <v>182.70331786000003</v>
      </c>
      <c r="AW63" s="245">
        <v>16.62451518</v>
      </c>
      <c r="AX63" s="261">
        <f t="shared" si="7"/>
        <v>82.61909031600004</v>
      </c>
      <c r="AY63" s="244">
        <v>0</v>
      </c>
      <c r="AZ63" s="244">
        <v>0</v>
      </c>
      <c r="BA63" s="246">
        <v>26.085621379999999</v>
      </c>
      <c r="BB63" s="262">
        <f t="shared" si="8"/>
        <v>56.533468936000041</v>
      </c>
      <c r="BC63" s="272">
        <f t="shared" si="9"/>
        <v>8.1374801346232761E-2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2018</v>
      </c>
      <c r="P64" s="265">
        <v>3</v>
      </c>
      <c r="Q64" s="145">
        <v>796.82755320000012</v>
      </c>
      <c r="R64" s="145">
        <v>32.348673000000005</v>
      </c>
      <c r="S64" s="261">
        <f t="shared" si="3"/>
        <v>764.47888020000016</v>
      </c>
      <c r="T64" s="244">
        <v>454.82415753600003</v>
      </c>
      <c r="W64" s="266">
        <f t="shared" si="4"/>
        <v>309.65472266400013</v>
      </c>
      <c r="X64" s="246">
        <v>18.787053740000001</v>
      </c>
      <c r="Y64" s="244">
        <v>74.904343919999988</v>
      </c>
      <c r="Z64" s="246">
        <v>15.231341300000002</v>
      </c>
      <c r="AA64" s="244">
        <v>0</v>
      </c>
      <c r="AB64" s="244">
        <v>-0.16634911999999999</v>
      </c>
      <c r="AC64" s="246">
        <v>4.7409499199999994</v>
      </c>
      <c r="AD64" s="244">
        <v>66.882743059999996</v>
      </c>
      <c r="AE64" s="244">
        <v>33.956014119999992</v>
      </c>
      <c r="AF64" s="244">
        <v>66.435679800000003</v>
      </c>
      <c r="AG64" s="244">
        <v>11.290946520000002</v>
      </c>
      <c r="AH64" s="244">
        <v>0</v>
      </c>
      <c r="AI64" s="244">
        <v>1.1748406600000001</v>
      </c>
      <c r="AJ64" s="244">
        <v>5.2711877400000002</v>
      </c>
      <c r="AK64" s="244">
        <v>0</v>
      </c>
      <c r="AL64" s="246">
        <v>138.72476926000002</v>
      </c>
      <c r="AM64" s="244">
        <v>1.039682</v>
      </c>
      <c r="AN64" s="244">
        <v>6.3316633800000002</v>
      </c>
      <c r="AO64" s="244">
        <v>0</v>
      </c>
      <c r="AP64" s="244">
        <v>6.59158388</v>
      </c>
      <c r="AQ64" s="244">
        <v>0</v>
      </c>
      <c r="AR64" s="244">
        <v>1.1020629200000001</v>
      </c>
      <c r="AS64" s="244">
        <v>0</v>
      </c>
      <c r="AT64" s="246">
        <v>1.0708724599999999</v>
      </c>
      <c r="AU64" s="261">
        <f t="shared" si="5"/>
        <v>16.135864639999998</v>
      </c>
      <c r="AV64" s="261">
        <f t="shared" si="6"/>
        <v>339.87204580000002</v>
      </c>
      <c r="AW64" s="245">
        <v>13.048009100000002</v>
      </c>
      <c r="AX64" s="261">
        <f t="shared" si="7"/>
        <v>-147.61347039599988</v>
      </c>
      <c r="AY64" s="244">
        <v>0</v>
      </c>
      <c r="AZ64" s="244">
        <v>0</v>
      </c>
      <c r="BA64" s="246">
        <v>26.137605480000001</v>
      </c>
      <c r="BB64" s="262">
        <f t="shared" si="8"/>
        <v>-173.75107587599987</v>
      </c>
      <c r="BC64" s="272">
        <f t="shared" si="9"/>
        <v>-0.18525146351076238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2018</v>
      </c>
      <c r="P65" s="265">
        <v>3</v>
      </c>
      <c r="Q65" s="145">
        <v>2768.3759124000003</v>
      </c>
      <c r="R65" s="145">
        <v>18.183973499999997</v>
      </c>
      <c r="S65" s="261">
        <f t="shared" si="3"/>
        <v>2750.1919389000004</v>
      </c>
      <c r="T65" s="244">
        <v>1130.950578744</v>
      </c>
      <c r="W65" s="266">
        <f t="shared" si="4"/>
        <v>1619.2413601560004</v>
      </c>
      <c r="X65" s="246">
        <v>59.636159520000007</v>
      </c>
      <c r="Y65" s="244">
        <v>323.67703032000003</v>
      </c>
      <c r="Z65" s="246">
        <v>18.069673159999997</v>
      </c>
      <c r="AA65" s="244">
        <v>0</v>
      </c>
      <c r="AB65" s="244">
        <v>-6.3628538400000005</v>
      </c>
      <c r="AC65" s="246">
        <v>9.3051538999999988</v>
      </c>
      <c r="AD65" s="244">
        <v>107.95018206</v>
      </c>
      <c r="AE65" s="244">
        <v>250.53217154000001</v>
      </c>
      <c r="AF65" s="244">
        <v>159.95507569999998</v>
      </c>
      <c r="AG65" s="244">
        <v>267.42700404000004</v>
      </c>
      <c r="AH65" s="244">
        <v>0</v>
      </c>
      <c r="AI65" s="244">
        <v>87.749160800000013</v>
      </c>
      <c r="AJ65" s="244">
        <v>44.6023578</v>
      </c>
      <c r="AK65" s="244">
        <v>0</v>
      </c>
      <c r="AL65" s="246">
        <v>66.123775200000011</v>
      </c>
      <c r="AM65" s="244">
        <v>3.9819820600000004</v>
      </c>
      <c r="AN65" s="244">
        <v>9.1907888799999995</v>
      </c>
      <c r="AO65" s="244">
        <v>1.7050784799999998</v>
      </c>
      <c r="AP65" s="244">
        <v>33.404982660000009</v>
      </c>
      <c r="AQ65" s="244">
        <v>0</v>
      </c>
      <c r="AR65" s="244">
        <v>6.1653142599999997</v>
      </c>
      <c r="AS65" s="244">
        <v>0</v>
      </c>
      <c r="AT65" s="246">
        <v>24.183003320000005</v>
      </c>
      <c r="AU65" s="261">
        <f t="shared" si="5"/>
        <v>78.631149660000005</v>
      </c>
      <c r="AV65" s="261">
        <f t="shared" si="6"/>
        <v>1062.9708768</v>
      </c>
      <c r="AW65" s="245">
        <v>45.319738380000004</v>
      </c>
      <c r="AX65" s="261">
        <f t="shared" si="7"/>
        <v>112.51018203600027</v>
      </c>
      <c r="AY65" s="244">
        <v>0</v>
      </c>
      <c r="AZ65" s="244">
        <v>0</v>
      </c>
      <c r="BA65" s="246">
        <v>311.32237808000002</v>
      </c>
      <c r="BB65" s="262">
        <f t="shared" si="8"/>
        <v>-198.81219604399973</v>
      </c>
      <c r="BC65" s="272">
        <f t="shared" si="9"/>
        <v>4.0641222722697844E-2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2018</v>
      </c>
      <c r="P66" s="265">
        <v>3</v>
      </c>
      <c r="Q66" s="145">
        <v>1879.5199500000003</v>
      </c>
      <c r="R66" s="145">
        <v>26.557461</v>
      </c>
      <c r="S66" s="261">
        <f t="shared" si="3"/>
        <v>1852.9624890000002</v>
      </c>
      <c r="T66" s="244">
        <v>1080.655124976</v>
      </c>
      <c r="W66" s="266">
        <f t="shared" si="4"/>
        <v>772.30736402400021</v>
      </c>
      <c r="X66" s="246">
        <v>43.687437640000006</v>
      </c>
      <c r="Y66" s="244">
        <v>181.69563384000003</v>
      </c>
      <c r="Z66" s="246">
        <v>13.339120060000001</v>
      </c>
      <c r="AA66" s="244">
        <v>0</v>
      </c>
      <c r="AB66" s="244">
        <v>-1.4035706999999999</v>
      </c>
      <c r="AC66" s="246">
        <v>4.6577753600000005</v>
      </c>
      <c r="AD66" s="244">
        <v>52.296004599999996</v>
      </c>
      <c r="AE66" s="244">
        <v>41.316962680000003</v>
      </c>
      <c r="AF66" s="244">
        <v>61.965047200000008</v>
      </c>
      <c r="AG66" s="244">
        <v>13.76538968</v>
      </c>
      <c r="AH66" s="244">
        <v>0</v>
      </c>
      <c r="AI66" s="244">
        <v>5.3543623000000009</v>
      </c>
      <c r="AJ66" s="244">
        <v>3.3789665000000002</v>
      </c>
      <c r="AK66" s="244">
        <v>0</v>
      </c>
      <c r="AL66" s="246">
        <v>22.706654880000002</v>
      </c>
      <c r="AM66" s="244">
        <v>2.9423000600000004</v>
      </c>
      <c r="AN66" s="244">
        <v>7.3401549199999998</v>
      </c>
      <c r="AO66" s="244">
        <v>0</v>
      </c>
      <c r="AP66" s="244">
        <v>8.5253923999999994</v>
      </c>
      <c r="AQ66" s="244">
        <v>1.8610307800000001</v>
      </c>
      <c r="AR66" s="244">
        <v>1.9234117000000004</v>
      </c>
      <c r="AS66" s="244">
        <v>0</v>
      </c>
      <c r="AT66" s="246">
        <v>0.28071414</v>
      </c>
      <c r="AU66" s="261">
        <f t="shared" si="5"/>
        <v>22.873003999999998</v>
      </c>
      <c r="AV66" s="261">
        <f t="shared" si="6"/>
        <v>223.65639184</v>
      </c>
      <c r="AW66" s="245">
        <v>30.774587200000006</v>
      </c>
      <c r="AX66" s="261">
        <f t="shared" si="7"/>
        <v>282.40839810400024</v>
      </c>
      <c r="AY66" s="244">
        <v>0</v>
      </c>
      <c r="AZ66" s="244">
        <v>0</v>
      </c>
      <c r="BA66" s="246">
        <v>75.720040060000002</v>
      </c>
      <c r="BB66" s="262">
        <f t="shared" si="8"/>
        <v>206.68835804400024</v>
      </c>
      <c r="BC66" s="272">
        <f t="shared" si="9"/>
        <v>0.15025560016215853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2018</v>
      </c>
      <c r="P67" s="265">
        <v>3</v>
      </c>
      <c r="Q67" s="145">
        <v>3269.1255912000001</v>
      </c>
      <c r="R67" s="145">
        <v>74.334960000000009</v>
      </c>
      <c r="S67" s="261">
        <f t="shared" si="3"/>
        <v>3194.7906312</v>
      </c>
      <c r="T67" s="244">
        <v>1370.3895848160003</v>
      </c>
      <c r="W67" s="266">
        <f t="shared" si="4"/>
        <v>1824.4010463839998</v>
      </c>
      <c r="X67" s="246">
        <v>31.606332799999997</v>
      </c>
      <c r="Y67" s="244">
        <v>297.52428384000001</v>
      </c>
      <c r="Z67" s="246">
        <v>3.7324583799999997</v>
      </c>
      <c r="AA67" s="244">
        <v>0</v>
      </c>
      <c r="AB67" s="244">
        <v>-0.72777740000000002</v>
      </c>
      <c r="AC67" s="246">
        <v>25.441018540000002</v>
      </c>
      <c r="AD67" s="244">
        <v>113.78279808000001</v>
      </c>
      <c r="AE67" s="244">
        <v>341.97220343999999</v>
      </c>
      <c r="AF67" s="244">
        <v>214.10171425999999</v>
      </c>
      <c r="AG67" s="244">
        <v>162.21118564000002</v>
      </c>
      <c r="AH67" s="244">
        <v>0</v>
      </c>
      <c r="AI67" s="244">
        <v>142.81071952000002</v>
      </c>
      <c r="AJ67" s="244">
        <v>25.784113600000001</v>
      </c>
      <c r="AK67" s="244">
        <v>0</v>
      </c>
      <c r="AL67" s="246">
        <v>36.170536780000006</v>
      </c>
      <c r="AM67" s="244">
        <v>3.3581728600000003</v>
      </c>
      <c r="AN67" s="244">
        <v>7.1426153400000008</v>
      </c>
      <c r="AO67" s="244">
        <v>0</v>
      </c>
      <c r="AP67" s="244">
        <v>10.552772300000001</v>
      </c>
      <c r="AQ67" s="244">
        <v>0</v>
      </c>
      <c r="AR67" s="244">
        <v>4.4082516800000002</v>
      </c>
      <c r="AS67" s="244">
        <v>0</v>
      </c>
      <c r="AT67" s="246">
        <v>6.3836474800000005</v>
      </c>
      <c r="AU67" s="261">
        <f t="shared" si="5"/>
        <v>31.845459660000003</v>
      </c>
      <c r="AV67" s="261">
        <f t="shared" si="6"/>
        <v>1068.67873098</v>
      </c>
      <c r="AW67" s="245">
        <v>53.522829360000003</v>
      </c>
      <c r="AX67" s="261">
        <f t="shared" si="7"/>
        <v>394.04965216399984</v>
      </c>
      <c r="AY67" s="244">
        <v>0</v>
      </c>
      <c r="AZ67" s="244">
        <v>0</v>
      </c>
      <c r="BA67" s="246">
        <v>279.42493431999998</v>
      </c>
      <c r="BB67" s="262">
        <f t="shared" si="8"/>
        <v>114.62471784399986</v>
      </c>
      <c r="BC67" s="272">
        <f t="shared" si="9"/>
        <v>0.12053671269917647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2018</v>
      </c>
      <c r="P68" s="265">
        <v>3</v>
      </c>
      <c r="Q68" s="145">
        <v>4823.8733844000008</v>
      </c>
      <c r="R68" s="145">
        <v>65.043090000000007</v>
      </c>
      <c r="S68" s="261">
        <f t="shared" si="3"/>
        <v>4758.8302944000006</v>
      </c>
      <c r="T68" s="244">
        <v>2015.6835439440003</v>
      </c>
      <c r="W68" s="266">
        <f t="shared" si="4"/>
        <v>2743.1467504560005</v>
      </c>
      <c r="X68" s="246">
        <v>99.372805560000003</v>
      </c>
      <c r="Y68" s="244">
        <v>559.96747632000006</v>
      </c>
      <c r="Z68" s="246">
        <v>23.091337220000003</v>
      </c>
      <c r="AA68" s="244">
        <v>0</v>
      </c>
      <c r="AB68" s="244">
        <v>-5.4791241399999997</v>
      </c>
      <c r="AC68" s="246">
        <v>21.978877480000001</v>
      </c>
      <c r="AD68" s="244">
        <v>143.74643331999997</v>
      </c>
      <c r="AE68" s="244">
        <v>412.02597660000004</v>
      </c>
      <c r="AF68" s="244">
        <v>297.07873468000003</v>
      </c>
      <c r="AG68" s="244">
        <v>147.60365354000001</v>
      </c>
      <c r="AH68" s="244">
        <v>0</v>
      </c>
      <c r="AI68" s="244">
        <v>76.582976119999998</v>
      </c>
      <c r="AJ68" s="244">
        <v>30.337920759999999</v>
      </c>
      <c r="AK68" s="244">
        <v>0</v>
      </c>
      <c r="AL68" s="246">
        <v>58.783620280000008</v>
      </c>
      <c r="AM68" s="244">
        <v>3.0462682599999997</v>
      </c>
      <c r="AN68" s="244">
        <v>8.2446782599999988</v>
      </c>
      <c r="AO68" s="244">
        <v>9.7522171600000007</v>
      </c>
      <c r="AP68" s="244">
        <v>50.726084780000008</v>
      </c>
      <c r="AQ68" s="244">
        <v>0</v>
      </c>
      <c r="AR68" s="244">
        <v>5.6766637200000005</v>
      </c>
      <c r="AS68" s="244">
        <v>0</v>
      </c>
      <c r="AT68" s="246">
        <v>9.8769790000000004</v>
      </c>
      <c r="AU68" s="261">
        <f t="shared" si="5"/>
        <v>87.322891179999999</v>
      </c>
      <c r="AV68" s="261">
        <f t="shared" si="6"/>
        <v>1253.4822064799998</v>
      </c>
      <c r="AW68" s="245">
        <v>78.974244720000002</v>
      </c>
      <c r="AX68" s="261">
        <f t="shared" si="7"/>
        <v>744.75843349600098</v>
      </c>
      <c r="AY68" s="244">
        <v>0</v>
      </c>
      <c r="AZ68" s="244">
        <v>0</v>
      </c>
      <c r="BA68" s="246">
        <v>315.50189971999998</v>
      </c>
      <c r="BB68" s="262">
        <f t="shared" si="8"/>
        <v>429.25653377600099</v>
      </c>
      <c r="BC68" s="272">
        <f t="shared" si="9"/>
        <v>0.15439012887537365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2018</v>
      </c>
      <c r="P69" s="265">
        <v>3</v>
      </c>
      <c r="Q69" s="145">
        <v>2579.9849460000005</v>
      </c>
      <c r="R69" s="145">
        <v>27.4326255</v>
      </c>
      <c r="S69" s="261">
        <f t="shared" si="3"/>
        <v>2552.5523205000004</v>
      </c>
      <c r="T69" s="244">
        <v>1045.0390970880001</v>
      </c>
      <c r="W69" s="266">
        <f t="shared" si="4"/>
        <v>1507.5132234120003</v>
      </c>
      <c r="X69" s="246">
        <v>57.536001880000008</v>
      </c>
      <c r="Y69" s="244">
        <v>212.76496583999997</v>
      </c>
      <c r="Z69" s="246">
        <v>45.600452520000005</v>
      </c>
      <c r="AA69" s="244">
        <v>0</v>
      </c>
      <c r="AB69" s="244">
        <v>48.06449886</v>
      </c>
      <c r="AC69" s="246">
        <v>9.5858680400000011</v>
      </c>
      <c r="AD69" s="244">
        <v>96.056219979999995</v>
      </c>
      <c r="AE69" s="244">
        <v>212.35504850000001</v>
      </c>
      <c r="AF69" s="244">
        <v>182.33942916000001</v>
      </c>
      <c r="AG69" s="244">
        <v>73.380755559999997</v>
      </c>
      <c r="AH69" s="244">
        <v>0</v>
      </c>
      <c r="AI69" s="244">
        <v>75.501706840000011</v>
      </c>
      <c r="AJ69" s="244">
        <v>61.497190300000007</v>
      </c>
      <c r="AK69" s="244">
        <v>0</v>
      </c>
      <c r="AL69" s="246">
        <v>34.184744160000008</v>
      </c>
      <c r="AM69" s="244">
        <v>4.6889658199999991</v>
      </c>
      <c r="AN69" s="244">
        <v>6.4252347599999995</v>
      </c>
      <c r="AO69" s="244">
        <v>1.5283325400000001</v>
      </c>
      <c r="AP69" s="244">
        <v>7.5584881399999997</v>
      </c>
      <c r="AQ69" s="244">
        <v>0</v>
      </c>
      <c r="AR69" s="244">
        <v>4.3978548600000007</v>
      </c>
      <c r="AS69" s="244">
        <v>0</v>
      </c>
      <c r="AT69" s="246">
        <v>7.4233294799999996</v>
      </c>
      <c r="AU69" s="261">
        <f t="shared" si="5"/>
        <v>32.022205599999999</v>
      </c>
      <c r="AV69" s="261">
        <f t="shared" si="6"/>
        <v>767.33730010000011</v>
      </c>
      <c r="AW69" s="245">
        <v>42.242279660000001</v>
      </c>
      <c r="AX69" s="261">
        <f t="shared" si="7"/>
        <v>439.68259031200023</v>
      </c>
      <c r="AY69" s="244">
        <v>0</v>
      </c>
      <c r="AZ69" s="244">
        <v>0</v>
      </c>
      <c r="BA69" s="246">
        <v>291.01738862000008</v>
      </c>
      <c r="BB69" s="262">
        <f t="shared" si="8"/>
        <v>148.66520169200015</v>
      </c>
      <c r="BC69" s="272">
        <f t="shared" si="9"/>
        <v>0.17042060303246442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2018</v>
      </c>
      <c r="P70" s="265">
        <v>3</v>
      </c>
      <c r="Q70" s="145">
        <v>3384.6473052000006</v>
      </c>
      <c r="R70" s="145">
        <v>68.532943500000002</v>
      </c>
      <c r="S70" s="261">
        <f t="shared" si="3"/>
        <v>3316.1143617000007</v>
      </c>
      <c r="T70" s="244">
        <v>1387.2680907119998</v>
      </c>
      <c r="W70" s="266">
        <f t="shared" si="4"/>
        <v>1928.8462709880009</v>
      </c>
      <c r="X70" s="246">
        <v>53.086162920000007</v>
      </c>
      <c r="Y70" s="244">
        <v>308.85096311999996</v>
      </c>
      <c r="Z70" s="246">
        <v>10.54237548</v>
      </c>
      <c r="AA70" s="244">
        <v>0</v>
      </c>
      <c r="AB70" s="244">
        <v>-6.1237269800000007</v>
      </c>
      <c r="AC70" s="246">
        <v>25.804907240000002</v>
      </c>
      <c r="AD70" s="244">
        <v>106.52581772000001</v>
      </c>
      <c r="AE70" s="244">
        <v>374.23353589999999</v>
      </c>
      <c r="AF70" s="244">
        <v>223.51083635999998</v>
      </c>
      <c r="AG70" s="244">
        <v>110.87168848</v>
      </c>
      <c r="AH70" s="244">
        <v>0</v>
      </c>
      <c r="AI70" s="244">
        <v>133.24564512000001</v>
      </c>
      <c r="AJ70" s="244">
        <v>33.55053814</v>
      </c>
      <c r="AK70" s="244">
        <v>0</v>
      </c>
      <c r="AL70" s="246">
        <v>41.431327700000004</v>
      </c>
      <c r="AM70" s="244">
        <v>4.9072990399999998</v>
      </c>
      <c r="AN70" s="244">
        <v>7.10102806</v>
      </c>
      <c r="AO70" s="244">
        <v>0</v>
      </c>
      <c r="AP70" s="244">
        <v>9.3051538999999988</v>
      </c>
      <c r="AQ70" s="244">
        <v>0</v>
      </c>
      <c r="AR70" s="244">
        <v>3.46214106</v>
      </c>
      <c r="AS70" s="244">
        <v>0</v>
      </c>
      <c r="AT70" s="246">
        <v>31.887046940000005</v>
      </c>
      <c r="AU70" s="261">
        <f t="shared" si="5"/>
        <v>56.662669000000001</v>
      </c>
      <c r="AV70" s="261">
        <f t="shared" si="6"/>
        <v>1080.0320584199999</v>
      </c>
      <c r="AW70" s="245">
        <v>55.415050600000001</v>
      </c>
      <c r="AX70" s="261">
        <f t="shared" si="7"/>
        <v>440.6008407080011</v>
      </c>
      <c r="AY70" s="244">
        <v>0</v>
      </c>
      <c r="AZ70" s="244">
        <v>0</v>
      </c>
      <c r="BA70" s="246">
        <v>253.55764616000002</v>
      </c>
      <c r="BB70" s="262">
        <f t="shared" si="8"/>
        <v>187.04319454800108</v>
      </c>
      <c r="BC70" s="272">
        <f t="shared" si="9"/>
        <v>0.13017629341499903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2018</v>
      </c>
      <c r="P71" s="265">
        <v>3</v>
      </c>
      <c r="Q71" s="145">
        <v>4283.6385060000002</v>
      </c>
      <c r="R71" s="145">
        <v>43.293631500000004</v>
      </c>
      <c r="S71" s="261">
        <f t="shared" si="3"/>
        <v>4240.3448745000005</v>
      </c>
      <c r="T71" s="244">
        <v>2078.9807749200004</v>
      </c>
      <c r="W71" s="266">
        <f t="shared" si="4"/>
        <v>2161.3640995800001</v>
      </c>
      <c r="X71" s="246">
        <v>58.191001539999995</v>
      </c>
      <c r="Y71" s="244">
        <v>291.08148552</v>
      </c>
      <c r="Z71" s="246">
        <v>0.18714276000000002</v>
      </c>
      <c r="AA71" s="244">
        <v>0</v>
      </c>
      <c r="AB71" s="244">
        <v>-1.6115071000000001</v>
      </c>
      <c r="AC71" s="246">
        <v>13.97332608</v>
      </c>
      <c r="AD71" s="244">
        <v>95.01653798000001</v>
      </c>
      <c r="AE71" s="244">
        <v>325.45165645999998</v>
      </c>
      <c r="AF71" s="244">
        <v>253.01701152000001</v>
      </c>
      <c r="AG71" s="244">
        <v>92.479713900000007</v>
      </c>
      <c r="AH71" s="244">
        <v>0</v>
      </c>
      <c r="AI71" s="244">
        <v>109.19780046000001</v>
      </c>
      <c r="AJ71" s="244">
        <v>90.80582588</v>
      </c>
      <c r="AK71" s="244">
        <v>0</v>
      </c>
      <c r="AL71" s="246">
        <v>47.804578360000001</v>
      </c>
      <c r="AM71" s="244">
        <v>2.4328558800000004</v>
      </c>
      <c r="AN71" s="244">
        <v>10.875073720000001</v>
      </c>
      <c r="AO71" s="244">
        <v>0</v>
      </c>
      <c r="AP71" s="244">
        <v>10.52158184</v>
      </c>
      <c r="AQ71" s="244">
        <v>0</v>
      </c>
      <c r="AR71" s="244">
        <v>3.5453156200000002</v>
      </c>
      <c r="AS71" s="244">
        <v>0</v>
      </c>
      <c r="AT71" s="246">
        <v>12.66332676</v>
      </c>
      <c r="AU71" s="261">
        <f t="shared" si="5"/>
        <v>40.038153820000005</v>
      </c>
      <c r="AV71" s="261">
        <f t="shared" si="6"/>
        <v>1053.8112783800002</v>
      </c>
      <c r="AW71" s="245">
        <v>70.126550899999998</v>
      </c>
      <c r="AX71" s="261">
        <f t="shared" si="7"/>
        <v>700.32845945999998</v>
      </c>
      <c r="AY71" s="244">
        <v>0</v>
      </c>
      <c r="AZ71" s="244">
        <v>0</v>
      </c>
      <c r="BA71" s="246">
        <v>198.39211924</v>
      </c>
      <c r="BB71" s="262">
        <f t="shared" si="8"/>
        <v>501.93634021999998</v>
      </c>
      <c r="BC71" s="272">
        <f t="shared" si="9"/>
        <v>0.16348915961957691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2018</v>
      </c>
      <c r="P72" s="265">
        <v>3</v>
      </c>
      <c r="Q72" s="145">
        <v>9707.4246528000021</v>
      </c>
      <c r="R72" s="145">
        <v>26.092867499999997</v>
      </c>
      <c r="S72" s="261">
        <f t="shared" si="3"/>
        <v>9681.3317853000026</v>
      </c>
      <c r="T72" s="244">
        <v>3178.0446934320003</v>
      </c>
      <c r="W72" s="266">
        <f t="shared" si="4"/>
        <v>6503.2870918680019</v>
      </c>
      <c r="X72" s="246">
        <v>257.88272327999999</v>
      </c>
      <c r="Y72" s="244">
        <v>1139.5467871200001</v>
      </c>
      <c r="Z72" s="246">
        <v>59.56338178</v>
      </c>
      <c r="AA72" s="244">
        <v>0</v>
      </c>
      <c r="AB72" s="244">
        <v>-27.208477940000002</v>
      </c>
      <c r="AC72" s="246">
        <v>6.9554725800000003</v>
      </c>
      <c r="AD72" s="244">
        <v>240.72797027999999</v>
      </c>
      <c r="AE72" s="244">
        <v>568.23819710000009</v>
      </c>
      <c r="AF72" s="244">
        <v>452.82309828000007</v>
      </c>
      <c r="AG72" s="244">
        <v>355.96632316</v>
      </c>
      <c r="AH72" s="244">
        <v>0</v>
      </c>
      <c r="AI72" s="244">
        <v>305.81206348000001</v>
      </c>
      <c r="AJ72" s="244">
        <v>33.841649099999998</v>
      </c>
      <c r="AK72" s="244">
        <v>41.025851720000006</v>
      </c>
      <c r="AL72" s="246">
        <v>148.11309772000001</v>
      </c>
      <c r="AM72" s="244">
        <v>26.740621040000001</v>
      </c>
      <c r="AN72" s="244">
        <v>16.395785139999997</v>
      </c>
      <c r="AO72" s="244">
        <v>35.110061139999999</v>
      </c>
      <c r="AP72" s="244">
        <v>118.25343067999999</v>
      </c>
      <c r="AQ72" s="244">
        <v>0</v>
      </c>
      <c r="AR72" s="244">
        <v>20.481735400000002</v>
      </c>
      <c r="AS72" s="244">
        <v>0</v>
      </c>
      <c r="AT72" s="246">
        <v>67.579329999999999</v>
      </c>
      <c r="AU72" s="261">
        <f t="shared" si="5"/>
        <v>284.56096339999999</v>
      </c>
      <c r="AV72" s="261">
        <f t="shared" si="6"/>
        <v>2431.1092142400003</v>
      </c>
      <c r="AW72" s="245">
        <v>181.63244540000002</v>
      </c>
      <c r="AX72" s="261">
        <f t="shared" si="7"/>
        <v>2413.2995346880011</v>
      </c>
      <c r="AY72" s="244">
        <v>0</v>
      </c>
      <c r="AZ72" s="244">
        <v>0</v>
      </c>
      <c r="BA72" s="246">
        <v>687.12583380000001</v>
      </c>
      <c r="BB72" s="262">
        <f t="shared" si="8"/>
        <v>1726.1737008880011</v>
      </c>
      <c r="BC72" s="272">
        <f t="shared" si="9"/>
        <v>0.24860347836868463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2018</v>
      </c>
      <c r="P73" s="265">
        <v>3</v>
      </c>
      <c r="Q73" s="145">
        <v>1091.0495232000001</v>
      </c>
      <c r="R73" s="145">
        <v>18.821439000000005</v>
      </c>
      <c r="S73" s="261">
        <f t="shared" si="3"/>
        <v>1072.2280842</v>
      </c>
      <c r="T73" s="244">
        <v>668.12358362400016</v>
      </c>
      <c r="W73" s="266">
        <f t="shared" si="4"/>
        <v>404.10450057599985</v>
      </c>
      <c r="X73" s="246">
        <v>3.6908710999999998</v>
      </c>
      <c r="Y73" s="244">
        <v>105.12335736000003</v>
      </c>
      <c r="Z73" s="246">
        <v>15.44967452</v>
      </c>
      <c r="AA73" s="244">
        <v>0</v>
      </c>
      <c r="AB73" s="244">
        <v>-0.30150777999999995</v>
      </c>
      <c r="AC73" s="246">
        <v>2.7343636599999996</v>
      </c>
      <c r="AD73" s="244">
        <v>54.728860480000002</v>
      </c>
      <c r="AE73" s="244">
        <v>89.506223380000009</v>
      </c>
      <c r="AF73" s="244">
        <v>85.524241320000016</v>
      </c>
      <c r="AG73" s="244">
        <v>20.533719500000004</v>
      </c>
      <c r="AH73" s="244">
        <v>0</v>
      </c>
      <c r="AI73" s="244">
        <v>5.5622987000000004</v>
      </c>
      <c r="AJ73" s="244">
        <v>5.9573778600000011</v>
      </c>
      <c r="AK73" s="244">
        <v>0</v>
      </c>
      <c r="AL73" s="246">
        <v>12.642533120000001</v>
      </c>
      <c r="AM73" s="244">
        <v>4.7097594600000008</v>
      </c>
      <c r="AN73" s="244">
        <v>1.72587212</v>
      </c>
      <c r="AO73" s="244">
        <v>0</v>
      </c>
      <c r="AP73" s="244">
        <v>43.749818559999994</v>
      </c>
      <c r="AQ73" s="244">
        <v>0</v>
      </c>
      <c r="AR73" s="244">
        <v>7.3505517400000002</v>
      </c>
      <c r="AS73" s="244">
        <v>0</v>
      </c>
      <c r="AT73" s="246">
        <v>0.35349188000000004</v>
      </c>
      <c r="AU73" s="261">
        <f t="shared" si="5"/>
        <v>57.889493759999993</v>
      </c>
      <c r="AV73" s="261">
        <f t="shared" si="6"/>
        <v>332.34474812000002</v>
      </c>
      <c r="AW73" s="245">
        <v>17.861736759999999</v>
      </c>
      <c r="AX73" s="261">
        <f t="shared" si="7"/>
        <v>-67.933031404000204</v>
      </c>
      <c r="AY73" s="244">
        <v>0</v>
      </c>
      <c r="AZ73" s="244">
        <v>0</v>
      </c>
      <c r="BA73" s="246">
        <v>97.241457460000007</v>
      </c>
      <c r="BB73" s="262">
        <f t="shared" si="8"/>
        <v>-165.17448886400021</v>
      </c>
      <c r="BC73" s="272">
        <f t="shared" si="9"/>
        <v>-6.2263930242832263E-2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2018</v>
      </c>
      <c r="P74" s="265">
        <v>3</v>
      </c>
      <c r="Q74" s="145">
        <v>2623.3041996000002</v>
      </c>
      <c r="R74" s="145">
        <v>48.739099500000009</v>
      </c>
      <c r="S74" s="261">
        <f t="shared" si="3"/>
        <v>2574.5651001000001</v>
      </c>
      <c r="T74" s="244">
        <v>1027.3104313920001</v>
      </c>
      <c r="W74" s="266">
        <f t="shared" si="4"/>
        <v>1547.2546687080001</v>
      </c>
      <c r="X74" s="246">
        <v>48.875450819999998</v>
      </c>
      <c r="Y74" s="244">
        <v>239.80073543999998</v>
      </c>
      <c r="Z74" s="246">
        <v>30.161174820000003</v>
      </c>
      <c r="AA74" s="244">
        <v>0</v>
      </c>
      <c r="AB74" s="244">
        <v>-0.80055514000000005</v>
      </c>
      <c r="AC74" s="246">
        <v>16.62451518</v>
      </c>
      <c r="AD74" s="244">
        <v>138.03857914000002</v>
      </c>
      <c r="AE74" s="244">
        <v>313.43293254000002</v>
      </c>
      <c r="AF74" s="244">
        <v>187.13236318</v>
      </c>
      <c r="AG74" s="244">
        <v>129.28445670000002</v>
      </c>
      <c r="AH74" s="244">
        <v>0</v>
      </c>
      <c r="AI74" s="244">
        <v>149.83896984</v>
      </c>
      <c r="AJ74" s="244">
        <v>30.327523940000003</v>
      </c>
      <c r="AK74" s="244">
        <v>0</v>
      </c>
      <c r="AL74" s="246">
        <v>19.317291559999997</v>
      </c>
      <c r="AM74" s="244">
        <v>4.5434103400000003</v>
      </c>
      <c r="AN74" s="244">
        <v>11.997930279999999</v>
      </c>
      <c r="AO74" s="244">
        <v>0</v>
      </c>
      <c r="AP74" s="244">
        <v>20.554513140000001</v>
      </c>
      <c r="AQ74" s="244">
        <v>0</v>
      </c>
      <c r="AR74" s="244">
        <v>2.76555412</v>
      </c>
      <c r="AS74" s="244">
        <v>0</v>
      </c>
      <c r="AT74" s="246">
        <v>2.7967445800000004</v>
      </c>
      <c r="AU74" s="261">
        <f t="shared" si="5"/>
        <v>42.658152459999997</v>
      </c>
      <c r="AV74" s="261">
        <f t="shared" si="6"/>
        <v>1010.03026936</v>
      </c>
      <c r="AW74" s="245">
        <v>42.949263420000001</v>
      </c>
      <c r="AX74" s="261">
        <f t="shared" si="7"/>
        <v>191.26173488800006</v>
      </c>
      <c r="AY74" s="244">
        <v>0</v>
      </c>
      <c r="AZ74" s="244">
        <v>0</v>
      </c>
      <c r="BA74" s="246">
        <v>299.49079691999998</v>
      </c>
      <c r="BB74" s="262">
        <f t="shared" si="8"/>
        <v>-108.22906203199992</v>
      </c>
      <c r="BC74" s="272">
        <f t="shared" si="9"/>
        <v>7.2908713719576843E-2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2018</v>
      </c>
      <c r="P75" s="265">
        <v>3</v>
      </c>
      <c r="Q75" s="145">
        <v>2287.9633896000005</v>
      </c>
      <c r="R75" s="145">
        <v>24.126448500000002</v>
      </c>
      <c r="S75" s="261">
        <f t="shared" si="3"/>
        <v>2263.8369411000003</v>
      </c>
      <c r="T75" s="244">
        <v>920.14495473600016</v>
      </c>
      <c r="W75" s="266">
        <f t="shared" si="4"/>
        <v>1343.6919863640001</v>
      </c>
      <c r="X75" s="246">
        <v>62.91115782</v>
      </c>
      <c r="Y75" s="244">
        <v>188.70531120000001</v>
      </c>
      <c r="Z75" s="246">
        <v>3.4205537800000001</v>
      </c>
      <c r="AA75" s="244">
        <v>0</v>
      </c>
      <c r="AB75" s="244">
        <v>-1.30999932</v>
      </c>
      <c r="AC75" s="246">
        <v>8.868487459999999</v>
      </c>
      <c r="AD75" s="244">
        <v>117.93112926000001</v>
      </c>
      <c r="AE75" s="244">
        <v>239.13725682</v>
      </c>
      <c r="AF75" s="244">
        <v>172.71197383999998</v>
      </c>
      <c r="AG75" s="244">
        <v>103.93700953999999</v>
      </c>
      <c r="AH75" s="244">
        <v>0</v>
      </c>
      <c r="AI75" s="244">
        <v>87.894716280000011</v>
      </c>
      <c r="AJ75" s="244">
        <v>29.942841600000001</v>
      </c>
      <c r="AK75" s="244">
        <v>0</v>
      </c>
      <c r="AL75" s="246">
        <v>20.253005360000003</v>
      </c>
      <c r="AM75" s="244">
        <v>2.0377767200000001</v>
      </c>
      <c r="AN75" s="244">
        <v>8.8372970000000013</v>
      </c>
      <c r="AO75" s="244">
        <v>0</v>
      </c>
      <c r="AP75" s="244">
        <v>22.259591620000002</v>
      </c>
      <c r="AQ75" s="244">
        <v>0</v>
      </c>
      <c r="AR75" s="244">
        <v>4.13793436</v>
      </c>
      <c r="AS75" s="244">
        <v>0</v>
      </c>
      <c r="AT75" s="246">
        <v>5.1672195399999996</v>
      </c>
      <c r="AU75" s="261">
        <f t="shared" si="5"/>
        <v>42.439819240000006</v>
      </c>
      <c r="AV75" s="261">
        <f t="shared" si="6"/>
        <v>814.24775193999983</v>
      </c>
      <c r="AW75" s="245">
        <v>37.459742460000001</v>
      </c>
      <c r="AX75" s="261">
        <f t="shared" si="7"/>
        <v>244.5059573040003</v>
      </c>
      <c r="AY75" s="244">
        <v>0</v>
      </c>
      <c r="AZ75" s="244">
        <v>0</v>
      </c>
      <c r="BA75" s="246">
        <v>290.18564302000004</v>
      </c>
      <c r="BB75" s="262">
        <f t="shared" si="8"/>
        <v>-45.679685715999739</v>
      </c>
      <c r="BC75" s="272">
        <f t="shared" si="9"/>
        <v>0.10686620179999766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2018</v>
      </c>
      <c r="P76" s="265">
        <v>3</v>
      </c>
      <c r="Q76" s="145">
        <v>5756.5153548000008</v>
      </c>
      <c r="R76" s="145">
        <v>57.782465999999999</v>
      </c>
      <c r="S76" s="261">
        <f t="shared" si="3"/>
        <v>5698.7328888000011</v>
      </c>
      <c r="T76" s="244">
        <v>2222.8844904000002</v>
      </c>
      <c r="W76" s="266">
        <f t="shared" si="4"/>
        <v>3475.8483984000009</v>
      </c>
      <c r="X76" s="246">
        <v>119.65700138000001</v>
      </c>
      <c r="Y76" s="244">
        <v>670.62880583999993</v>
      </c>
      <c r="Z76" s="246">
        <v>28.830381860000003</v>
      </c>
      <c r="AA76" s="244">
        <v>0</v>
      </c>
      <c r="AB76" s="244">
        <v>-4.3666644000000003</v>
      </c>
      <c r="AC76" s="246">
        <v>21.916496559999999</v>
      </c>
      <c r="AD76" s="244">
        <v>206.41846427999997</v>
      </c>
      <c r="AE76" s="244">
        <v>547.93320764000009</v>
      </c>
      <c r="AF76" s="244">
        <v>301.98603371999997</v>
      </c>
      <c r="AG76" s="244">
        <v>178.5653835</v>
      </c>
      <c r="AH76" s="244">
        <v>0</v>
      </c>
      <c r="AI76" s="244">
        <v>140.01397494</v>
      </c>
      <c r="AJ76" s="244">
        <v>35.006092940000002</v>
      </c>
      <c r="AK76" s="244">
        <v>1.7154753</v>
      </c>
      <c r="AL76" s="246">
        <v>33.19704626</v>
      </c>
      <c r="AM76" s="244">
        <v>4.5953944399999997</v>
      </c>
      <c r="AN76" s="244">
        <v>11.71721614</v>
      </c>
      <c r="AO76" s="244">
        <v>0.46785690000000002</v>
      </c>
      <c r="AP76" s="244">
        <v>49.946323280000001</v>
      </c>
      <c r="AQ76" s="244">
        <v>0</v>
      </c>
      <c r="AR76" s="244">
        <v>9.8769790000000004</v>
      </c>
      <c r="AS76" s="244">
        <v>0</v>
      </c>
      <c r="AT76" s="246">
        <v>7.9223768400000001</v>
      </c>
      <c r="AU76" s="261">
        <f t="shared" si="5"/>
        <v>84.526146600000004</v>
      </c>
      <c r="AV76" s="261">
        <f t="shared" si="6"/>
        <v>1529.3618251799999</v>
      </c>
      <c r="AW76" s="245">
        <v>94.2471733</v>
      </c>
      <c r="AX76" s="261">
        <f t="shared" si="7"/>
        <v>1050.6730430000009</v>
      </c>
      <c r="AY76" s="244">
        <v>0</v>
      </c>
      <c r="AZ76" s="244">
        <v>0</v>
      </c>
      <c r="BA76" s="246">
        <v>417.60906893999999</v>
      </c>
      <c r="BB76" s="262">
        <f t="shared" si="8"/>
        <v>633.06397406000087</v>
      </c>
      <c r="BC76" s="272">
        <f t="shared" si="9"/>
        <v>0.18251893345926887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2018</v>
      </c>
      <c r="P77" s="265">
        <v>3</v>
      </c>
      <c r="Q77" s="145">
        <v>2264.1366888000002</v>
      </c>
      <c r="R77" s="145">
        <v>32.824071000000004</v>
      </c>
      <c r="S77" s="261">
        <f t="shared" si="3"/>
        <v>2231.3126178000002</v>
      </c>
      <c r="T77" s="244">
        <v>1178.3781601200001</v>
      </c>
      <c r="W77" s="266">
        <f t="shared" si="4"/>
        <v>1052.9344576800002</v>
      </c>
      <c r="X77" s="246">
        <v>36.5448223</v>
      </c>
      <c r="Y77" s="244">
        <v>153.15545448000003</v>
      </c>
      <c r="Z77" s="246">
        <v>15.70959502</v>
      </c>
      <c r="AA77" s="244">
        <v>0</v>
      </c>
      <c r="AB77" s="244">
        <v>-0.61341237999999998</v>
      </c>
      <c r="AC77" s="246">
        <v>9.7314235200000017</v>
      </c>
      <c r="AD77" s="244">
        <v>91.367254160000002</v>
      </c>
      <c r="AE77" s="244">
        <v>286.73389878</v>
      </c>
      <c r="AF77" s="244">
        <v>175.41514703999999</v>
      </c>
      <c r="AG77" s="244">
        <v>153.49865047999998</v>
      </c>
      <c r="AH77" s="244">
        <v>0</v>
      </c>
      <c r="AI77" s="244">
        <v>107.79422975999999</v>
      </c>
      <c r="AJ77" s="244">
        <v>17.102768900000001</v>
      </c>
      <c r="AK77" s="244">
        <v>0</v>
      </c>
      <c r="AL77" s="246">
        <v>22.20760752</v>
      </c>
      <c r="AM77" s="244">
        <v>1.8506339600000001</v>
      </c>
      <c r="AN77" s="244">
        <v>1.5803166400000002</v>
      </c>
      <c r="AO77" s="244">
        <v>0</v>
      </c>
      <c r="AP77" s="244">
        <v>7.2985676400000008</v>
      </c>
      <c r="AQ77" s="244">
        <v>2.0377767200000001</v>
      </c>
      <c r="AR77" s="244">
        <v>1.2372215800000002</v>
      </c>
      <c r="AS77" s="244">
        <v>0</v>
      </c>
      <c r="AT77" s="246">
        <v>36.326489080000002</v>
      </c>
      <c r="AU77" s="261">
        <f t="shared" si="5"/>
        <v>50.331005619999999</v>
      </c>
      <c r="AV77" s="261">
        <f t="shared" si="6"/>
        <v>904.45056225999997</v>
      </c>
      <c r="AW77" s="245">
        <v>42.367041499999999</v>
      </c>
      <c r="AX77" s="261">
        <f t="shared" si="7"/>
        <v>-90.175006739999816</v>
      </c>
      <c r="AY77" s="244">
        <v>0</v>
      </c>
      <c r="AZ77" s="244">
        <v>0</v>
      </c>
      <c r="BA77" s="246">
        <v>187.03879179999998</v>
      </c>
      <c r="BB77" s="262">
        <f t="shared" si="8"/>
        <v>-277.2137985399998</v>
      </c>
      <c r="BC77" s="272">
        <f t="shared" si="9"/>
        <v>-3.9827545388963624E-2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2018</v>
      </c>
      <c r="P78" s="265">
        <v>3</v>
      </c>
      <c r="Q78" s="145">
        <v>3920.0257152000004</v>
      </c>
      <c r="R78" s="145">
        <v>52.844809500000004</v>
      </c>
      <c r="S78" s="261">
        <f t="shared" si="3"/>
        <v>3867.1809057000005</v>
      </c>
      <c r="T78" s="244">
        <v>1526.1048537839999</v>
      </c>
      <c r="W78" s="266">
        <f t="shared" si="4"/>
        <v>2341.0760519160003</v>
      </c>
      <c r="X78" s="246">
        <v>88.414557280000011</v>
      </c>
      <c r="Y78" s="244">
        <v>455.04034632000008</v>
      </c>
      <c r="Z78" s="246">
        <v>20.013878500000001</v>
      </c>
      <c r="AA78" s="244">
        <v>0</v>
      </c>
      <c r="AB78" s="244">
        <v>-3.3893633199999997</v>
      </c>
      <c r="AC78" s="246">
        <v>21.583798320000003</v>
      </c>
      <c r="AD78" s="244">
        <v>246.30066579999999</v>
      </c>
      <c r="AE78" s="244">
        <v>325.48284691999999</v>
      </c>
      <c r="AF78" s="244">
        <v>256.53113668000003</v>
      </c>
      <c r="AG78" s="244">
        <v>191.37426574</v>
      </c>
      <c r="AH78" s="244">
        <v>0</v>
      </c>
      <c r="AI78" s="244">
        <v>92.12622202</v>
      </c>
      <c r="AJ78" s="244">
        <v>11.789993880000001</v>
      </c>
      <c r="AK78" s="244">
        <v>0</v>
      </c>
      <c r="AL78" s="246">
        <v>70.022582699999987</v>
      </c>
      <c r="AM78" s="244">
        <v>4.6993626400000004</v>
      </c>
      <c r="AN78" s="244">
        <v>7.8703927399999998</v>
      </c>
      <c r="AO78" s="244">
        <v>6.4356315800000008</v>
      </c>
      <c r="AP78" s="244">
        <v>21.750147440000003</v>
      </c>
      <c r="AQ78" s="244">
        <v>0.36388870000000001</v>
      </c>
      <c r="AR78" s="244">
        <v>3.6492838200000004</v>
      </c>
      <c r="AS78" s="244">
        <v>0</v>
      </c>
      <c r="AT78" s="246">
        <v>3.96118842</v>
      </c>
      <c r="AU78" s="261">
        <f t="shared" si="5"/>
        <v>48.729895339999999</v>
      </c>
      <c r="AV78" s="261">
        <f t="shared" si="6"/>
        <v>1242.3576090800002</v>
      </c>
      <c r="AW78" s="245">
        <v>64.179569860000001</v>
      </c>
      <c r="AX78" s="261">
        <f t="shared" si="7"/>
        <v>489.26452587599999</v>
      </c>
      <c r="AY78" s="244">
        <v>0</v>
      </c>
      <c r="AZ78" s="244">
        <v>0</v>
      </c>
      <c r="BA78" s="246">
        <v>374.81575782000004</v>
      </c>
      <c r="BB78" s="262">
        <f t="shared" si="8"/>
        <v>114.44876805599995</v>
      </c>
      <c r="BC78" s="272">
        <f t="shared" si="9"/>
        <v>0.12481156028616451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2018</v>
      </c>
      <c r="P79" s="265">
        <v>3</v>
      </c>
      <c r="Q79" s="145">
        <v>3199.5902988000007</v>
      </c>
      <c r="R79" s="145">
        <v>30.5659305</v>
      </c>
      <c r="S79" s="261">
        <f t="shared" si="3"/>
        <v>3169.0243683000008</v>
      </c>
      <c r="T79" s="244">
        <v>1607.1420859200002</v>
      </c>
      <c r="W79" s="266">
        <f t="shared" si="4"/>
        <v>1561.8822823800006</v>
      </c>
      <c r="X79" s="246">
        <v>54.614495460000001</v>
      </c>
      <c r="Y79" s="244">
        <v>217.55073311999999</v>
      </c>
      <c r="Z79" s="246">
        <v>0.15595229999999999</v>
      </c>
      <c r="AA79" s="244">
        <v>0</v>
      </c>
      <c r="AB79" s="244">
        <v>-0.37428552000000004</v>
      </c>
      <c r="AC79" s="246">
        <v>12.268247600000002</v>
      </c>
      <c r="AD79" s="244">
        <v>123.27509474</v>
      </c>
      <c r="AE79" s="244">
        <v>308.30730028000005</v>
      </c>
      <c r="AF79" s="244">
        <v>204.33910028</v>
      </c>
      <c r="AG79" s="244">
        <v>102.76216888</v>
      </c>
      <c r="AH79" s="244">
        <v>0</v>
      </c>
      <c r="AI79" s="244">
        <v>97.490981140000002</v>
      </c>
      <c r="AJ79" s="244">
        <v>35.016489759999999</v>
      </c>
      <c r="AK79" s="244">
        <v>0</v>
      </c>
      <c r="AL79" s="246">
        <v>46.796086820000006</v>
      </c>
      <c r="AM79" s="244">
        <v>4.3666644000000003</v>
      </c>
      <c r="AN79" s="244">
        <v>7.6728531599999998</v>
      </c>
      <c r="AO79" s="244">
        <v>0</v>
      </c>
      <c r="AP79" s="244">
        <v>7.4233294799999996</v>
      </c>
      <c r="AQ79" s="244">
        <v>0</v>
      </c>
      <c r="AR79" s="244">
        <v>3.638887</v>
      </c>
      <c r="AS79" s="244">
        <v>0</v>
      </c>
      <c r="AT79" s="246">
        <v>3.0670619000000006</v>
      </c>
      <c r="AU79" s="261">
        <f t="shared" si="5"/>
        <v>26.168795940000003</v>
      </c>
      <c r="AV79" s="261">
        <f t="shared" si="6"/>
        <v>944.15601784000012</v>
      </c>
      <c r="AW79" s="245">
        <v>52.379179160000007</v>
      </c>
      <c r="AX79" s="261">
        <f t="shared" si="7"/>
        <v>304.91986658000042</v>
      </c>
      <c r="AY79" s="244">
        <v>0</v>
      </c>
      <c r="AZ79" s="244">
        <v>0</v>
      </c>
      <c r="BA79" s="246">
        <v>213.96655560000002</v>
      </c>
      <c r="BB79" s="262">
        <f t="shared" si="8"/>
        <v>90.953310980000396</v>
      </c>
      <c r="BC79" s="272">
        <f t="shared" si="9"/>
        <v>9.5299659676540444E-2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2018</v>
      </c>
      <c r="P80" s="265">
        <v>3</v>
      </c>
      <c r="Q80" s="145">
        <v>3994.2174384</v>
      </c>
      <c r="R80" s="145">
        <v>28.199745000000004</v>
      </c>
      <c r="S80" s="261">
        <f t="shared" si="3"/>
        <v>3966.0176934000001</v>
      </c>
      <c r="T80" s="244">
        <v>2090.565619128</v>
      </c>
      <c r="W80" s="266">
        <f t="shared" si="4"/>
        <v>1875.4520742720001</v>
      </c>
      <c r="X80" s="246">
        <v>66.123775200000011</v>
      </c>
      <c r="Y80" s="244">
        <v>311.17298688000005</v>
      </c>
      <c r="Z80" s="246">
        <v>15.823960039999999</v>
      </c>
      <c r="AA80" s="244">
        <v>0</v>
      </c>
      <c r="AB80" s="244">
        <v>-1.0812692800000001</v>
      </c>
      <c r="AC80" s="246">
        <v>20.471338580000001</v>
      </c>
      <c r="AD80" s="244">
        <v>123.96128486000001</v>
      </c>
      <c r="AE80" s="244">
        <v>443.39318254000005</v>
      </c>
      <c r="AF80" s="244">
        <v>298.51349584000002</v>
      </c>
      <c r="AG80" s="244">
        <v>169.84245152</v>
      </c>
      <c r="AH80" s="244">
        <v>0</v>
      </c>
      <c r="AI80" s="244">
        <v>158.08364810000003</v>
      </c>
      <c r="AJ80" s="244">
        <v>77.820197700000008</v>
      </c>
      <c r="AK80" s="244">
        <v>0</v>
      </c>
      <c r="AL80" s="246">
        <v>8.8165033600000005</v>
      </c>
      <c r="AM80" s="244">
        <v>3.1502364599999999</v>
      </c>
      <c r="AN80" s="244">
        <v>3.5245219800000003</v>
      </c>
      <c r="AO80" s="244">
        <v>0</v>
      </c>
      <c r="AP80" s="244">
        <v>4.3146803000000009</v>
      </c>
      <c r="AQ80" s="244">
        <v>11.738009780000001</v>
      </c>
      <c r="AR80" s="244">
        <v>1.6426975600000002</v>
      </c>
      <c r="AS80" s="244">
        <v>0</v>
      </c>
      <c r="AT80" s="246">
        <v>2.5472209000000006</v>
      </c>
      <c r="AU80" s="261">
        <f t="shared" si="5"/>
        <v>26.917366980000004</v>
      </c>
      <c r="AV80" s="261">
        <f t="shared" si="6"/>
        <v>1307.3481309000003</v>
      </c>
      <c r="AW80" s="245">
        <v>74.732342160000002</v>
      </c>
      <c r="AX80" s="261">
        <f t="shared" si="7"/>
        <v>119.64094839199984</v>
      </c>
      <c r="AY80" s="244">
        <v>0</v>
      </c>
      <c r="AZ80" s="244">
        <v>0</v>
      </c>
      <c r="BA80" s="246">
        <v>298.80460680000004</v>
      </c>
      <c r="BB80" s="262">
        <f t="shared" si="8"/>
        <v>-179.1636584080002</v>
      </c>
      <c r="BC80" s="272">
        <f t="shared" si="9"/>
        <v>2.9953539144309958E-2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2018</v>
      </c>
      <c r="P81" s="265">
        <v>3</v>
      </c>
      <c r="Q81" s="145">
        <v>5037.3579564000011</v>
      </c>
      <c r="R81" s="145">
        <v>55.232604000000009</v>
      </c>
      <c r="S81" s="261">
        <f t="shared" si="3"/>
        <v>4982.1253524000012</v>
      </c>
      <c r="T81" s="244">
        <v>2558.6069276880007</v>
      </c>
      <c r="W81" s="266">
        <f t="shared" si="4"/>
        <v>2423.5184247120005</v>
      </c>
      <c r="X81" s="246">
        <v>83.704797819999996</v>
      </c>
      <c r="Y81" s="244">
        <v>342.00248544000004</v>
      </c>
      <c r="Z81" s="246">
        <v>0.53023781999999997</v>
      </c>
      <c r="AA81" s="244">
        <v>0</v>
      </c>
      <c r="AB81" s="244">
        <v>-1.3619834200000001</v>
      </c>
      <c r="AC81" s="246">
        <v>29.412603780000001</v>
      </c>
      <c r="AD81" s="244">
        <v>96.763203739999994</v>
      </c>
      <c r="AE81" s="244">
        <v>499.0993441</v>
      </c>
      <c r="AF81" s="244">
        <v>562.54073974000005</v>
      </c>
      <c r="AG81" s="244">
        <v>120.84223886000001</v>
      </c>
      <c r="AH81" s="244">
        <v>0</v>
      </c>
      <c r="AI81" s="244">
        <v>135.17945363999999</v>
      </c>
      <c r="AJ81" s="244">
        <v>30.337920759999999</v>
      </c>
      <c r="AK81" s="244">
        <v>0</v>
      </c>
      <c r="AL81" s="246">
        <v>20.876814559999996</v>
      </c>
      <c r="AM81" s="244">
        <v>3.6076965400000005</v>
      </c>
      <c r="AN81" s="244">
        <v>11.010232380000001</v>
      </c>
      <c r="AO81" s="244">
        <v>0</v>
      </c>
      <c r="AP81" s="244">
        <v>12.018723920000001</v>
      </c>
      <c r="AQ81" s="244">
        <v>5.3855527599999995</v>
      </c>
      <c r="AR81" s="244">
        <v>1.7050784799999998</v>
      </c>
      <c r="AS81" s="244">
        <v>0</v>
      </c>
      <c r="AT81" s="246">
        <v>16.967610239999999</v>
      </c>
      <c r="AU81" s="261">
        <f t="shared" si="5"/>
        <v>50.694894320000003</v>
      </c>
      <c r="AV81" s="261">
        <f t="shared" si="6"/>
        <v>1516.3346097199999</v>
      </c>
      <c r="AW81" s="245">
        <v>94.257570119999997</v>
      </c>
      <c r="AX81" s="261">
        <f t="shared" si="7"/>
        <v>414.73934415200063</v>
      </c>
      <c r="AY81" s="244">
        <v>0</v>
      </c>
      <c r="AZ81" s="244">
        <v>0</v>
      </c>
      <c r="BA81" s="246">
        <v>284.47778884000002</v>
      </c>
      <c r="BB81" s="262">
        <f t="shared" si="8"/>
        <v>130.26155531200061</v>
      </c>
      <c r="BC81" s="272">
        <f t="shared" si="9"/>
        <v>8.233271245397028E-2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2018</v>
      </c>
      <c r="P82" s="265">
        <v>3</v>
      </c>
      <c r="Q82" s="145">
        <v>5321.4669144000009</v>
      </c>
      <c r="R82" s="145">
        <v>67.679388000000003</v>
      </c>
      <c r="S82" s="261">
        <f t="shared" ref="S82:S145" si="12">IF(Q82=0,"",Q82-R82)</f>
        <v>5253.7875264000013</v>
      </c>
      <c r="T82" s="244">
        <v>2188.42467984</v>
      </c>
      <c r="W82" s="266">
        <f t="shared" ref="W82:W145" si="13">IF(Q82=0,"",S82-T82)</f>
        <v>3065.3628465600013</v>
      </c>
      <c r="X82" s="246">
        <v>112.18168780000002</v>
      </c>
      <c r="Y82" s="244">
        <v>618.21429768000007</v>
      </c>
      <c r="Z82" s="246">
        <v>21.531814220000005</v>
      </c>
      <c r="AA82" s="244">
        <v>0</v>
      </c>
      <c r="AB82" s="244">
        <v>6.5811870599999995</v>
      </c>
      <c r="AC82" s="246">
        <v>26.29355778</v>
      </c>
      <c r="AD82" s="244">
        <v>250.23066376000003</v>
      </c>
      <c r="AE82" s="244">
        <v>325.84673562000006</v>
      </c>
      <c r="AF82" s="244">
        <v>389.88075000000003</v>
      </c>
      <c r="AG82" s="244">
        <v>252.25804365999997</v>
      </c>
      <c r="AH82" s="244">
        <v>0</v>
      </c>
      <c r="AI82" s="244">
        <v>151.41928648000001</v>
      </c>
      <c r="AJ82" s="244">
        <v>26.563875100000004</v>
      </c>
      <c r="AK82" s="244">
        <v>0</v>
      </c>
      <c r="AL82" s="246">
        <v>28.778397760000001</v>
      </c>
      <c r="AM82" s="244">
        <v>9.0972175000000011</v>
      </c>
      <c r="AN82" s="244">
        <v>8.4110273800000002</v>
      </c>
      <c r="AO82" s="244">
        <v>1.6842848399999999</v>
      </c>
      <c r="AP82" s="244">
        <v>21.85411564</v>
      </c>
      <c r="AQ82" s="244">
        <v>0</v>
      </c>
      <c r="AR82" s="244">
        <v>13.058405920000002</v>
      </c>
      <c r="AS82" s="244">
        <v>0</v>
      </c>
      <c r="AT82" s="246">
        <v>9.9705503800000006</v>
      </c>
      <c r="AU82" s="261">
        <f t="shared" ref="AU82:AU145" si="14">IF(Q82=0,"",SUM(AM82:AT82))</f>
        <v>64.075601660000004</v>
      </c>
      <c r="AV82" s="261">
        <f t="shared" ref="AV82:AV145" si="15">IF(Q82=0,"",SUM(AD82:AL82)+AU82)</f>
        <v>1489.0533540399999</v>
      </c>
      <c r="AW82" s="245">
        <v>87.125351600000002</v>
      </c>
      <c r="AX82" s="261">
        <f t="shared" ref="AX82:AX145" si="16">IF(Q82=0,"",(W82-SUM(X82:Z82)+SUM(AA82:AC82)-AV82-AW82))</f>
        <v>770.13108606000139</v>
      </c>
      <c r="AY82" s="244">
        <v>0</v>
      </c>
      <c r="AZ82" s="244">
        <v>0</v>
      </c>
      <c r="BA82" s="246">
        <v>315.09642374000003</v>
      </c>
      <c r="BB82" s="262">
        <f t="shared" ref="BB82:BB145" si="17">IF(Q82=0,"",(AX82-SUM(AY82:BA82)))</f>
        <v>455.03466232000136</v>
      </c>
      <c r="BC82" s="272">
        <f t="shared" ref="BC82:BC145" si="18">IF(Q82=0,"",AX82/Q82)</f>
        <v>0.1447215774237007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2DC60E-24F8-4539-ADB7-678BEF207EA1}">
  <sheetPr codeName="Sheet50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255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4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7772E-143E-485C-9750-55458E6F674A}">
  <sheetPr codeName="Sheet51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256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5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5F9570-1081-45C6-B40E-F069FBE04529}">
  <sheetPr codeName="Sheet52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257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6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0F32D-0AAD-4069-A962-234A5D336166}">
  <sheetPr codeName="Sheet53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258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7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5D019-7826-4EF9-921D-751E656105EE}">
  <sheetPr codeName="Sheet54">
    <tabColor theme="9" tint="0.59999389629810485"/>
  </sheetPr>
  <dimension ref="A1:EG200"/>
  <sheetViews>
    <sheetView showRowColHeaders="0" workbookViewId="0">
      <selection activeCell="Q15" sqref="Q15:BB15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259</v>
      </c>
      <c r="H15" s="194"/>
      <c r="I15" s="90"/>
      <c r="J15" s="90"/>
      <c r="K15" s="231"/>
      <c r="L15" s="161"/>
      <c r="M15" s="108"/>
      <c r="N15" s="93"/>
      <c r="O15" s="505">
        <f>DBM!F8</f>
        <v>2018</v>
      </c>
      <c r="P15" s="507">
        <v>8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/>
  <pageMargins left="0.7" right="0.7" top="0.75" bottom="0.75" header="0.3" footer="0.3"/>
  <drawing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C9B5E4-0156-49A5-AB56-77963D745330}">
  <sheetPr codeName="Sheet55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260</v>
      </c>
      <c r="H15" s="194"/>
      <c r="I15" s="90"/>
      <c r="J15" s="90"/>
      <c r="K15" s="231"/>
      <c r="L15" s="161"/>
      <c r="M15" s="108"/>
      <c r="N15" s="93"/>
      <c r="O15" s="508">
        <f>DBM!F8</f>
        <v>2018</v>
      </c>
      <c r="P15" s="507">
        <v>9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8773B-2C91-4B8E-BD87-FE2C091BC945}">
  <sheetPr codeName="Sheet56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261</v>
      </c>
      <c r="H15" s="194"/>
      <c r="I15" s="90"/>
      <c r="J15" s="90"/>
      <c r="K15" s="231"/>
      <c r="L15" s="161"/>
      <c r="M15" s="108"/>
      <c r="N15" s="93"/>
      <c r="O15" s="508">
        <f>DBM!F8</f>
        <v>2018</v>
      </c>
      <c r="P15" s="507">
        <v>10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AB2F5-0247-4A50-831C-C8295D3993F1}">
  <sheetPr codeName="Sheet57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262</v>
      </c>
      <c r="H15" s="194"/>
      <c r="I15" s="90"/>
      <c r="J15" s="90"/>
      <c r="K15" s="231"/>
      <c r="L15" s="161"/>
      <c r="M15" s="108"/>
      <c r="N15" s="93"/>
      <c r="O15" s="508">
        <f>DBM!F8</f>
        <v>2018</v>
      </c>
      <c r="P15" s="507">
        <v>11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75793-D358-4647-9618-ED6C2BCF11A9}">
  <sheetPr codeName="Sheet58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322</v>
      </c>
      <c r="V13" s="338" t="s">
        <v>322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263</v>
      </c>
      <c r="H15" s="194"/>
      <c r="I15" s="90"/>
      <c r="J15" s="90"/>
      <c r="K15" s="231"/>
      <c r="L15" s="161"/>
      <c r="M15" s="108"/>
      <c r="N15" s="93"/>
      <c r="O15" s="508">
        <f>DBM!F8</f>
        <v>2018</v>
      </c>
      <c r="P15" s="507">
        <v>12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389A4-6495-4E9F-8B2E-ACE031859FD8}">
  <sheetPr codeName="Sheet36">
    <tabColor rgb="FFC00000"/>
  </sheetPr>
  <dimension ref="A1"/>
  <sheetViews>
    <sheetView workbookViewId="0">
      <selection activeCell="M38" sqref="M38"/>
    </sheetView>
  </sheetViews>
  <sheetFormatPr defaultRowHeight="1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231A7-7A06-42A1-8C98-0A20AE6A739B}">
  <sheetPr codeName="Sheet77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247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507">
        <v>1</v>
      </c>
      <c r="Q15" s="206">
        <f>SUM(Q18:Q5000)</f>
        <v>265964.73000000004</v>
      </c>
      <c r="R15" s="212">
        <f t="shared" ref="R15:BB15" si="0">SUM(R18:R5000)</f>
        <v>4263.7700000000004</v>
      </c>
      <c r="S15" s="212">
        <f t="shared" si="0"/>
        <v>261700.96000000002</v>
      </c>
      <c r="T15" s="212">
        <f t="shared" si="0"/>
        <v>110406.00000000006</v>
      </c>
      <c r="U15" s="206">
        <f t="shared" si="0"/>
        <v>0</v>
      </c>
      <c r="V15" s="206">
        <f t="shared" si="0"/>
        <v>0</v>
      </c>
      <c r="W15" s="249">
        <f t="shared" si="0"/>
        <v>151294.96000000005</v>
      </c>
      <c r="X15" s="212">
        <f t="shared" si="0"/>
        <v>4088.420000000001</v>
      </c>
      <c r="Y15" s="212">
        <f t="shared" si="0"/>
        <v>28701.949999999997</v>
      </c>
      <c r="Z15" s="212">
        <f t="shared" si="0"/>
        <v>1648.2399999999998</v>
      </c>
      <c r="AA15" s="212">
        <f t="shared" si="0"/>
        <v>0</v>
      </c>
      <c r="AB15" s="212">
        <f t="shared" si="0"/>
        <v>534.14000000000033</v>
      </c>
      <c r="AC15" s="212">
        <f t="shared" si="0"/>
        <v>1415.5700000000002</v>
      </c>
      <c r="AD15" s="212">
        <f t="shared" si="0"/>
        <v>9584.1200000000026</v>
      </c>
      <c r="AE15" s="212">
        <f t="shared" si="0"/>
        <v>26251.170000000006</v>
      </c>
      <c r="AF15" s="212">
        <f t="shared" si="0"/>
        <v>19734.009999999998</v>
      </c>
      <c r="AG15" s="212">
        <f t="shared" si="0"/>
        <v>9965.1699999999983</v>
      </c>
      <c r="AH15" s="212">
        <f t="shared" si="0"/>
        <v>0</v>
      </c>
      <c r="AI15" s="212">
        <f t="shared" si="0"/>
        <v>7463.51</v>
      </c>
      <c r="AJ15" s="212">
        <f t="shared" si="0"/>
        <v>2998.1600000000003</v>
      </c>
      <c r="AK15" s="212">
        <f t="shared" si="0"/>
        <v>673.26</v>
      </c>
      <c r="AL15" s="212">
        <f t="shared" si="0"/>
        <v>4193.7599999999993</v>
      </c>
      <c r="AM15" s="249">
        <f t="shared" si="0"/>
        <v>285.15000000000003</v>
      </c>
      <c r="AN15" s="212">
        <f t="shared" si="0"/>
        <v>418.44999999999982</v>
      </c>
      <c r="AO15" s="212">
        <f t="shared" si="0"/>
        <v>146.92999999999998</v>
      </c>
      <c r="AP15" s="212">
        <f t="shared" si="0"/>
        <v>1240.5700000000002</v>
      </c>
      <c r="AQ15" s="212">
        <f t="shared" si="0"/>
        <v>77.53</v>
      </c>
      <c r="AR15" s="212">
        <f t="shared" si="0"/>
        <v>398.19</v>
      </c>
      <c r="AS15" s="383">
        <f t="shared" si="0"/>
        <v>0</v>
      </c>
      <c r="AT15" s="212">
        <f t="shared" si="0"/>
        <v>1052.54</v>
      </c>
      <c r="AU15" s="249">
        <f t="shared" si="0"/>
        <v>3619.36</v>
      </c>
      <c r="AV15" s="212">
        <f t="shared" si="0"/>
        <v>84482.519999999975</v>
      </c>
      <c r="AW15" s="212">
        <f t="shared" si="0"/>
        <v>4908</v>
      </c>
      <c r="AX15" s="212">
        <f t="shared" si="0"/>
        <v>29415.54</v>
      </c>
      <c r="AY15" s="212">
        <f t="shared" si="0"/>
        <v>0</v>
      </c>
      <c r="AZ15" s="212">
        <f t="shared" si="0"/>
        <v>0</v>
      </c>
      <c r="BA15" s="212">
        <f t="shared" si="0"/>
        <v>12793.525454999997</v>
      </c>
      <c r="BB15" s="212">
        <f t="shared" si="0"/>
        <v>16622.014545000009</v>
      </c>
      <c r="BC15" s="267">
        <f>IF(Q15=0,"",AX15/Q15)</f>
        <v>0.11059940165750548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2017</v>
      </c>
      <c r="P18" s="265">
        <v>1</v>
      </c>
      <c r="Q18" s="145">
        <v>6747.77</v>
      </c>
      <c r="R18" s="145">
        <v>73.98</v>
      </c>
      <c r="S18" s="261">
        <f t="shared" ref="S18:S81" si="3">IF(Q18=0,"",Q18-R18)</f>
        <v>6673.7900000000009</v>
      </c>
      <c r="T18" s="244">
        <v>2753.73</v>
      </c>
      <c r="W18" s="266">
        <f t="shared" ref="W18:W81" si="4">IF(Q18=0,"",S18-T18)</f>
        <v>3920.0600000000009</v>
      </c>
      <c r="X18" s="246">
        <v>76.739999999999995</v>
      </c>
      <c r="Y18" s="244">
        <v>800.85</v>
      </c>
      <c r="Z18" s="246">
        <v>54.88</v>
      </c>
      <c r="AA18" s="244">
        <v>0</v>
      </c>
      <c r="AB18" s="244">
        <v>208.85</v>
      </c>
      <c r="AC18" s="246">
        <v>23.09</v>
      </c>
      <c r="AD18" s="244">
        <v>311.12</v>
      </c>
      <c r="AE18" s="244">
        <v>717.87</v>
      </c>
      <c r="AF18" s="244">
        <v>211.56</v>
      </c>
      <c r="AG18" s="244">
        <v>302.58</v>
      </c>
      <c r="AH18" s="244">
        <v>0</v>
      </c>
      <c r="AI18" s="244">
        <v>134.09</v>
      </c>
      <c r="AJ18" s="244">
        <v>49.22</v>
      </c>
      <c r="AK18" s="244">
        <v>49.27</v>
      </c>
      <c r="AL18" s="246">
        <v>85.15</v>
      </c>
      <c r="AM18" s="244">
        <v>8.0399999999999991</v>
      </c>
      <c r="AN18" s="244">
        <v>4.3</v>
      </c>
      <c r="AO18" s="244">
        <v>8.15</v>
      </c>
      <c r="AP18" s="244">
        <v>18.14</v>
      </c>
      <c r="AQ18" s="244">
        <v>3.41</v>
      </c>
      <c r="AR18" s="244">
        <v>9.1300000000000008</v>
      </c>
      <c r="AS18" s="244">
        <v>0</v>
      </c>
      <c r="AT18" s="246">
        <v>3.55</v>
      </c>
      <c r="AU18" s="261">
        <f t="shared" ref="AU18:AU81" si="5">IF(Q18=0,"",SUM(AM18:AT18))</f>
        <v>54.720000000000006</v>
      </c>
      <c r="AV18" s="261">
        <f t="shared" ref="AV18:AV81" si="6">IF(Q18=0,"",SUM(AD18:AL18)+AU18)</f>
        <v>1915.58</v>
      </c>
      <c r="AW18" s="245">
        <v>132</v>
      </c>
      <c r="AX18" s="261">
        <f t="shared" ref="AX18:AX81" si="7">IF(Q18=0,"",(W18-SUM(X18:Z18)+SUM(AA18:AC18)-AV18-AW18))</f>
        <v>1171.9500000000012</v>
      </c>
      <c r="AY18" s="244">
        <v>0</v>
      </c>
      <c r="AZ18" s="244">
        <v>0</v>
      </c>
      <c r="BA18" s="246">
        <v>241.74821</v>
      </c>
      <c r="BB18" s="262">
        <f t="shared" ref="BB18:BB81" si="8">IF(Q18=0,"",(AX18-SUM(AY18:BA18)))</f>
        <v>930.20179000000121</v>
      </c>
      <c r="BC18" s="272">
        <f t="shared" ref="BC18:BC81" si="9">IF(Q18=0,"",AX18/Q18)</f>
        <v>0.17367960081626985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2017</v>
      </c>
      <c r="P19" s="265">
        <v>1</v>
      </c>
      <c r="Q19" s="145">
        <v>5402.62</v>
      </c>
      <c r="R19" s="145">
        <v>100.85</v>
      </c>
      <c r="S19" s="261">
        <f t="shared" si="3"/>
        <v>5301.7699999999995</v>
      </c>
      <c r="T19" s="244">
        <v>2200.91</v>
      </c>
      <c r="W19" s="266">
        <f t="shared" si="4"/>
        <v>3100.8599999999997</v>
      </c>
      <c r="X19" s="246">
        <v>68.239999999999995</v>
      </c>
      <c r="Y19" s="244">
        <v>636.21</v>
      </c>
      <c r="Z19" s="246">
        <v>27.79</v>
      </c>
      <c r="AA19" s="244">
        <v>0</v>
      </c>
      <c r="AB19" s="244">
        <v>82.12</v>
      </c>
      <c r="AC19" s="246">
        <v>40.33</v>
      </c>
      <c r="AD19" s="244">
        <v>185.32</v>
      </c>
      <c r="AE19" s="244">
        <v>558.99</v>
      </c>
      <c r="AF19" s="244">
        <v>306.51</v>
      </c>
      <c r="AG19" s="244">
        <v>244.96</v>
      </c>
      <c r="AH19" s="244">
        <v>0</v>
      </c>
      <c r="AI19" s="244">
        <v>119.73</v>
      </c>
      <c r="AJ19" s="244">
        <v>78.36</v>
      </c>
      <c r="AK19" s="244">
        <v>55.02</v>
      </c>
      <c r="AL19" s="246">
        <v>95.05</v>
      </c>
      <c r="AM19" s="244">
        <v>2.63</v>
      </c>
      <c r="AN19" s="244">
        <v>3.78</v>
      </c>
      <c r="AO19" s="244">
        <v>0.84</v>
      </c>
      <c r="AP19" s="244">
        <v>20.41</v>
      </c>
      <c r="AQ19" s="244">
        <v>0.78</v>
      </c>
      <c r="AR19" s="244">
        <v>8.35</v>
      </c>
      <c r="AS19" s="244">
        <v>0</v>
      </c>
      <c r="AT19" s="246">
        <v>27.43</v>
      </c>
      <c r="AU19" s="261">
        <f t="shared" si="5"/>
        <v>64.22</v>
      </c>
      <c r="AV19" s="261">
        <f t="shared" si="6"/>
        <v>1708.1599999999999</v>
      </c>
      <c r="AW19" s="245">
        <v>106</v>
      </c>
      <c r="AX19" s="261">
        <f t="shared" si="7"/>
        <v>676.90999999999985</v>
      </c>
      <c r="AY19" s="244">
        <v>0</v>
      </c>
      <c r="AZ19" s="244">
        <v>0</v>
      </c>
      <c r="BA19" s="246">
        <v>333.19881999999996</v>
      </c>
      <c r="BB19" s="262">
        <f t="shared" si="8"/>
        <v>343.7111799999999</v>
      </c>
      <c r="BC19" s="272">
        <f t="shared" si="9"/>
        <v>0.12529291343829474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2017</v>
      </c>
      <c r="P20" s="265">
        <v>1</v>
      </c>
      <c r="Q20" s="145">
        <v>6381.64</v>
      </c>
      <c r="R20" s="145">
        <v>69.89</v>
      </c>
      <c r="S20" s="261">
        <f t="shared" si="3"/>
        <v>6311.75</v>
      </c>
      <c r="T20" s="244">
        <v>2535.92</v>
      </c>
      <c r="W20" s="266">
        <f t="shared" si="4"/>
        <v>3775.83</v>
      </c>
      <c r="X20" s="246">
        <v>70.739999999999995</v>
      </c>
      <c r="Y20" s="244">
        <v>757.41</v>
      </c>
      <c r="Z20" s="246">
        <v>58.67</v>
      </c>
      <c r="AA20" s="244">
        <v>0</v>
      </c>
      <c r="AB20" s="244">
        <v>79.77</v>
      </c>
      <c r="AC20" s="246">
        <v>22.03</v>
      </c>
      <c r="AD20" s="244">
        <v>233.51</v>
      </c>
      <c r="AE20" s="244">
        <v>773.11</v>
      </c>
      <c r="AF20" s="244">
        <v>185.26</v>
      </c>
      <c r="AG20" s="244">
        <v>210.16</v>
      </c>
      <c r="AH20" s="244">
        <v>0</v>
      </c>
      <c r="AI20" s="244">
        <v>151.72999999999999</v>
      </c>
      <c r="AJ20" s="244">
        <v>69.319999999999993</v>
      </c>
      <c r="AK20" s="244">
        <v>49.27</v>
      </c>
      <c r="AL20" s="246">
        <v>85.1</v>
      </c>
      <c r="AM20" s="244">
        <v>6.94</v>
      </c>
      <c r="AN20" s="244">
        <v>7.86</v>
      </c>
      <c r="AO20" s="244">
        <v>14.71</v>
      </c>
      <c r="AP20" s="244">
        <v>16.36</v>
      </c>
      <c r="AQ20" s="244">
        <v>9.42</v>
      </c>
      <c r="AR20" s="244">
        <v>6.2</v>
      </c>
      <c r="AS20" s="244">
        <v>0</v>
      </c>
      <c r="AT20" s="246">
        <v>2.15</v>
      </c>
      <c r="AU20" s="261">
        <f t="shared" si="5"/>
        <v>63.640000000000008</v>
      </c>
      <c r="AV20" s="261">
        <f t="shared" si="6"/>
        <v>1821.1000000000001</v>
      </c>
      <c r="AW20" s="245">
        <v>125</v>
      </c>
      <c r="AX20" s="261">
        <f t="shared" si="7"/>
        <v>1044.7100000000003</v>
      </c>
      <c r="AY20" s="244">
        <v>0</v>
      </c>
      <c r="AZ20" s="244">
        <v>0</v>
      </c>
      <c r="BA20" s="246">
        <v>71.528349999999989</v>
      </c>
      <c r="BB20" s="262">
        <f t="shared" si="8"/>
        <v>973.18165000000022</v>
      </c>
      <c r="BC20" s="272">
        <f t="shared" si="9"/>
        <v>0.1637055678477633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2017</v>
      </c>
      <c r="P21" s="265">
        <v>1</v>
      </c>
      <c r="Q21" s="145">
        <v>4297.49</v>
      </c>
      <c r="R21" s="145">
        <v>77.09</v>
      </c>
      <c r="S21" s="261">
        <f t="shared" si="3"/>
        <v>4220.3999999999996</v>
      </c>
      <c r="T21" s="244">
        <v>1756.23</v>
      </c>
      <c r="W21" s="266">
        <f t="shared" si="4"/>
        <v>2464.1699999999996</v>
      </c>
      <c r="X21" s="246">
        <v>44.37</v>
      </c>
      <c r="Y21" s="244">
        <v>506.46</v>
      </c>
      <c r="Z21" s="246">
        <v>31.59</v>
      </c>
      <c r="AA21" s="244">
        <v>0</v>
      </c>
      <c r="AB21" s="244">
        <v>-13.47</v>
      </c>
      <c r="AC21" s="246">
        <v>43.05</v>
      </c>
      <c r="AD21" s="244">
        <v>180.16</v>
      </c>
      <c r="AE21" s="244">
        <v>419.96</v>
      </c>
      <c r="AF21" s="244">
        <v>493.41</v>
      </c>
      <c r="AG21" s="244">
        <v>161.09</v>
      </c>
      <c r="AH21" s="244">
        <v>0</v>
      </c>
      <c r="AI21" s="244">
        <v>110.94</v>
      </c>
      <c r="AJ21" s="244">
        <v>68.150000000000006</v>
      </c>
      <c r="AK21" s="244">
        <v>27.51</v>
      </c>
      <c r="AL21" s="246">
        <v>76.63</v>
      </c>
      <c r="AM21" s="244">
        <v>2.98</v>
      </c>
      <c r="AN21" s="244">
        <v>2.96</v>
      </c>
      <c r="AO21" s="244">
        <v>0.33</v>
      </c>
      <c r="AP21" s="244">
        <v>18.510000000000002</v>
      </c>
      <c r="AQ21" s="244">
        <v>4.95</v>
      </c>
      <c r="AR21" s="244">
        <v>8.2899999999999991</v>
      </c>
      <c r="AS21" s="244">
        <v>0</v>
      </c>
      <c r="AT21" s="246">
        <v>3.68</v>
      </c>
      <c r="AU21" s="261">
        <f t="shared" si="5"/>
        <v>41.699999999999996</v>
      </c>
      <c r="AV21" s="261">
        <f t="shared" si="6"/>
        <v>1579.55</v>
      </c>
      <c r="AW21" s="245">
        <v>84</v>
      </c>
      <c r="AX21" s="261">
        <f t="shared" si="7"/>
        <v>247.77999999999952</v>
      </c>
      <c r="AY21" s="244">
        <v>0</v>
      </c>
      <c r="AZ21" s="244">
        <v>0</v>
      </c>
      <c r="BA21" s="246">
        <v>294.85140499999994</v>
      </c>
      <c r="BB21" s="262">
        <f t="shared" si="8"/>
        <v>-47.071405000000425</v>
      </c>
      <c r="BC21" s="272">
        <f t="shared" si="9"/>
        <v>5.7656911359886709E-2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2017</v>
      </c>
      <c r="P22" s="265">
        <v>1</v>
      </c>
      <c r="Q22" s="145">
        <v>3910.98</v>
      </c>
      <c r="R22" s="145">
        <v>107.47</v>
      </c>
      <c r="S22" s="261">
        <f t="shared" si="3"/>
        <v>3803.51</v>
      </c>
      <c r="T22" s="244">
        <v>1520.86</v>
      </c>
      <c r="W22" s="266">
        <f t="shared" si="4"/>
        <v>2282.6500000000005</v>
      </c>
      <c r="X22" s="246">
        <v>58.87</v>
      </c>
      <c r="Y22" s="244">
        <v>456.42</v>
      </c>
      <c r="Z22" s="246">
        <v>29.85</v>
      </c>
      <c r="AA22" s="244">
        <v>0</v>
      </c>
      <c r="AB22" s="244">
        <v>-14.5</v>
      </c>
      <c r="AC22" s="246">
        <v>22.81</v>
      </c>
      <c r="AD22" s="244">
        <v>151.27000000000001</v>
      </c>
      <c r="AE22" s="244">
        <v>404.62</v>
      </c>
      <c r="AF22" s="244">
        <v>297.36</v>
      </c>
      <c r="AG22" s="244">
        <v>143.93</v>
      </c>
      <c r="AH22" s="244">
        <v>0</v>
      </c>
      <c r="AI22" s="244">
        <v>80.27</v>
      </c>
      <c r="AJ22" s="244">
        <v>29.81</v>
      </c>
      <c r="AK22" s="244">
        <v>1.21</v>
      </c>
      <c r="AL22" s="246">
        <v>54.8</v>
      </c>
      <c r="AM22" s="244">
        <v>5.53</v>
      </c>
      <c r="AN22" s="244">
        <v>4.71</v>
      </c>
      <c r="AO22" s="244">
        <v>3.54</v>
      </c>
      <c r="AP22" s="244">
        <v>10.83</v>
      </c>
      <c r="AQ22" s="244">
        <v>0</v>
      </c>
      <c r="AR22" s="244">
        <v>8.98</v>
      </c>
      <c r="AS22" s="244">
        <v>0</v>
      </c>
      <c r="AT22" s="246">
        <v>4.32</v>
      </c>
      <c r="AU22" s="261">
        <f t="shared" si="5"/>
        <v>37.910000000000004</v>
      </c>
      <c r="AV22" s="261">
        <f t="shared" si="6"/>
        <v>1201.18</v>
      </c>
      <c r="AW22" s="245">
        <v>77</v>
      </c>
      <c r="AX22" s="261">
        <f t="shared" si="7"/>
        <v>467.64000000000055</v>
      </c>
      <c r="AY22" s="244">
        <v>0</v>
      </c>
      <c r="AZ22" s="244">
        <v>0</v>
      </c>
      <c r="BA22" s="246">
        <v>103.15347</v>
      </c>
      <c r="BB22" s="262">
        <f t="shared" si="8"/>
        <v>364.48653000000058</v>
      </c>
      <c r="BC22" s="272">
        <f t="shared" si="9"/>
        <v>0.11957105380237193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2017</v>
      </c>
      <c r="P23" s="265">
        <v>1</v>
      </c>
      <c r="Q23" s="145">
        <v>7139.93</v>
      </c>
      <c r="R23" s="145">
        <v>203.2</v>
      </c>
      <c r="S23" s="261">
        <f t="shared" si="3"/>
        <v>6936.7300000000005</v>
      </c>
      <c r="T23" s="244">
        <v>2860.54</v>
      </c>
      <c r="W23" s="266">
        <f t="shared" si="4"/>
        <v>4076.1900000000005</v>
      </c>
      <c r="X23" s="246">
        <v>101.54</v>
      </c>
      <c r="Y23" s="244">
        <v>832.41</v>
      </c>
      <c r="Z23" s="246">
        <v>44.21</v>
      </c>
      <c r="AA23" s="244">
        <v>0</v>
      </c>
      <c r="AB23" s="244">
        <v>133.27000000000001</v>
      </c>
      <c r="AC23" s="246">
        <v>23.65</v>
      </c>
      <c r="AD23" s="244">
        <v>247.38</v>
      </c>
      <c r="AE23" s="244">
        <v>714.14</v>
      </c>
      <c r="AF23" s="244">
        <v>229.09</v>
      </c>
      <c r="AG23" s="244">
        <v>246.73</v>
      </c>
      <c r="AH23" s="244">
        <v>0</v>
      </c>
      <c r="AI23" s="244">
        <v>152.94</v>
      </c>
      <c r="AJ23" s="244">
        <v>79.37</v>
      </c>
      <c r="AK23" s="244">
        <v>53.66</v>
      </c>
      <c r="AL23" s="246">
        <v>25.44</v>
      </c>
      <c r="AM23" s="244">
        <v>9.26</v>
      </c>
      <c r="AN23" s="244">
        <v>10.32</v>
      </c>
      <c r="AO23" s="244">
        <v>8.74</v>
      </c>
      <c r="AP23" s="244">
        <v>25.46</v>
      </c>
      <c r="AQ23" s="244">
        <v>0</v>
      </c>
      <c r="AR23" s="244">
        <v>2.58</v>
      </c>
      <c r="AS23" s="244">
        <v>0</v>
      </c>
      <c r="AT23" s="246">
        <v>7.46</v>
      </c>
      <c r="AU23" s="261">
        <f t="shared" si="5"/>
        <v>63.82</v>
      </c>
      <c r="AV23" s="261">
        <f t="shared" si="6"/>
        <v>1812.5700000000002</v>
      </c>
      <c r="AW23" s="245">
        <v>140</v>
      </c>
      <c r="AX23" s="261">
        <f t="shared" si="7"/>
        <v>1302.3800000000006</v>
      </c>
      <c r="AY23" s="244">
        <v>0</v>
      </c>
      <c r="AZ23" s="244">
        <v>0</v>
      </c>
      <c r="BA23" s="246">
        <v>118.40828500000001</v>
      </c>
      <c r="BB23" s="262">
        <f t="shared" si="8"/>
        <v>1183.9717150000006</v>
      </c>
      <c r="BC23" s="272">
        <f t="shared" si="9"/>
        <v>0.18240795077822899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2017</v>
      </c>
      <c r="P24" s="265">
        <v>1</v>
      </c>
      <c r="Q24" s="145">
        <v>6182.49</v>
      </c>
      <c r="R24" s="145">
        <v>112.31</v>
      </c>
      <c r="S24" s="261">
        <f t="shared" si="3"/>
        <v>6070.1799999999994</v>
      </c>
      <c r="T24" s="244">
        <v>2527.04</v>
      </c>
      <c r="W24" s="266">
        <f t="shared" si="4"/>
        <v>3543.1399999999994</v>
      </c>
      <c r="X24" s="246">
        <v>75.53</v>
      </c>
      <c r="Y24" s="244">
        <v>728.42</v>
      </c>
      <c r="Z24" s="246">
        <v>42.2</v>
      </c>
      <c r="AA24" s="244">
        <v>0</v>
      </c>
      <c r="AB24" s="244">
        <v>10.87</v>
      </c>
      <c r="AC24" s="246">
        <v>53.56</v>
      </c>
      <c r="AD24" s="244">
        <v>207.56</v>
      </c>
      <c r="AE24" s="244">
        <v>631.88</v>
      </c>
      <c r="AF24" s="244">
        <v>125</v>
      </c>
      <c r="AG24" s="244">
        <v>226.17</v>
      </c>
      <c r="AH24" s="244">
        <v>0</v>
      </c>
      <c r="AI24" s="244">
        <v>122.95</v>
      </c>
      <c r="AJ24" s="244">
        <v>100.41</v>
      </c>
      <c r="AK24" s="244">
        <v>52.72</v>
      </c>
      <c r="AL24" s="246">
        <v>94.4</v>
      </c>
      <c r="AM24" s="244">
        <v>9.67</v>
      </c>
      <c r="AN24" s="244">
        <v>8.11</v>
      </c>
      <c r="AO24" s="244">
        <v>4.67</v>
      </c>
      <c r="AP24" s="244">
        <v>19.39</v>
      </c>
      <c r="AQ24" s="244">
        <v>0</v>
      </c>
      <c r="AR24" s="244">
        <v>8.26</v>
      </c>
      <c r="AS24" s="244">
        <v>0</v>
      </c>
      <c r="AT24" s="246">
        <v>25</v>
      </c>
      <c r="AU24" s="261">
        <f t="shared" si="5"/>
        <v>75.099999999999994</v>
      </c>
      <c r="AV24" s="261">
        <f t="shared" si="6"/>
        <v>1636.1900000000003</v>
      </c>
      <c r="AW24" s="245">
        <v>133</v>
      </c>
      <c r="AX24" s="261">
        <f t="shared" si="7"/>
        <v>992.22999999999888</v>
      </c>
      <c r="AY24" s="244">
        <v>0</v>
      </c>
      <c r="AZ24" s="244">
        <v>0</v>
      </c>
      <c r="BA24" s="246">
        <v>112.517715</v>
      </c>
      <c r="BB24" s="262">
        <f t="shared" si="8"/>
        <v>879.71228499999893</v>
      </c>
      <c r="BC24" s="272">
        <f t="shared" si="9"/>
        <v>0.16049035259256367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2017</v>
      </c>
      <c r="P25" s="265">
        <v>1</v>
      </c>
      <c r="Q25" s="145">
        <v>10971.76</v>
      </c>
      <c r="R25" s="145">
        <v>177.9</v>
      </c>
      <c r="S25" s="261">
        <f t="shared" si="3"/>
        <v>10793.86</v>
      </c>
      <c r="T25" s="244">
        <v>4365.46</v>
      </c>
      <c r="W25" s="266">
        <f t="shared" si="4"/>
        <v>6428.4000000000005</v>
      </c>
      <c r="X25" s="246">
        <v>134.78</v>
      </c>
      <c r="Y25" s="244">
        <v>1295.26</v>
      </c>
      <c r="Z25" s="246">
        <v>75.52</v>
      </c>
      <c r="AA25" s="244">
        <v>0</v>
      </c>
      <c r="AB25" s="244">
        <v>-104.28</v>
      </c>
      <c r="AC25" s="246">
        <v>93.89</v>
      </c>
      <c r="AD25" s="244">
        <v>336.43</v>
      </c>
      <c r="AE25" s="244">
        <v>1039.6600000000001</v>
      </c>
      <c r="AF25" s="244">
        <v>824.7</v>
      </c>
      <c r="AG25" s="244">
        <v>405.33</v>
      </c>
      <c r="AH25" s="244">
        <v>0</v>
      </c>
      <c r="AI25" s="244">
        <v>233.32</v>
      </c>
      <c r="AJ25" s="244">
        <v>114.42</v>
      </c>
      <c r="AK25" s="244">
        <v>52.72</v>
      </c>
      <c r="AL25" s="246">
        <v>139.27000000000001</v>
      </c>
      <c r="AM25" s="244">
        <v>16.32</v>
      </c>
      <c r="AN25" s="244">
        <v>4.12</v>
      </c>
      <c r="AO25" s="244">
        <v>2.84</v>
      </c>
      <c r="AP25" s="244">
        <v>33.57</v>
      </c>
      <c r="AQ25" s="244">
        <v>4.95</v>
      </c>
      <c r="AR25" s="244">
        <v>10.039999999999999</v>
      </c>
      <c r="AS25" s="244">
        <v>0</v>
      </c>
      <c r="AT25" s="246">
        <v>130.21</v>
      </c>
      <c r="AU25" s="261">
        <f t="shared" si="5"/>
        <v>202.05</v>
      </c>
      <c r="AV25" s="261">
        <f t="shared" si="6"/>
        <v>3347.9</v>
      </c>
      <c r="AW25" s="245">
        <v>215</v>
      </c>
      <c r="AX25" s="261">
        <f t="shared" si="7"/>
        <v>1349.5499999999997</v>
      </c>
      <c r="AY25" s="244">
        <v>0</v>
      </c>
      <c r="AZ25" s="244">
        <v>0</v>
      </c>
      <c r="BA25" s="246">
        <v>256.45506499999999</v>
      </c>
      <c r="BB25" s="262">
        <f t="shared" si="8"/>
        <v>1093.0949349999996</v>
      </c>
      <c r="BC25" s="272">
        <f t="shared" si="9"/>
        <v>0.12300214368524282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2017</v>
      </c>
      <c r="P26" s="265">
        <v>1</v>
      </c>
      <c r="Q26" s="145">
        <v>10683.5</v>
      </c>
      <c r="R26" s="145">
        <v>172.12</v>
      </c>
      <c r="S26" s="261">
        <f t="shared" si="3"/>
        <v>10511.38</v>
      </c>
      <c r="T26" s="244">
        <v>4269.47</v>
      </c>
      <c r="W26" s="266">
        <f t="shared" si="4"/>
        <v>6241.9099999999989</v>
      </c>
      <c r="X26" s="246">
        <v>112.21</v>
      </c>
      <c r="Y26" s="244">
        <v>1261.3699999999999</v>
      </c>
      <c r="Z26" s="246">
        <v>58.23</v>
      </c>
      <c r="AA26" s="244">
        <v>0</v>
      </c>
      <c r="AB26" s="244">
        <v>272.33</v>
      </c>
      <c r="AC26" s="246">
        <v>-25.7</v>
      </c>
      <c r="AD26" s="244">
        <v>318.83999999999997</v>
      </c>
      <c r="AE26" s="244">
        <v>1114.82</v>
      </c>
      <c r="AF26" s="244">
        <v>644.91</v>
      </c>
      <c r="AG26" s="244">
        <v>370.8</v>
      </c>
      <c r="AH26" s="244">
        <v>0</v>
      </c>
      <c r="AI26" s="244">
        <v>245.47</v>
      </c>
      <c r="AJ26" s="244">
        <v>128.03</v>
      </c>
      <c r="AK26" s="244">
        <v>49.27</v>
      </c>
      <c r="AL26" s="246">
        <v>137.66999999999999</v>
      </c>
      <c r="AM26" s="244">
        <v>5.88</v>
      </c>
      <c r="AN26" s="244">
        <v>12.13</v>
      </c>
      <c r="AO26" s="244">
        <v>3.26</v>
      </c>
      <c r="AP26" s="244">
        <v>24.96</v>
      </c>
      <c r="AQ26" s="244">
        <v>1.56</v>
      </c>
      <c r="AR26" s="244">
        <v>12.71</v>
      </c>
      <c r="AS26" s="244">
        <v>0</v>
      </c>
      <c r="AT26" s="246">
        <v>112.67</v>
      </c>
      <c r="AU26" s="261">
        <f t="shared" si="5"/>
        <v>173.17000000000002</v>
      </c>
      <c r="AV26" s="261">
        <f t="shared" si="6"/>
        <v>3182.98</v>
      </c>
      <c r="AW26" s="245">
        <v>209</v>
      </c>
      <c r="AX26" s="261">
        <f t="shared" si="7"/>
        <v>1664.7499999999986</v>
      </c>
      <c r="AY26" s="244">
        <v>0</v>
      </c>
      <c r="AZ26" s="244">
        <v>0</v>
      </c>
      <c r="BA26" s="246">
        <v>145.277895</v>
      </c>
      <c r="BB26" s="262">
        <f t="shared" si="8"/>
        <v>1519.4721049999987</v>
      </c>
      <c r="BC26" s="272">
        <f t="shared" si="9"/>
        <v>0.15582440211541149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2017</v>
      </c>
      <c r="P27" s="265">
        <v>1</v>
      </c>
      <c r="Q27" s="145">
        <v>5370.33</v>
      </c>
      <c r="R27" s="145">
        <v>91.71</v>
      </c>
      <c r="S27" s="261">
        <f t="shared" si="3"/>
        <v>5278.62</v>
      </c>
      <c r="T27" s="244">
        <v>2152.09</v>
      </c>
      <c r="W27" s="266">
        <f t="shared" si="4"/>
        <v>3126.5299999999997</v>
      </c>
      <c r="X27" s="246">
        <v>62.32</v>
      </c>
      <c r="Y27" s="244">
        <v>633.42999999999995</v>
      </c>
      <c r="Z27" s="246">
        <v>44.51</v>
      </c>
      <c r="AA27" s="244">
        <v>0</v>
      </c>
      <c r="AB27" s="244">
        <v>87.13</v>
      </c>
      <c r="AC27" s="246">
        <v>31.39</v>
      </c>
      <c r="AD27" s="244">
        <v>144.81</v>
      </c>
      <c r="AE27" s="244">
        <v>511.39</v>
      </c>
      <c r="AF27" s="244">
        <v>202.52</v>
      </c>
      <c r="AG27" s="244">
        <v>208.31</v>
      </c>
      <c r="AH27" s="244">
        <v>0</v>
      </c>
      <c r="AI27" s="244">
        <v>104.33</v>
      </c>
      <c r="AJ27" s="244">
        <v>118.93</v>
      </c>
      <c r="AK27" s="244">
        <v>27.07</v>
      </c>
      <c r="AL27" s="246">
        <v>107.04</v>
      </c>
      <c r="AM27" s="244">
        <v>5.56</v>
      </c>
      <c r="AN27" s="244">
        <v>3.62</v>
      </c>
      <c r="AO27" s="244">
        <v>4.38</v>
      </c>
      <c r="AP27" s="244">
        <v>9.77</v>
      </c>
      <c r="AQ27" s="244">
        <v>0</v>
      </c>
      <c r="AR27" s="244">
        <v>6.66</v>
      </c>
      <c r="AS27" s="244">
        <v>0</v>
      </c>
      <c r="AT27" s="246">
        <v>5.05</v>
      </c>
      <c r="AU27" s="261">
        <f t="shared" si="5"/>
        <v>35.04</v>
      </c>
      <c r="AV27" s="261">
        <f t="shared" si="6"/>
        <v>1459.4399999999998</v>
      </c>
      <c r="AW27" s="245">
        <v>105</v>
      </c>
      <c r="AX27" s="261">
        <f t="shared" si="7"/>
        <v>940.34999999999968</v>
      </c>
      <c r="AY27" s="244">
        <v>0</v>
      </c>
      <c r="AZ27" s="244">
        <v>0</v>
      </c>
      <c r="BA27" s="246">
        <v>222.62832</v>
      </c>
      <c r="BB27" s="262">
        <f t="shared" si="8"/>
        <v>717.72167999999965</v>
      </c>
      <c r="BC27" s="272">
        <f t="shared" si="9"/>
        <v>0.17510097144868186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2017</v>
      </c>
      <c r="P28" s="265">
        <v>1</v>
      </c>
      <c r="Q28" s="145">
        <v>2539.0300000000002</v>
      </c>
      <c r="R28" s="145">
        <v>71.150000000000006</v>
      </c>
      <c r="S28" s="261">
        <f t="shared" si="3"/>
        <v>2467.88</v>
      </c>
      <c r="T28" s="244">
        <f>1468.62-190</f>
        <v>1278.6199999999999</v>
      </c>
      <c r="W28" s="266">
        <f t="shared" si="4"/>
        <v>1189.2600000000002</v>
      </c>
      <c r="X28" s="246">
        <v>83.56</v>
      </c>
      <c r="Y28" s="244">
        <v>197.43</v>
      </c>
      <c r="Z28" s="246">
        <v>37.409999999999997</v>
      </c>
      <c r="AA28" s="244">
        <v>0</v>
      </c>
      <c r="AB28" s="244">
        <v>28.11</v>
      </c>
      <c r="AC28" s="246">
        <v>8.2899999999999991</v>
      </c>
      <c r="AD28" s="244">
        <v>84.8</v>
      </c>
      <c r="AE28" s="244">
        <v>97.42</v>
      </c>
      <c r="AF28" s="244">
        <v>119.1</v>
      </c>
      <c r="AG28" s="244">
        <v>35.07</v>
      </c>
      <c r="AH28" s="244">
        <v>0</v>
      </c>
      <c r="AI28" s="244">
        <v>12.1</v>
      </c>
      <c r="AJ28" s="244">
        <v>7.8</v>
      </c>
      <c r="AK28" s="244">
        <v>29.4</v>
      </c>
      <c r="AL28" s="246">
        <v>40.6</v>
      </c>
      <c r="AM28" s="244">
        <v>3.38</v>
      </c>
      <c r="AN28" s="244">
        <v>1.64</v>
      </c>
      <c r="AO28" s="244">
        <v>0</v>
      </c>
      <c r="AP28" s="244">
        <v>4.6500000000000004</v>
      </c>
      <c r="AQ28" s="244">
        <v>0</v>
      </c>
      <c r="AR28" s="244">
        <v>2.86</v>
      </c>
      <c r="AS28" s="244">
        <v>0</v>
      </c>
      <c r="AT28" s="246">
        <v>6.48</v>
      </c>
      <c r="AU28" s="261">
        <f t="shared" si="5"/>
        <v>19.009999999999998</v>
      </c>
      <c r="AV28" s="261">
        <f t="shared" si="6"/>
        <v>445.3</v>
      </c>
      <c r="AW28" s="245">
        <v>50</v>
      </c>
      <c r="AX28" s="261">
        <f t="shared" si="7"/>
        <v>411.96000000000021</v>
      </c>
      <c r="AY28" s="244">
        <v>0</v>
      </c>
      <c r="AZ28" s="244">
        <v>0</v>
      </c>
      <c r="BA28" s="246">
        <v>51.606090000000002</v>
      </c>
      <c r="BB28" s="262">
        <f t="shared" si="8"/>
        <v>360.35391000000021</v>
      </c>
      <c r="BC28" s="272">
        <f t="shared" si="9"/>
        <v>0.1622509383504725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2017</v>
      </c>
      <c r="P29" s="265">
        <v>1</v>
      </c>
      <c r="Q29" s="145">
        <v>6695.14</v>
      </c>
      <c r="R29" s="145">
        <v>115.3</v>
      </c>
      <c r="S29" s="261">
        <f t="shared" si="3"/>
        <v>6579.84</v>
      </c>
      <c r="T29" s="244">
        <v>2777.47</v>
      </c>
      <c r="W29" s="266">
        <f t="shared" si="4"/>
        <v>3802.3700000000003</v>
      </c>
      <c r="X29" s="246">
        <v>97.16</v>
      </c>
      <c r="Y29" s="244">
        <v>789.58</v>
      </c>
      <c r="Z29" s="246">
        <v>47.14</v>
      </c>
      <c r="AA29" s="244">
        <v>0</v>
      </c>
      <c r="AB29" s="244">
        <v>-21.13</v>
      </c>
      <c r="AC29" s="246">
        <v>41.58</v>
      </c>
      <c r="AD29" s="244">
        <v>232.3</v>
      </c>
      <c r="AE29" s="244">
        <v>634.57000000000005</v>
      </c>
      <c r="AF29" s="244">
        <v>298.13</v>
      </c>
      <c r="AG29" s="244">
        <v>360.25</v>
      </c>
      <c r="AH29" s="244">
        <v>0</v>
      </c>
      <c r="AI29" s="244">
        <v>181.92</v>
      </c>
      <c r="AJ29" s="244">
        <v>138.9</v>
      </c>
      <c r="AK29" s="244">
        <v>55.02</v>
      </c>
      <c r="AL29" s="246">
        <v>117.17</v>
      </c>
      <c r="AM29" s="244">
        <v>4.54</v>
      </c>
      <c r="AN29" s="244">
        <v>14.78</v>
      </c>
      <c r="AO29" s="244">
        <v>4.32</v>
      </c>
      <c r="AP29" s="244">
        <v>28.83</v>
      </c>
      <c r="AQ29" s="244">
        <v>0</v>
      </c>
      <c r="AR29" s="244">
        <v>12.06</v>
      </c>
      <c r="AS29" s="244">
        <v>0</v>
      </c>
      <c r="AT29" s="246">
        <v>4.82</v>
      </c>
      <c r="AU29" s="261">
        <f t="shared" si="5"/>
        <v>69.349999999999994</v>
      </c>
      <c r="AV29" s="261">
        <f t="shared" si="6"/>
        <v>2087.61</v>
      </c>
      <c r="AW29" s="245">
        <v>131</v>
      </c>
      <c r="AX29" s="261">
        <f t="shared" si="7"/>
        <v>670.32999999999993</v>
      </c>
      <c r="AY29" s="244">
        <v>0</v>
      </c>
      <c r="AZ29" s="244">
        <v>0</v>
      </c>
      <c r="BA29" s="246">
        <v>154.52472</v>
      </c>
      <c r="BB29" s="262">
        <f t="shared" si="8"/>
        <v>515.80527999999993</v>
      </c>
      <c r="BC29" s="272">
        <f t="shared" si="9"/>
        <v>0.10012187945285683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2017</v>
      </c>
      <c r="P30" s="265">
        <v>1</v>
      </c>
      <c r="Q30" s="145">
        <v>4277.4799999999996</v>
      </c>
      <c r="R30" s="145">
        <v>33.69</v>
      </c>
      <c r="S30" s="261">
        <f t="shared" si="3"/>
        <v>4243.79</v>
      </c>
      <c r="T30" s="244">
        <v>1732.84</v>
      </c>
      <c r="W30" s="266">
        <f t="shared" si="4"/>
        <v>2510.9499999999998</v>
      </c>
      <c r="X30" s="246">
        <v>48.69</v>
      </c>
      <c r="Y30" s="244">
        <v>509.26</v>
      </c>
      <c r="Z30" s="246">
        <v>24.3</v>
      </c>
      <c r="AA30" s="244">
        <v>0</v>
      </c>
      <c r="AB30" s="244">
        <v>-12.29</v>
      </c>
      <c r="AC30" s="246">
        <v>23.07</v>
      </c>
      <c r="AD30" s="244">
        <v>191.71</v>
      </c>
      <c r="AE30" s="244">
        <v>517.79</v>
      </c>
      <c r="AF30" s="244">
        <v>273.49</v>
      </c>
      <c r="AG30" s="244">
        <v>296.26</v>
      </c>
      <c r="AH30" s="244">
        <v>0</v>
      </c>
      <c r="AI30" s="244">
        <v>118.89</v>
      </c>
      <c r="AJ30" s="244">
        <v>51.35</v>
      </c>
      <c r="AK30" s="244">
        <v>0</v>
      </c>
      <c r="AL30" s="246">
        <v>103.22</v>
      </c>
      <c r="AM30" s="244">
        <v>5.26</v>
      </c>
      <c r="AN30" s="244">
        <v>0.99</v>
      </c>
      <c r="AO30" s="244">
        <v>4.07</v>
      </c>
      <c r="AP30" s="244">
        <v>12.61</v>
      </c>
      <c r="AQ30" s="244">
        <v>0</v>
      </c>
      <c r="AR30" s="244">
        <v>9.4</v>
      </c>
      <c r="AS30" s="244">
        <v>0</v>
      </c>
      <c r="AT30" s="246">
        <v>35.56</v>
      </c>
      <c r="AU30" s="261">
        <f t="shared" si="5"/>
        <v>67.89</v>
      </c>
      <c r="AV30" s="261">
        <f t="shared" si="6"/>
        <v>1620.6000000000001</v>
      </c>
      <c r="AW30" s="245">
        <v>84</v>
      </c>
      <c r="AX30" s="261">
        <f t="shared" si="7"/>
        <v>234.87999999999965</v>
      </c>
      <c r="AY30" s="244">
        <v>0</v>
      </c>
      <c r="AZ30" s="244">
        <v>0</v>
      </c>
      <c r="BA30" s="246">
        <v>66.518429999999995</v>
      </c>
      <c r="BB30" s="262">
        <f t="shared" si="8"/>
        <v>168.36156999999966</v>
      </c>
      <c r="BC30" s="272">
        <f t="shared" si="9"/>
        <v>5.4910835351655571E-2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2017</v>
      </c>
      <c r="P31" s="265">
        <v>1</v>
      </c>
      <c r="Q31" s="145">
        <v>4644.71</v>
      </c>
      <c r="R31" s="145">
        <v>35.159999999999997</v>
      </c>
      <c r="S31" s="261">
        <f t="shared" si="3"/>
        <v>4609.55</v>
      </c>
      <c r="T31" s="244">
        <v>1902.33</v>
      </c>
      <c r="W31" s="266">
        <f t="shared" si="4"/>
        <v>2707.2200000000003</v>
      </c>
      <c r="X31" s="246">
        <v>55.26</v>
      </c>
      <c r="Y31" s="244">
        <v>553.15</v>
      </c>
      <c r="Z31" s="246">
        <v>23.78</v>
      </c>
      <c r="AA31" s="244">
        <v>0</v>
      </c>
      <c r="AB31" s="244">
        <v>-67.88</v>
      </c>
      <c r="AC31" s="246">
        <v>26.14</v>
      </c>
      <c r="AD31" s="244">
        <v>261.27999999999997</v>
      </c>
      <c r="AE31" s="244">
        <v>544.34</v>
      </c>
      <c r="AF31" s="244">
        <v>402.13</v>
      </c>
      <c r="AG31" s="244">
        <v>294.13</v>
      </c>
      <c r="AH31" s="244">
        <v>0</v>
      </c>
      <c r="AI31" s="244">
        <v>120.41</v>
      </c>
      <c r="AJ31" s="244">
        <v>62.09</v>
      </c>
      <c r="AK31" s="244">
        <v>24.63</v>
      </c>
      <c r="AL31" s="246">
        <v>117.86</v>
      </c>
      <c r="AM31" s="244">
        <v>6.79</v>
      </c>
      <c r="AN31" s="244">
        <v>3.04</v>
      </c>
      <c r="AO31" s="244">
        <v>3.66</v>
      </c>
      <c r="AP31" s="244">
        <v>13.44</v>
      </c>
      <c r="AQ31" s="244">
        <v>0</v>
      </c>
      <c r="AR31" s="244">
        <v>5.98</v>
      </c>
      <c r="AS31" s="244">
        <v>0</v>
      </c>
      <c r="AT31" s="246">
        <v>67.459999999999994</v>
      </c>
      <c r="AU31" s="261">
        <f t="shared" si="5"/>
        <v>100.36999999999999</v>
      </c>
      <c r="AV31" s="261">
        <f t="shared" si="6"/>
        <v>1927.24</v>
      </c>
      <c r="AW31" s="245">
        <v>91</v>
      </c>
      <c r="AX31" s="261">
        <f t="shared" si="7"/>
        <v>15.050000000000182</v>
      </c>
      <c r="AY31" s="244">
        <v>0</v>
      </c>
      <c r="AZ31" s="244">
        <v>0</v>
      </c>
      <c r="BA31" s="246">
        <v>63.915619999999983</v>
      </c>
      <c r="BB31" s="262">
        <f t="shared" si="8"/>
        <v>-48.865619999999801</v>
      </c>
      <c r="BC31" s="272">
        <f t="shared" si="9"/>
        <v>3.2402453543924556E-3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2017</v>
      </c>
      <c r="P32" s="265">
        <v>1</v>
      </c>
      <c r="Q32" s="145">
        <v>2031.12</v>
      </c>
      <c r="R32" s="145">
        <v>25.93</v>
      </c>
      <c r="S32" s="261">
        <f t="shared" si="3"/>
        <v>2005.1899999999998</v>
      </c>
      <c r="T32" s="244">
        <f>778.39+100</f>
        <v>878.39</v>
      </c>
      <c r="W32" s="266">
        <f t="shared" si="4"/>
        <v>1126.7999999999997</v>
      </c>
      <c r="X32" s="246">
        <v>32.54</v>
      </c>
      <c r="Y32" s="244">
        <v>170.44</v>
      </c>
      <c r="Z32" s="246">
        <v>26.88</v>
      </c>
      <c r="AA32" s="244">
        <v>0</v>
      </c>
      <c r="AB32" s="244">
        <v>-6.9</v>
      </c>
      <c r="AC32" s="246">
        <v>10.91</v>
      </c>
      <c r="AD32" s="244">
        <v>88.51</v>
      </c>
      <c r="AE32" s="244">
        <v>323.33999999999997</v>
      </c>
      <c r="AF32" s="244">
        <v>240.73</v>
      </c>
      <c r="AG32" s="244">
        <v>77.97</v>
      </c>
      <c r="AH32" s="244">
        <v>0</v>
      </c>
      <c r="AI32" s="244">
        <v>111.02</v>
      </c>
      <c r="AJ32" s="244">
        <v>22.83</v>
      </c>
      <c r="AK32" s="244">
        <v>11.61</v>
      </c>
      <c r="AL32" s="246">
        <v>57.65</v>
      </c>
      <c r="AM32" s="244">
        <v>2.6</v>
      </c>
      <c r="AN32" s="244">
        <v>0.94</v>
      </c>
      <c r="AO32" s="244">
        <v>0</v>
      </c>
      <c r="AP32" s="244">
        <v>8.35</v>
      </c>
      <c r="AQ32" s="244">
        <v>0</v>
      </c>
      <c r="AR32" s="244">
        <v>4.38</v>
      </c>
      <c r="AS32" s="244">
        <v>0</v>
      </c>
      <c r="AT32" s="246">
        <v>1.08</v>
      </c>
      <c r="AU32" s="261">
        <f t="shared" si="5"/>
        <v>17.350000000000001</v>
      </c>
      <c r="AV32" s="261">
        <f t="shared" si="6"/>
        <v>951.01</v>
      </c>
      <c r="AW32" s="245">
        <v>40</v>
      </c>
      <c r="AX32" s="261">
        <f t="shared" si="7"/>
        <v>-90.060000000000286</v>
      </c>
      <c r="AY32" s="244">
        <v>0</v>
      </c>
      <c r="AZ32" s="244">
        <v>0</v>
      </c>
      <c r="BA32" s="246">
        <v>56.351815000000002</v>
      </c>
      <c r="BB32" s="262">
        <f t="shared" si="8"/>
        <v>-146.41181500000027</v>
      </c>
      <c r="BC32" s="272">
        <f t="shared" si="9"/>
        <v>-4.4340068533617064E-2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2017</v>
      </c>
      <c r="P33" s="265">
        <v>1</v>
      </c>
      <c r="Q33" s="145">
        <v>3909.58</v>
      </c>
      <c r="R33" s="145">
        <v>94.26</v>
      </c>
      <c r="S33" s="261">
        <f t="shared" si="3"/>
        <v>3815.3199999999997</v>
      </c>
      <c r="T33" s="244">
        <v>1565.06</v>
      </c>
      <c r="W33" s="266">
        <f t="shared" si="4"/>
        <v>2250.2599999999998</v>
      </c>
      <c r="X33" s="246">
        <v>43.76</v>
      </c>
      <c r="Y33" s="244">
        <v>457.84</v>
      </c>
      <c r="Z33" s="246">
        <v>26.17</v>
      </c>
      <c r="AA33" s="244">
        <v>0</v>
      </c>
      <c r="AB33" s="244">
        <v>-5.65</v>
      </c>
      <c r="AC33" s="246">
        <v>25.45</v>
      </c>
      <c r="AD33" s="244">
        <v>172.73</v>
      </c>
      <c r="AE33" s="244">
        <v>502.24</v>
      </c>
      <c r="AF33" s="244">
        <v>651.9</v>
      </c>
      <c r="AG33" s="244">
        <v>142.36000000000001</v>
      </c>
      <c r="AH33" s="244">
        <v>0</v>
      </c>
      <c r="AI33" s="244">
        <v>144.31</v>
      </c>
      <c r="AJ33" s="244">
        <v>30.05</v>
      </c>
      <c r="AK33" s="244">
        <v>9.11</v>
      </c>
      <c r="AL33" s="246">
        <v>129.36000000000001</v>
      </c>
      <c r="AM33" s="244">
        <v>5.53</v>
      </c>
      <c r="AN33" s="244">
        <v>1.1100000000000001</v>
      </c>
      <c r="AO33" s="244">
        <v>6.24</v>
      </c>
      <c r="AP33" s="244">
        <v>17.36</v>
      </c>
      <c r="AQ33" s="244">
        <v>0</v>
      </c>
      <c r="AR33" s="244">
        <v>10.82</v>
      </c>
      <c r="AS33" s="244">
        <v>0</v>
      </c>
      <c r="AT33" s="246">
        <v>2.95</v>
      </c>
      <c r="AU33" s="261">
        <f t="shared" si="5"/>
        <v>44.010000000000005</v>
      </c>
      <c r="AV33" s="261">
        <f t="shared" si="6"/>
        <v>1826.07</v>
      </c>
      <c r="AW33" s="245">
        <v>77</v>
      </c>
      <c r="AX33" s="261">
        <f t="shared" si="7"/>
        <v>-160.7800000000002</v>
      </c>
      <c r="AY33" s="244">
        <v>0</v>
      </c>
      <c r="AZ33" s="244">
        <v>0</v>
      </c>
      <c r="BA33" s="246">
        <v>152.43073000000001</v>
      </c>
      <c r="BB33" s="262">
        <f t="shared" si="8"/>
        <v>-313.21073000000024</v>
      </c>
      <c r="BC33" s="272">
        <f t="shared" si="9"/>
        <v>-4.1124622082167446E-2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2017</v>
      </c>
      <c r="P34" s="265">
        <v>1</v>
      </c>
      <c r="Q34" s="145">
        <v>7303.41</v>
      </c>
      <c r="R34" s="145">
        <v>101.48</v>
      </c>
      <c r="S34" s="261">
        <f t="shared" si="3"/>
        <v>7201.93</v>
      </c>
      <c r="T34" s="244">
        <v>2915.11</v>
      </c>
      <c r="W34" s="266">
        <f t="shared" si="4"/>
        <v>4286.82</v>
      </c>
      <c r="X34" s="246">
        <v>80.209999999999994</v>
      </c>
      <c r="Y34" s="244">
        <v>864.23</v>
      </c>
      <c r="Z34" s="246">
        <v>40.51</v>
      </c>
      <c r="AA34" s="244">
        <v>0</v>
      </c>
      <c r="AB34" s="244">
        <v>-29.09</v>
      </c>
      <c r="AC34" s="246">
        <v>35.630000000000003</v>
      </c>
      <c r="AD34" s="244">
        <v>220.48</v>
      </c>
      <c r="AE34" s="244">
        <v>601.49</v>
      </c>
      <c r="AF34" s="244">
        <v>122.41</v>
      </c>
      <c r="AG34" s="244">
        <v>325.82</v>
      </c>
      <c r="AH34" s="244">
        <v>0</v>
      </c>
      <c r="AI34" s="244">
        <v>167.44</v>
      </c>
      <c r="AJ34" s="244">
        <v>70.27</v>
      </c>
      <c r="AK34" s="244">
        <v>29.3</v>
      </c>
      <c r="AL34" s="246">
        <v>122.05</v>
      </c>
      <c r="AM34" s="244">
        <v>3.18</v>
      </c>
      <c r="AN34" s="244">
        <v>1.77</v>
      </c>
      <c r="AO34" s="244">
        <v>1.22</v>
      </c>
      <c r="AP34" s="244">
        <v>26.5</v>
      </c>
      <c r="AQ34" s="244">
        <v>4.95</v>
      </c>
      <c r="AR34" s="244">
        <v>8</v>
      </c>
      <c r="AS34" s="244">
        <v>0</v>
      </c>
      <c r="AT34" s="246">
        <v>7.12</v>
      </c>
      <c r="AU34" s="261">
        <f t="shared" si="5"/>
        <v>52.74</v>
      </c>
      <c r="AV34" s="261">
        <f t="shared" si="6"/>
        <v>1712</v>
      </c>
      <c r="AW34" s="245">
        <v>143</v>
      </c>
      <c r="AX34" s="261">
        <f t="shared" si="7"/>
        <v>1453.4099999999999</v>
      </c>
      <c r="AY34" s="244">
        <v>0</v>
      </c>
      <c r="AZ34" s="244">
        <v>0</v>
      </c>
      <c r="BA34" s="246">
        <v>134.749235</v>
      </c>
      <c r="BB34" s="262">
        <f t="shared" si="8"/>
        <v>1318.6607649999999</v>
      </c>
      <c r="BC34" s="272">
        <f t="shared" si="9"/>
        <v>0.19900430073075454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2017</v>
      </c>
      <c r="P35" s="265">
        <v>1</v>
      </c>
      <c r="Q35" s="145">
        <v>3629.89</v>
      </c>
      <c r="R35" s="145">
        <v>78.69</v>
      </c>
      <c r="S35" s="261">
        <f t="shared" si="3"/>
        <v>3551.2</v>
      </c>
      <c r="T35" s="244">
        <v>1423.56</v>
      </c>
      <c r="W35" s="266">
        <f t="shared" si="4"/>
        <v>2127.64</v>
      </c>
      <c r="X35" s="246">
        <v>42.29</v>
      </c>
      <c r="Y35" s="244">
        <v>426.14</v>
      </c>
      <c r="Z35" s="246">
        <v>22.87</v>
      </c>
      <c r="AA35" s="244">
        <v>0</v>
      </c>
      <c r="AB35" s="244">
        <v>-12.81</v>
      </c>
      <c r="AC35" s="246">
        <v>30.29</v>
      </c>
      <c r="AD35" s="244">
        <v>157.25</v>
      </c>
      <c r="AE35" s="244">
        <v>441.47</v>
      </c>
      <c r="AF35" s="244">
        <v>317.02999999999997</v>
      </c>
      <c r="AG35" s="244">
        <v>103.32</v>
      </c>
      <c r="AH35" s="244">
        <v>0</v>
      </c>
      <c r="AI35" s="244">
        <v>68.95</v>
      </c>
      <c r="AJ35" s="244">
        <v>57.86</v>
      </c>
      <c r="AK35" s="244">
        <v>0</v>
      </c>
      <c r="AL35" s="246">
        <v>95.43</v>
      </c>
      <c r="AM35" s="244">
        <v>2.85</v>
      </c>
      <c r="AN35" s="244">
        <v>1.56</v>
      </c>
      <c r="AO35" s="244">
        <v>2</v>
      </c>
      <c r="AP35" s="244">
        <v>9.35</v>
      </c>
      <c r="AQ35" s="244">
        <v>6.05</v>
      </c>
      <c r="AR35" s="244">
        <v>5.01</v>
      </c>
      <c r="AS35" s="244">
        <v>0</v>
      </c>
      <c r="AT35" s="246">
        <v>3.82</v>
      </c>
      <c r="AU35" s="261">
        <f t="shared" si="5"/>
        <v>30.64</v>
      </c>
      <c r="AV35" s="261">
        <f t="shared" si="6"/>
        <v>1271.95</v>
      </c>
      <c r="AW35" s="245">
        <v>62</v>
      </c>
      <c r="AX35" s="261">
        <f t="shared" si="7"/>
        <v>319.86999999999989</v>
      </c>
      <c r="AY35" s="244">
        <v>0</v>
      </c>
      <c r="AZ35" s="244">
        <v>0</v>
      </c>
      <c r="BA35" s="246">
        <v>77.546124999999989</v>
      </c>
      <c r="BB35" s="262">
        <f t="shared" si="8"/>
        <v>242.3238749999999</v>
      </c>
      <c r="BC35" s="272">
        <f t="shared" si="9"/>
        <v>8.8121127637476593E-2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2017</v>
      </c>
      <c r="P36" s="265">
        <v>1</v>
      </c>
      <c r="Q36" s="145">
        <v>4170.8</v>
      </c>
      <c r="R36" s="145">
        <v>23.59</v>
      </c>
      <c r="S36" s="261">
        <f t="shared" si="3"/>
        <v>4147.21</v>
      </c>
      <c r="T36" s="244">
        <v>2211.21</v>
      </c>
      <c r="W36" s="266">
        <f t="shared" si="4"/>
        <v>1936</v>
      </c>
      <c r="X36" s="246">
        <v>49.95</v>
      </c>
      <c r="Y36" s="244">
        <v>290.3</v>
      </c>
      <c r="Z36" s="246">
        <v>35.82</v>
      </c>
      <c r="AA36" s="244">
        <v>0</v>
      </c>
      <c r="AB36" s="244">
        <v>192.18</v>
      </c>
      <c r="AC36" s="246">
        <v>4.4800000000000004</v>
      </c>
      <c r="AD36" s="244">
        <v>87.5</v>
      </c>
      <c r="AE36" s="244">
        <v>437.06</v>
      </c>
      <c r="AF36" s="244">
        <v>427.66</v>
      </c>
      <c r="AG36" s="244">
        <v>104.03</v>
      </c>
      <c r="AH36" s="244">
        <v>0</v>
      </c>
      <c r="AI36" s="244">
        <v>114.94</v>
      </c>
      <c r="AJ36" s="244">
        <v>54.48</v>
      </c>
      <c r="AK36" s="244">
        <v>0</v>
      </c>
      <c r="AL36" s="246">
        <v>82.08</v>
      </c>
      <c r="AM36" s="244">
        <v>2.52</v>
      </c>
      <c r="AN36" s="244">
        <v>5.39</v>
      </c>
      <c r="AO36" s="244">
        <v>0</v>
      </c>
      <c r="AP36" s="244">
        <v>12.41</v>
      </c>
      <c r="AQ36" s="244">
        <v>0</v>
      </c>
      <c r="AR36" s="244">
        <v>6.55</v>
      </c>
      <c r="AS36" s="244">
        <v>0</v>
      </c>
      <c r="AT36" s="246">
        <v>4.95</v>
      </c>
      <c r="AU36" s="261">
        <f t="shared" si="5"/>
        <v>31.82</v>
      </c>
      <c r="AV36" s="261">
        <f t="shared" si="6"/>
        <v>1339.57</v>
      </c>
      <c r="AW36" s="245">
        <v>82</v>
      </c>
      <c r="AX36" s="261">
        <f t="shared" si="7"/>
        <v>335.02000000000021</v>
      </c>
      <c r="AY36" s="244">
        <v>0</v>
      </c>
      <c r="AZ36" s="244">
        <v>0</v>
      </c>
      <c r="BA36" s="246">
        <v>45.686164999999995</v>
      </c>
      <c r="BB36" s="262">
        <f t="shared" si="8"/>
        <v>289.33383500000019</v>
      </c>
      <c r="BC36" s="272">
        <f t="shared" si="9"/>
        <v>8.0325117483456457E-2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2017</v>
      </c>
      <c r="P37" s="265">
        <v>1</v>
      </c>
      <c r="Q37" s="145">
        <v>7314.79</v>
      </c>
      <c r="R37" s="145">
        <v>115.95</v>
      </c>
      <c r="S37" s="261">
        <f t="shared" si="3"/>
        <v>7198.84</v>
      </c>
      <c r="T37" s="244">
        <v>2928.59</v>
      </c>
      <c r="W37" s="266">
        <f t="shared" si="4"/>
        <v>4270.25</v>
      </c>
      <c r="X37" s="246">
        <v>84.26</v>
      </c>
      <c r="Y37" s="244">
        <v>863.86</v>
      </c>
      <c r="Z37" s="246">
        <v>54.82</v>
      </c>
      <c r="AA37" s="244">
        <v>0</v>
      </c>
      <c r="AB37" s="244">
        <v>-186.32</v>
      </c>
      <c r="AC37" s="246">
        <v>37.159999999999997</v>
      </c>
      <c r="AD37" s="244">
        <v>341.14</v>
      </c>
      <c r="AE37" s="244">
        <v>712.59</v>
      </c>
      <c r="AF37" s="244">
        <v>632.41999999999996</v>
      </c>
      <c r="AG37" s="244">
        <v>253.77</v>
      </c>
      <c r="AH37" s="244">
        <v>0</v>
      </c>
      <c r="AI37" s="244">
        <v>141.61000000000001</v>
      </c>
      <c r="AJ37" s="244">
        <v>104.35</v>
      </c>
      <c r="AK37" s="244">
        <v>0</v>
      </c>
      <c r="AL37" s="246">
        <v>116.83</v>
      </c>
      <c r="AM37" s="244">
        <v>3.62</v>
      </c>
      <c r="AN37" s="244">
        <v>8.27</v>
      </c>
      <c r="AO37" s="244">
        <v>0.51</v>
      </c>
      <c r="AP37" s="244">
        <v>30.88</v>
      </c>
      <c r="AQ37" s="244">
        <v>4.95</v>
      </c>
      <c r="AR37" s="244">
        <v>10.88</v>
      </c>
      <c r="AS37" s="244">
        <v>0</v>
      </c>
      <c r="AT37" s="246">
        <v>99.2</v>
      </c>
      <c r="AU37" s="261">
        <f t="shared" si="5"/>
        <v>158.31</v>
      </c>
      <c r="AV37" s="261">
        <f t="shared" si="6"/>
        <v>2461.02</v>
      </c>
      <c r="AW37" s="245">
        <v>143</v>
      </c>
      <c r="AX37" s="261">
        <f t="shared" si="7"/>
        <v>514.13000000000011</v>
      </c>
      <c r="AY37" s="244">
        <v>0</v>
      </c>
      <c r="AZ37" s="244">
        <v>0</v>
      </c>
      <c r="BA37" s="246">
        <v>265.72145999999998</v>
      </c>
      <c r="BB37" s="262">
        <f t="shared" si="8"/>
        <v>248.40854000000013</v>
      </c>
      <c r="BC37" s="272">
        <f t="shared" si="9"/>
        <v>7.0286365022099076E-2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2017</v>
      </c>
      <c r="P38" s="265">
        <v>1</v>
      </c>
      <c r="Q38" s="145">
        <v>1004.58</v>
      </c>
      <c r="R38" s="145">
        <v>28.35</v>
      </c>
      <c r="S38" s="261">
        <f t="shared" si="3"/>
        <v>976.23</v>
      </c>
      <c r="T38" s="244">
        <v>581.78</v>
      </c>
      <c r="W38" s="266">
        <f t="shared" si="4"/>
        <v>394.45000000000005</v>
      </c>
      <c r="X38" s="246">
        <v>24.91</v>
      </c>
      <c r="Y38" s="244">
        <v>78.099999999999994</v>
      </c>
      <c r="Z38" s="246">
        <v>5.91</v>
      </c>
      <c r="AA38" s="244">
        <v>0</v>
      </c>
      <c r="AB38" s="244">
        <v>-0.12</v>
      </c>
      <c r="AC38" s="246">
        <v>6.21</v>
      </c>
      <c r="AD38" s="244">
        <v>55.15</v>
      </c>
      <c r="AE38" s="244">
        <v>33.659999999999997</v>
      </c>
      <c r="AF38" s="244">
        <v>93.75</v>
      </c>
      <c r="AG38" s="244">
        <v>9.43</v>
      </c>
      <c r="AH38" s="244">
        <v>0</v>
      </c>
      <c r="AI38" s="244">
        <v>2.37</v>
      </c>
      <c r="AJ38" s="244">
        <v>9.06</v>
      </c>
      <c r="AK38" s="244">
        <v>0</v>
      </c>
      <c r="AL38" s="246">
        <v>20.27</v>
      </c>
      <c r="AM38" s="244">
        <v>1.98</v>
      </c>
      <c r="AN38" s="244">
        <v>1.48</v>
      </c>
      <c r="AO38" s="244">
        <v>0</v>
      </c>
      <c r="AP38" s="244">
        <v>3.42</v>
      </c>
      <c r="AQ38" s="244">
        <v>0</v>
      </c>
      <c r="AR38" s="244">
        <v>1.87</v>
      </c>
      <c r="AS38" s="244">
        <v>0</v>
      </c>
      <c r="AT38" s="246">
        <v>14.07</v>
      </c>
      <c r="AU38" s="261">
        <f t="shared" si="5"/>
        <v>22.82</v>
      </c>
      <c r="AV38" s="261">
        <f t="shared" si="6"/>
        <v>246.51000000000002</v>
      </c>
      <c r="AW38" s="245">
        <v>17</v>
      </c>
      <c r="AX38" s="261">
        <f t="shared" si="7"/>
        <v>28.110000000000042</v>
      </c>
      <c r="AY38" s="244">
        <v>0</v>
      </c>
      <c r="AZ38" s="244">
        <v>0</v>
      </c>
      <c r="BA38" s="246">
        <v>24.589704999999999</v>
      </c>
      <c r="BB38" s="262">
        <f t="shared" si="8"/>
        <v>3.5202950000000435</v>
      </c>
      <c r="BC38" s="272">
        <f t="shared" si="9"/>
        <v>2.7981843158334869E-2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2017</v>
      </c>
      <c r="P39" s="265">
        <v>1</v>
      </c>
      <c r="Q39" s="145">
        <v>1288.21</v>
      </c>
      <c r="R39" s="145">
        <v>17.04</v>
      </c>
      <c r="S39" s="261">
        <f t="shared" si="3"/>
        <v>1271.17</v>
      </c>
      <c r="T39" s="244">
        <v>727.78</v>
      </c>
      <c r="W39" s="266">
        <f t="shared" si="4"/>
        <v>543.3900000000001</v>
      </c>
      <c r="X39" s="246">
        <v>28.47</v>
      </c>
      <c r="Y39" s="244">
        <v>127.12</v>
      </c>
      <c r="Z39" s="246">
        <v>1.82</v>
      </c>
      <c r="AA39" s="244">
        <v>0</v>
      </c>
      <c r="AB39" s="244">
        <v>-0.08</v>
      </c>
      <c r="AC39" s="246">
        <v>0</v>
      </c>
      <c r="AD39" s="244">
        <v>85.66</v>
      </c>
      <c r="AE39" s="244">
        <v>42.2</v>
      </c>
      <c r="AF39" s="244">
        <v>30.39</v>
      </c>
      <c r="AG39" s="244">
        <v>17.61</v>
      </c>
      <c r="AH39" s="244">
        <v>0</v>
      </c>
      <c r="AI39" s="244">
        <v>2.9</v>
      </c>
      <c r="AJ39" s="244">
        <v>5.92</v>
      </c>
      <c r="AK39" s="244">
        <v>0</v>
      </c>
      <c r="AL39" s="246">
        <v>27.9</v>
      </c>
      <c r="AM39" s="244">
        <v>2.69</v>
      </c>
      <c r="AN39" s="244">
        <v>0.67</v>
      </c>
      <c r="AO39" s="244">
        <v>0</v>
      </c>
      <c r="AP39" s="244">
        <v>5.18</v>
      </c>
      <c r="AQ39" s="244">
        <v>0</v>
      </c>
      <c r="AR39" s="244">
        <v>0.95</v>
      </c>
      <c r="AS39" s="244">
        <v>0</v>
      </c>
      <c r="AT39" s="246">
        <v>0.51</v>
      </c>
      <c r="AU39" s="261">
        <f t="shared" si="5"/>
        <v>9.9999999999999982</v>
      </c>
      <c r="AV39" s="261">
        <f t="shared" si="6"/>
        <v>222.58</v>
      </c>
      <c r="AW39" s="245">
        <v>25</v>
      </c>
      <c r="AX39" s="261">
        <f t="shared" si="7"/>
        <v>138.32000000000014</v>
      </c>
      <c r="AY39" s="244">
        <v>0</v>
      </c>
      <c r="AZ39" s="244">
        <v>0</v>
      </c>
      <c r="BA39" s="246">
        <v>28.88532</v>
      </c>
      <c r="BB39" s="262">
        <f t="shared" si="8"/>
        <v>109.43468000000013</v>
      </c>
      <c r="BC39" s="272">
        <f t="shared" si="9"/>
        <v>0.10737379775036689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2017</v>
      </c>
      <c r="P40" s="265">
        <v>1</v>
      </c>
      <c r="Q40" s="145">
        <v>6396.84</v>
      </c>
      <c r="R40" s="145">
        <v>70.17</v>
      </c>
      <c r="S40" s="261">
        <f t="shared" si="3"/>
        <v>6326.67</v>
      </c>
      <c r="T40" s="244">
        <v>2537.48</v>
      </c>
      <c r="W40" s="266">
        <f t="shared" si="4"/>
        <v>3789.19</v>
      </c>
      <c r="X40" s="246">
        <v>97.31</v>
      </c>
      <c r="Y40" s="244">
        <v>759.2</v>
      </c>
      <c r="Z40" s="246">
        <v>26.42</v>
      </c>
      <c r="AA40" s="244">
        <v>0</v>
      </c>
      <c r="AB40" s="244">
        <v>-9.33</v>
      </c>
      <c r="AC40" s="246">
        <v>24.49</v>
      </c>
      <c r="AD40" s="244">
        <v>165.31</v>
      </c>
      <c r="AE40" s="244">
        <v>471.1</v>
      </c>
      <c r="AF40" s="244">
        <v>491.93</v>
      </c>
      <c r="AG40" s="244">
        <v>196.1</v>
      </c>
      <c r="AH40" s="244">
        <v>0</v>
      </c>
      <c r="AI40" s="244">
        <v>247.29</v>
      </c>
      <c r="AJ40" s="244">
        <v>40.46</v>
      </c>
      <c r="AK40" s="244">
        <v>16.86</v>
      </c>
      <c r="AL40" s="246">
        <v>52.22</v>
      </c>
      <c r="AM40" s="244">
        <v>5.93</v>
      </c>
      <c r="AN40" s="244">
        <v>9.8800000000000008</v>
      </c>
      <c r="AO40" s="244">
        <v>0.27</v>
      </c>
      <c r="AP40" s="244">
        <v>62.59</v>
      </c>
      <c r="AQ40" s="244">
        <v>0</v>
      </c>
      <c r="AR40" s="244">
        <v>6.92</v>
      </c>
      <c r="AS40" s="244">
        <v>0</v>
      </c>
      <c r="AT40" s="246">
        <v>8.66</v>
      </c>
      <c r="AU40" s="261">
        <f t="shared" si="5"/>
        <v>94.25</v>
      </c>
      <c r="AV40" s="261">
        <f t="shared" si="6"/>
        <v>1775.52</v>
      </c>
      <c r="AW40" s="245">
        <v>110</v>
      </c>
      <c r="AX40" s="261">
        <f t="shared" si="7"/>
        <v>1035.9000000000001</v>
      </c>
      <c r="AY40" s="244">
        <v>0</v>
      </c>
      <c r="AZ40" s="244">
        <v>0</v>
      </c>
      <c r="BA40" s="246">
        <v>187.74479500000001</v>
      </c>
      <c r="BB40" s="262">
        <f t="shared" si="8"/>
        <v>848.15520500000002</v>
      </c>
      <c r="BC40" s="272">
        <f t="shared" si="9"/>
        <v>0.16193933254544432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2017</v>
      </c>
      <c r="P41" s="265">
        <v>1</v>
      </c>
      <c r="Q41" s="145">
        <v>1900.17</v>
      </c>
      <c r="R41" s="145">
        <v>36.94</v>
      </c>
      <c r="S41" s="261">
        <f t="shared" si="3"/>
        <v>1863.23</v>
      </c>
      <c r="T41" s="244">
        <v>1065.05</v>
      </c>
      <c r="W41" s="266">
        <f t="shared" si="4"/>
        <v>798.18000000000006</v>
      </c>
      <c r="X41" s="246">
        <v>60.43</v>
      </c>
      <c r="Y41" s="244">
        <v>149.06</v>
      </c>
      <c r="Z41" s="246">
        <v>10.029999999999999</v>
      </c>
      <c r="AA41" s="244">
        <v>0</v>
      </c>
      <c r="AB41" s="244">
        <v>-0.32</v>
      </c>
      <c r="AC41" s="246">
        <v>7.51</v>
      </c>
      <c r="AD41" s="244">
        <v>69.42</v>
      </c>
      <c r="AE41" s="244">
        <v>59.27</v>
      </c>
      <c r="AF41" s="244">
        <v>132.86000000000001</v>
      </c>
      <c r="AG41" s="244">
        <v>13.06</v>
      </c>
      <c r="AH41" s="244">
        <v>0</v>
      </c>
      <c r="AI41" s="244">
        <v>8.82</v>
      </c>
      <c r="AJ41" s="244">
        <v>4.8099999999999996</v>
      </c>
      <c r="AK41" s="244">
        <v>0</v>
      </c>
      <c r="AL41" s="246">
        <v>35.17</v>
      </c>
      <c r="AM41" s="244">
        <v>2.1800000000000002</v>
      </c>
      <c r="AN41" s="244">
        <v>7.67</v>
      </c>
      <c r="AO41" s="244">
        <v>0</v>
      </c>
      <c r="AP41" s="244">
        <v>37.75</v>
      </c>
      <c r="AQ41" s="244">
        <v>0</v>
      </c>
      <c r="AR41" s="244">
        <v>3.17</v>
      </c>
      <c r="AS41" s="244">
        <v>0</v>
      </c>
      <c r="AT41" s="246">
        <v>4.0599999999999996</v>
      </c>
      <c r="AU41" s="261">
        <f t="shared" si="5"/>
        <v>54.830000000000005</v>
      </c>
      <c r="AV41" s="261">
        <f t="shared" si="6"/>
        <v>378.24</v>
      </c>
      <c r="AW41" s="245">
        <v>33</v>
      </c>
      <c r="AX41" s="261">
        <f t="shared" si="7"/>
        <v>174.61000000000013</v>
      </c>
      <c r="AY41" s="244">
        <v>0</v>
      </c>
      <c r="AZ41" s="244">
        <v>0</v>
      </c>
      <c r="BA41" s="246">
        <v>31.644690000000001</v>
      </c>
      <c r="BB41" s="262">
        <f t="shared" si="8"/>
        <v>142.96531000000013</v>
      </c>
      <c r="BC41" s="272">
        <f t="shared" si="9"/>
        <v>9.1891778104064431E-2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2017</v>
      </c>
      <c r="P42" s="265">
        <v>1</v>
      </c>
      <c r="Q42" s="145">
        <v>4960.3599999999997</v>
      </c>
      <c r="R42" s="145">
        <v>76.55</v>
      </c>
      <c r="S42" s="261">
        <f t="shared" si="3"/>
        <v>4883.8099999999995</v>
      </c>
      <c r="T42" s="244">
        <v>2439.4</v>
      </c>
      <c r="W42" s="266">
        <f t="shared" si="4"/>
        <v>2444.4099999999994</v>
      </c>
      <c r="X42" s="246">
        <v>63.69</v>
      </c>
      <c r="Y42" s="244">
        <v>341.87</v>
      </c>
      <c r="Z42" s="246">
        <v>6.26</v>
      </c>
      <c r="AA42" s="244">
        <v>0</v>
      </c>
      <c r="AB42" s="244">
        <v>-0.45</v>
      </c>
      <c r="AC42" s="246">
        <v>24.89</v>
      </c>
      <c r="AD42" s="244">
        <v>116.5</v>
      </c>
      <c r="AE42" s="244">
        <v>521.04</v>
      </c>
      <c r="AF42" s="244">
        <v>375.79</v>
      </c>
      <c r="AG42" s="244">
        <v>78.16</v>
      </c>
      <c r="AH42" s="244">
        <v>0</v>
      </c>
      <c r="AI42" s="244">
        <v>112.92</v>
      </c>
      <c r="AJ42" s="244">
        <v>51.42</v>
      </c>
      <c r="AK42" s="244">
        <v>0.84</v>
      </c>
      <c r="AL42" s="246">
        <v>105.72</v>
      </c>
      <c r="AM42" s="244">
        <v>3.1</v>
      </c>
      <c r="AN42" s="244">
        <v>9.3800000000000008</v>
      </c>
      <c r="AO42" s="244">
        <v>0</v>
      </c>
      <c r="AP42" s="244">
        <v>13.83</v>
      </c>
      <c r="AQ42" s="244">
        <v>9.9</v>
      </c>
      <c r="AR42" s="244">
        <v>5.44</v>
      </c>
      <c r="AS42" s="244">
        <v>0</v>
      </c>
      <c r="AT42" s="246">
        <v>1.36</v>
      </c>
      <c r="AU42" s="261">
        <f t="shared" si="5"/>
        <v>43.01</v>
      </c>
      <c r="AV42" s="261">
        <f t="shared" si="6"/>
        <v>1405.4</v>
      </c>
      <c r="AW42" s="245">
        <v>85</v>
      </c>
      <c r="AX42" s="261">
        <f t="shared" si="7"/>
        <v>566.6299999999992</v>
      </c>
      <c r="AY42" s="244">
        <v>0</v>
      </c>
      <c r="AZ42" s="244">
        <v>0</v>
      </c>
      <c r="BA42" s="246">
        <v>184.66251999999997</v>
      </c>
      <c r="BB42" s="262">
        <f t="shared" si="8"/>
        <v>381.96747999999923</v>
      </c>
      <c r="BC42" s="272">
        <f t="shared" si="9"/>
        <v>0.11423162834955512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2017</v>
      </c>
      <c r="P43" s="265">
        <v>1</v>
      </c>
      <c r="Q43" s="145">
        <v>3277.8</v>
      </c>
      <c r="R43" s="145">
        <v>121.28</v>
      </c>
      <c r="S43" s="261">
        <f t="shared" si="3"/>
        <v>3156.52</v>
      </c>
      <c r="T43" s="244">
        <v>1361.72</v>
      </c>
      <c r="W43" s="266">
        <f t="shared" si="4"/>
        <v>1794.8</v>
      </c>
      <c r="X43" s="246">
        <v>53.27</v>
      </c>
      <c r="Y43" s="244">
        <v>299.87</v>
      </c>
      <c r="Z43" s="246">
        <v>8.1300000000000008</v>
      </c>
      <c r="AA43" s="244">
        <v>0</v>
      </c>
      <c r="AB43" s="244">
        <v>-7.17</v>
      </c>
      <c r="AC43" s="246">
        <v>48.94</v>
      </c>
      <c r="AD43" s="244">
        <v>122.1</v>
      </c>
      <c r="AE43" s="244">
        <v>362.11</v>
      </c>
      <c r="AF43" s="244">
        <v>302.97000000000003</v>
      </c>
      <c r="AG43" s="244">
        <v>107.33</v>
      </c>
      <c r="AH43" s="244">
        <v>0</v>
      </c>
      <c r="AI43" s="244">
        <v>140.59</v>
      </c>
      <c r="AJ43" s="244">
        <v>43.2</v>
      </c>
      <c r="AK43" s="244">
        <v>0</v>
      </c>
      <c r="AL43" s="246">
        <v>30.78</v>
      </c>
      <c r="AM43" s="244">
        <v>2.44</v>
      </c>
      <c r="AN43" s="244">
        <v>1.51</v>
      </c>
      <c r="AO43" s="244">
        <v>0</v>
      </c>
      <c r="AP43" s="244">
        <v>5.48</v>
      </c>
      <c r="AQ43" s="244">
        <v>0</v>
      </c>
      <c r="AR43" s="244">
        <v>7.63</v>
      </c>
      <c r="AS43" s="244">
        <v>0</v>
      </c>
      <c r="AT43" s="246">
        <v>3.14</v>
      </c>
      <c r="AU43" s="261">
        <f t="shared" si="5"/>
        <v>20.2</v>
      </c>
      <c r="AV43" s="261">
        <f t="shared" si="6"/>
        <v>1129.2800000000002</v>
      </c>
      <c r="AW43" s="245">
        <v>56</v>
      </c>
      <c r="AX43" s="261">
        <f t="shared" si="7"/>
        <v>290.01999999999975</v>
      </c>
      <c r="AY43" s="244">
        <v>0</v>
      </c>
      <c r="AZ43" s="244">
        <v>0</v>
      </c>
      <c r="BA43" s="246">
        <v>148.05683500000001</v>
      </c>
      <c r="BB43" s="262">
        <f t="shared" si="8"/>
        <v>141.96316499999975</v>
      </c>
      <c r="BC43" s="272">
        <f t="shared" si="9"/>
        <v>8.848007810116533E-2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2017</v>
      </c>
      <c r="P44" s="265">
        <v>1</v>
      </c>
      <c r="Q44" s="145">
        <v>2182.1999999999998</v>
      </c>
      <c r="R44" s="145">
        <v>51.43</v>
      </c>
      <c r="S44" s="261">
        <f t="shared" si="3"/>
        <v>2130.77</v>
      </c>
      <c r="T44" s="244">
        <v>775.16</v>
      </c>
      <c r="W44" s="266">
        <f t="shared" si="4"/>
        <v>1355.6100000000001</v>
      </c>
      <c r="X44" s="246">
        <v>33.200000000000003</v>
      </c>
      <c r="Y44" s="244">
        <v>181.12</v>
      </c>
      <c r="Z44" s="246">
        <v>41.19</v>
      </c>
      <c r="AA44" s="244">
        <v>0</v>
      </c>
      <c r="AB44" s="244">
        <v>-2.1800000000000002</v>
      </c>
      <c r="AC44" s="246">
        <v>17.920000000000002</v>
      </c>
      <c r="AD44" s="244">
        <v>107.43</v>
      </c>
      <c r="AE44" s="244">
        <v>237.73</v>
      </c>
      <c r="AF44" s="244">
        <v>216.16</v>
      </c>
      <c r="AG44" s="244">
        <v>82.35</v>
      </c>
      <c r="AH44" s="244">
        <v>0</v>
      </c>
      <c r="AI44" s="244">
        <v>94.66</v>
      </c>
      <c r="AJ44" s="244">
        <v>44.87</v>
      </c>
      <c r="AK44" s="244">
        <v>0</v>
      </c>
      <c r="AL44" s="246">
        <v>23.53</v>
      </c>
      <c r="AM44" s="244">
        <v>2.56</v>
      </c>
      <c r="AN44" s="244">
        <v>7.41</v>
      </c>
      <c r="AO44" s="244">
        <v>1.54</v>
      </c>
      <c r="AP44" s="244">
        <v>6.78</v>
      </c>
      <c r="AQ44" s="244">
        <v>0</v>
      </c>
      <c r="AR44" s="244">
        <v>5.22</v>
      </c>
      <c r="AS44" s="244">
        <v>0</v>
      </c>
      <c r="AT44" s="246">
        <v>2.78</v>
      </c>
      <c r="AU44" s="261">
        <f t="shared" si="5"/>
        <v>26.290000000000003</v>
      </c>
      <c r="AV44" s="261">
        <f t="shared" si="6"/>
        <v>833.01999999999987</v>
      </c>
      <c r="AW44" s="245">
        <v>37</v>
      </c>
      <c r="AX44" s="261">
        <f t="shared" si="7"/>
        <v>245.82000000000028</v>
      </c>
      <c r="AY44" s="244">
        <v>0</v>
      </c>
      <c r="AZ44" s="244">
        <v>0</v>
      </c>
      <c r="BA44" s="246">
        <v>123.52583999999999</v>
      </c>
      <c r="BB44" s="262">
        <f t="shared" si="8"/>
        <v>122.29416000000029</v>
      </c>
      <c r="BC44" s="272">
        <f t="shared" si="9"/>
        <v>0.1126477866373386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2017</v>
      </c>
      <c r="P45" s="265">
        <v>1</v>
      </c>
      <c r="Q45" s="145">
        <v>3584.11</v>
      </c>
      <c r="R45" s="145">
        <v>50.04</v>
      </c>
      <c r="S45" s="261">
        <f t="shared" si="3"/>
        <v>3534.07</v>
      </c>
      <c r="T45" s="244">
        <v>1304.75</v>
      </c>
      <c r="W45" s="266">
        <f t="shared" si="4"/>
        <v>2229.3200000000002</v>
      </c>
      <c r="X45" s="246">
        <v>90.47</v>
      </c>
      <c r="Y45" s="244">
        <v>300.39999999999998</v>
      </c>
      <c r="Z45" s="246">
        <v>19.97</v>
      </c>
      <c r="AA45" s="244">
        <v>0</v>
      </c>
      <c r="AB45" s="244">
        <v>-1.5</v>
      </c>
      <c r="AC45" s="246">
        <v>16.11</v>
      </c>
      <c r="AD45" s="244">
        <v>112.49</v>
      </c>
      <c r="AE45" s="244">
        <v>335.53</v>
      </c>
      <c r="AF45" s="244">
        <v>293.29000000000002</v>
      </c>
      <c r="AG45" s="244">
        <v>90.82</v>
      </c>
      <c r="AH45" s="244">
        <v>0</v>
      </c>
      <c r="AI45" s="244">
        <v>105.48</v>
      </c>
      <c r="AJ45" s="244">
        <v>40.81</v>
      </c>
      <c r="AK45" s="244">
        <v>1.1200000000000001</v>
      </c>
      <c r="AL45" s="246">
        <v>83.98</v>
      </c>
      <c r="AM45" s="244">
        <v>3.05</v>
      </c>
      <c r="AN45" s="244">
        <v>5.64</v>
      </c>
      <c r="AO45" s="244">
        <v>0.33</v>
      </c>
      <c r="AP45" s="244">
        <v>7.98</v>
      </c>
      <c r="AQ45" s="244">
        <v>0</v>
      </c>
      <c r="AR45" s="244">
        <v>5.15</v>
      </c>
      <c r="AS45" s="244">
        <v>0</v>
      </c>
      <c r="AT45" s="246">
        <v>31.5</v>
      </c>
      <c r="AU45" s="261">
        <f t="shared" si="5"/>
        <v>53.65</v>
      </c>
      <c r="AV45" s="261">
        <f t="shared" si="6"/>
        <v>1117.1699999999998</v>
      </c>
      <c r="AW45" s="245">
        <v>61</v>
      </c>
      <c r="AX45" s="261">
        <f t="shared" si="7"/>
        <v>654.92000000000007</v>
      </c>
      <c r="AY45" s="244">
        <v>0</v>
      </c>
      <c r="AZ45" s="244">
        <v>0</v>
      </c>
      <c r="BA45" s="246">
        <v>120.41421</v>
      </c>
      <c r="BB45" s="262">
        <f t="shared" si="8"/>
        <v>534.50579000000005</v>
      </c>
      <c r="BC45" s="272">
        <f t="shared" si="9"/>
        <v>0.18272876669521862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2017</v>
      </c>
      <c r="P46" s="265">
        <v>1</v>
      </c>
      <c r="Q46" s="145">
        <v>7680.17</v>
      </c>
      <c r="R46" s="145">
        <v>106.47</v>
      </c>
      <c r="S46" s="261">
        <f t="shared" si="3"/>
        <v>7573.7</v>
      </c>
      <c r="T46" s="244">
        <v>3071.35</v>
      </c>
      <c r="W46" s="266">
        <f t="shared" si="4"/>
        <v>4502.3500000000004</v>
      </c>
      <c r="X46" s="246">
        <v>93.63</v>
      </c>
      <c r="Y46" s="244">
        <v>908.84</v>
      </c>
      <c r="Z46" s="246">
        <v>38.369999999999997</v>
      </c>
      <c r="AA46" s="244">
        <v>0</v>
      </c>
      <c r="AB46" s="244">
        <v>-18.170000000000002</v>
      </c>
      <c r="AC46" s="246">
        <v>42.02</v>
      </c>
      <c r="AD46" s="244">
        <v>200.81</v>
      </c>
      <c r="AE46" s="244">
        <v>643.92999999999995</v>
      </c>
      <c r="AF46" s="244">
        <v>537.32000000000005</v>
      </c>
      <c r="AG46" s="244">
        <v>124.57</v>
      </c>
      <c r="AH46" s="244">
        <v>0</v>
      </c>
      <c r="AI46" s="244">
        <v>138.22999999999999</v>
      </c>
      <c r="AJ46" s="244">
        <v>106.81</v>
      </c>
      <c r="AK46" s="244">
        <v>17.43</v>
      </c>
      <c r="AL46" s="246">
        <v>164.8</v>
      </c>
      <c r="AM46" s="244">
        <v>2.8</v>
      </c>
      <c r="AN46" s="244">
        <v>8.08</v>
      </c>
      <c r="AO46" s="244">
        <v>1.88</v>
      </c>
      <c r="AP46" s="244">
        <v>19.48</v>
      </c>
      <c r="AQ46" s="244">
        <v>0</v>
      </c>
      <c r="AR46" s="244">
        <v>9.19</v>
      </c>
      <c r="AS46" s="244">
        <v>0</v>
      </c>
      <c r="AT46" s="246">
        <v>7.43</v>
      </c>
      <c r="AU46" s="261">
        <f t="shared" si="5"/>
        <v>48.859999999999992</v>
      </c>
      <c r="AV46" s="261">
        <f t="shared" si="6"/>
        <v>1982.7599999999998</v>
      </c>
      <c r="AW46" s="245">
        <v>132</v>
      </c>
      <c r="AX46" s="261">
        <f t="shared" si="7"/>
        <v>1370.6000000000004</v>
      </c>
      <c r="AY46" s="244">
        <v>0</v>
      </c>
      <c r="AZ46" s="244">
        <v>0</v>
      </c>
      <c r="BA46" s="246">
        <v>260.427775</v>
      </c>
      <c r="BB46" s="262">
        <f t="shared" si="8"/>
        <v>1110.1722250000003</v>
      </c>
      <c r="BC46" s="272">
        <f t="shared" si="9"/>
        <v>0.17845959138925316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2017</v>
      </c>
      <c r="P47" s="265">
        <v>1</v>
      </c>
      <c r="Q47" s="145">
        <v>3019.91</v>
      </c>
      <c r="R47" s="145">
        <v>111.7</v>
      </c>
      <c r="S47" s="261">
        <f t="shared" si="3"/>
        <v>2908.21</v>
      </c>
      <c r="T47" s="244">
        <v>1146.4000000000001</v>
      </c>
      <c r="W47" s="266">
        <f t="shared" si="4"/>
        <v>1761.81</v>
      </c>
      <c r="X47" s="246">
        <v>40.97</v>
      </c>
      <c r="Y47" s="244">
        <v>276.27999999999997</v>
      </c>
      <c r="Z47" s="246">
        <v>8.6300000000000008</v>
      </c>
      <c r="AA47" s="244">
        <v>0</v>
      </c>
      <c r="AB47" s="244">
        <v>-2.2400000000000002</v>
      </c>
      <c r="AC47" s="246">
        <v>17.66</v>
      </c>
      <c r="AD47" s="244">
        <v>114.95</v>
      </c>
      <c r="AE47" s="244">
        <v>411.1</v>
      </c>
      <c r="AF47" s="244">
        <v>411.99</v>
      </c>
      <c r="AG47" s="244">
        <v>100.75</v>
      </c>
      <c r="AH47" s="244">
        <v>0</v>
      </c>
      <c r="AI47" s="244">
        <v>131.85</v>
      </c>
      <c r="AJ47" s="244">
        <v>30.4</v>
      </c>
      <c r="AK47" s="244">
        <v>0</v>
      </c>
      <c r="AL47" s="246">
        <v>91.29</v>
      </c>
      <c r="AM47" s="244">
        <v>2.8</v>
      </c>
      <c r="AN47" s="244">
        <v>2.11</v>
      </c>
      <c r="AO47" s="244">
        <v>0.55000000000000004</v>
      </c>
      <c r="AP47" s="244">
        <v>6.86</v>
      </c>
      <c r="AQ47" s="244">
        <v>0</v>
      </c>
      <c r="AR47" s="244">
        <v>5.14</v>
      </c>
      <c r="AS47" s="244">
        <v>0</v>
      </c>
      <c r="AT47" s="246">
        <v>4.47</v>
      </c>
      <c r="AU47" s="261">
        <f t="shared" si="5"/>
        <v>21.93</v>
      </c>
      <c r="AV47" s="261">
        <f t="shared" si="6"/>
        <v>1314.26</v>
      </c>
      <c r="AW47" s="245">
        <v>59</v>
      </c>
      <c r="AX47" s="261">
        <f t="shared" si="7"/>
        <v>78.089999999999918</v>
      </c>
      <c r="AY47" s="244">
        <v>0</v>
      </c>
      <c r="AZ47" s="244">
        <v>0</v>
      </c>
      <c r="BA47" s="246">
        <v>205.31865500000001</v>
      </c>
      <c r="BB47" s="262">
        <f t="shared" si="8"/>
        <v>-127.22865500000009</v>
      </c>
      <c r="BC47" s="272">
        <f t="shared" si="9"/>
        <v>2.5858386508207171E-2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2017</v>
      </c>
      <c r="P48" s="265">
        <v>1</v>
      </c>
      <c r="Q48" s="145">
        <v>7710.74</v>
      </c>
      <c r="R48" s="145">
        <v>100.4</v>
      </c>
      <c r="S48" s="261">
        <f t="shared" si="3"/>
        <v>7610.34</v>
      </c>
      <c r="T48" s="244">
        <v>3113.24</v>
      </c>
      <c r="W48" s="266">
        <f t="shared" si="4"/>
        <v>4497.1000000000004</v>
      </c>
      <c r="X48" s="246">
        <v>91.69</v>
      </c>
      <c r="Y48" s="244">
        <v>913.24</v>
      </c>
      <c r="Z48" s="246">
        <v>49.4</v>
      </c>
      <c r="AA48" s="244">
        <v>0</v>
      </c>
      <c r="AB48" s="244">
        <v>-12.25</v>
      </c>
      <c r="AC48" s="246">
        <v>35.71</v>
      </c>
      <c r="AD48" s="244">
        <v>299.55</v>
      </c>
      <c r="AE48" s="244">
        <v>803.7</v>
      </c>
      <c r="AF48" s="244">
        <v>1433.64</v>
      </c>
      <c r="AG48" s="244">
        <v>169.61</v>
      </c>
      <c r="AH48" s="244">
        <v>0</v>
      </c>
      <c r="AI48" s="244">
        <v>200.38</v>
      </c>
      <c r="AJ48" s="244">
        <v>57.4</v>
      </c>
      <c r="AK48" s="244">
        <v>0</v>
      </c>
      <c r="AL48" s="246">
        <v>115.57</v>
      </c>
      <c r="AM48" s="244">
        <v>3.02</v>
      </c>
      <c r="AN48" s="244">
        <v>1.98</v>
      </c>
      <c r="AO48" s="244">
        <v>2.73</v>
      </c>
      <c r="AP48" s="244">
        <v>10.37</v>
      </c>
      <c r="AQ48" s="244">
        <v>0</v>
      </c>
      <c r="AR48" s="244">
        <v>11.5</v>
      </c>
      <c r="AS48" s="244">
        <v>0</v>
      </c>
      <c r="AT48" s="246">
        <v>10.210000000000001</v>
      </c>
      <c r="AU48" s="261">
        <f t="shared" si="5"/>
        <v>39.81</v>
      </c>
      <c r="AV48" s="261">
        <f t="shared" si="6"/>
        <v>3119.6600000000008</v>
      </c>
      <c r="AW48" s="245">
        <v>132</v>
      </c>
      <c r="AX48" s="261">
        <f t="shared" si="7"/>
        <v>214.56999999999971</v>
      </c>
      <c r="AY48" s="244">
        <v>0</v>
      </c>
      <c r="AZ48" s="244">
        <v>0</v>
      </c>
      <c r="BA48" s="246">
        <v>459.76779500000004</v>
      </c>
      <c r="BB48" s="262">
        <f t="shared" si="8"/>
        <v>-245.19779500000033</v>
      </c>
      <c r="BC48" s="272">
        <f t="shared" si="9"/>
        <v>2.7827419936348484E-2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2017</v>
      </c>
      <c r="P49" s="265">
        <v>1</v>
      </c>
      <c r="Q49" s="145">
        <v>2474.0300000000002</v>
      </c>
      <c r="R49" s="145">
        <v>40.28</v>
      </c>
      <c r="S49" s="261">
        <f t="shared" si="3"/>
        <v>2433.75</v>
      </c>
      <c r="T49" s="244">
        <v>1055.6199999999999</v>
      </c>
      <c r="W49" s="266">
        <f t="shared" si="4"/>
        <v>1378.13</v>
      </c>
      <c r="X49" s="246">
        <v>30.98</v>
      </c>
      <c r="Y49" s="244">
        <v>292.05</v>
      </c>
      <c r="Z49" s="246">
        <v>13.35</v>
      </c>
      <c r="AA49" s="244">
        <v>0</v>
      </c>
      <c r="AB49" s="244">
        <v>-5.34</v>
      </c>
      <c r="AC49" s="246">
        <v>13.07</v>
      </c>
      <c r="AD49" s="244">
        <v>104.66</v>
      </c>
      <c r="AE49" s="244">
        <v>337.8</v>
      </c>
      <c r="AF49" s="244">
        <v>562.54</v>
      </c>
      <c r="AG49" s="244">
        <v>89.18</v>
      </c>
      <c r="AH49" s="244">
        <v>0</v>
      </c>
      <c r="AI49" s="244">
        <v>88.56</v>
      </c>
      <c r="AJ49" s="244">
        <v>25.72</v>
      </c>
      <c r="AK49" s="244">
        <v>0</v>
      </c>
      <c r="AL49" s="246">
        <v>42.74</v>
      </c>
      <c r="AM49" s="244">
        <v>6.12</v>
      </c>
      <c r="AN49" s="244">
        <v>10.35</v>
      </c>
      <c r="AO49" s="244">
        <v>0.49</v>
      </c>
      <c r="AP49" s="244">
        <v>6.01</v>
      </c>
      <c r="AQ49" s="244">
        <v>0</v>
      </c>
      <c r="AR49" s="244">
        <v>4.2699999999999996</v>
      </c>
      <c r="AS49" s="244">
        <v>0</v>
      </c>
      <c r="AT49" s="246">
        <v>4.17</v>
      </c>
      <c r="AU49" s="261">
        <f t="shared" si="5"/>
        <v>31.409999999999997</v>
      </c>
      <c r="AV49" s="261">
        <f t="shared" si="6"/>
        <v>1282.6100000000001</v>
      </c>
      <c r="AW49" s="245">
        <v>42</v>
      </c>
      <c r="AX49" s="261">
        <f t="shared" si="7"/>
        <v>-275.13000000000011</v>
      </c>
      <c r="AY49" s="244">
        <v>0</v>
      </c>
      <c r="AZ49" s="244">
        <v>0</v>
      </c>
      <c r="BA49" s="246">
        <v>96.705154999999991</v>
      </c>
      <c r="BB49" s="262">
        <f t="shared" si="8"/>
        <v>-371.8351550000001</v>
      </c>
      <c r="BC49" s="272">
        <f t="shared" si="9"/>
        <v>-0.11120722060767253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2017</v>
      </c>
      <c r="P50" s="265">
        <v>1</v>
      </c>
      <c r="Q50" s="145">
        <v>5815.85</v>
      </c>
      <c r="R50" s="145">
        <v>66.39</v>
      </c>
      <c r="S50" s="261">
        <f t="shared" si="3"/>
        <v>5749.46</v>
      </c>
      <c r="T50" s="244">
        <v>2292.9899999999998</v>
      </c>
      <c r="W50" s="266">
        <f t="shared" si="4"/>
        <v>3456.4700000000003</v>
      </c>
      <c r="X50" s="246">
        <v>61.13</v>
      </c>
      <c r="Y50" s="244">
        <v>689.93</v>
      </c>
      <c r="Z50" s="246">
        <v>40.340000000000003</v>
      </c>
      <c r="AA50" s="244">
        <v>0</v>
      </c>
      <c r="AB50" s="244">
        <v>-14.21</v>
      </c>
      <c r="AC50" s="246">
        <v>22.54</v>
      </c>
      <c r="AD50" s="244">
        <v>203.82</v>
      </c>
      <c r="AE50" s="244">
        <v>605.99</v>
      </c>
      <c r="AF50" s="244">
        <v>899.34</v>
      </c>
      <c r="AG50" s="244">
        <v>171.4</v>
      </c>
      <c r="AH50" s="244">
        <v>0</v>
      </c>
      <c r="AI50" s="244">
        <v>132.08000000000001</v>
      </c>
      <c r="AJ50" s="244">
        <v>29.21</v>
      </c>
      <c r="AK50" s="244">
        <v>10.86</v>
      </c>
      <c r="AL50" s="246">
        <v>124.68</v>
      </c>
      <c r="AM50" s="244">
        <v>3.37</v>
      </c>
      <c r="AN50" s="244">
        <v>8.61</v>
      </c>
      <c r="AO50" s="244">
        <v>1.58</v>
      </c>
      <c r="AP50" s="244">
        <v>13.23</v>
      </c>
      <c r="AQ50" s="244">
        <v>2.63</v>
      </c>
      <c r="AR50" s="244">
        <v>9.58</v>
      </c>
      <c r="AS50" s="244">
        <v>0</v>
      </c>
      <c r="AT50" s="246">
        <v>8.3000000000000007</v>
      </c>
      <c r="AU50" s="261">
        <f t="shared" si="5"/>
        <v>47.3</v>
      </c>
      <c r="AV50" s="261">
        <f t="shared" si="6"/>
        <v>2224.6800000000003</v>
      </c>
      <c r="AW50" s="245">
        <v>100</v>
      </c>
      <c r="AX50" s="261">
        <f t="shared" si="7"/>
        <v>348.7199999999998</v>
      </c>
      <c r="AY50" s="244">
        <v>0</v>
      </c>
      <c r="AZ50" s="244">
        <v>0</v>
      </c>
      <c r="BA50" s="246">
        <v>260.85831499999995</v>
      </c>
      <c r="BB50" s="262">
        <f t="shared" si="8"/>
        <v>87.861684999999852</v>
      </c>
      <c r="BC50" s="272">
        <f t="shared" si="9"/>
        <v>5.9960280956352002E-2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2017</v>
      </c>
      <c r="P51" s="265">
        <v>1</v>
      </c>
      <c r="Q51" s="145">
        <v>3089.03</v>
      </c>
      <c r="R51" s="145">
        <v>56.56</v>
      </c>
      <c r="S51" s="261">
        <f t="shared" si="3"/>
        <v>3032.4700000000003</v>
      </c>
      <c r="T51" s="244">
        <v>1228.31</v>
      </c>
      <c r="W51" s="266">
        <f t="shared" si="4"/>
        <v>1804.1600000000003</v>
      </c>
      <c r="X51" s="246">
        <v>39.76</v>
      </c>
      <c r="Y51" s="244">
        <v>363.9</v>
      </c>
      <c r="Z51" s="246">
        <v>21.68</v>
      </c>
      <c r="AA51" s="244">
        <v>0</v>
      </c>
      <c r="AB51" s="244">
        <v>-5.47</v>
      </c>
      <c r="AC51" s="246">
        <v>18.78</v>
      </c>
      <c r="AD51" s="244">
        <v>121.61</v>
      </c>
      <c r="AE51" s="244">
        <v>288.81</v>
      </c>
      <c r="AF51" s="244">
        <v>429.38</v>
      </c>
      <c r="AG51" s="244">
        <v>99.2</v>
      </c>
      <c r="AH51" s="244">
        <v>0</v>
      </c>
      <c r="AI51" s="244">
        <v>109.66</v>
      </c>
      <c r="AJ51" s="244">
        <v>37.33</v>
      </c>
      <c r="AK51" s="244">
        <v>0</v>
      </c>
      <c r="AL51" s="246">
        <v>29.11</v>
      </c>
      <c r="AM51" s="244">
        <v>0.8</v>
      </c>
      <c r="AN51" s="244">
        <v>7.44</v>
      </c>
      <c r="AO51" s="244">
        <v>0.25</v>
      </c>
      <c r="AP51" s="244">
        <v>10.99</v>
      </c>
      <c r="AQ51" s="244">
        <v>0</v>
      </c>
      <c r="AR51" s="244">
        <v>5.07</v>
      </c>
      <c r="AS51" s="244">
        <v>0</v>
      </c>
      <c r="AT51" s="246">
        <v>2.2000000000000002</v>
      </c>
      <c r="AU51" s="261">
        <f t="shared" si="5"/>
        <v>26.75</v>
      </c>
      <c r="AV51" s="261">
        <f t="shared" si="6"/>
        <v>1141.8499999999999</v>
      </c>
      <c r="AW51" s="245">
        <v>53</v>
      </c>
      <c r="AX51" s="261">
        <f t="shared" si="7"/>
        <v>197.28000000000043</v>
      </c>
      <c r="AY51" s="244">
        <v>0</v>
      </c>
      <c r="AZ51" s="244">
        <v>0</v>
      </c>
      <c r="BA51" s="246">
        <v>266.31834500000002</v>
      </c>
      <c r="BB51" s="262">
        <f t="shared" si="8"/>
        <v>-69.038344999999595</v>
      </c>
      <c r="BC51" s="272">
        <f t="shared" si="9"/>
        <v>6.386470833886379E-2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2017</v>
      </c>
      <c r="P52" s="265">
        <v>1</v>
      </c>
      <c r="Q52" s="145">
        <v>3104.8</v>
      </c>
      <c r="R52" s="145">
        <v>71.98</v>
      </c>
      <c r="S52" s="261">
        <f t="shared" si="3"/>
        <v>3032.82</v>
      </c>
      <c r="T52" s="244">
        <v>1246.76</v>
      </c>
      <c r="W52" s="266">
        <f t="shared" si="4"/>
        <v>1786.0600000000002</v>
      </c>
      <c r="X52" s="246">
        <v>36.81</v>
      </c>
      <c r="Y52" s="244">
        <v>363.94</v>
      </c>
      <c r="Z52" s="246">
        <v>18.25</v>
      </c>
      <c r="AA52" s="244">
        <v>0</v>
      </c>
      <c r="AB52" s="244">
        <v>-6.52</v>
      </c>
      <c r="AC52" s="246">
        <v>30.56</v>
      </c>
      <c r="AD52" s="244">
        <v>128.31</v>
      </c>
      <c r="AE52" s="244">
        <v>354.98</v>
      </c>
      <c r="AF52" s="244">
        <v>154.16</v>
      </c>
      <c r="AG52" s="244">
        <v>139.66</v>
      </c>
      <c r="AH52" s="244">
        <v>0</v>
      </c>
      <c r="AI52" s="244">
        <v>92.26</v>
      </c>
      <c r="AJ52" s="244">
        <v>21</v>
      </c>
      <c r="AK52" s="244">
        <v>0</v>
      </c>
      <c r="AL52" s="246">
        <v>40.98</v>
      </c>
      <c r="AM52" s="244">
        <v>2.88</v>
      </c>
      <c r="AN52" s="244">
        <v>8.76</v>
      </c>
      <c r="AO52" s="244">
        <v>0.76</v>
      </c>
      <c r="AP52" s="244">
        <v>6.51</v>
      </c>
      <c r="AQ52" s="244">
        <v>0</v>
      </c>
      <c r="AR52" s="244">
        <v>2.67</v>
      </c>
      <c r="AS52" s="244">
        <v>0</v>
      </c>
      <c r="AT52" s="246">
        <v>2.13</v>
      </c>
      <c r="AU52" s="261">
        <f t="shared" si="5"/>
        <v>23.709999999999997</v>
      </c>
      <c r="AV52" s="261">
        <f t="shared" si="6"/>
        <v>955.06000000000006</v>
      </c>
      <c r="AW52" s="245">
        <v>53</v>
      </c>
      <c r="AX52" s="261">
        <f t="shared" si="7"/>
        <v>383.04000000000008</v>
      </c>
      <c r="AY52" s="244">
        <v>0</v>
      </c>
      <c r="AZ52" s="244">
        <v>0</v>
      </c>
      <c r="BA52" s="246">
        <v>273.11892</v>
      </c>
      <c r="BB52" s="262">
        <f t="shared" si="8"/>
        <v>109.92108000000007</v>
      </c>
      <c r="BC52" s="272">
        <f t="shared" si="9"/>
        <v>0.12337026539551664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2017</v>
      </c>
      <c r="P53" s="265">
        <v>1</v>
      </c>
      <c r="Q53" s="145">
        <v>1613.85</v>
      </c>
      <c r="R53" s="145">
        <v>53.13</v>
      </c>
      <c r="S53" s="261">
        <f t="shared" si="3"/>
        <v>1560.7199999999998</v>
      </c>
      <c r="T53" s="244">
        <v>627.77</v>
      </c>
      <c r="W53" s="266">
        <f t="shared" si="4"/>
        <v>932.94999999999982</v>
      </c>
      <c r="X53" s="246">
        <v>24.52</v>
      </c>
      <c r="Y53" s="244">
        <v>132.66</v>
      </c>
      <c r="Z53" s="246">
        <v>21.95</v>
      </c>
      <c r="AA53" s="244">
        <v>0</v>
      </c>
      <c r="AB53" s="244">
        <v>-0.51</v>
      </c>
      <c r="AC53" s="246">
        <v>24.82</v>
      </c>
      <c r="AD53" s="244">
        <v>92.84</v>
      </c>
      <c r="AE53" s="244">
        <v>228.96</v>
      </c>
      <c r="AF53" s="244">
        <v>130.58000000000001</v>
      </c>
      <c r="AG53" s="244">
        <v>92.74</v>
      </c>
      <c r="AH53" s="244">
        <v>0</v>
      </c>
      <c r="AI53" s="244">
        <v>76.09</v>
      </c>
      <c r="AJ53" s="244">
        <v>23.51</v>
      </c>
      <c r="AK53" s="244">
        <v>0</v>
      </c>
      <c r="AL53" s="246">
        <v>23.74</v>
      </c>
      <c r="AM53" s="244">
        <v>0.85</v>
      </c>
      <c r="AN53" s="244">
        <v>2.71</v>
      </c>
      <c r="AO53" s="244">
        <v>1.82</v>
      </c>
      <c r="AP53" s="244">
        <v>12.13</v>
      </c>
      <c r="AQ53" s="244">
        <v>0</v>
      </c>
      <c r="AR53" s="244">
        <v>4.4800000000000004</v>
      </c>
      <c r="AS53" s="244">
        <v>0</v>
      </c>
      <c r="AT53" s="246">
        <v>0.5</v>
      </c>
      <c r="AU53" s="261">
        <f t="shared" si="5"/>
        <v>22.490000000000002</v>
      </c>
      <c r="AV53" s="261">
        <f t="shared" si="6"/>
        <v>690.95</v>
      </c>
      <c r="AW53" s="245">
        <v>28</v>
      </c>
      <c r="AX53" s="261">
        <f t="shared" si="7"/>
        <v>59.179999999999723</v>
      </c>
      <c r="AY53" s="244">
        <v>0</v>
      </c>
      <c r="AZ53" s="244">
        <v>0</v>
      </c>
      <c r="BA53" s="246">
        <v>202.27552</v>
      </c>
      <c r="BB53" s="262">
        <f t="shared" si="8"/>
        <v>-143.09552000000028</v>
      </c>
      <c r="BC53" s="272">
        <f t="shared" si="9"/>
        <v>3.6670074666170789E-2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2017</v>
      </c>
      <c r="P54" s="265">
        <v>1</v>
      </c>
      <c r="Q54" s="145">
        <v>6073.95</v>
      </c>
      <c r="R54" s="145">
        <v>133.58000000000001</v>
      </c>
      <c r="S54" s="261">
        <f t="shared" si="3"/>
        <v>5940.37</v>
      </c>
      <c r="T54" s="244">
        <v>2500.96</v>
      </c>
      <c r="W54" s="266">
        <f t="shared" si="4"/>
        <v>3439.41</v>
      </c>
      <c r="X54" s="246">
        <v>75.989999999999995</v>
      </c>
      <c r="Y54" s="244">
        <v>712.85</v>
      </c>
      <c r="Z54" s="246">
        <v>33.479999999999997</v>
      </c>
      <c r="AA54" s="244">
        <v>0</v>
      </c>
      <c r="AB54" s="244">
        <v>-16.66</v>
      </c>
      <c r="AC54" s="246">
        <v>53.13</v>
      </c>
      <c r="AD54" s="244">
        <v>172.8</v>
      </c>
      <c r="AE54" s="244">
        <v>554.29</v>
      </c>
      <c r="AF54" s="244">
        <v>329.86</v>
      </c>
      <c r="AG54" s="244">
        <v>213.12</v>
      </c>
      <c r="AH54" s="244">
        <v>0</v>
      </c>
      <c r="AI54" s="244">
        <v>162.65</v>
      </c>
      <c r="AJ54" s="244">
        <v>42.17</v>
      </c>
      <c r="AK54" s="244">
        <v>0</v>
      </c>
      <c r="AL54" s="246">
        <v>70.34</v>
      </c>
      <c r="AM54" s="244">
        <v>4.21</v>
      </c>
      <c r="AN54" s="244">
        <v>9.26</v>
      </c>
      <c r="AO54" s="244">
        <v>1.49</v>
      </c>
      <c r="AP54" s="244">
        <v>21.24</v>
      </c>
      <c r="AQ54" s="244">
        <v>3.41</v>
      </c>
      <c r="AR54" s="244">
        <v>4.75</v>
      </c>
      <c r="AS54" s="244">
        <v>0</v>
      </c>
      <c r="AT54" s="246">
        <v>4.91</v>
      </c>
      <c r="AU54" s="261">
        <f t="shared" si="5"/>
        <v>49.269999999999996</v>
      </c>
      <c r="AV54" s="261">
        <f t="shared" si="6"/>
        <v>1594.4999999999998</v>
      </c>
      <c r="AW54" s="245">
        <v>104</v>
      </c>
      <c r="AX54" s="261">
        <f t="shared" si="7"/>
        <v>955.05999999999972</v>
      </c>
      <c r="AY54" s="244">
        <v>0</v>
      </c>
      <c r="AZ54" s="244">
        <v>0</v>
      </c>
      <c r="BA54" s="246">
        <v>270.38890499999997</v>
      </c>
      <c r="BB54" s="262">
        <f t="shared" si="8"/>
        <v>684.6710949999997</v>
      </c>
      <c r="BC54" s="272">
        <f t="shared" si="9"/>
        <v>0.15723869969295101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2017</v>
      </c>
      <c r="P55" s="265">
        <v>1</v>
      </c>
      <c r="Q55" s="145">
        <v>2737.2</v>
      </c>
      <c r="R55" s="145">
        <v>42.68</v>
      </c>
      <c r="S55" s="261">
        <f t="shared" si="3"/>
        <v>2694.52</v>
      </c>
      <c r="T55" s="244">
        <v>1091.94</v>
      </c>
      <c r="W55" s="266">
        <f t="shared" si="4"/>
        <v>1602.58</v>
      </c>
      <c r="X55" s="246">
        <v>50.47</v>
      </c>
      <c r="Y55" s="244">
        <v>323.33999999999997</v>
      </c>
      <c r="Z55" s="246">
        <v>11.37</v>
      </c>
      <c r="AA55" s="244">
        <v>0</v>
      </c>
      <c r="AB55" s="244">
        <v>-7.65</v>
      </c>
      <c r="AC55" s="246">
        <v>28.88</v>
      </c>
      <c r="AD55" s="244">
        <v>137.13999999999999</v>
      </c>
      <c r="AE55" s="244">
        <v>230.06</v>
      </c>
      <c r="AF55" s="244">
        <v>109.68</v>
      </c>
      <c r="AG55" s="244">
        <v>157.97999999999999</v>
      </c>
      <c r="AH55" s="244">
        <v>0</v>
      </c>
      <c r="AI55" s="244">
        <v>137.54</v>
      </c>
      <c r="AJ55" s="244">
        <v>38.85</v>
      </c>
      <c r="AK55" s="244">
        <v>0</v>
      </c>
      <c r="AL55" s="246">
        <v>42.61</v>
      </c>
      <c r="AM55" s="244">
        <v>3.45</v>
      </c>
      <c r="AN55" s="244">
        <v>15.74</v>
      </c>
      <c r="AO55" s="244">
        <v>0.17</v>
      </c>
      <c r="AP55" s="244">
        <v>54.99</v>
      </c>
      <c r="AQ55" s="244">
        <v>0</v>
      </c>
      <c r="AR55" s="244">
        <v>13.36</v>
      </c>
      <c r="AS55" s="244">
        <v>0</v>
      </c>
      <c r="AT55" s="246">
        <v>4.1900000000000004</v>
      </c>
      <c r="AU55" s="261">
        <f t="shared" si="5"/>
        <v>91.9</v>
      </c>
      <c r="AV55" s="261">
        <f t="shared" si="6"/>
        <v>945.76</v>
      </c>
      <c r="AW55" s="245">
        <v>47</v>
      </c>
      <c r="AX55" s="261">
        <f t="shared" si="7"/>
        <v>245.87000000000012</v>
      </c>
      <c r="AY55" s="244">
        <v>0</v>
      </c>
      <c r="AZ55" s="244">
        <v>0</v>
      </c>
      <c r="BA55" s="246">
        <v>81.176359999999988</v>
      </c>
      <c r="BB55" s="262">
        <f t="shared" si="8"/>
        <v>164.69364000000013</v>
      </c>
      <c r="BC55" s="272">
        <f t="shared" si="9"/>
        <v>8.9825368990209029E-2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2017</v>
      </c>
      <c r="P56" s="265">
        <v>1</v>
      </c>
      <c r="Q56" s="145">
        <v>2111.14</v>
      </c>
      <c r="R56" s="145">
        <v>48.16</v>
      </c>
      <c r="S56" s="261">
        <f t="shared" si="3"/>
        <v>2062.98</v>
      </c>
      <c r="T56" s="244">
        <v>1095.77</v>
      </c>
      <c r="W56" s="266">
        <f t="shared" si="4"/>
        <v>967.21</v>
      </c>
      <c r="X56" s="246">
        <v>33.25</v>
      </c>
      <c r="Y56" s="244">
        <v>144.41</v>
      </c>
      <c r="Z56" s="246">
        <v>10.8</v>
      </c>
      <c r="AA56" s="244">
        <v>0</v>
      </c>
      <c r="AB56" s="244">
        <v>-7.0000000000000007E-2</v>
      </c>
      <c r="AC56" s="246">
        <v>23.66</v>
      </c>
      <c r="AD56" s="244">
        <v>57.24</v>
      </c>
      <c r="AE56" s="244">
        <v>275.69</v>
      </c>
      <c r="AF56" s="244">
        <v>102.21</v>
      </c>
      <c r="AG56" s="244">
        <v>57.09</v>
      </c>
      <c r="AH56" s="244">
        <v>0</v>
      </c>
      <c r="AI56" s="244">
        <v>72.3</v>
      </c>
      <c r="AJ56" s="244">
        <v>71.86</v>
      </c>
      <c r="AK56" s="244">
        <v>0</v>
      </c>
      <c r="AL56" s="246">
        <v>33.47</v>
      </c>
      <c r="AM56" s="244">
        <v>1.81</v>
      </c>
      <c r="AN56" s="244">
        <v>7.6</v>
      </c>
      <c r="AO56" s="244">
        <v>0</v>
      </c>
      <c r="AP56" s="244">
        <v>11.34</v>
      </c>
      <c r="AQ56" s="244">
        <v>0</v>
      </c>
      <c r="AR56" s="244">
        <v>4.04</v>
      </c>
      <c r="AS56" s="244">
        <v>0</v>
      </c>
      <c r="AT56" s="246">
        <v>1.21</v>
      </c>
      <c r="AU56" s="261">
        <f t="shared" si="5"/>
        <v>26</v>
      </c>
      <c r="AV56" s="261">
        <f t="shared" si="6"/>
        <v>695.86</v>
      </c>
      <c r="AW56" s="245">
        <v>36</v>
      </c>
      <c r="AX56" s="261">
        <f t="shared" si="7"/>
        <v>70.480000000000018</v>
      </c>
      <c r="AY56" s="244">
        <v>0</v>
      </c>
      <c r="AZ56" s="244">
        <v>0</v>
      </c>
      <c r="BA56" s="246">
        <v>41.429690000000001</v>
      </c>
      <c r="BB56" s="262">
        <f t="shared" si="8"/>
        <v>29.050310000000017</v>
      </c>
      <c r="BC56" s="272">
        <f t="shared" si="9"/>
        <v>3.3384806313176779E-2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2017</v>
      </c>
      <c r="P57" s="265">
        <v>1</v>
      </c>
      <c r="Q57" s="145">
        <v>2265.06</v>
      </c>
      <c r="R57" s="145">
        <v>32.33</v>
      </c>
      <c r="S57" s="261">
        <f t="shared" si="3"/>
        <v>2232.73</v>
      </c>
      <c r="T57" s="244">
        <v>879.09</v>
      </c>
      <c r="W57" s="266">
        <f t="shared" si="4"/>
        <v>1353.6399999999999</v>
      </c>
      <c r="X57" s="246">
        <v>50.89</v>
      </c>
      <c r="Y57" s="244">
        <v>189.78</v>
      </c>
      <c r="Z57" s="246">
        <v>39.86</v>
      </c>
      <c r="AA57" s="244">
        <v>0</v>
      </c>
      <c r="AB57" s="244">
        <v>57.91</v>
      </c>
      <c r="AC57" s="246">
        <v>14.64</v>
      </c>
      <c r="AD57" s="244">
        <v>87.85</v>
      </c>
      <c r="AE57" s="244">
        <v>242.06</v>
      </c>
      <c r="AF57" s="244">
        <v>132.56</v>
      </c>
      <c r="AG57" s="244">
        <v>170.9</v>
      </c>
      <c r="AH57" s="244">
        <v>0</v>
      </c>
      <c r="AI57" s="244">
        <v>74.16</v>
      </c>
      <c r="AJ57" s="244">
        <v>29.6</v>
      </c>
      <c r="AK57" s="244">
        <v>1.79</v>
      </c>
      <c r="AL57" s="246">
        <v>51.81</v>
      </c>
      <c r="AM57" s="244">
        <v>0.19</v>
      </c>
      <c r="AN57" s="244">
        <v>2.2599999999999998</v>
      </c>
      <c r="AO57" s="244">
        <v>0.16</v>
      </c>
      <c r="AP57" s="244">
        <v>5.52</v>
      </c>
      <c r="AQ57" s="244">
        <v>0</v>
      </c>
      <c r="AR57" s="244">
        <v>4.38</v>
      </c>
      <c r="AS57" s="244">
        <v>0</v>
      </c>
      <c r="AT57" s="246">
        <v>1.26</v>
      </c>
      <c r="AU57" s="261">
        <f t="shared" si="5"/>
        <v>13.769999999999998</v>
      </c>
      <c r="AV57" s="261">
        <f t="shared" si="6"/>
        <v>804.5</v>
      </c>
      <c r="AW57" s="245">
        <v>44</v>
      </c>
      <c r="AX57" s="261">
        <f t="shared" si="7"/>
        <v>297.15999999999985</v>
      </c>
      <c r="AY57" s="244">
        <v>0</v>
      </c>
      <c r="AZ57" s="244">
        <v>0</v>
      </c>
      <c r="BA57" s="246">
        <v>190.993415</v>
      </c>
      <c r="BB57" s="262">
        <f t="shared" si="8"/>
        <v>106.16658499999986</v>
      </c>
      <c r="BC57" s="272">
        <f t="shared" si="9"/>
        <v>0.13119299268010554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2017</v>
      </c>
      <c r="P58" s="265">
        <v>1</v>
      </c>
      <c r="Q58" s="145">
        <v>2801.29</v>
      </c>
      <c r="R58" s="145">
        <v>43.75</v>
      </c>
      <c r="S58" s="261">
        <f t="shared" si="3"/>
        <v>2757.54</v>
      </c>
      <c r="T58" s="244">
        <v>1121.74</v>
      </c>
      <c r="W58" s="266">
        <f t="shared" si="4"/>
        <v>1635.8</v>
      </c>
      <c r="X58" s="246">
        <v>33.229999999999997</v>
      </c>
      <c r="Y58" s="244">
        <v>330.9</v>
      </c>
      <c r="Z58" s="246">
        <v>17.53</v>
      </c>
      <c r="AA58" s="244">
        <v>0</v>
      </c>
      <c r="AB58" s="244">
        <v>-6.73</v>
      </c>
      <c r="AC58" s="246">
        <v>15.56</v>
      </c>
      <c r="AD58" s="244">
        <v>107.2</v>
      </c>
      <c r="AE58" s="244">
        <v>274.12</v>
      </c>
      <c r="AF58" s="244">
        <v>146.1</v>
      </c>
      <c r="AG58" s="244">
        <v>131.09</v>
      </c>
      <c r="AH58" s="244">
        <v>0</v>
      </c>
      <c r="AI58" s="244">
        <v>68.2</v>
      </c>
      <c r="AJ58" s="244">
        <v>32.53</v>
      </c>
      <c r="AK58" s="244">
        <v>2</v>
      </c>
      <c r="AL58" s="246">
        <v>36.99</v>
      </c>
      <c r="AM58" s="244">
        <v>4.21</v>
      </c>
      <c r="AN58" s="244">
        <v>3.86</v>
      </c>
      <c r="AO58" s="244">
        <v>2.96</v>
      </c>
      <c r="AP58" s="244">
        <v>10.25</v>
      </c>
      <c r="AQ58" s="244">
        <v>0</v>
      </c>
      <c r="AR58" s="244">
        <v>12.17</v>
      </c>
      <c r="AS58" s="244">
        <v>0</v>
      </c>
      <c r="AT58" s="246">
        <v>4.71</v>
      </c>
      <c r="AU58" s="261">
        <f t="shared" si="5"/>
        <v>38.160000000000004</v>
      </c>
      <c r="AV58" s="261">
        <f t="shared" si="6"/>
        <v>836.39</v>
      </c>
      <c r="AW58" s="245">
        <v>48</v>
      </c>
      <c r="AX58" s="261">
        <f t="shared" si="7"/>
        <v>378.57999999999981</v>
      </c>
      <c r="AY58" s="244">
        <v>0</v>
      </c>
      <c r="AZ58" s="244">
        <v>0</v>
      </c>
      <c r="BA58" s="246">
        <v>377.58357999999998</v>
      </c>
      <c r="BB58" s="262">
        <f t="shared" si="8"/>
        <v>0.99641999999983</v>
      </c>
      <c r="BC58" s="272">
        <f t="shared" si="9"/>
        <v>0.13514487968043287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2017</v>
      </c>
      <c r="P59" s="265">
        <v>1</v>
      </c>
      <c r="Q59" s="145">
        <v>3246.95</v>
      </c>
      <c r="R59" s="145">
        <v>101.59</v>
      </c>
      <c r="S59" s="261">
        <f t="shared" si="3"/>
        <v>3145.3599999999997</v>
      </c>
      <c r="T59" s="244">
        <v>1256.77</v>
      </c>
      <c r="W59" s="266">
        <f t="shared" si="4"/>
        <v>1888.5899999999997</v>
      </c>
      <c r="X59" s="246">
        <v>55.93</v>
      </c>
      <c r="Y59" s="244">
        <v>298.81</v>
      </c>
      <c r="Z59" s="246">
        <v>8.1999999999999993</v>
      </c>
      <c r="AA59" s="244">
        <v>0</v>
      </c>
      <c r="AB59" s="244">
        <v>-7.66</v>
      </c>
      <c r="AC59" s="246">
        <v>19.03</v>
      </c>
      <c r="AD59" s="244">
        <v>82.34</v>
      </c>
      <c r="AE59" s="244">
        <v>431.19</v>
      </c>
      <c r="AF59" s="244">
        <v>179.98</v>
      </c>
      <c r="AG59" s="244">
        <v>225.39</v>
      </c>
      <c r="AH59" s="244">
        <v>0</v>
      </c>
      <c r="AI59" s="244">
        <v>177.88</v>
      </c>
      <c r="AJ59" s="244">
        <v>53.27</v>
      </c>
      <c r="AK59" s="244">
        <v>4.46</v>
      </c>
      <c r="AL59" s="246">
        <v>58.08</v>
      </c>
      <c r="AM59" s="244">
        <v>3.03</v>
      </c>
      <c r="AN59" s="244">
        <v>12.21</v>
      </c>
      <c r="AO59" s="244">
        <v>0.41</v>
      </c>
      <c r="AP59" s="244">
        <v>8.0500000000000007</v>
      </c>
      <c r="AQ59" s="244">
        <v>0</v>
      </c>
      <c r="AR59" s="244">
        <v>5.35</v>
      </c>
      <c r="AS59" s="244">
        <v>0</v>
      </c>
      <c r="AT59" s="246">
        <v>4.62</v>
      </c>
      <c r="AU59" s="261">
        <f t="shared" si="5"/>
        <v>33.67</v>
      </c>
      <c r="AV59" s="261">
        <f t="shared" si="6"/>
        <v>1246.26</v>
      </c>
      <c r="AW59" s="245">
        <v>64</v>
      </c>
      <c r="AX59" s="261">
        <f t="shared" si="7"/>
        <v>226.75999999999954</v>
      </c>
      <c r="AY59" s="244">
        <v>0</v>
      </c>
      <c r="AZ59" s="244">
        <v>0</v>
      </c>
      <c r="BA59" s="246">
        <v>276.97421000000003</v>
      </c>
      <c r="BB59" s="262">
        <f t="shared" si="8"/>
        <v>-50.214210000000492</v>
      </c>
      <c r="BC59" s="272">
        <f t="shared" si="9"/>
        <v>6.9837847826421579E-2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2017</v>
      </c>
      <c r="P60" s="265">
        <v>1</v>
      </c>
      <c r="Q60" s="145">
        <v>5697.27</v>
      </c>
      <c r="R60" s="145">
        <v>54.48</v>
      </c>
      <c r="S60" s="261">
        <f t="shared" si="3"/>
        <v>5642.7900000000009</v>
      </c>
      <c r="T60" s="244">
        <v>2454.09</v>
      </c>
      <c r="W60" s="266">
        <f t="shared" si="4"/>
        <v>3188.7000000000007</v>
      </c>
      <c r="X60" s="246">
        <v>57.8</v>
      </c>
      <c r="Y60" s="244">
        <v>677.13</v>
      </c>
      <c r="Z60" s="246">
        <v>23.22</v>
      </c>
      <c r="AA60" s="244">
        <v>0</v>
      </c>
      <c r="AB60" s="244">
        <v>-5.46</v>
      </c>
      <c r="AC60" s="246">
        <v>12.97</v>
      </c>
      <c r="AD60" s="244">
        <v>109.65</v>
      </c>
      <c r="AE60" s="244">
        <v>442.55</v>
      </c>
      <c r="AF60" s="244">
        <v>368.36</v>
      </c>
      <c r="AG60" s="244">
        <v>134.46</v>
      </c>
      <c r="AH60" s="244">
        <v>0</v>
      </c>
      <c r="AI60" s="244">
        <v>271.69</v>
      </c>
      <c r="AJ60" s="244">
        <v>49.41</v>
      </c>
      <c r="AK60" s="244">
        <v>0</v>
      </c>
      <c r="AL60" s="246">
        <v>50.93</v>
      </c>
      <c r="AM60" s="244">
        <v>4.2699999999999996</v>
      </c>
      <c r="AN60" s="244">
        <v>13.82</v>
      </c>
      <c r="AO60" s="244">
        <v>1.01</v>
      </c>
      <c r="AP60" s="244">
        <v>44.6</v>
      </c>
      <c r="AQ60" s="244">
        <v>0</v>
      </c>
      <c r="AR60" s="244">
        <v>5.01</v>
      </c>
      <c r="AS60" s="244">
        <v>0</v>
      </c>
      <c r="AT60" s="246">
        <v>73.959999999999994</v>
      </c>
      <c r="AU60" s="261">
        <f t="shared" si="5"/>
        <v>142.67000000000002</v>
      </c>
      <c r="AV60" s="261">
        <f t="shared" si="6"/>
        <v>1569.7200000000003</v>
      </c>
      <c r="AW60" s="245">
        <v>98</v>
      </c>
      <c r="AX60" s="261">
        <f t="shared" si="7"/>
        <v>770.3400000000006</v>
      </c>
      <c r="AY60" s="244">
        <v>0</v>
      </c>
      <c r="AZ60" s="244">
        <v>0</v>
      </c>
      <c r="BA60" s="246">
        <v>280.55552000000006</v>
      </c>
      <c r="BB60" s="262">
        <f t="shared" si="8"/>
        <v>489.78448000000054</v>
      </c>
      <c r="BC60" s="272">
        <f t="shared" si="9"/>
        <v>0.1352121279138957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2017</v>
      </c>
      <c r="P61" s="265">
        <v>1</v>
      </c>
      <c r="Q61" s="145">
        <v>3759.13</v>
      </c>
      <c r="R61" s="145">
        <v>42.75</v>
      </c>
      <c r="S61" s="261">
        <f t="shared" si="3"/>
        <v>3716.38</v>
      </c>
      <c r="T61" s="244">
        <v>1493.9</v>
      </c>
      <c r="W61" s="266">
        <f t="shared" si="4"/>
        <v>2222.48</v>
      </c>
      <c r="X61" s="246">
        <v>86.18</v>
      </c>
      <c r="Y61" s="244">
        <v>445.96</v>
      </c>
      <c r="Z61" s="246">
        <v>23.23</v>
      </c>
      <c r="AA61" s="244">
        <v>0</v>
      </c>
      <c r="AB61" s="244">
        <v>-5.5</v>
      </c>
      <c r="AC61" s="246">
        <v>15.11</v>
      </c>
      <c r="AD61" s="244">
        <v>82.41</v>
      </c>
      <c r="AE61" s="244">
        <v>380.93</v>
      </c>
      <c r="AF61" s="244">
        <v>306.58</v>
      </c>
      <c r="AG61" s="244">
        <v>120.63</v>
      </c>
      <c r="AH61" s="244">
        <v>0</v>
      </c>
      <c r="AI61" s="244">
        <v>96.78</v>
      </c>
      <c r="AJ61" s="244">
        <v>43.67</v>
      </c>
      <c r="AK61" s="244">
        <v>0</v>
      </c>
      <c r="AL61" s="246">
        <v>71.59</v>
      </c>
      <c r="AM61" s="244">
        <v>5.32</v>
      </c>
      <c r="AN61" s="244">
        <v>10.029999999999999</v>
      </c>
      <c r="AO61" s="244">
        <v>0.53</v>
      </c>
      <c r="AP61" s="244">
        <v>28.81</v>
      </c>
      <c r="AQ61" s="244">
        <v>0</v>
      </c>
      <c r="AR61" s="244">
        <v>3.14</v>
      </c>
      <c r="AS61" s="244">
        <v>0</v>
      </c>
      <c r="AT61" s="246">
        <v>52.28</v>
      </c>
      <c r="AU61" s="261">
        <f t="shared" si="5"/>
        <v>100.11</v>
      </c>
      <c r="AV61" s="261">
        <f t="shared" si="6"/>
        <v>1202.6999999999998</v>
      </c>
      <c r="AW61" s="245">
        <v>64</v>
      </c>
      <c r="AX61" s="261">
        <f t="shared" si="7"/>
        <v>410.02000000000021</v>
      </c>
      <c r="AY61" s="244">
        <v>0</v>
      </c>
      <c r="AZ61" s="244">
        <v>0</v>
      </c>
      <c r="BA61" s="246">
        <v>311.14343000000002</v>
      </c>
      <c r="BB61" s="262">
        <f t="shared" si="8"/>
        <v>98.876570000000186</v>
      </c>
      <c r="BC61" s="272">
        <f t="shared" si="9"/>
        <v>0.10907311000151636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2017</v>
      </c>
      <c r="P62" s="265">
        <v>1</v>
      </c>
      <c r="Q62" s="145">
        <v>1573.57</v>
      </c>
      <c r="R62" s="145">
        <v>61.08</v>
      </c>
      <c r="S62" s="261">
        <f t="shared" si="3"/>
        <v>1512.49</v>
      </c>
      <c r="T62" s="244">
        <v>640.44000000000005</v>
      </c>
      <c r="W62" s="266">
        <f t="shared" si="4"/>
        <v>872.05</v>
      </c>
      <c r="X62" s="246">
        <v>23.42</v>
      </c>
      <c r="Y62" s="244">
        <v>143.69</v>
      </c>
      <c r="Z62" s="246">
        <v>4.57</v>
      </c>
      <c r="AA62" s="244">
        <v>0</v>
      </c>
      <c r="AB62" s="244">
        <v>-0.57999999999999996</v>
      </c>
      <c r="AC62" s="246">
        <v>25.16</v>
      </c>
      <c r="AD62" s="244">
        <v>76.13</v>
      </c>
      <c r="AE62" s="244">
        <v>231.29</v>
      </c>
      <c r="AF62" s="244">
        <v>141.37</v>
      </c>
      <c r="AG62" s="244">
        <v>93.24</v>
      </c>
      <c r="AH62" s="244">
        <v>0</v>
      </c>
      <c r="AI62" s="244">
        <v>93.92</v>
      </c>
      <c r="AJ62" s="244">
        <v>19.13</v>
      </c>
      <c r="AK62" s="244">
        <v>0</v>
      </c>
      <c r="AL62" s="246">
        <v>22.38</v>
      </c>
      <c r="AM62" s="244">
        <v>3.58</v>
      </c>
      <c r="AN62" s="244">
        <v>0.56000000000000005</v>
      </c>
      <c r="AO62" s="244">
        <v>0</v>
      </c>
      <c r="AP62" s="244">
        <v>2.2999999999999998</v>
      </c>
      <c r="AQ62" s="244">
        <v>0</v>
      </c>
      <c r="AR62" s="244">
        <v>3</v>
      </c>
      <c r="AS62" s="244">
        <v>0</v>
      </c>
      <c r="AT62" s="246">
        <v>4.49</v>
      </c>
      <c r="AU62" s="261">
        <f t="shared" si="5"/>
        <v>13.930000000000001</v>
      </c>
      <c r="AV62" s="261">
        <f t="shared" si="6"/>
        <v>691.38999999999987</v>
      </c>
      <c r="AW62" s="245">
        <v>27</v>
      </c>
      <c r="AX62" s="261">
        <f t="shared" si="7"/>
        <v>6.5600000000000591</v>
      </c>
      <c r="AY62" s="244">
        <v>0</v>
      </c>
      <c r="AZ62" s="244">
        <v>0</v>
      </c>
      <c r="BA62" s="246">
        <v>185.67037499999998</v>
      </c>
      <c r="BB62" s="262">
        <f t="shared" si="8"/>
        <v>-179.11037499999992</v>
      </c>
      <c r="BC62" s="272">
        <f t="shared" si="9"/>
        <v>4.1688644292913945E-3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2017</v>
      </c>
      <c r="P63" s="265">
        <v>1</v>
      </c>
      <c r="Q63" s="145">
        <v>913.59</v>
      </c>
      <c r="R63" s="145">
        <v>23.77</v>
      </c>
      <c r="S63" s="261">
        <f t="shared" si="3"/>
        <v>889.82</v>
      </c>
      <c r="T63" s="244">
        <v>513.30999999999995</v>
      </c>
      <c r="W63" s="266">
        <f t="shared" si="4"/>
        <v>376.5100000000001</v>
      </c>
      <c r="X63" s="246">
        <v>22.27</v>
      </c>
      <c r="Y63" s="244">
        <v>88.98</v>
      </c>
      <c r="Z63" s="246">
        <v>9.16</v>
      </c>
      <c r="AA63" s="244">
        <v>0</v>
      </c>
      <c r="AB63" s="244">
        <v>-0.18</v>
      </c>
      <c r="AC63" s="246">
        <v>3.91</v>
      </c>
      <c r="AD63" s="244">
        <v>39</v>
      </c>
      <c r="AE63" s="244">
        <v>40.049999999999997</v>
      </c>
      <c r="AF63" s="244">
        <v>43.6</v>
      </c>
      <c r="AG63" s="244">
        <v>9.81</v>
      </c>
      <c r="AH63" s="244">
        <v>0</v>
      </c>
      <c r="AI63" s="244">
        <v>2.79</v>
      </c>
      <c r="AJ63" s="244">
        <v>4.8099999999999996</v>
      </c>
      <c r="AK63" s="244">
        <v>0</v>
      </c>
      <c r="AL63" s="246">
        <v>16.8</v>
      </c>
      <c r="AM63" s="244">
        <v>3.29</v>
      </c>
      <c r="AN63" s="244">
        <v>0.49</v>
      </c>
      <c r="AO63" s="244">
        <v>0</v>
      </c>
      <c r="AP63" s="244">
        <v>14.3</v>
      </c>
      <c r="AQ63" s="244">
        <v>0</v>
      </c>
      <c r="AR63" s="244">
        <v>1.2</v>
      </c>
      <c r="AS63" s="244">
        <v>0</v>
      </c>
      <c r="AT63" s="246">
        <v>-0.41</v>
      </c>
      <c r="AU63" s="261">
        <f t="shared" si="5"/>
        <v>18.87</v>
      </c>
      <c r="AV63" s="261">
        <f t="shared" si="6"/>
        <v>175.73000000000002</v>
      </c>
      <c r="AW63" s="245">
        <v>16</v>
      </c>
      <c r="AX63" s="261">
        <f t="shared" si="7"/>
        <v>68.100000000000136</v>
      </c>
      <c r="AY63" s="244">
        <v>0</v>
      </c>
      <c r="AZ63" s="244">
        <v>0</v>
      </c>
      <c r="BA63" s="246">
        <v>24.550564999999999</v>
      </c>
      <c r="BB63" s="262">
        <f t="shared" si="8"/>
        <v>43.549435000000138</v>
      </c>
      <c r="BC63" s="272">
        <f t="shared" si="9"/>
        <v>7.4541096115325403E-2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2017</v>
      </c>
      <c r="P64" s="265">
        <v>1</v>
      </c>
      <c r="Q64" s="145">
        <v>717.01</v>
      </c>
      <c r="R64" s="145">
        <v>29.94</v>
      </c>
      <c r="S64" s="261">
        <f t="shared" si="3"/>
        <v>687.06999999999994</v>
      </c>
      <c r="T64" s="244">
        <v>401.24</v>
      </c>
      <c r="W64" s="266">
        <f t="shared" si="4"/>
        <v>285.82999999999993</v>
      </c>
      <c r="X64" s="246">
        <v>18.07</v>
      </c>
      <c r="Y64" s="244">
        <v>68.709999999999994</v>
      </c>
      <c r="Z64" s="246">
        <v>14.65</v>
      </c>
      <c r="AA64" s="244">
        <v>0</v>
      </c>
      <c r="AB64" s="244">
        <v>-0.16</v>
      </c>
      <c r="AC64" s="246">
        <v>4.5599999999999996</v>
      </c>
      <c r="AD64" s="244">
        <v>64.33</v>
      </c>
      <c r="AE64" s="244">
        <v>32.659999999999997</v>
      </c>
      <c r="AF64" s="244">
        <v>63.9</v>
      </c>
      <c r="AG64" s="244">
        <v>10.86</v>
      </c>
      <c r="AH64" s="244">
        <v>0</v>
      </c>
      <c r="AI64" s="244">
        <v>1.1299999999999999</v>
      </c>
      <c r="AJ64" s="244">
        <v>5.07</v>
      </c>
      <c r="AK64" s="244">
        <v>0</v>
      </c>
      <c r="AL64" s="246">
        <v>133.43</v>
      </c>
      <c r="AM64" s="244">
        <v>1</v>
      </c>
      <c r="AN64" s="244">
        <v>6.09</v>
      </c>
      <c r="AO64" s="244">
        <v>0</v>
      </c>
      <c r="AP64" s="244">
        <v>6.34</v>
      </c>
      <c r="AQ64" s="244">
        <v>0</v>
      </c>
      <c r="AR64" s="244">
        <v>1.06</v>
      </c>
      <c r="AS64" s="244">
        <v>0</v>
      </c>
      <c r="AT64" s="246">
        <v>1.03</v>
      </c>
      <c r="AU64" s="261">
        <f t="shared" si="5"/>
        <v>15.52</v>
      </c>
      <c r="AV64" s="261">
        <f t="shared" si="6"/>
        <v>326.89999999999998</v>
      </c>
      <c r="AW64" s="245">
        <v>12</v>
      </c>
      <c r="AX64" s="261">
        <f t="shared" si="7"/>
        <v>-150.10000000000005</v>
      </c>
      <c r="AY64" s="244">
        <v>0</v>
      </c>
      <c r="AZ64" s="244">
        <v>0</v>
      </c>
      <c r="BA64" s="246">
        <v>24.599489999999999</v>
      </c>
      <c r="BB64" s="262">
        <f t="shared" si="8"/>
        <v>-174.69949000000005</v>
      </c>
      <c r="BC64" s="272">
        <f t="shared" si="9"/>
        <v>-0.20934157124726302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2017</v>
      </c>
      <c r="P65" s="265">
        <v>1</v>
      </c>
      <c r="Q65" s="145">
        <v>2491.0700000000002</v>
      </c>
      <c r="R65" s="145">
        <v>16.829999999999998</v>
      </c>
      <c r="S65" s="261">
        <f t="shared" si="3"/>
        <v>2474.2400000000002</v>
      </c>
      <c r="T65" s="244">
        <v>997.71</v>
      </c>
      <c r="W65" s="266">
        <f t="shared" si="4"/>
        <v>1476.5300000000002</v>
      </c>
      <c r="X65" s="246">
        <v>57.36</v>
      </c>
      <c r="Y65" s="244">
        <v>296.91000000000003</v>
      </c>
      <c r="Z65" s="246">
        <v>17.38</v>
      </c>
      <c r="AA65" s="244">
        <v>0</v>
      </c>
      <c r="AB65" s="244">
        <v>-6.12</v>
      </c>
      <c r="AC65" s="246">
        <v>8.9499999999999993</v>
      </c>
      <c r="AD65" s="244">
        <v>103.83</v>
      </c>
      <c r="AE65" s="244">
        <v>240.97</v>
      </c>
      <c r="AF65" s="244">
        <v>153.85</v>
      </c>
      <c r="AG65" s="244">
        <v>257.22000000000003</v>
      </c>
      <c r="AH65" s="244">
        <v>0</v>
      </c>
      <c r="AI65" s="244">
        <v>84.4</v>
      </c>
      <c r="AJ65" s="244">
        <v>42.9</v>
      </c>
      <c r="AK65" s="244">
        <v>0</v>
      </c>
      <c r="AL65" s="246">
        <v>63.6</v>
      </c>
      <c r="AM65" s="244">
        <v>3.83</v>
      </c>
      <c r="AN65" s="244">
        <v>8.84</v>
      </c>
      <c r="AO65" s="244">
        <v>1.64</v>
      </c>
      <c r="AP65" s="244">
        <v>32.130000000000003</v>
      </c>
      <c r="AQ65" s="244">
        <v>0</v>
      </c>
      <c r="AR65" s="244">
        <v>5.93</v>
      </c>
      <c r="AS65" s="244">
        <v>0</v>
      </c>
      <c r="AT65" s="246">
        <v>23.26</v>
      </c>
      <c r="AU65" s="261">
        <f t="shared" si="5"/>
        <v>75.63000000000001</v>
      </c>
      <c r="AV65" s="261">
        <f t="shared" si="6"/>
        <v>1022.4</v>
      </c>
      <c r="AW65" s="245">
        <v>43</v>
      </c>
      <c r="AX65" s="261">
        <f t="shared" si="7"/>
        <v>42.310000000000059</v>
      </c>
      <c r="AY65" s="244">
        <v>0</v>
      </c>
      <c r="AZ65" s="244">
        <v>0</v>
      </c>
      <c r="BA65" s="246">
        <v>293.00204000000002</v>
      </c>
      <c r="BB65" s="262">
        <f t="shared" si="8"/>
        <v>-250.69203999999996</v>
      </c>
      <c r="BC65" s="272">
        <f t="shared" si="9"/>
        <v>1.6984669238520017E-2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2017</v>
      </c>
      <c r="P66" s="265">
        <v>1</v>
      </c>
      <c r="Q66" s="145">
        <v>1691.25</v>
      </c>
      <c r="R66" s="145">
        <v>24.58</v>
      </c>
      <c r="S66" s="261">
        <f t="shared" si="3"/>
        <v>1666.67</v>
      </c>
      <c r="T66" s="244">
        <v>953.34</v>
      </c>
      <c r="W66" s="266">
        <f t="shared" si="4"/>
        <v>713.33</v>
      </c>
      <c r="X66" s="246">
        <v>42.02</v>
      </c>
      <c r="Y66" s="244">
        <v>166.67</v>
      </c>
      <c r="Z66" s="246">
        <v>12.83</v>
      </c>
      <c r="AA66" s="244">
        <v>0</v>
      </c>
      <c r="AB66" s="244">
        <v>-1.35</v>
      </c>
      <c r="AC66" s="246">
        <v>4.4800000000000004</v>
      </c>
      <c r="AD66" s="244">
        <v>50.3</v>
      </c>
      <c r="AE66" s="244">
        <v>39.74</v>
      </c>
      <c r="AF66" s="244">
        <v>59.6</v>
      </c>
      <c r="AG66" s="244">
        <v>13.24</v>
      </c>
      <c r="AH66" s="244">
        <v>0</v>
      </c>
      <c r="AI66" s="244">
        <v>5.15</v>
      </c>
      <c r="AJ66" s="244">
        <v>3.25</v>
      </c>
      <c r="AK66" s="244">
        <v>0</v>
      </c>
      <c r="AL66" s="246">
        <v>21.84</v>
      </c>
      <c r="AM66" s="244">
        <v>2.83</v>
      </c>
      <c r="AN66" s="244">
        <v>7.06</v>
      </c>
      <c r="AO66" s="244">
        <v>0</v>
      </c>
      <c r="AP66" s="244">
        <v>8.1999999999999993</v>
      </c>
      <c r="AQ66" s="244">
        <v>1.79</v>
      </c>
      <c r="AR66" s="244">
        <v>1.85</v>
      </c>
      <c r="AS66" s="244">
        <v>0</v>
      </c>
      <c r="AT66" s="246">
        <v>0.27</v>
      </c>
      <c r="AU66" s="261">
        <f t="shared" si="5"/>
        <v>22</v>
      </c>
      <c r="AV66" s="261">
        <f t="shared" si="6"/>
        <v>215.12</v>
      </c>
      <c r="AW66" s="245">
        <v>29</v>
      </c>
      <c r="AX66" s="261">
        <f t="shared" si="7"/>
        <v>250.82000000000005</v>
      </c>
      <c r="AY66" s="244">
        <v>0</v>
      </c>
      <c r="AZ66" s="244">
        <v>0</v>
      </c>
      <c r="BA66" s="246">
        <v>71.264154999999988</v>
      </c>
      <c r="BB66" s="262">
        <f t="shared" si="8"/>
        <v>179.55584500000006</v>
      </c>
      <c r="BC66" s="272">
        <f t="shared" si="9"/>
        <v>0.14830450849963048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2017</v>
      </c>
      <c r="P67" s="265">
        <v>1</v>
      </c>
      <c r="Q67" s="145">
        <v>2941.66</v>
      </c>
      <c r="R67" s="145">
        <v>68.8</v>
      </c>
      <c r="S67" s="261">
        <f t="shared" si="3"/>
        <v>2872.8599999999997</v>
      </c>
      <c r="T67" s="244">
        <v>1208.94</v>
      </c>
      <c r="W67" s="266">
        <f t="shared" si="4"/>
        <v>1663.9199999999996</v>
      </c>
      <c r="X67" s="246">
        <v>30.4</v>
      </c>
      <c r="Y67" s="244">
        <v>272.92</v>
      </c>
      <c r="Z67" s="246">
        <v>3.59</v>
      </c>
      <c r="AA67" s="244">
        <v>0</v>
      </c>
      <c r="AB67" s="244">
        <v>-0.7</v>
      </c>
      <c r="AC67" s="246">
        <v>24.47</v>
      </c>
      <c r="AD67" s="244">
        <v>109.44</v>
      </c>
      <c r="AE67" s="244">
        <v>328.92</v>
      </c>
      <c r="AF67" s="244">
        <v>205.93</v>
      </c>
      <c r="AG67" s="244">
        <v>156.02000000000001</v>
      </c>
      <c r="AH67" s="244">
        <v>0</v>
      </c>
      <c r="AI67" s="244">
        <v>137.36000000000001</v>
      </c>
      <c r="AJ67" s="244">
        <v>24.8</v>
      </c>
      <c r="AK67" s="244">
        <v>0</v>
      </c>
      <c r="AL67" s="246">
        <v>34.79</v>
      </c>
      <c r="AM67" s="244">
        <v>3.23</v>
      </c>
      <c r="AN67" s="244">
        <v>6.87</v>
      </c>
      <c r="AO67" s="244">
        <v>0</v>
      </c>
      <c r="AP67" s="244">
        <v>10.15</v>
      </c>
      <c r="AQ67" s="244">
        <v>0</v>
      </c>
      <c r="AR67" s="244">
        <v>4.24</v>
      </c>
      <c r="AS67" s="244">
        <v>0</v>
      </c>
      <c r="AT67" s="246">
        <v>6.14</v>
      </c>
      <c r="AU67" s="261">
        <f t="shared" si="5"/>
        <v>30.630000000000003</v>
      </c>
      <c r="AV67" s="261">
        <f t="shared" si="6"/>
        <v>1027.8899999999999</v>
      </c>
      <c r="AW67" s="245">
        <v>50</v>
      </c>
      <c r="AX67" s="261">
        <f t="shared" si="7"/>
        <v>302.88999999999987</v>
      </c>
      <c r="AY67" s="244">
        <v>0</v>
      </c>
      <c r="AZ67" s="244">
        <v>0</v>
      </c>
      <c r="BA67" s="246">
        <v>262.98165999999998</v>
      </c>
      <c r="BB67" s="262">
        <f t="shared" si="8"/>
        <v>39.908339999999896</v>
      </c>
      <c r="BC67" s="272">
        <f t="shared" si="9"/>
        <v>0.10296567244345026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2017</v>
      </c>
      <c r="P68" s="265">
        <v>1</v>
      </c>
      <c r="Q68" s="145">
        <v>4340.67</v>
      </c>
      <c r="R68" s="145">
        <v>60.2</v>
      </c>
      <c r="S68" s="261">
        <f t="shared" si="3"/>
        <v>4280.47</v>
      </c>
      <c r="T68" s="244">
        <v>1778.21</v>
      </c>
      <c r="W68" s="266">
        <f t="shared" si="4"/>
        <v>2502.2600000000002</v>
      </c>
      <c r="X68" s="246">
        <v>95.58</v>
      </c>
      <c r="Y68" s="244">
        <v>513.66</v>
      </c>
      <c r="Z68" s="246">
        <v>22.21</v>
      </c>
      <c r="AA68" s="244">
        <v>0</v>
      </c>
      <c r="AB68" s="244">
        <v>-5.27</v>
      </c>
      <c r="AC68" s="246">
        <v>21.14</v>
      </c>
      <c r="AD68" s="244">
        <v>138.26</v>
      </c>
      <c r="AE68" s="244">
        <v>396.3</v>
      </c>
      <c r="AF68" s="244">
        <v>285.74</v>
      </c>
      <c r="AG68" s="244">
        <v>141.97</v>
      </c>
      <c r="AH68" s="244">
        <v>0</v>
      </c>
      <c r="AI68" s="244">
        <v>73.66</v>
      </c>
      <c r="AJ68" s="244">
        <v>29.18</v>
      </c>
      <c r="AK68" s="244">
        <v>0</v>
      </c>
      <c r="AL68" s="246">
        <v>56.54</v>
      </c>
      <c r="AM68" s="244">
        <v>2.93</v>
      </c>
      <c r="AN68" s="244">
        <v>7.93</v>
      </c>
      <c r="AO68" s="244">
        <v>9.3800000000000008</v>
      </c>
      <c r="AP68" s="244">
        <v>48.79</v>
      </c>
      <c r="AQ68" s="244">
        <v>0</v>
      </c>
      <c r="AR68" s="244">
        <v>5.46</v>
      </c>
      <c r="AS68" s="244">
        <v>0</v>
      </c>
      <c r="AT68" s="246">
        <v>9.5</v>
      </c>
      <c r="AU68" s="261">
        <f t="shared" si="5"/>
        <v>83.99</v>
      </c>
      <c r="AV68" s="261">
        <f t="shared" si="6"/>
        <v>1205.6400000000001</v>
      </c>
      <c r="AW68" s="245">
        <v>74</v>
      </c>
      <c r="AX68" s="261">
        <f t="shared" si="7"/>
        <v>607.04</v>
      </c>
      <c r="AY68" s="244">
        <v>0</v>
      </c>
      <c r="AZ68" s="244">
        <v>0</v>
      </c>
      <c r="BA68" s="246">
        <v>296.93561</v>
      </c>
      <c r="BB68" s="262">
        <f t="shared" si="8"/>
        <v>310.10438999999997</v>
      </c>
      <c r="BC68" s="272">
        <f t="shared" si="9"/>
        <v>0.13984937809140063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2017</v>
      </c>
      <c r="P69" s="265">
        <v>1</v>
      </c>
      <c r="Q69" s="145">
        <v>2321.5500000000002</v>
      </c>
      <c r="R69" s="145">
        <v>25.39</v>
      </c>
      <c r="S69" s="261">
        <f t="shared" si="3"/>
        <v>2296.1600000000003</v>
      </c>
      <c r="T69" s="244">
        <v>921.92</v>
      </c>
      <c r="W69" s="266">
        <f t="shared" si="4"/>
        <v>1374.2400000000002</v>
      </c>
      <c r="X69" s="246">
        <v>55.34</v>
      </c>
      <c r="Y69" s="244">
        <v>195.17</v>
      </c>
      <c r="Z69" s="246">
        <v>43.86</v>
      </c>
      <c r="AA69" s="244">
        <v>0</v>
      </c>
      <c r="AB69" s="244">
        <v>46.23</v>
      </c>
      <c r="AC69" s="246">
        <v>9.2200000000000006</v>
      </c>
      <c r="AD69" s="244">
        <v>92.39</v>
      </c>
      <c r="AE69" s="244">
        <v>204.25</v>
      </c>
      <c r="AF69" s="244">
        <v>175.38</v>
      </c>
      <c r="AG69" s="244">
        <v>70.58</v>
      </c>
      <c r="AH69" s="244">
        <v>0</v>
      </c>
      <c r="AI69" s="244">
        <v>72.62</v>
      </c>
      <c r="AJ69" s="244">
        <v>59.15</v>
      </c>
      <c r="AK69" s="244">
        <v>0</v>
      </c>
      <c r="AL69" s="246">
        <v>32.880000000000003</v>
      </c>
      <c r="AM69" s="244">
        <v>4.51</v>
      </c>
      <c r="AN69" s="244">
        <v>6.18</v>
      </c>
      <c r="AO69" s="244">
        <v>1.47</v>
      </c>
      <c r="AP69" s="244">
        <v>7.27</v>
      </c>
      <c r="AQ69" s="244">
        <v>0</v>
      </c>
      <c r="AR69" s="244">
        <v>4.2300000000000004</v>
      </c>
      <c r="AS69" s="244">
        <v>0</v>
      </c>
      <c r="AT69" s="246">
        <v>7.14</v>
      </c>
      <c r="AU69" s="261">
        <f t="shared" si="5"/>
        <v>30.8</v>
      </c>
      <c r="AV69" s="261">
        <f t="shared" si="6"/>
        <v>738.05</v>
      </c>
      <c r="AW69" s="245">
        <v>40</v>
      </c>
      <c r="AX69" s="261">
        <f t="shared" si="7"/>
        <v>357.27000000000044</v>
      </c>
      <c r="AY69" s="244">
        <v>0</v>
      </c>
      <c r="AZ69" s="244">
        <v>0</v>
      </c>
      <c r="BA69" s="246">
        <v>273.89193500000005</v>
      </c>
      <c r="BB69" s="262">
        <f t="shared" si="8"/>
        <v>83.37806500000039</v>
      </c>
      <c r="BC69" s="272">
        <f t="shared" si="9"/>
        <v>0.15389287329585855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2017</v>
      </c>
      <c r="P70" s="265">
        <v>1</v>
      </c>
      <c r="Q70" s="145">
        <v>3045.61</v>
      </c>
      <c r="R70" s="145">
        <v>63.43</v>
      </c>
      <c r="S70" s="261">
        <f t="shared" si="3"/>
        <v>2982.1800000000003</v>
      </c>
      <c r="T70" s="244">
        <v>1223.83</v>
      </c>
      <c r="W70" s="266">
        <f t="shared" si="4"/>
        <v>1758.3500000000004</v>
      </c>
      <c r="X70" s="246">
        <v>51.06</v>
      </c>
      <c r="Y70" s="244">
        <v>283.31</v>
      </c>
      <c r="Z70" s="246">
        <v>10.14</v>
      </c>
      <c r="AA70" s="244">
        <v>0</v>
      </c>
      <c r="AB70" s="244">
        <v>-5.89</v>
      </c>
      <c r="AC70" s="246">
        <v>24.82</v>
      </c>
      <c r="AD70" s="244">
        <v>102.46</v>
      </c>
      <c r="AE70" s="244">
        <v>359.95</v>
      </c>
      <c r="AF70" s="244">
        <v>214.98</v>
      </c>
      <c r="AG70" s="244">
        <v>106.64</v>
      </c>
      <c r="AH70" s="244">
        <v>0</v>
      </c>
      <c r="AI70" s="244">
        <v>128.16</v>
      </c>
      <c r="AJ70" s="244">
        <v>32.270000000000003</v>
      </c>
      <c r="AK70" s="244">
        <v>0</v>
      </c>
      <c r="AL70" s="246">
        <v>39.85</v>
      </c>
      <c r="AM70" s="244">
        <v>4.72</v>
      </c>
      <c r="AN70" s="244">
        <v>6.83</v>
      </c>
      <c r="AO70" s="244">
        <v>0</v>
      </c>
      <c r="AP70" s="244">
        <v>8.9499999999999993</v>
      </c>
      <c r="AQ70" s="244">
        <v>0</v>
      </c>
      <c r="AR70" s="244">
        <v>3.33</v>
      </c>
      <c r="AS70" s="244">
        <v>0</v>
      </c>
      <c r="AT70" s="246">
        <v>30.67</v>
      </c>
      <c r="AU70" s="261">
        <f t="shared" si="5"/>
        <v>54.5</v>
      </c>
      <c r="AV70" s="261">
        <f t="shared" si="6"/>
        <v>1038.81</v>
      </c>
      <c r="AW70" s="245">
        <v>52</v>
      </c>
      <c r="AX70" s="261">
        <f t="shared" si="7"/>
        <v>341.96000000000049</v>
      </c>
      <c r="AY70" s="244">
        <v>0</v>
      </c>
      <c r="AZ70" s="244">
        <v>0</v>
      </c>
      <c r="BA70" s="246">
        <v>238.63658000000001</v>
      </c>
      <c r="BB70" s="262">
        <f t="shared" si="8"/>
        <v>103.32342000000048</v>
      </c>
      <c r="BC70" s="272">
        <f t="shared" si="9"/>
        <v>0.11227964184514776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2017</v>
      </c>
      <c r="P71" s="265">
        <v>1</v>
      </c>
      <c r="Q71" s="145">
        <v>3854.55</v>
      </c>
      <c r="R71" s="145">
        <v>40.07</v>
      </c>
      <c r="S71" s="261">
        <f t="shared" si="3"/>
        <v>3814.48</v>
      </c>
      <c r="T71" s="244">
        <v>1834.05</v>
      </c>
      <c r="W71" s="266">
        <f t="shared" si="4"/>
        <v>1980.43</v>
      </c>
      <c r="X71" s="246">
        <v>55.97</v>
      </c>
      <c r="Y71" s="244">
        <v>267.01</v>
      </c>
      <c r="Z71" s="246">
        <v>0.18</v>
      </c>
      <c r="AA71" s="244">
        <v>0</v>
      </c>
      <c r="AB71" s="244">
        <v>-1.55</v>
      </c>
      <c r="AC71" s="246">
        <v>13.44</v>
      </c>
      <c r="AD71" s="244">
        <v>91.39</v>
      </c>
      <c r="AE71" s="244">
        <v>313.02999999999997</v>
      </c>
      <c r="AF71" s="244">
        <v>243.36</v>
      </c>
      <c r="AG71" s="244">
        <v>88.95</v>
      </c>
      <c r="AH71" s="244">
        <v>0</v>
      </c>
      <c r="AI71" s="244">
        <v>105.03</v>
      </c>
      <c r="AJ71" s="244">
        <v>87.34</v>
      </c>
      <c r="AK71" s="244">
        <v>0</v>
      </c>
      <c r="AL71" s="246">
        <v>45.98</v>
      </c>
      <c r="AM71" s="244">
        <v>2.34</v>
      </c>
      <c r="AN71" s="244">
        <v>10.46</v>
      </c>
      <c r="AO71" s="244">
        <v>0</v>
      </c>
      <c r="AP71" s="244">
        <v>10.119999999999999</v>
      </c>
      <c r="AQ71" s="244">
        <v>0</v>
      </c>
      <c r="AR71" s="244">
        <v>3.41</v>
      </c>
      <c r="AS71" s="244">
        <v>0</v>
      </c>
      <c r="AT71" s="246">
        <v>12.18</v>
      </c>
      <c r="AU71" s="261">
        <f t="shared" si="5"/>
        <v>38.510000000000005</v>
      </c>
      <c r="AV71" s="261">
        <f t="shared" si="6"/>
        <v>1013.59</v>
      </c>
      <c r="AW71" s="245">
        <v>66</v>
      </c>
      <c r="AX71" s="261">
        <f t="shared" si="7"/>
        <v>589.57000000000005</v>
      </c>
      <c r="AY71" s="244">
        <v>0</v>
      </c>
      <c r="AZ71" s="244">
        <v>0</v>
      </c>
      <c r="BA71" s="246">
        <v>186.71736999999999</v>
      </c>
      <c r="BB71" s="262">
        <f t="shared" si="8"/>
        <v>402.85263000000009</v>
      </c>
      <c r="BC71" s="272">
        <f t="shared" si="9"/>
        <v>0.15295430076143779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2017</v>
      </c>
      <c r="P72" s="265">
        <v>1</v>
      </c>
      <c r="Q72" s="145">
        <v>8735.0400000000009</v>
      </c>
      <c r="R72" s="145">
        <v>24.15</v>
      </c>
      <c r="S72" s="261">
        <f t="shared" si="3"/>
        <v>8710.8900000000012</v>
      </c>
      <c r="T72" s="244">
        <v>2803.63</v>
      </c>
      <c r="W72" s="266">
        <f t="shared" si="4"/>
        <v>5907.2600000000011</v>
      </c>
      <c r="X72" s="246">
        <v>248.04</v>
      </c>
      <c r="Y72" s="244">
        <v>1045.31</v>
      </c>
      <c r="Z72" s="246">
        <v>57.29</v>
      </c>
      <c r="AA72" s="244">
        <v>0</v>
      </c>
      <c r="AB72" s="244">
        <v>-26.17</v>
      </c>
      <c r="AC72" s="246">
        <v>6.69</v>
      </c>
      <c r="AD72" s="244">
        <v>231.54</v>
      </c>
      <c r="AE72" s="244">
        <v>546.54999999999995</v>
      </c>
      <c r="AF72" s="244">
        <v>435.54</v>
      </c>
      <c r="AG72" s="244">
        <v>342.38</v>
      </c>
      <c r="AH72" s="244">
        <v>0</v>
      </c>
      <c r="AI72" s="244">
        <v>294.14</v>
      </c>
      <c r="AJ72" s="244">
        <v>32.549999999999997</v>
      </c>
      <c r="AK72" s="244">
        <v>39.46</v>
      </c>
      <c r="AL72" s="246">
        <v>142.46</v>
      </c>
      <c r="AM72" s="244">
        <v>25.72</v>
      </c>
      <c r="AN72" s="244">
        <v>15.77</v>
      </c>
      <c r="AO72" s="244">
        <v>33.770000000000003</v>
      </c>
      <c r="AP72" s="244">
        <v>113.74</v>
      </c>
      <c r="AQ72" s="244">
        <v>0</v>
      </c>
      <c r="AR72" s="244">
        <v>19.7</v>
      </c>
      <c r="AS72" s="244">
        <v>0</v>
      </c>
      <c r="AT72" s="246">
        <v>65</v>
      </c>
      <c r="AU72" s="261">
        <f t="shared" si="5"/>
        <v>273.7</v>
      </c>
      <c r="AV72" s="261">
        <f t="shared" si="6"/>
        <v>2338.3199999999993</v>
      </c>
      <c r="AW72" s="245">
        <v>171</v>
      </c>
      <c r="AX72" s="261">
        <f t="shared" si="7"/>
        <v>2027.820000000002</v>
      </c>
      <c r="AY72" s="244">
        <v>0</v>
      </c>
      <c r="AZ72" s="244">
        <v>0</v>
      </c>
      <c r="BA72" s="246">
        <v>646.69064999999989</v>
      </c>
      <c r="BB72" s="262">
        <f t="shared" si="8"/>
        <v>1381.129350000002</v>
      </c>
      <c r="BC72" s="272">
        <f t="shared" si="9"/>
        <v>0.23214776349049365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2017</v>
      </c>
      <c r="P73" s="265">
        <v>1</v>
      </c>
      <c r="Q73" s="145">
        <v>981.76</v>
      </c>
      <c r="R73" s="145">
        <v>17.420000000000002</v>
      </c>
      <c r="S73" s="261">
        <f t="shared" si="3"/>
        <v>964.34</v>
      </c>
      <c r="T73" s="244">
        <v>589.41</v>
      </c>
      <c r="W73" s="266">
        <f t="shared" si="4"/>
        <v>374.93000000000006</v>
      </c>
      <c r="X73" s="246">
        <v>3.55</v>
      </c>
      <c r="Y73" s="244">
        <v>96.43</v>
      </c>
      <c r="Z73" s="246">
        <v>14.86</v>
      </c>
      <c r="AA73" s="244">
        <v>0</v>
      </c>
      <c r="AB73" s="244">
        <v>-0.28999999999999998</v>
      </c>
      <c r="AC73" s="246">
        <v>2.63</v>
      </c>
      <c r="AD73" s="244">
        <v>52.64</v>
      </c>
      <c r="AE73" s="244">
        <v>86.09</v>
      </c>
      <c r="AF73" s="244">
        <v>82.26</v>
      </c>
      <c r="AG73" s="244">
        <v>19.75</v>
      </c>
      <c r="AH73" s="244">
        <v>0</v>
      </c>
      <c r="AI73" s="244">
        <v>5.35</v>
      </c>
      <c r="AJ73" s="244">
        <v>5.73</v>
      </c>
      <c r="AK73" s="244">
        <v>0</v>
      </c>
      <c r="AL73" s="246">
        <v>12.16</v>
      </c>
      <c r="AM73" s="244">
        <v>4.53</v>
      </c>
      <c r="AN73" s="244">
        <v>1.66</v>
      </c>
      <c r="AO73" s="244">
        <v>0</v>
      </c>
      <c r="AP73" s="244">
        <v>42.08</v>
      </c>
      <c r="AQ73" s="244">
        <v>0</v>
      </c>
      <c r="AR73" s="244">
        <v>7.07</v>
      </c>
      <c r="AS73" s="244">
        <v>0</v>
      </c>
      <c r="AT73" s="246">
        <v>0.34</v>
      </c>
      <c r="AU73" s="261">
        <f t="shared" si="5"/>
        <v>55.68</v>
      </c>
      <c r="AV73" s="261">
        <f t="shared" si="6"/>
        <v>319.66000000000003</v>
      </c>
      <c r="AW73" s="245">
        <v>17</v>
      </c>
      <c r="AX73" s="261">
        <f t="shared" si="7"/>
        <v>-74.230000000000018</v>
      </c>
      <c r="AY73" s="244">
        <v>0</v>
      </c>
      <c r="AZ73" s="244">
        <v>0</v>
      </c>
      <c r="BA73" s="246">
        <v>91.51910500000001</v>
      </c>
      <c r="BB73" s="262">
        <f t="shared" si="8"/>
        <v>-165.74910500000004</v>
      </c>
      <c r="BC73" s="272">
        <f t="shared" si="9"/>
        <v>-7.5609110169491539E-2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2017</v>
      </c>
      <c r="P74" s="265">
        <v>1</v>
      </c>
      <c r="Q74" s="145">
        <v>2360.5300000000002</v>
      </c>
      <c r="R74" s="145">
        <v>45.11</v>
      </c>
      <c r="S74" s="261">
        <f t="shared" si="3"/>
        <v>2315.42</v>
      </c>
      <c r="T74" s="244">
        <v>906.28</v>
      </c>
      <c r="W74" s="266">
        <f t="shared" si="4"/>
        <v>1409.14</v>
      </c>
      <c r="X74" s="246">
        <v>47.01</v>
      </c>
      <c r="Y74" s="244">
        <v>219.97</v>
      </c>
      <c r="Z74" s="246">
        <v>29.01</v>
      </c>
      <c r="AA74" s="244">
        <v>0</v>
      </c>
      <c r="AB74" s="244">
        <v>-0.77</v>
      </c>
      <c r="AC74" s="246">
        <v>15.99</v>
      </c>
      <c r="AD74" s="244">
        <v>132.77000000000001</v>
      </c>
      <c r="AE74" s="244">
        <v>301.47000000000003</v>
      </c>
      <c r="AF74" s="244">
        <v>179.99</v>
      </c>
      <c r="AG74" s="244">
        <v>124.35</v>
      </c>
      <c r="AH74" s="244">
        <v>0</v>
      </c>
      <c r="AI74" s="244">
        <v>144.12</v>
      </c>
      <c r="AJ74" s="244">
        <v>29.17</v>
      </c>
      <c r="AK74" s="244">
        <v>0</v>
      </c>
      <c r="AL74" s="246">
        <v>18.579999999999998</v>
      </c>
      <c r="AM74" s="244">
        <v>4.37</v>
      </c>
      <c r="AN74" s="244">
        <v>11.54</v>
      </c>
      <c r="AO74" s="244">
        <v>0</v>
      </c>
      <c r="AP74" s="244">
        <v>19.77</v>
      </c>
      <c r="AQ74" s="244">
        <v>0</v>
      </c>
      <c r="AR74" s="244">
        <v>2.66</v>
      </c>
      <c r="AS74" s="244">
        <v>0</v>
      </c>
      <c r="AT74" s="246">
        <v>2.69</v>
      </c>
      <c r="AU74" s="261">
        <f t="shared" si="5"/>
        <v>41.03</v>
      </c>
      <c r="AV74" s="261">
        <f t="shared" si="6"/>
        <v>971.48</v>
      </c>
      <c r="AW74" s="245">
        <v>40</v>
      </c>
      <c r="AX74" s="261">
        <f t="shared" si="7"/>
        <v>116.8900000000001</v>
      </c>
      <c r="AY74" s="244">
        <v>0</v>
      </c>
      <c r="AZ74" s="244">
        <v>0</v>
      </c>
      <c r="BA74" s="246">
        <v>281.86670999999996</v>
      </c>
      <c r="BB74" s="262">
        <f t="shared" si="8"/>
        <v>-164.97670999999985</v>
      </c>
      <c r="BC74" s="272">
        <f t="shared" si="9"/>
        <v>4.9518540327807774E-2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2017</v>
      </c>
      <c r="P75" s="265">
        <v>1</v>
      </c>
      <c r="Q75" s="145">
        <v>2058.7800000000002</v>
      </c>
      <c r="R75" s="145">
        <v>22.33</v>
      </c>
      <c r="S75" s="261">
        <f t="shared" si="3"/>
        <v>2036.4500000000003</v>
      </c>
      <c r="T75" s="244">
        <v>811.74</v>
      </c>
      <c r="W75" s="266">
        <f t="shared" si="4"/>
        <v>1224.7100000000003</v>
      </c>
      <c r="X75" s="246">
        <v>60.51</v>
      </c>
      <c r="Y75" s="244">
        <v>173.1</v>
      </c>
      <c r="Z75" s="246">
        <v>3.29</v>
      </c>
      <c r="AA75" s="244">
        <v>0</v>
      </c>
      <c r="AB75" s="244">
        <v>-1.26</v>
      </c>
      <c r="AC75" s="246">
        <v>8.5299999999999994</v>
      </c>
      <c r="AD75" s="244">
        <v>113.43</v>
      </c>
      <c r="AE75" s="244">
        <v>230.01</v>
      </c>
      <c r="AF75" s="244">
        <v>166.12</v>
      </c>
      <c r="AG75" s="244">
        <v>99.97</v>
      </c>
      <c r="AH75" s="244">
        <v>0</v>
      </c>
      <c r="AI75" s="244">
        <v>84.54</v>
      </c>
      <c r="AJ75" s="244">
        <v>28.8</v>
      </c>
      <c r="AK75" s="244">
        <v>0</v>
      </c>
      <c r="AL75" s="246">
        <v>19.48</v>
      </c>
      <c r="AM75" s="244">
        <v>1.96</v>
      </c>
      <c r="AN75" s="244">
        <v>8.5</v>
      </c>
      <c r="AO75" s="244">
        <v>0</v>
      </c>
      <c r="AP75" s="244">
        <v>21.41</v>
      </c>
      <c r="AQ75" s="244">
        <v>0</v>
      </c>
      <c r="AR75" s="244">
        <v>3.98</v>
      </c>
      <c r="AS75" s="244">
        <v>0</v>
      </c>
      <c r="AT75" s="246">
        <v>4.97</v>
      </c>
      <c r="AU75" s="261">
        <f t="shared" si="5"/>
        <v>40.82</v>
      </c>
      <c r="AV75" s="261">
        <f t="shared" si="6"/>
        <v>783.17</v>
      </c>
      <c r="AW75" s="245">
        <v>35</v>
      </c>
      <c r="AX75" s="261">
        <f t="shared" si="7"/>
        <v>176.91000000000031</v>
      </c>
      <c r="AY75" s="244">
        <v>0</v>
      </c>
      <c r="AZ75" s="244">
        <v>0</v>
      </c>
      <c r="BA75" s="246">
        <v>273.10913500000004</v>
      </c>
      <c r="BB75" s="262">
        <f t="shared" si="8"/>
        <v>-96.199134999999728</v>
      </c>
      <c r="BC75" s="272">
        <f t="shared" si="9"/>
        <v>8.5929531081514438E-2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2017</v>
      </c>
      <c r="P76" s="265">
        <v>1</v>
      </c>
      <c r="Q76" s="145">
        <v>5179.8900000000003</v>
      </c>
      <c r="R76" s="145">
        <v>53.48</v>
      </c>
      <c r="S76" s="261">
        <f t="shared" si="3"/>
        <v>5126.4100000000008</v>
      </c>
      <c r="T76" s="244">
        <v>1961</v>
      </c>
      <c r="W76" s="266">
        <f t="shared" si="4"/>
        <v>3165.4100000000008</v>
      </c>
      <c r="X76" s="246">
        <v>115.09</v>
      </c>
      <c r="Y76" s="244">
        <v>615.16999999999996</v>
      </c>
      <c r="Z76" s="246">
        <v>27.73</v>
      </c>
      <c r="AA76" s="244">
        <v>0</v>
      </c>
      <c r="AB76" s="244">
        <v>-4.2</v>
      </c>
      <c r="AC76" s="246">
        <v>21.08</v>
      </c>
      <c r="AD76" s="244">
        <v>198.54</v>
      </c>
      <c r="AE76" s="244">
        <v>527.02</v>
      </c>
      <c r="AF76" s="244">
        <v>290.45999999999998</v>
      </c>
      <c r="AG76" s="244">
        <v>171.75</v>
      </c>
      <c r="AH76" s="244">
        <v>0</v>
      </c>
      <c r="AI76" s="244">
        <v>134.66999999999999</v>
      </c>
      <c r="AJ76" s="244">
        <v>33.67</v>
      </c>
      <c r="AK76" s="244">
        <v>1.65</v>
      </c>
      <c r="AL76" s="246">
        <v>31.93</v>
      </c>
      <c r="AM76" s="244">
        <v>4.42</v>
      </c>
      <c r="AN76" s="244">
        <v>11.27</v>
      </c>
      <c r="AO76" s="244">
        <v>0.45</v>
      </c>
      <c r="AP76" s="244">
        <v>48.04</v>
      </c>
      <c r="AQ76" s="244">
        <v>0</v>
      </c>
      <c r="AR76" s="244">
        <v>9.5</v>
      </c>
      <c r="AS76" s="244">
        <v>0</v>
      </c>
      <c r="AT76" s="246">
        <v>7.62</v>
      </c>
      <c r="AU76" s="261">
        <f t="shared" si="5"/>
        <v>81.300000000000011</v>
      </c>
      <c r="AV76" s="261">
        <f t="shared" si="6"/>
        <v>1470.9900000000002</v>
      </c>
      <c r="AW76" s="245">
        <v>89</v>
      </c>
      <c r="AX76" s="261">
        <f t="shared" si="7"/>
        <v>864.31000000000085</v>
      </c>
      <c r="AY76" s="244">
        <v>0</v>
      </c>
      <c r="AZ76" s="244">
        <v>0</v>
      </c>
      <c r="BA76" s="246">
        <v>393.03409499999998</v>
      </c>
      <c r="BB76" s="262">
        <f t="shared" si="8"/>
        <v>471.27590500000088</v>
      </c>
      <c r="BC76" s="272">
        <f t="shared" si="9"/>
        <v>0.16685875568786226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2017</v>
      </c>
      <c r="P77" s="265">
        <v>1</v>
      </c>
      <c r="Q77" s="145">
        <v>2037.34</v>
      </c>
      <c r="R77" s="145">
        <v>30.38</v>
      </c>
      <c r="S77" s="261">
        <f t="shared" si="3"/>
        <v>2006.9599999999998</v>
      </c>
      <c r="T77" s="244">
        <v>1039.55</v>
      </c>
      <c r="W77" s="266">
        <f t="shared" si="4"/>
        <v>967.40999999999985</v>
      </c>
      <c r="X77" s="246">
        <v>35.15</v>
      </c>
      <c r="Y77" s="244">
        <v>140.49</v>
      </c>
      <c r="Z77" s="246">
        <v>15.11</v>
      </c>
      <c r="AA77" s="244">
        <v>0</v>
      </c>
      <c r="AB77" s="244">
        <v>-0.59</v>
      </c>
      <c r="AC77" s="246">
        <v>9.36</v>
      </c>
      <c r="AD77" s="244">
        <v>87.88</v>
      </c>
      <c r="AE77" s="244">
        <v>275.79000000000002</v>
      </c>
      <c r="AF77" s="244">
        <v>168.72</v>
      </c>
      <c r="AG77" s="244">
        <v>147.63999999999999</v>
      </c>
      <c r="AH77" s="244">
        <v>0</v>
      </c>
      <c r="AI77" s="244">
        <v>103.68</v>
      </c>
      <c r="AJ77" s="244">
        <v>16.45</v>
      </c>
      <c r="AK77" s="244">
        <v>0</v>
      </c>
      <c r="AL77" s="246">
        <v>21.36</v>
      </c>
      <c r="AM77" s="244">
        <v>1.78</v>
      </c>
      <c r="AN77" s="244">
        <v>1.52</v>
      </c>
      <c r="AO77" s="244">
        <v>0</v>
      </c>
      <c r="AP77" s="244">
        <v>7.02</v>
      </c>
      <c r="AQ77" s="244">
        <v>1.96</v>
      </c>
      <c r="AR77" s="244">
        <v>1.19</v>
      </c>
      <c r="AS77" s="244">
        <v>0</v>
      </c>
      <c r="AT77" s="246">
        <v>34.94</v>
      </c>
      <c r="AU77" s="261">
        <f t="shared" si="5"/>
        <v>48.41</v>
      </c>
      <c r="AV77" s="261">
        <f t="shared" si="6"/>
        <v>869.93000000000006</v>
      </c>
      <c r="AW77" s="245">
        <v>40</v>
      </c>
      <c r="AX77" s="261">
        <f t="shared" si="7"/>
        <v>-124.50000000000023</v>
      </c>
      <c r="AY77" s="244">
        <v>0</v>
      </c>
      <c r="AZ77" s="244">
        <v>0</v>
      </c>
      <c r="BA77" s="246">
        <v>176.03215</v>
      </c>
      <c r="BB77" s="262">
        <f t="shared" si="8"/>
        <v>-300.53215000000023</v>
      </c>
      <c r="BC77" s="272">
        <f t="shared" si="9"/>
        <v>-6.1109093229407087E-2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2017</v>
      </c>
      <c r="P78" s="265">
        <v>1</v>
      </c>
      <c r="Q78" s="145">
        <v>3527.36</v>
      </c>
      <c r="R78" s="145">
        <v>48.91</v>
      </c>
      <c r="S78" s="261">
        <f t="shared" si="3"/>
        <v>3478.4500000000003</v>
      </c>
      <c r="T78" s="244">
        <v>1346.31</v>
      </c>
      <c r="W78" s="266">
        <f t="shared" si="4"/>
        <v>2132.1400000000003</v>
      </c>
      <c r="X78" s="246">
        <v>85.04</v>
      </c>
      <c r="Y78" s="244">
        <v>417.41</v>
      </c>
      <c r="Z78" s="246">
        <v>19.25</v>
      </c>
      <c r="AA78" s="244">
        <v>0</v>
      </c>
      <c r="AB78" s="244">
        <v>-3.26</v>
      </c>
      <c r="AC78" s="246">
        <v>20.76</v>
      </c>
      <c r="AD78" s="244">
        <v>236.9</v>
      </c>
      <c r="AE78" s="244">
        <v>313.06</v>
      </c>
      <c r="AF78" s="244">
        <v>246.74</v>
      </c>
      <c r="AG78" s="244">
        <v>184.07</v>
      </c>
      <c r="AH78" s="244">
        <v>0</v>
      </c>
      <c r="AI78" s="244">
        <v>88.61</v>
      </c>
      <c r="AJ78" s="244">
        <v>11.34</v>
      </c>
      <c r="AK78" s="244">
        <v>0</v>
      </c>
      <c r="AL78" s="246">
        <v>67.349999999999994</v>
      </c>
      <c r="AM78" s="244">
        <v>4.5199999999999996</v>
      </c>
      <c r="AN78" s="244">
        <v>7.57</v>
      </c>
      <c r="AO78" s="244">
        <v>6.19</v>
      </c>
      <c r="AP78" s="244">
        <v>20.92</v>
      </c>
      <c r="AQ78" s="244">
        <v>0.35</v>
      </c>
      <c r="AR78" s="244">
        <v>3.51</v>
      </c>
      <c r="AS78" s="244">
        <v>0</v>
      </c>
      <c r="AT78" s="246">
        <v>3.81</v>
      </c>
      <c r="AU78" s="261">
        <f t="shared" si="5"/>
        <v>46.870000000000005</v>
      </c>
      <c r="AV78" s="261">
        <f t="shared" si="6"/>
        <v>1194.9399999999996</v>
      </c>
      <c r="AW78" s="245">
        <v>60</v>
      </c>
      <c r="AX78" s="261">
        <f t="shared" si="7"/>
        <v>373.00000000000068</v>
      </c>
      <c r="AY78" s="244">
        <v>0</v>
      </c>
      <c r="AZ78" s="244">
        <v>0</v>
      </c>
      <c r="BA78" s="246">
        <v>352.75903499999998</v>
      </c>
      <c r="BB78" s="262">
        <f t="shared" si="8"/>
        <v>20.240965000000699</v>
      </c>
      <c r="BC78" s="272">
        <f t="shared" si="9"/>
        <v>0.10574480631407077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2017</v>
      </c>
      <c r="P79" s="265">
        <v>1</v>
      </c>
      <c r="Q79" s="145">
        <v>2879.09</v>
      </c>
      <c r="R79" s="145">
        <v>28.29</v>
      </c>
      <c r="S79" s="261">
        <f t="shared" si="3"/>
        <v>2850.8</v>
      </c>
      <c r="T79" s="244">
        <v>1417.8</v>
      </c>
      <c r="W79" s="266">
        <f t="shared" si="4"/>
        <v>1433.0000000000002</v>
      </c>
      <c r="X79" s="246">
        <v>52.53</v>
      </c>
      <c r="Y79" s="244">
        <v>199.56</v>
      </c>
      <c r="Z79" s="246">
        <v>0.15</v>
      </c>
      <c r="AA79" s="244">
        <v>0</v>
      </c>
      <c r="AB79" s="244">
        <v>-0.36</v>
      </c>
      <c r="AC79" s="246">
        <v>11.8</v>
      </c>
      <c r="AD79" s="244">
        <v>118.57</v>
      </c>
      <c r="AE79" s="244">
        <v>296.54000000000002</v>
      </c>
      <c r="AF79" s="244">
        <v>196.54</v>
      </c>
      <c r="AG79" s="244">
        <v>98.84</v>
      </c>
      <c r="AH79" s="244">
        <v>0</v>
      </c>
      <c r="AI79" s="244">
        <v>93.77</v>
      </c>
      <c r="AJ79" s="244">
        <v>33.68</v>
      </c>
      <c r="AK79" s="244">
        <v>0</v>
      </c>
      <c r="AL79" s="246">
        <v>45.01</v>
      </c>
      <c r="AM79" s="244">
        <v>4.2</v>
      </c>
      <c r="AN79" s="244">
        <v>7.38</v>
      </c>
      <c r="AO79" s="244">
        <v>0</v>
      </c>
      <c r="AP79" s="244">
        <v>7.14</v>
      </c>
      <c r="AQ79" s="244">
        <v>0</v>
      </c>
      <c r="AR79" s="244">
        <v>3.5</v>
      </c>
      <c r="AS79" s="244">
        <v>0</v>
      </c>
      <c r="AT79" s="246">
        <v>2.95</v>
      </c>
      <c r="AU79" s="261">
        <f t="shared" si="5"/>
        <v>25.169999999999998</v>
      </c>
      <c r="AV79" s="261">
        <f t="shared" si="6"/>
        <v>908.11999999999989</v>
      </c>
      <c r="AW79" s="245">
        <v>49</v>
      </c>
      <c r="AX79" s="261">
        <f t="shared" si="7"/>
        <v>235.08000000000038</v>
      </c>
      <c r="AY79" s="244">
        <v>0</v>
      </c>
      <c r="AZ79" s="244">
        <v>0</v>
      </c>
      <c r="BA79" s="246">
        <v>201.37530000000001</v>
      </c>
      <c r="BB79" s="262">
        <f t="shared" si="8"/>
        <v>33.704700000000372</v>
      </c>
      <c r="BC79" s="272">
        <f t="shared" si="9"/>
        <v>8.1650799384527878E-2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2017</v>
      </c>
      <c r="P80" s="265">
        <v>1</v>
      </c>
      <c r="Q80" s="145">
        <v>3594.12</v>
      </c>
      <c r="R80" s="145">
        <v>26.1</v>
      </c>
      <c r="S80" s="261">
        <f t="shared" si="3"/>
        <v>3568.02</v>
      </c>
      <c r="T80" s="244">
        <v>1844.27</v>
      </c>
      <c r="W80" s="266">
        <f t="shared" si="4"/>
        <v>1723.75</v>
      </c>
      <c r="X80" s="246">
        <v>63.6</v>
      </c>
      <c r="Y80" s="244">
        <v>285.44</v>
      </c>
      <c r="Z80" s="246">
        <v>15.22</v>
      </c>
      <c r="AA80" s="244">
        <v>0</v>
      </c>
      <c r="AB80" s="244">
        <v>-1.04</v>
      </c>
      <c r="AC80" s="246">
        <v>19.690000000000001</v>
      </c>
      <c r="AD80" s="244">
        <v>119.23</v>
      </c>
      <c r="AE80" s="244">
        <v>426.47</v>
      </c>
      <c r="AF80" s="244">
        <v>287.12</v>
      </c>
      <c r="AG80" s="244">
        <v>163.36000000000001</v>
      </c>
      <c r="AH80" s="244">
        <v>0</v>
      </c>
      <c r="AI80" s="244">
        <v>152.05000000000001</v>
      </c>
      <c r="AJ80" s="244">
        <v>74.849999999999994</v>
      </c>
      <c r="AK80" s="244">
        <v>0</v>
      </c>
      <c r="AL80" s="246">
        <v>8.48</v>
      </c>
      <c r="AM80" s="244">
        <v>3.03</v>
      </c>
      <c r="AN80" s="244">
        <v>3.39</v>
      </c>
      <c r="AO80" s="244">
        <v>0</v>
      </c>
      <c r="AP80" s="244">
        <v>4.1500000000000004</v>
      </c>
      <c r="AQ80" s="244">
        <v>11.29</v>
      </c>
      <c r="AR80" s="244">
        <v>1.58</v>
      </c>
      <c r="AS80" s="244">
        <v>0</v>
      </c>
      <c r="AT80" s="246">
        <v>2.4500000000000002</v>
      </c>
      <c r="AU80" s="261">
        <f t="shared" si="5"/>
        <v>25.889999999999997</v>
      </c>
      <c r="AV80" s="261">
        <f t="shared" si="6"/>
        <v>1257.45</v>
      </c>
      <c r="AW80" s="245">
        <v>70</v>
      </c>
      <c r="AX80" s="261">
        <f t="shared" si="7"/>
        <v>50.690000000000055</v>
      </c>
      <c r="AY80" s="244">
        <v>0</v>
      </c>
      <c r="AZ80" s="244">
        <v>0</v>
      </c>
      <c r="BA80" s="246">
        <v>281.22089999999997</v>
      </c>
      <c r="BB80" s="262">
        <f t="shared" si="8"/>
        <v>-230.53089999999992</v>
      </c>
      <c r="BC80" s="272">
        <f t="shared" si="9"/>
        <v>1.4103591421544093E-2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2017</v>
      </c>
      <c r="P81" s="265">
        <v>1</v>
      </c>
      <c r="Q81" s="145">
        <v>4532.7700000000004</v>
      </c>
      <c r="R81" s="145">
        <v>51.12</v>
      </c>
      <c r="S81" s="261">
        <f t="shared" si="3"/>
        <v>4481.6500000000005</v>
      </c>
      <c r="T81" s="244">
        <v>2257.17</v>
      </c>
      <c r="W81" s="266">
        <f t="shared" si="4"/>
        <v>2224.4800000000005</v>
      </c>
      <c r="X81" s="246">
        <v>80.510000000000005</v>
      </c>
      <c r="Y81" s="244">
        <v>313.72000000000003</v>
      </c>
      <c r="Z81" s="246">
        <v>0.51</v>
      </c>
      <c r="AA81" s="244">
        <v>0</v>
      </c>
      <c r="AB81" s="244">
        <v>-1.31</v>
      </c>
      <c r="AC81" s="246">
        <v>28.29</v>
      </c>
      <c r="AD81" s="244">
        <v>93.07</v>
      </c>
      <c r="AE81" s="244">
        <v>480.05</v>
      </c>
      <c r="AF81" s="244">
        <v>541.07000000000005</v>
      </c>
      <c r="AG81" s="244">
        <v>116.23</v>
      </c>
      <c r="AH81" s="244">
        <v>0</v>
      </c>
      <c r="AI81" s="244">
        <v>130.02000000000001</v>
      </c>
      <c r="AJ81" s="244">
        <v>29.18</v>
      </c>
      <c r="AK81" s="244">
        <v>0</v>
      </c>
      <c r="AL81" s="246">
        <v>20.079999999999998</v>
      </c>
      <c r="AM81" s="244">
        <v>3.47</v>
      </c>
      <c r="AN81" s="244">
        <v>10.59</v>
      </c>
      <c r="AO81" s="244">
        <v>0</v>
      </c>
      <c r="AP81" s="244">
        <v>11.56</v>
      </c>
      <c r="AQ81" s="244">
        <v>5.18</v>
      </c>
      <c r="AR81" s="244">
        <v>1.64</v>
      </c>
      <c r="AS81" s="244">
        <v>0</v>
      </c>
      <c r="AT81" s="246">
        <v>16.32</v>
      </c>
      <c r="AU81" s="261">
        <f t="shared" si="5"/>
        <v>48.76</v>
      </c>
      <c r="AV81" s="261">
        <f t="shared" si="6"/>
        <v>1458.46</v>
      </c>
      <c r="AW81" s="245">
        <v>89</v>
      </c>
      <c r="AX81" s="261">
        <f t="shared" si="7"/>
        <v>309.26000000000045</v>
      </c>
      <c r="AY81" s="244">
        <v>0</v>
      </c>
      <c r="AZ81" s="244">
        <v>0</v>
      </c>
      <c r="BA81" s="246">
        <v>267.73716999999999</v>
      </c>
      <c r="BB81" s="262">
        <f t="shared" si="8"/>
        <v>41.522830000000454</v>
      </c>
      <c r="BC81" s="272">
        <f t="shared" si="9"/>
        <v>6.8227595929200122E-2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2017</v>
      </c>
      <c r="P82" s="265">
        <v>1</v>
      </c>
      <c r="Q82" s="145">
        <v>4788.42</v>
      </c>
      <c r="R82" s="145">
        <v>62.64</v>
      </c>
      <c r="S82" s="261">
        <f t="shared" ref="S82:S145" si="12">IF(Q82=0,"",Q82-R82)</f>
        <v>4725.78</v>
      </c>
      <c r="T82" s="244">
        <v>1930.6</v>
      </c>
      <c r="W82" s="266">
        <f t="shared" ref="W82:W145" si="13">IF(Q82=0,"",S82-T82)</f>
        <v>2795.18</v>
      </c>
      <c r="X82" s="246">
        <v>107.9</v>
      </c>
      <c r="Y82" s="244">
        <v>567.09</v>
      </c>
      <c r="Z82" s="246">
        <v>20.71</v>
      </c>
      <c r="AA82" s="244">
        <v>0</v>
      </c>
      <c r="AB82" s="244">
        <v>6.33</v>
      </c>
      <c r="AC82" s="246">
        <v>25.29</v>
      </c>
      <c r="AD82" s="244">
        <v>240.68</v>
      </c>
      <c r="AE82" s="244">
        <v>313.41000000000003</v>
      </c>
      <c r="AF82" s="244">
        <v>375</v>
      </c>
      <c r="AG82" s="244">
        <v>242.63</v>
      </c>
      <c r="AH82" s="244">
        <v>0</v>
      </c>
      <c r="AI82" s="244">
        <v>145.63999999999999</v>
      </c>
      <c r="AJ82" s="244">
        <v>25.55</v>
      </c>
      <c r="AK82" s="244">
        <v>0</v>
      </c>
      <c r="AL82" s="246">
        <v>27.68</v>
      </c>
      <c r="AM82" s="244">
        <v>8.75</v>
      </c>
      <c r="AN82" s="244">
        <v>8.09</v>
      </c>
      <c r="AO82" s="244">
        <v>1.62</v>
      </c>
      <c r="AP82" s="244">
        <v>21.02</v>
      </c>
      <c r="AQ82" s="244">
        <v>0</v>
      </c>
      <c r="AR82" s="244">
        <v>12.56</v>
      </c>
      <c r="AS82" s="244">
        <v>0</v>
      </c>
      <c r="AT82" s="246">
        <v>9.59</v>
      </c>
      <c r="AU82" s="261">
        <f t="shared" ref="AU82:AU145" si="14">IF(Q82=0,"",SUM(AM82:AT82))</f>
        <v>61.63000000000001</v>
      </c>
      <c r="AV82" s="261">
        <f t="shared" ref="AV82:AV145" si="15">IF(Q82=0,"",SUM(AD82:AL82)+AU82)</f>
        <v>1432.2200000000003</v>
      </c>
      <c r="AW82" s="245">
        <v>82</v>
      </c>
      <c r="AX82" s="261">
        <f t="shared" ref="AX82:AX145" si="16">IF(Q82=0,"",(W82-SUM(X82:Z82)+SUM(AA82:AC82)-AV82-AW82))</f>
        <v>616.8799999999992</v>
      </c>
      <c r="AY82" s="244">
        <v>0</v>
      </c>
      <c r="AZ82" s="244">
        <v>0</v>
      </c>
      <c r="BA82" s="246">
        <v>296.55399499999999</v>
      </c>
      <c r="BB82" s="262">
        <f t="shared" ref="BB82:BB145" si="17">IF(Q82=0,"",(AX82-SUM(AY82:BA82)))</f>
        <v>320.32600499999921</v>
      </c>
      <c r="BC82" s="272">
        <f t="shared" ref="BC82:BC145" si="18">IF(Q82=0,"",AX82/Q82)</f>
        <v>0.12882746292096331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DD5D5-E69A-4C1D-8D28-F4A762E4EE34}">
  <sheetPr codeName="Sheet78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25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264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507">
        <v>2</v>
      </c>
      <c r="Q15" s="206">
        <f>SUM(Q18:Q5000)</f>
        <v>272879.81298000005</v>
      </c>
      <c r="R15" s="212">
        <f t="shared" ref="R15:BB15" si="0">SUM(R18:R5000)</f>
        <v>4253.1105750000006</v>
      </c>
      <c r="S15" s="212">
        <f t="shared" si="0"/>
        <v>268626.70240499999</v>
      </c>
      <c r="T15" s="212">
        <f t="shared" si="0"/>
        <v>113368.89600000001</v>
      </c>
      <c r="U15" s="206">
        <f t="shared" si="0"/>
        <v>0</v>
      </c>
      <c r="V15" s="206">
        <f t="shared" si="0"/>
        <v>0</v>
      </c>
      <c r="W15" s="249">
        <f t="shared" si="0"/>
        <v>155257.80640499992</v>
      </c>
      <c r="X15" s="212">
        <f t="shared" si="0"/>
        <v>4000.5189699999983</v>
      </c>
      <c r="Y15" s="212">
        <f t="shared" si="0"/>
        <v>29448.200700000012</v>
      </c>
      <c r="Z15" s="212">
        <f t="shared" si="0"/>
        <v>1629.7797119999996</v>
      </c>
      <c r="AA15" s="212">
        <f t="shared" si="0"/>
        <v>0</v>
      </c>
      <c r="AB15" s="212">
        <f t="shared" si="0"/>
        <v>528.15763200000015</v>
      </c>
      <c r="AC15" s="212">
        <f t="shared" si="0"/>
        <v>1399.715616</v>
      </c>
      <c r="AD15" s="212">
        <f t="shared" si="0"/>
        <v>9476.777855999997</v>
      </c>
      <c r="AE15" s="212">
        <f t="shared" si="0"/>
        <v>25957.156895999993</v>
      </c>
      <c r="AF15" s="212">
        <f t="shared" si="0"/>
        <v>19512.989087999998</v>
      </c>
      <c r="AG15" s="212">
        <f t="shared" si="0"/>
        <v>9853.5600960000011</v>
      </c>
      <c r="AH15" s="212">
        <f t="shared" si="0"/>
        <v>0</v>
      </c>
      <c r="AI15" s="212">
        <f t="shared" si="0"/>
        <v>7379.9186879999961</v>
      </c>
      <c r="AJ15" s="212">
        <f t="shared" si="0"/>
        <v>2964.5806080000007</v>
      </c>
      <c r="AK15" s="212">
        <f t="shared" si="0"/>
        <v>665.71948800000007</v>
      </c>
      <c r="AL15" s="212">
        <f t="shared" si="0"/>
        <v>4146.7898879999993</v>
      </c>
      <c r="AM15" s="249">
        <f t="shared" si="0"/>
        <v>281.95632000000001</v>
      </c>
      <c r="AN15" s="212">
        <f t="shared" si="0"/>
        <v>413.76335999999998</v>
      </c>
      <c r="AO15" s="212">
        <f t="shared" si="0"/>
        <v>145.28438400000002</v>
      </c>
      <c r="AP15" s="212">
        <f t="shared" si="0"/>
        <v>1226.675616</v>
      </c>
      <c r="AQ15" s="212">
        <f t="shared" si="0"/>
        <v>76.661664000000002</v>
      </c>
      <c r="AR15" s="212">
        <f t="shared" si="0"/>
        <v>393.73027199999996</v>
      </c>
      <c r="AS15" s="383">
        <f t="shared" si="0"/>
        <v>0</v>
      </c>
      <c r="AT15" s="212">
        <f t="shared" si="0"/>
        <v>1040.7515520000004</v>
      </c>
      <c r="AU15" s="249">
        <f t="shared" si="0"/>
        <v>3578.8231679999994</v>
      </c>
      <c r="AV15" s="212">
        <f t="shared" si="0"/>
        <v>83536.315776000003</v>
      </c>
      <c r="AW15" s="212">
        <f t="shared" si="0"/>
        <v>5239.2119999999995</v>
      </c>
      <c r="AX15" s="212">
        <f t="shared" si="0"/>
        <v>33331.652494999995</v>
      </c>
      <c r="AY15" s="212">
        <f t="shared" si="0"/>
        <v>0</v>
      </c>
      <c r="AZ15" s="212">
        <f t="shared" si="0"/>
        <v>0</v>
      </c>
      <c r="BA15" s="212">
        <f t="shared" si="0"/>
        <v>11551.435605000001</v>
      </c>
      <c r="BB15" s="212">
        <f t="shared" si="0"/>
        <v>21780.216890000007</v>
      </c>
      <c r="BC15" s="267">
        <f>IF(Q15=0,"",AX15/Q15)</f>
        <v>0.1221477401754264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25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2017</v>
      </c>
      <c r="P18" s="265">
        <v>2</v>
      </c>
      <c r="Q18" s="145">
        <v>6923.2120199999999</v>
      </c>
      <c r="R18" s="145">
        <v>73.795050000000003</v>
      </c>
      <c r="S18" s="261">
        <f t="shared" ref="S18:S81" si="3">IF(Q18=0,"",Q18-R18)</f>
        <v>6849.4169700000002</v>
      </c>
      <c r="T18" s="244">
        <v>2825.3269799999998</v>
      </c>
      <c r="W18" s="266">
        <f t="shared" ref="W18:W81" si="4">IF(Q18=0,"",S18-T18)</f>
        <v>4024.0899900000004</v>
      </c>
      <c r="X18" s="246">
        <v>75.090089999999989</v>
      </c>
      <c r="Y18" s="244">
        <v>821.6721</v>
      </c>
      <c r="Z18" s="246">
        <v>54.265343999999999</v>
      </c>
      <c r="AA18" s="244">
        <v>0</v>
      </c>
      <c r="AB18" s="244">
        <v>206.51087999999999</v>
      </c>
      <c r="AC18" s="246">
        <v>22.831392000000001</v>
      </c>
      <c r="AD18" s="244">
        <v>307.63545599999998</v>
      </c>
      <c r="AE18" s="244">
        <v>709.82985600000006</v>
      </c>
      <c r="AF18" s="244">
        <v>209.190528</v>
      </c>
      <c r="AG18" s="244">
        <v>299.191104</v>
      </c>
      <c r="AH18" s="244">
        <v>0</v>
      </c>
      <c r="AI18" s="244">
        <v>132.58819200000002</v>
      </c>
      <c r="AJ18" s="244">
        <v>48.668736000000003</v>
      </c>
      <c r="AK18" s="244">
        <v>48.718176000000007</v>
      </c>
      <c r="AL18" s="246">
        <v>84.19632</v>
      </c>
      <c r="AM18" s="244">
        <v>7.9499519999999997</v>
      </c>
      <c r="AN18" s="244">
        <v>4.2518400000000005</v>
      </c>
      <c r="AO18" s="244">
        <v>8.058720000000001</v>
      </c>
      <c r="AP18" s="244">
        <v>17.936831999999999</v>
      </c>
      <c r="AQ18" s="244">
        <v>3.3718080000000001</v>
      </c>
      <c r="AR18" s="244">
        <v>9.027744000000002</v>
      </c>
      <c r="AS18" s="244">
        <v>0</v>
      </c>
      <c r="AT18" s="246">
        <v>3.5102399999999996</v>
      </c>
      <c r="AU18" s="261">
        <f t="shared" ref="AU18:AU81" si="5">IF(Q18=0,"",SUM(AM18:AT18))</f>
        <v>54.107135999999997</v>
      </c>
      <c r="AV18" s="261">
        <f t="shared" ref="AV18:AV81" si="6">IF(Q18=0,"",SUM(AD18:AL18)+AU18)</f>
        <v>1894.1255040000003</v>
      </c>
      <c r="AW18" s="245">
        <v>141.03319999999999</v>
      </c>
      <c r="AX18" s="261">
        <f t="shared" ref="AX18:AX81" si="7">IF(Q18=0,"",(W18-SUM(X18:Z18)+SUM(AA18:AC18)-AV18-AW18))</f>
        <v>1267.246024</v>
      </c>
      <c r="AY18" s="244">
        <v>0</v>
      </c>
      <c r="AZ18" s="244">
        <v>0</v>
      </c>
      <c r="BA18" s="246">
        <v>218.27751000000001</v>
      </c>
      <c r="BB18" s="262">
        <f t="shared" ref="BB18:BB81" si="8">IF(Q18=0,"",(AX18-SUM(AY18:BA18)))</f>
        <v>1048.9685140000001</v>
      </c>
      <c r="BC18" s="272">
        <f t="shared" ref="BC18:BC81" si="9">IF(Q18=0,"",AX18/Q18)</f>
        <v>0.18304307600852587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2017</v>
      </c>
      <c r="P19" s="265">
        <v>2</v>
      </c>
      <c r="Q19" s="145">
        <v>5543.0881199999994</v>
      </c>
      <c r="R19" s="145">
        <v>100.59787499999999</v>
      </c>
      <c r="S19" s="261">
        <f t="shared" si="3"/>
        <v>5442.490244999999</v>
      </c>
      <c r="T19" s="244">
        <v>2258.1336599999995</v>
      </c>
      <c r="W19" s="266">
        <f t="shared" si="4"/>
        <v>3184.3565849999995</v>
      </c>
      <c r="X19" s="246">
        <v>66.772840000000002</v>
      </c>
      <c r="Y19" s="244">
        <v>652.75145999999995</v>
      </c>
      <c r="Z19" s="246">
        <v>27.478752</v>
      </c>
      <c r="AA19" s="244">
        <v>0</v>
      </c>
      <c r="AB19" s="244">
        <v>81.200255999999996</v>
      </c>
      <c r="AC19" s="246">
        <v>39.878303999999993</v>
      </c>
      <c r="AD19" s="244">
        <v>183.244416</v>
      </c>
      <c r="AE19" s="244">
        <v>552.72931200000005</v>
      </c>
      <c r="AF19" s="244">
        <v>303.077088</v>
      </c>
      <c r="AG19" s="244">
        <v>242.21644800000001</v>
      </c>
      <c r="AH19" s="244">
        <v>0</v>
      </c>
      <c r="AI19" s="244">
        <v>118.38902400000001</v>
      </c>
      <c r="AJ19" s="244">
        <v>77.482368000000008</v>
      </c>
      <c r="AK19" s="244">
        <v>54.403776000000008</v>
      </c>
      <c r="AL19" s="246">
        <v>93.985439999999997</v>
      </c>
      <c r="AM19" s="244">
        <v>2.6005439999999997</v>
      </c>
      <c r="AN19" s="244">
        <v>3.7376639999999997</v>
      </c>
      <c r="AO19" s="244">
        <v>0.83059199999999989</v>
      </c>
      <c r="AP19" s="244">
        <v>20.181408000000001</v>
      </c>
      <c r="AQ19" s="244">
        <v>0.77126399999999995</v>
      </c>
      <c r="AR19" s="244">
        <v>8.2564799999999998</v>
      </c>
      <c r="AS19" s="244">
        <v>0</v>
      </c>
      <c r="AT19" s="246">
        <v>27.122783999999999</v>
      </c>
      <c r="AU19" s="261">
        <f t="shared" si="5"/>
        <v>63.500736000000003</v>
      </c>
      <c r="AV19" s="261">
        <f t="shared" si="6"/>
        <v>1689.0286080000001</v>
      </c>
      <c r="AW19" s="245">
        <v>112.91225</v>
      </c>
      <c r="AX19" s="261">
        <f t="shared" si="7"/>
        <v>756.49123499999939</v>
      </c>
      <c r="AY19" s="244">
        <v>0</v>
      </c>
      <c r="AZ19" s="244">
        <v>0</v>
      </c>
      <c r="BA19" s="246">
        <v>300.84942000000001</v>
      </c>
      <c r="BB19" s="262">
        <f t="shared" si="8"/>
        <v>455.64181499999938</v>
      </c>
      <c r="BC19" s="272">
        <f t="shared" si="9"/>
        <v>0.1364746903933397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2017</v>
      </c>
      <c r="P20" s="265">
        <v>2</v>
      </c>
      <c r="Q20" s="145">
        <v>6547.5626400000001</v>
      </c>
      <c r="R20" s="145">
        <v>69.715275000000005</v>
      </c>
      <c r="S20" s="261">
        <f t="shared" si="3"/>
        <v>6477.8473650000005</v>
      </c>
      <c r="T20" s="244">
        <v>2601.85392</v>
      </c>
      <c r="W20" s="266">
        <f t="shared" si="4"/>
        <v>3875.9934450000005</v>
      </c>
      <c r="X20" s="246">
        <v>69.219089999999994</v>
      </c>
      <c r="Y20" s="244">
        <v>777.1026599999999</v>
      </c>
      <c r="Z20" s="246">
        <v>58.012895999999998</v>
      </c>
      <c r="AA20" s="244">
        <v>0</v>
      </c>
      <c r="AB20" s="244">
        <v>78.876576</v>
      </c>
      <c r="AC20" s="246">
        <v>21.783264000000003</v>
      </c>
      <c r="AD20" s="244">
        <v>230.89468799999997</v>
      </c>
      <c r="AE20" s="244">
        <v>764.45116800000005</v>
      </c>
      <c r="AF20" s="244">
        <v>183.18508800000001</v>
      </c>
      <c r="AG20" s="244">
        <v>207.806208</v>
      </c>
      <c r="AH20" s="244">
        <v>0</v>
      </c>
      <c r="AI20" s="244">
        <v>150.03062399999999</v>
      </c>
      <c r="AJ20" s="244">
        <v>68.543615999999986</v>
      </c>
      <c r="AK20" s="244">
        <v>48.718176000000007</v>
      </c>
      <c r="AL20" s="246">
        <v>84.146879999999996</v>
      </c>
      <c r="AM20" s="244">
        <v>6.8622720000000008</v>
      </c>
      <c r="AN20" s="244">
        <v>7.7719680000000002</v>
      </c>
      <c r="AO20" s="244">
        <v>14.545248000000001</v>
      </c>
      <c r="AP20" s="244">
        <v>16.176767999999999</v>
      </c>
      <c r="AQ20" s="244">
        <v>9.3144960000000001</v>
      </c>
      <c r="AR20" s="244">
        <v>6.13056</v>
      </c>
      <c r="AS20" s="244">
        <v>0</v>
      </c>
      <c r="AT20" s="246">
        <v>2.1259200000000003</v>
      </c>
      <c r="AU20" s="261">
        <f t="shared" si="5"/>
        <v>62.927232000000004</v>
      </c>
      <c r="AV20" s="261">
        <f t="shared" si="6"/>
        <v>1800.7036800000001</v>
      </c>
      <c r="AW20" s="245">
        <v>133.37335000000002</v>
      </c>
      <c r="AX20" s="261">
        <f t="shared" si="7"/>
        <v>1138.2416090000004</v>
      </c>
      <c r="AY20" s="244">
        <v>0</v>
      </c>
      <c r="AZ20" s="244">
        <v>0</v>
      </c>
      <c r="BA20" s="246">
        <v>64.583849999999998</v>
      </c>
      <c r="BB20" s="262">
        <f t="shared" si="8"/>
        <v>1073.6577590000004</v>
      </c>
      <c r="BC20" s="272">
        <f t="shared" si="9"/>
        <v>0.17384203429323747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2017</v>
      </c>
      <c r="P21" s="265">
        <v>2</v>
      </c>
      <c r="Q21" s="145">
        <v>4409.2247399999997</v>
      </c>
      <c r="R21" s="145">
        <v>76.897275000000008</v>
      </c>
      <c r="S21" s="261">
        <f t="shared" si="3"/>
        <v>4332.3274649999994</v>
      </c>
      <c r="T21" s="244">
        <v>1801.8919800000001</v>
      </c>
      <c r="W21" s="266">
        <f t="shared" si="4"/>
        <v>2530.4354849999991</v>
      </c>
      <c r="X21" s="246">
        <v>43.416044999999997</v>
      </c>
      <c r="Y21" s="244">
        <v>519.62795999999992</v>
      </c>
      <c r="Z21" s="246">
        <v>31.236191999999999</v>
      </c>
      <c r="AA21" s="244">
        <v>0</v>
      </c>
      <c r="AB21" s="244">
        <v>-13.319136</v>
      </c>
      <c r="AC21" s="246">
        <v>42.567839999999997</v>
      </c>
      <c r="AD21" s="244">
        <v>178.14220799999998</v>
      </c>
      <c r="AE21" s="244">
        <v>415.25644799999992</v>
      </c>
      <c r="AF21" s="244">
        <v>487.88380799999999</v>
      </c>
      <c r="AG21" s="244">
        <v>159.28579200000001</v>
      </c>
      <c r="AH21" s="244">
        <v>0</v>
      </c>
      <c r="AI21" s="244">
        <v>109.697472</v>
      </c>
      <c r="AJ21" s="244">
        <v>67.386719999999997</v>
      </c>
      <c r="AK21" s="244">
        <v>27.201888000000004</v>
      </c>
      <c r="AL21" s="246">
        <v>75.771743999999998</v>
      </c>
      <c r="AM21" s="244">
        <v>2.9466239999999999</v>
      </c>
      <c r="AN21" s="244">
        <v>2.9268479999999997</v>
      </c>
      <c r="AO21" s="244">
        <v>0.32630400000000004</v>
      </c>
      <c r="AP21" s="244">
        <v>18.302688</v>
      </c>
      <c r="AQ21" s="244">
        <v>4.8945600000000002</v>
      </c>
      <c r="AR21" s="244">
        <v>8.1971519999999991</v>
      </c>
      <c r="AS21" s="244">
        <v>0</v>
      </c>
      <c r="AT21" s="246">
        <v>3.6387840000000002</v>
      </c>
      <c r="AU21" s="261">
        <f t="shared" si="5"/>
        <v>41.232960000000006</v>
      </c>
      <c r="AV21" s="261">
        <f t="shared" si="6"/>
        <v>1561.85904</v>
      </c>
      <c r="AW21" s="245">
        <v>89.817750000000018</v>
      </c>
      <c r="AX21" s="261">
        <f t="shared" si="7"/>
        <v>313.72720199999901</v>
      </c>
      <c r="AY21" s="244">
        <v>0</v>
      </c>
      <c r="AZ21" s="244">
        <v>0</v>
      </c>
      <c r="BA21" s="246">
        <v>266.225055</v>
      </c>
      <c r="BB21" s="262">
        <f t="shared" si="8"/>
        <v>47.502146999999013</v>
      </c>
      <c r="BC21" s="272">
        <f t="shared" si="9"/>
        <v>7.1152463414690684E-2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2017</v>
      </c>
      <c r="P22" s="265">
        <v>2</v>
      </c>
      <c r="Q22" s="145">
        <v>4012.6654799999997</v>
      </c>
      <c r="R22" s="145">
        <v>107.201325</v>
      </c>
      <c r="S22" s="261">
        <f t="shared" si="3"/>
        <v>3905.4641549999997</v>
      </c>
      <c r="T22" s="244">
        <v>1560.40236</v>
      </c>
      <c r="W22" s="266">
        <f t="shared" si="4"/>
        <v>2345.0617949999996</v>
      </c>
      <c r="X22" s="246">
        <v>57.604294999999993</v>
      </c>
      <c r="Y22" s="244">
        <v>468.28691999999995</v>
      </c>
      <c r="Z22" s="246">
        <v>29.515680000000003</v>
      </c>
      <c r="AA22" s="244">
        <v>0</v>
      </c>
      <c r="AB22" s="244">
        <v>-14.3376</v>
      </c>
      <c r="AC22" s="246">
        <v>22.554527999999998</v>
      </c>
      <c r="AD22" s="244">
        <v>149.57577600000002</v>
      </c>
      <c r="AE22" s="244">
        <v>400.088256</v>
      </c>
      <c r="AF22" s="244">
        <v>294.02956799999998</v>
      </c>
      <c r="AG22" s="244">
        <v>142.317984</v>
      </c>
      <c r="AH22" s="244">
        <v>0</v>
      </c>
      <c r="AI22" s="244">
        <v>79.370975999999999</v>
      </c>
      <c r="AJ22" s="244">
        <v>29.476127999999999</v>
      </c>
      <c r="AK22" s="244">
        <v>1.196448</v>
      </c>
      <c r="AL22" s="246">
        <v>54.186239999999991</v>
      </c>
      <c r="AM22" s="244">
        <v>5.468064</v>
      </c>
      <c r="AN22" s="244">
        <v>4.6572480000000001</v>
      </c>
      <c r="AO22" s="244">
        <v>3.5003520000000004</v>
      </c>
      <c r="AP22" s="244">
        <v>10.708703999999999</v>
      </c>
      <c r="AQ22" s="244">
        <v>0</v>
      </c>
      <c r="AR22" s="244">
        <v>8.8794240000000002</v>
      </c>
      <c r="AS22" s="244">
        <v>0</v>
      </c>
      <c r="AT22" s="246">
        <v>4.2716159999999999</v>
      </c>
      <c r="AU22" s="261">
        <f t="shared" si="5"/>
        <v>37.485408</v>
      </c>
      <c r="AV22" s="261">
        <f t="shared" si="6"/>
        <v>1187.726784</v>
      </c>
      <c r="AW22" s="245">
        <v>81.739900000000006</v>
      </c>
      <c r="AX22" s="261">
        <f t="shared" si="7"/>
        <v>528.40514399999961</v>
      </c>
      <c r="AY22" s="244">
        <v>0</v>
      </c>
      <c r="AZ22" s="244">
        <v>0</v>
      </c>
      <c r="BA22" s="246">
        <v>93.138570000000001</v>
      </c>
      <c r="BB22" s="262">
        <f t="shared" si="8"/>
        <v>435.26657399999959</v>
      </c>
      <c r="BC22" s="272">
        <f t="shared" si="9"/>
        <v>0.13168432470478442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2017</v>
      </c>
      <c r="P23" s="265">
        <v>2</v>
      </c>
      <c r="Q23" s="145">
        <v>7325.5681800000002</v>
      </c>
      <c r="R23" s="145">
        <v>202.69199999999998</v>
      </c>
      <c r="S23" s="261">
        <f t="shared" si="3"/>
        <v>7122.8761800000002</v>
      </c>
      <c r="T23" s="244">
        <v>2934.9140400000001</v>
      </c>
      <c r="W23" s="266">
        <f t="shared" si="4"/>
        <v>4187.9621399999996</v>
      </c>
      <c r="X23" s="246">
        <v>99.356890000000007</v>
      </c>
      <c r="Y23" s="244">
        <v>854.05265999999995</v>
      </c>
      <c r="Z23" s="246">
        <v>43.714848000000003</v>
      </c>
      <c r="AA23" s="244">
        <v>0</v>
      </c>
      <c r="AB23" s="244">
        <v>131.777376</v>
      </c>
      <c r="AC23" s="246">
        <v>23.385120000000001</v>
      </c>
      <c r="AD23" s="244">
        <v>244.60934399999999</v>
      </c>
      <c r="AE23" s="244">
        <v>706.14163199999996</v>
      </c>
      <c r="AF23" s="244">
        <v>226.524192</v>
      </c>
      <c r="AG23" s="244">
        <v>243.966624</v>
      </c>
      <c r="AH23" s="244">
        <v>0</v>
      </c>
      <c r="AI23" s="244">
        <v>151.22707199999999</v>
      </c>
      <c r="AJ23" s="244">
        <v>78.481056000000009</v>
      </c>
      <c r="AK23" s="244">
        <v>53.059007999999992</v>
      </c>
      <c r="AL23" s="246">
        <v>25.155072000000001</v>
      </c>
      <c r="AM23" s="244">
        <v>9.156288</v>
      </c>
      <c r="AN23" s="244">
        <v>10.204416</v>
      </c>
      <c r="AO23" s="244">
        <v>8.6421119999999991</v>
      </c>
      <c r="AP23" s="244">
        <v>25.174848000000001</v>
      </c>
      <c r="AQ23" s="244">
        <v>0</v>
      </c>
      <c r="AR23" s="244">
        <v>2.551104</v>
      </c>
      <c r="AS23" s="244">
        <v>0</v>
      </c>
      <c r="AT23" s="246">
        <v>7.3764479999999999</v>
      </c>
      <c r="AU23" s="261">
        <f t="shared" si="5"/>
        <v>63.105215999999999</v>
      </c>
      <c r="AV23" s="261">
        <f t="shared" si="6"/>
        <v>1792.2692159999997</v>
      </c>
      <c r="AW23" s="245">
        <v>149.226</v>
      </c>
      <c r="AX23" s="261">
        <f t="shared" si="7"/>
        <v>1404.5050219999998</v>
      </c>
      <c r="AY23" s="244">
        <v>0</v>
      </c>
      <c r="AZ23" s="244">
        <v>0</v>
      </c>
      <c r="BA23" s="246">
        <v>106.91233500000001</v>
      </c>
      <c r="BB23" s="262">
        <f t="shared" si="8"/>
        <v>1297.5926869999998</v>
      </c>
      <c r="BC23" s="272">
        <f t="shared" si="9"/>
        <v>0.19172642824273048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2017</v>
      </c>
      <c r="P24" s="265">
        <v>2</v>
      </c>
      <c r="Q24" s="145">
        <v>6343.2347399999999</v>
      </c>
      <c r="R24" s="145">
        <v>112.02922500000001</v>
      </c>
      <c r="S24" s="261">
        <f t="shared" si="3"/>
        <v>6231.2055149999997</v>
      </c>
      <c r="T24" s="244">
        <v>2592.7430400000003</v>
      </c>
      <c r="W24" s="266">
        <f t="shared" si="4"/>
        <v>3638.4624749999994</v>
      </c>
      <c r="X24" s="246">
        <v>73.906104999999997</v>
      </c>
      <c r="Y24" s="244">
        <v>747.3589199999999</v>
      </c>
      <c r="Z24" s="246">
        <v>41.727359999999997</v>
      </c>
      <c r="AA24" s="244">
        <v>0</v>
      </c>
      <c r="AB24" s="244">
        <v>10.748256</v>
      </c>
      <c r="AC24" s="246">
        <v>52.960127999999997</v>
      </c>
      <c r="AD24" s="244">
        <v>205.23532799999998</v>
      </c>
      <c r="AE24" s="244">
        <v>624.80294400000002</v>
      </c>
      <c r="AF24" s="244">
        <v>123.6</v>
      </c>
      <c r="AG24" s="244">
        <v>223.63689599999998</v>
      </c>
      <c r="AH24" s="244">
        <v>0</v>
      </c>
      <c r="AI24" s="244">
        <v>121.57296000000001</v>
      </c>
      <c r="AJ24" s="244">
        <v>99.28540799999999</v>
      </c>
      <c r="AK24" s="244">
        <v>52.129536000000002</v>
      </c>
      <c r="AL24" s="246">
        <v>93.342720000000014</v>
      </c>
      <c r="AM24" s="244">
        <v>9.5616959999999995</v>
      </c>
      <c r="AN24" s="244">
        <v>8.0191679999999987</v>
      </c>
      <c r="AO24" s="244">
        <v>4.6176960000000005</v>
      </c>
      <c r="AP24" s="244">
        <v>19.172832</v>
      </c>
      <c r="AQ24" s="244">
        <v>0</v>
      </c>
      <c r="AR24" s="244">
        <v>8.1674879999999987</v>
      </c>
      <c r="AS24" s="244">
        <v>0</v>
      </c>
      <c r="AT24" s="246">
        <v>24.72</v>
      </c>
      <c r="AU24" s="261">
        <f t="shared" si="5"/>
        <v>74.258880000000005</v>
      </c>
      <c r="AV24" s="261">
        <f t="shared" si="6"/>
        <v>1617.8646720000002</v>
      </c>
      <c r="AW24" s="245">
        <v>142.26629999999997</v>
      </c>
      <c r="AX24" s="261">
        <f t="shared" si="7"/>
        <v>1079.0475019999992</v>
      </c>
      <c r="AY24" s="244">
        <v>0</v>
      </c>
      <c r="AZ24" s="244">
        <v>0</v>
      </c>
      <c r="BA24" s="246">
        <v>101.59366499999999</v>
      </c>
      <c r="BB24" s="262">
        <f t="shared" si="8"/>
        <v>977.45383699999923</v>
      </c>
      <c r="BC24" s="272">
        <f t="shared" si="9"/>
        <v>0.17010997483596188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2017</v>
      </c>
      <c r="P25" s="265">
        <v>2</v>
      </c>
      <c r="Q25" s="145">
        <v>11257.02576</v>
      </c>
      <c r="R25" s="145">
        <v>177.45525000000001</v>
      </c>
      <c r="S25" s="261">
        <f t="shared" si="3"/>
        <v>11079.57051</v>
      </c>
      <c r="T25" s="244">
        <v>4478.9619600000005</v>
      </c>
      <c r="W25" s="266">
        <f t="shared" si="4"/>
        <v>6600.608549999999</v>
      </c>
      <c r="X25" s="246">
        <v>131.88222999999999</v>
      </c>
      <c r="Y25" s="244">
        <v>1328.93676</v>
      </c>
      <c r="Z25" s="246">
        <v>74.674176000000003</v>
      </c>
      <c r="AA25" s="244">
        <v>0</v>
      </c>
      <c r="AB25" s="244">
        <v>-103.11206399999999</v>
      </c>
      <c r="AC25" s="246">
        <v>92.838431999999997</v>
      </c>
      <c r="AD25" s="244">
        <v>332.66198399999996</v>
      </c>
      <c r="AE25" s="244">
        <v>1028.0158080000001</v>
      </c>
      <c r="AF25" s="244">
        <v>815.46335999999997</v>
      </c>
      <c r="AG25" s="244">
        <v>400.79030399999994</v>
      </c>
      <c r="AH25" s="244">
        <v>0</v>
      </c>
      <c r="AI25" s="244">
        <v>230.706816</v>
      </c>
      <c r="AJ25" s="244">
        <v>113.138496</v>
      </c>
      <c r="AK25" s="244">
        <v>52.129536000000002</v>
      </c>
      <c r="AL25" s="246">
        <v>137.71017600000002</v>
      </c>
      <c r="AM25" s="244">
        <v>16.137215999999999</v>
      </c>
      <c r="AN25" s="244">
        <v>4.0738559999999993</v>
      </c>
      <c r="AO25" s="244">
        <v>2.8081919999999996</v>
      </c>
      <c r="AP25" s="244">
        <v>33.194015999999998</v>
      </c>
      <c r="AQ25" s="244">
        <v>4.8945600000000002</v>
      </c>
      <c r="AR25" s="244">
        <v>9.9275519999999986</v>
      </c>
      <c r="AS25" s="244">
        <v>0</v>
      </c>
      <c r="AT25" s="246">
        <v>128.75164800000002</v>
      </c>
      <c r="AU25" s="261">
        <f t="shared" si="5"/>
        <v>199.78704000000002</v>
      </c>
      <c r="AV25" s="261">
        <f t="shared" si="6"/>
        <v>3310.4035200000003</v>
      </c>
      <c r="AW25" s="245">
        <v>229.31480000000002</v>
      </c>
      <c r="AX25" s="261">
        <f t="shared" si="7"/>
        <v>1515.123431999998</v>
      </c>
      <c r="AY25" s="244">
        <v>0</v>
      </c>
      <c r="AZ25" s="244">
        <v>0</v>
      </c>
      <c r="BA25" s="246">
        <v>231.55651499999999</v>
      </c>
      <c r="BB25" s="262">
        <f t="shared" si="8"/>
        <v>1283.5669169999981</v>
      </c>
      <c r="BC25" s="272">
        <f t="shared" si="9"/>
        <v>0.13459358309223574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2017</v>
      </c>
      <c r="P26" s="265">
        <v>2</v>
      </c>
      <c r="Q26" s="145">
        <v>10961.271000000001</v>
      </c>
      <c r="R26" s="145">
        <v>171.68969999999999</v>
      </c>
      <c r="S26" s="261">
        <f t="shared" si="3"/>
        <v>10789.5813</v>
      </c>
      <c r="T26" s="244">
        <v>4380.4762200000005</v>
      </c>
      <c r="W26" s="266">
        <f t="shared" si="4"/>
        <v>6409.1050799999994</v>
      </c>
      <c r="X26" s="246">
        <v>109.79748499999999</v>
      </c>
      <c r="Y26" s="244">
        <v>1294.16562</v>
      </c>
      <c r="Z26" s="246">
        <v>57.577824</v>
      </c>
      <c r="AA26" s="244">
        <v>0</v>
      </c>
      <c r="AB26" s="244">
        <v>269.27990399999999</v>
      </c>
      <c r="AC26" s="246">
        <v>-25.41216</v>
      </c>
      <c r="AD26" s="244">
        <v>315.26899199999997</v>
      </c>
      <c r="AE26" s="244">
        <v>1102.334016</v>
      </c>
      <c r="AF26" s="244">
        <v>637.68700799999999</v>
      </c>
      <c r="AG26" s="244">
        <v>366.64704</v>
      </c>
      <c r="AH26" s="244">
        <v>0</v>
      </c>
      <c r="AI26" s="244">
        <v>242.72073599999999</v>
      </c>
      <c r="AJ26" s="244">
        <v>126.596064</v>
      </c>
      <c r="AK26" s="244">
        <v>48.718176000000007</v>
      </c>
      <c r="AL26" s="246">
        <v>136.12809599999997</v>
      </c>
      <c r="AM26" s="244">
        <v>5.8141439999999998</v>
      </c>
      <c r="AN26" s="244">
        <v>11.994144000000002</v>
      </c>
      <c r="AO26" s="244">
        <v>3.2234879999999997</v>
      </c>
      <c r="AP26" s="244">
        <v>24.680447999999998</v>
      </c>
      <c r="AQ26" s="244">
        <v>1.5425279999999999</v>
      </c>
      <c r="AR26" s="244">
        <v>12.567648</v>
      </c>
      <c r="AS26" s="244">
        <v>0</v>
      </c>
      <c r="AT26" s="246">
        <v>111.408096</v>
      </c>
      <c r="AU26" s="261">
        <f t="shared" si="5"/>
        <v>171.23049599999999</v>
      </c>
      <c r="AV26" s="261">
        <f t="shared" si="6"/>
        <v>3147.3306239999997</v>
      </c>
      <c r="AW26" s="245">
        <v>223.28514999999999</v>
      </c>
      <c r="AX26" s="261">
        <f t="shared" si="7"/>
        <v>1820.8161210000001</v>
      </c>
      <c r="AY26" s="244">
        <v>0</v>
      </c>
      <c r="AZ26" s="244">
        <v>0</v>
      </c>
      <c r="BA26" s="246">
        <v>131.17324499999998</v>
      </c>
      <c r="BB26" s="262">
        <f t="shared" si="8"/>
        <v>1689.6428760000001</v>
      </c>
      <c r="BC26" s="272">
        <f t="shared" si="9"/>
        <v>0.16611359403485235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2017</v>
      </c>
      <c r="P27" s="265">
        <v>2</v>
      </c>
      <c r="Q27" s="145">
        <v>5509.9585799999995</v>
      </c>
      <c r="R27" s="145">
        <v>91.480724999999993</v>
      </c>
      <c r="S27" s="261">
        <f t="shared" si="3"/>
        <v>5418.4778549999992</v>
      </c>
      <c r="T27" s="244">
        <v>2208.0443400000004</v>
      </c>
      <c r="W27" s="266">
        <f t="shared" si="4"/>
        <v>3210.4335149999988</v>
      </c>
      <c r="X27" s="246">
        <v>60.980119999999992</v>
      </c>
      <c r="Y27" s="244">
        <v>649.89917999999989</v>
      </c>
      <c r="Z27" s="246">
        <v>44.011488</v>
      </c>
      <c r="AA27" s="244">
        <v>0</v>
      </c>
      <c r="AB27" s="244">
        <v>86.154143999999988</v>
      </c>
      <c r="AC27" s="246">
        <v>31.038431999999997</v>
      </c>
      <c r="AD27" s="244">
        <v>143.18812800000001</v>
      </c>
      <c r="AE27" s="244">
        <v>505.66243200000002</v>
      </c>
      <c r="AF27" s="244">
        <v>200.25177600000001</v>
      </c>
      <c r="AG27" s="244">
        <v>205.97692799999999</v>
      </c>
      <c r="AH27" s="244">
        <v>0</v>
      </c>
      <c r="AI27" s="244">
        <v>103.16150399999999</v>
      </c>
      <c r="AJ27" s="244">
        <v>117.59798400000001</v>
      </c>
      <c r="AK27" s="244">
        <v>26.766815999999999</v>
      </c>
      <c r="AL27" s="246">
        <v>105.84115200000001</v>
      </c>
      <c r="AM27" s="244">
        <v>5.4977279999999995</v>
      </c>
      <c r="AN27" s="244">
        <v>3.579456</v>
      </c>
      <c r="AO27" s="244">
        <v>4.3309439999999997</v>
      </c>
      <c r="AP27" s="244">
        <v>9.6605760000000007</v>
      </c>
      <c r="AQ27" s="244">
        <v>0</v>
      </c>
      <c r="AR27" s="244">
        <v>6.5854079999999993</v>
      </c>
      <c r="AS27" s="244">
        <v>0</v>
      </c>
      <c r="AT27" s="246">
        <v>4.9934399999999997</v>
      </c>
      <c r="AU27" s="261">
        <f t="shared" si="5"/>
        <v>34.647551999999997</v>
      </c>
      <c r="AV27" s="261">
        <f t="shared" si="6"/>
        <v>1443.094272</v>
      </c>
      <c r="AW27" s="245">
        <v>112.24345</v>
      </c>
      <c r="AX27" s="261">
        <f t="shared" si="7"/>
        <v>1017.397580999999</v>
      </c>
      <c r="AY27" s="244">
        <v>0</v>
      </c>
      <c r="AZ27" s="244">
        <v>0</v>
      </c>
      <c r="BA27" s="246">
        <v>201.01392000000001</v>
      </c>
      <c r="BB27" s="262">
        <f t="shared" si="8"/>
        <v>816.38366099999905</v>
      </c>
      <c r="BC27" s="272">
        <f t="shared" si="9"/>
        <v>0.18464704702008833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2017</v>
      </c>
      <c r="P28" s="265">
        <v>2</v>
      </c>
      <c r="Q28" s="145">
        <v>2605.0447800000002</v>
      </c>
      <c r="R28" s="145">
        <v>70.972125000000005</v>
      </c>
      <c r="S28" s="261">
        <f t="shared" si="3"/>
        <v>2534.0726549999999</v>
      </c>
      <c r="T28" s="244">
        <v>1506.80412</v>
      </c>
      <c r="W28" s="266">
        <f t="shared" si="4"/>
        <v>1027.2685349999999</v>
      </c>
      <c r="X28" s="246">
        <v>81.763459999999995</v>
      </c>
      <c r="Y28" s="244">
        <v>202.56318000000002</v>
      </c>
      <c r="Z28" s="246">
        <v>36.991008000000001</v>
      </c>
      <c r="AA28" s="244">
        <v>0</v>
      </c>
      <c r="AB28" s="244">
        <v>27.795167999999997</v>
      </c>
      <c r="AC28" s="246">
        <v>8.1971519999999991</v>
      </c>
      <c r="AD28" s="244">
        <v>83.850239999999985</v>
      </c>
      <c r="AE28" s="244">
        <v>96.328896</v>
      </c>
      <c r="AF28" s="244">
        <v>117.76608</v>
      </c>
      <c r="AG28" s="244">
        <v>34.677216000000001</v>
      </c>
      <c r="AH28" s="244">
        <v>0</v>
      </c>
      <c r="AI28" s="244">
        <v>11.964479999999998</v>
      </c>
      <c r="AJ28" s="244">
        <v>7.7126400000000004</v>
      </c>
      <c r="AK28" s="244">
        <v>29.070719999999998</v>
      </c>
      <c r="AL28" s="246">
        <v>40.145280000000007</v>
      </c>
      <c r="AM28" s="244">
        <v>3.3421439999999998</v>
      </c>
      <c r="AN28" s="244">
        <v>1.621632</v>
      </c>
      <c r="AO28" s="244">
        <v>0</v>
      </c>
      <c r="AP28" s="244">
        <v>4.5979200000000002</v>
      </c>
      <c r="AQ28" s="244">
        <v>0</v>
      </c>
      <c r="AR28" s="244">
        <v>2.8279679999999998</v>
      </c>
      <c r="AS28" s="244">
        <v>0</v>
      </c>
      <c r="AT28" s="246">
        <v>6.4074239999999998</v>
      </c>
      <c r="AU28" s="261">
        <f t="shared" si="5"/>
        <v>18.797087999999999</v>
      </c>
      <c r="AV28" s="261">
        <f t="shared" si="6"/>
        <v>440.31263999999993</v>
      </c>
      <c r="AW28" s="245">
        <v>53.065100000000001</v>
      </c>
      <c r="AX28" s="261">
        <f t="shared" si="7"/>
        <v>248.56546699999998</v>
      </c>
      <c r="AY28" s="244">
        <v>0</v>
      </c>
      <c r="AZ28" s="244">
        <v>0</v>
      </c>
      <c r="BA28" s="246">
        <v>46.595790000000001</v>
      </c>
      <c r="BB28" s="262">
        <f t="shared" si="8"/>
        <v>201.96967699999999</v>
      </c>
      <c r="BC28" s="272">
        <f t="shared" si="9"/>
        <v>9.541696515481779E-2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2017</v>
      </c>
      <c r="P29" s="265">
        <v>2</v>
      </c>
      <c r="Q29" s="145">
        <v>6869.2136399999999</v>
      </c>
      <c r="R29" s="145">
        <v>115.01174999999999</v>
      </c>
      <c r="S29" s="261">
        <f t="shared" si="3"/>
        <v>6754.2018900000003</v>
      </c>
      <c r="T29" s="244">
        <v>2849.6842200000001</v>
      </c>
      <c r="W29" s="266">
        <f t="shared" si="4"/>
        <v>3904.5176700000002</v>
      </c>
      <c r="X29" s="246">
        <v>95.071059999999989</v>
      </c>
      <c r="Y29" s="244">
        <v>810.10908000000006</v>
      </c>
      <c r="Z29" s="246">
        <v>46.612031999999999</v>
      </c>
      <c r="AA29" s="244">
        <v>0</v>
      </c>
      <c r="AB29" s="244">
        <v>-20.893343999999999</v>
      </c>
      <c r="AC29" s="246">
        <v>41.114303999999997</v>
      </c>
      <c r="AD29" s="244">
        <v>229.69824</v>
      </c>
      <c r="AE29" s="244">
        <v>627.46281600000009</v>
      </c>
      <c r="AF29" s="244">
        <v>294.79094399999997</v>
      </c>
      <c r="AG29" s="244">
        <v>356.21519999999998</v>
      </c>
      <c r="AH29" s="244">
        <v>0</v>
      </c>
      <c r="AI29" s="244">
        <v>179.882496</v>
      </c>
      <c r="AJ29" s="244">
        <v>137.34432000000001</v>
      </c>
      <c r="AK29" s="244">
        <v>54.403776000000008</v>
      </c>
      <c r="AL29" s="246">
        <v>115.857696</v>
      </c>
      <c r="AM29" s="244">
        <v>4.4891520000000007</v>
      </c>
      <c r="AN29" s="244">
        <v>14.614464</v>
      </c>
      <c r="AO29" s="244">
        <v>4.2716159999999999</v>
      </c>
      <c r="AP29" s="244">
        <v>28.507103999999998</v>
      </c>
      <c r="AQ29" s="244">
        <v>0</v>
      </c>
      <c r="AR29" s="244">
        <v>11.924928000000001</v>
      </c>
      <c r="AS29" s="244">
        <v>0</v>
      </c>
      <c r="AT29" s="246">
        <v>4.7660160000000005</v>
      </c>
      <c r="AU29" s="261">
        <f t="shared" si="5"/>
        <v>68.573280000000011</v>
      </c>
      <c r="AV29" s="261">
        <f t="shared" si="6"/>
        <v>2064.2287680000004</v>
      </c>
      <c r="AW29" s="245">
        <v>139.9255</v>
      </c>
      <c r="AX29" s="261">
        <f t="shared" si="7"/>
        <v>768.79218999999989</v>
      </c>
      <c r="AY29" s="244">
        <v>0</v>
      </c>
      <c r="AZ29" s="244">
        <v>0</v>
      </c>
      <c r="BA29" s="246">
        <v>139.52231999999998</v>
      </c>
      <c r="BB29" s="262">
        <f t="shared" si="8"/>
        <v>629.26986999999986</v>
      </c>
      <c r="BC29" s="272">
        <f t="shared" si="9"/>
        <v>0.11191851502816265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2017</v>
      </c>
      <c r="P30" s="265">
        <v>2</v>
      </c>
      <c r="Q30" s="145">
        <v>4388.6944799999992</v>
      </c>
      <c r="R30" s="145">
        <v>33.605774999999994</v>
      </c>
      <c r="S30" s="261">
        <f t="shared" si="3"/>
        <v>4355.0887049999992</v>
      </c>
      <c r="T30" s="244">
        <v>1777.89384</v>
      </c>
      <c r="W30" s="266">
        <f t="shared" si="4"/>
        <v>2577.1948649999995</v>
      </c>
      <c r="X30" s="246">
        <v>47.643164999999996</v>
      </c>
      <c r="Y30" s="244">
        <v>522.5007599999999</v>
      </c>
      <c r="Z30" s="246">
        <v>24.027839999999998</v>
      </c>
      <c r="AA30" s="244">
        <v>0</v>
      </c>
      <c r="AB30" s="244">
        <v>-12.152351999999999</v>
      </c>
      <c r="AC30" s="246">
        <v>22.811616000000001</v>
      </c>
      <c r="AD30" s="244">
        <v>189.562848</v>
      </c>
      <c r="AE30" s="244">
        <v>511.99075199999999</v>
      </c>
      <c r="AF30" s="244">
        <v>270.42691200000002</v>
      </c>
      <c r="AG30" s="244">
        <v>292.94188800000001</v>
      </c>
      <c r="AH30" s="244">
        <v>0</v>
      </c>
      <c r="AI30" s="244">
        <v>117.558432</v>
      </c>
      <c r="AJ30" s="244">
        <v>50.774880000000003</v>
      </c>
      <c r="AK30" s="244">
        <v>0</v>
      </c>
      <c r="AL30" s="246">
        <v>102.063936</v>
      </c>
      <c r="AM30" s="244">
        <v>5.2010879999999995</v>
      </c>
      <c r="AN30" s="244">
        <v>0.978912</v>
      </c>
      <c r="AO30" s="244">
        <v>4.0244160000000004</v>
      </c>
      <c r="AP30" s="244">
        <v>12.468768000000001</v>
      </c>
      <c r="AQ30" s="244">
        <v>0</v>
      </c>
      <c r="AR30" s="244">
        <v>9.2947199999999999</v>
      </c>
      <c r="AS30" s="244">
        <v>0</v>
      </c>
      <c r="AT30" s="246">
        <v>35.161728000000004</v>
      </c>
      <c r="AU30" s="261">
        <f t="shared" si="5"/>
        <v>67.129632000000001</v>
      </c>
      <c r="AV30" s="261">
        <f t="shared" si="6"/>
        <v>1602.4492799999998</v>
      </c>
      <c r="AW30" s="245">
        <v>89.399749999999997</v>
      </c>
      <c r="AX30" s="261">
        <f t="shared" si="7"/>
        <v>301.83333399999975</v>
      </c>
      <c r="AY30" s="244">
        <v>0</v>
      </c>
      <c r="AZ30" s="244">
        <v>0</v>
      </c>
      <c r="BA30" s="246">
        <v>60.060330000000008</v>
      </c>
      <c r="BB30" s="262">
        <f t="shared" si="8"/>
        <v>241.77300399999973</v>
      </c>
      <c r="BC30" s="272">
        <f t="shared" si="9"/>
        <v>6.8775198495931708E-2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2017</v>
      </c>
      <c r="P31" s="265">
        <v>2</v>
      </c>
      <c r="Q31" s="145">
        <v>4765.4724600000009</v>
      </c>
      <c r="R31" s="145">
        <v>35.072099999999999</v>
      </c>
      <c r="S31" s="261">
        <f t="shared" si="3"/>
        <v>4730.4003600000005</v>
      </c>
      <c r="T31" s="244">
        <v>1951.7905800000003</v>
      </c>
      <c r="W31" s="266">
        <f t="shared" si="4"/>
        <v>2778.6097800000002</v>
      </c>
      <c r="X31" s="246">
        <v>54.071909999999995</v>
      </c>
      <c r="Y31" s="244">
        <v>567.53190000000006</v>
      </c>
      <c r="Z31" s="246">
        <v>23.513663999999999</v>
      </c>
      <c r="AA31" s="244">
        <v>0</v>
      </c>
      <c r="AB31" s="244">
        <v>-67.119743999999997</v>
      </c>
      <c r="AC31" s="246">
        <v>25.847232000000002</v>
      </c>
      <c r="AD31" s="244">
        <v>258.35366399999992</v>
      </c>
      <c r="AE31" s="244">
        <v>538.24339199999997</v>
      </c>
      <c r="AF31" s="244">
        <v>397.62614399999995</v>
      </c>
      <c r="AG31" s="244">
        <v>290.83574399999998</v>
      </c>
      <c r="AH31" s="244">
        <v>0</v>
      </c>
      <c r="AI31" s="244">
        <v>119.061408</v>
      </c>
      <c r="AJ31" s="244">
        <v>61.394592000000003</v>
      </c>
      <c r="AK31" s="244">
        <v>24.354143999999998</v>
      </c>
      <c r="AL31" s="246">
        <v>116.539968</v>
      </c>
      <c r="AM31" s="244">
        <v>6.7139519999999999</v>
      </c>
      <c r="AN31" s="244">
        <v>3.0059520000000002</v>
      </c>
      <c r="AO31" s="244">
        <v>3.619008</v>
      </c>
      <c r="AP31" s="244">
        <v>13.289471999999998</v>
      </c>
      <c r="AQ31" s="244">
        <v>0</v>
      </c>
      <c r="AR31" s="244">
        <v>5.9130240000000001</v>
      </c>
      <c r="AS31" s="244">
        <v>0</v>
      </c>
      <c r="AT31" s="246">
        <v>66.704447999999999</v>
      </c>
      <c r="AU31" s="261">
        <f t="shared" si="5"/>
        <v>99.245856000000003</v>
      </c>
      <c r="AV31" s="261">
        <f t="shared" si="6"/>
        <v>1905.654912</v>
      </c>
      <c r="AW31" s="245">
        <v>97.070049999999995</v>
      </c>
      <c r="AX31" s="261">
        <f t="shared" si="7"/>
        <v>89.49483200000013</v>
      </c>
      <c r="AY31" s="244">
        <v>0</v>
      </c>
      <c r="AZ31" s="244">
        <v>0</v>
      </c>
      <c r="BA31" s="246">
        <v>57.710219999999993</v>
      </c>
      <c r="BB31" s="262">
        <f t="shared" si="8"/>
        <v>31.784612000000138</v>
      </c>
      <c r="BC31" s="272">
        <f t="shared" si="9"/>
        <v>1.8779844548718703E-2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2017</v>
      </c>
      <c r="P32" s="265">
        <v>2</v>
      </c>
      <c r="Q32" s="145">
        <v>2083.9291200000002</v>
      </c>
      <c r="R32" s="145">
        <v>25.865175000000001</v>
      </c>
      <c r="S32" s="261">
        <f t="shared" si="3"/>
        <v>2058.0639450000003</v>
      </c>
      <c r="T32" s="244">
        <v>798.62814000000003</v>
      </c>
      <c r="W32" s="266">
        <f t="shared" si="4"/>
        <v>1259.4358050000003</v>
      </c>
      <c r="X32" s="246">
        <v>31.840389999999996</v>
      </c>
      <c r="Y32" s="244">
        <v>174.87144000000001</v>
      </c>
      <c r="Z32" s="246">
        <v>26.578943999999996</v>
      </c>
      <c r="AA32" s="244">
        <v>0</v>
      </c>
      <c r="AB32" s="244">
        <v>-6.8227200000000003</v>
      </c>
      <c r="AC32" s="246">
        <v>10.787808</v>
      </c>
      <c r="AD32" s="244">
        <v>87.518687999999997</v>
      </c>
      <c r="AE32" s="244">
        <v>319.71859199999994</v>
      </c>
      <c r="AF32" s="244">
        <v>238.03382399999998</v>
      </c>
      <c r="AG32" s="244">
        <v>77.096735999999993</v>
      </c>
      <c r="AH32" s="244">
        <v>0</v>
      </c>
      <c r="AI32" s="244">
        <v>109.77657599999999</v>
      </c>
      <c r="AJ32" s="244">
        <v>22.574303999999998</v>
      </c>
      <c r="AK32" s="244">
        <v>11.479968</v>
      </c>
      <c r="AL32" s="246">
        <v>57.00432</v>
      </c>
      <c r="AM32" s="244">
        <v>2.5708800000000003</v>
      </c>
      <c r="AN32" s="244">
        <v>0.92947199999999996</v>
      </c>
      <c r="AO32" s="244">
        <v>0</v>
      </c>
      <c r="AP32" s="244">
        <v>8.2564799999999998</v>
      </c>
      <c r="AQ32" s="244">
        <v>0</v>
      </c>
      <c r="AR32" s="244">
        <v>4.3309439999999997</v>
      </c>
      <c r="AS32" s="244">
        <v>0</v>
      </c>
      <c r="AT32" s="246">
        <v>1.067904</v>
      </c>
      <c r="AU32" s="261">
        <f t="shared" si="5"/>
        <v>17.155679999999997</v>
      </c>
      <c r="AV32" s="261">
        <f t="shared" si="6"/>
        <v>940.3586879999998</v>
      </c>
      <c r="AW32" s="245">
        <v>42.447900000000004</v>
      </c>
      <c r="AX32" s="261">
        <f t="shared" si="7"/>
        <v>47.303531000000362</v>
      </c>
      <c r="AY32" s="244">
        <v>0</v>
      </c>
      <c r="AZ32" s="244">
        <v>0</v>
      </c>
      <c r="BA32" s="246">
        <v>50.880765000000004</v>
      </c>
      <c r="BB32" s="262">
        <f t="shared" si="8"/>
        <v>-3.5772339999996419</v>
      </c>
      <c r="BC32" s="272">
        <f t="shared" si="9"/>
        <v>2.2699203416285271E-2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2017</v>
      </c>
      <c r="P33" s="265">
        <v>2</v>
      </c>
      <c r="Q33" s="145">
        <v>4011.2290800000001</v>
      </c>
      <c r="R33" s="145">
        <v>94.024350000000013</v>
      </c>
      <c r="S33" s="261">
        <f t="shared" si="3"/>
        <v>3917.2047299999999</v>
      </c>
      <c r="T33" s="244">
        <v>1605.7515600000002</v>
      </c>
      <c r="W33" s="266">
        <f t="shared" si="4"/>
        <v>2311.4531699999998</v>
      </c>
      <c r="X33" s="246">
        <v>42.819159999999997</v>
      </c>
      <c r="Y33" s="244">
        <v>469.74383999999998</v>
      </c>
      <c r="Z33" s="246">
        <v>25.876896000000002</v>
      </c>
      <c r="AA33" s="244">
        <v>0</v>
      </c>
      <c r="AB33" s="244">
        <v>-5.5867200000000006</v>
      </c>
      <c r="AC33" s="246">
        <v>25.164959999999997</v>
      </c>
      <c r="AD33" s="244">
        <v>170.795424</v>
      </c>
      <c r="AE33" s="244">
        <v>496.61491199999995</v>
      </c>
      <c r="AF33" s="244">
        <v>644.59871999999996</v>
      </c>
      <c r="AG33" s="244">
        <v>140.765568</v>
      </c>
      <c r="AH33" s="244">
        <v>0</v>
      </c>
      <c r="AI33" s="244">
        <v>142.69372800000002</v>
      </c>
      <c r="AJ33" s="244">
        <v>29.713440000000002</v>
      </c>
      <c r="AK33" s="244">
        <v>9.007968</v>
      </c>
      <c r="AL33" s="246">
        <v>127.911168</v>
      </c>
      <c r="AM33" s="244">
        <v>5.468064</v>
      </c>
      <c r="AN33" s="244">
        <v>1.0975680000000001</v>
      </c>
      <c r="AO33" s="244">
        <v>6.1701119999999996</v>
      </c>
      <c r="AP33" s="244">
        <v>17.165568</v>
      </c>
      <c r="AQ33" s="244">
        <v>0</v>
      </c>
      <c r="AR33" s="244">
        <v>10.698816000000001</v>
      </c>
      <c r="AS33" s="244">
        <v>0</v>
      </c>
      <c r="AT33" s="246">
        <v>2.9169600000000004</v>
      </c>
      <c r="AU33" s="261">
        <f t="shared" si="5"/>
        <v>43.517088000000001</v>
      </c>
      <c r="AV33" s="261">
        <f t="shared" si="6"/>
        <v>1805.6180159999999</v>
      </c>
      <c r="AW33" s="245">
        <v>81.708549999999988</v>
      </c>
      <c r="AX33" s="261">
        <f t="shared" si="7"/>
        <v>-94.735051999999925</v>
      </c>
      <c r="AY33" s="244">
        <v>0</v>
      </c>
      <c r="AZ33" s="244">
        <v>0</v>
      </c>
      <c r="BA33" s="246">
        <v>137.63163</v>
      </c>
      <c r="BB33" s="262">
        <f t="shared" si="8"/>
        <v>-232.36668199999991</v>
      </c>
      <c r="BC33" s="272">
        <f t="shared" si="9"/>
        <v>-2.3617462406310616E-2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2017</v>
      </c>
      <c r="P34" s="265">
        <v>2</v>
      </c>
      <c r="Q34" s="145">
        <v>7493.2986600000004</v>
      </c>
      <c r="R34" s="145">
        <v>101.22629999999999</v>
      </c>
      <c r="S34" s="261">
        <f t="shared" si="3"/>
        <v>7392.0723600000001</v>
      </c>
      <c r="T34" s="244">
        <v>2990.9028600000001</v>
      </c>
      <c r="W34" s="266">
        <f t="shared" si="4"/>
        <v>4401.1695</v>
      </c>
      <c r="X34" s="246">
        <v>78.485484999999997</v>
      </c>
      <c r="Y34" s="244">
        <v>886.69997999999998</v>
      </c>
      <c r="Z34" s="246">
        <v>40.056287999999995</v>
      </c>
      <c r="AA34" s="244">
        <v>0</v>
      </c>
      <c r="AB34" s="244">
        <v>-28.764192000000001</v>
      </c>
      <c r="AC34" s="246">
        <v>35.230944000000001</v>
      </c>
      <c r="AD34" s="244">
        <v>218.01062400000001</v>
      </c>
      <c r="AE34" s="244">
        <v>594.75331200000005</v>
      </c>
      <c r="AF34" s="244">
        <v>121.039008</v>
      </c>
      <c r="AG34" s="244">
        <v>322.170816</v>
      </c>
      <c r="AH34" s="244">
        <v>0</v>
      </c>
      <c r="AI34" s="244">
        <v>165.564672</v>
      </c>
      <c r="AJ34" s="244">
        <v>69.482975999999994</v>
      </c>
      <c r="AK34" s="244">
        <v>28.97184</v>
      </c>
      <c r="AL34" s="246">
        <v>120.68303999999999</v>
      </c>
      <c r="AM34" s="244">
        <v>3.1443840000000001</v>
      </c>
      <c r="AN34" s="244">
        <v>1.7501760000000002</v>
      </c>
      <c r="AO34" s="244">
        <v>1.2063359999999999</v>
      </c>
      <c r="AP34" s="244">
        <v>26.203199999999999</v>
      </c>
      <c r="AQ34" s="244">
        <v>4.8945600000000002</v>
      </c>
      <c r="AR34" s="244">
        <v>7.9104000000000001</v>
      </c>
      <c r="AS34" s="244">
        <v>0</v>
      </c>
      <c r="AT34" s="246">
        <v>7.0402560000000003</v>
      </c>
      <c r="AU34" s="261">
        <f t="shared" si="5"/>
        <v>52.149312000000002</v>
      </c>
      <c r="AV34" s="261">
        <f t="shared" si="6"/>
        <v>1692.8255999999999</v>
      </c>
      <c r="AW34" s="245">
        <v>152.64314999999999</v>
      </c>
      <c r="AX34" s="261">
        <f t="shared" si="7"/>
        <v>1556.9257489999995</v>
      </c>
      <c r="AY34" s="244">
        <v>0</v>
      </c>
      <c r="AZ34" s="244">
        <v>0</v>
      </c>
      <c r="BA34" s="246">
        <v>121.666785</v>
      </c>
      <c r="BB34" s="262">
        <f t="shared" si="8"/>
        <v>1435.2589639999997</v>
      </c>
      <c r="BC34" s="272">
        <f t="shared" si="9"/>
        <v>0.20777574999259399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2017</v>
      </c>
      <c r="P35" s="265">
        <v>2</v>
      </c>
      <c r="Q35" s="145">
        <v>3724.2671399999999</v>
      </c>
      <c r="R35" s="145">
        <v>78.493274999999997</v>
      </c>
      <c r="S35" s="261">
        <f t="shared" si="3"/>
        <v>3645.7738650000001</v>
      </c>
      <c r="T35" s="244">
        <v>1460.5725599999998</v>
      </c>
      <c r="W35" s="266">
        <f t="shared" si="4"/>
        <v>2185.2013050000005</v>
      </c>
      <c r="X35" s="246">
        <v>41.380764999999997</v>
      </c>
      <c r="Y35" s="244">
        <v>437.21963999999997</v>
      </c>
      <c r="Z35" s="246">
        <v>22.613855999999998</v>
      </c>
      <c r="AA35" s="244">
        <v>0</v>
      </c>
      <c r="AB35" s="244">
        <v>-12.666528</v>
      </c>
      <c r="AC35" s="246">
        <v>29.950751999999998</v>
      </c>
      <c r="AD35" s="244">
        <v>155.4888</v>
      </c>
      <c r="AE35" s="244">
        <v>436.52553599999999</v>
      </c>
      <c r="AF35" s="244">
        <v>313.47926399999994</v>
      </c>
      <c r="AG35" s="244">
        <v>102.16281599999999</v>
      </c>
      <c r="AH35" s="244">
        <v>0</v>
      </c>
      <c r="AI35" s="244">
        <v>68.177760000000006</v>
      </c>
      <c r="AJ35" s="244">
        <v>57.211967999999999</v>
      </c>
      <c r="AK35" s="244">
        <v>0</v>
      </c>
      <c r="AL35" s="246">
        <v>94.361183999999994</v>
      </c>
      <c r="AM35" s="244">
        <v>2.8180800000000001</v>
      </c>
      <c r="AN35" s="244">
        <v>1.5425279999999999</v>
      </c>
      <c r="AO35" s="244">
        <v>1.9776</v>
      </c>
      <c r="AP35" s="244">
        <v>9.2452799999999993</v>
      </c>
      <c r="AQ35" s="244">
        <v>5.9822399999999991</v>
      </c>
      <c r="AR35" s="244">
        <v>4.9538880000000001</v>
      </c>
      <c r="AS35" s="244">
        <v>0</v>
      </c>
      <c r="AT35" s="246">
        <v>3.7772160000000001</v>
      </c>
      <c r="AU35" s="261">
        <f t="shared" si="5"/>
        <v>30.296831999999998</v>
      </c>
      <c r="AV35" s="261">
        <f t="shared" si="6"/>
        <v>1257.70416</v>
      </c>
      <c r="AW35" s="245">
        <v>66.378400000000013</v>
      </c>
      <c r="AX35" s="261">
        <f t="shared" si="7"/>
        <v>377.18870800000042</v>
      </c>
      <c r="AY35" s="244">
        <v>0</v>
      </c>
      <c r="AZ35" s="244">
        <v>0</v>
      </c>
      <c r="BA35" s="246">
        <v>70.017375000000001</v>
      </c>
      <c r="BB35" s="262">
        <f t="shared" si="8"/>
        <v>307.1713330000004</v>
      </c>
      <c r="BC35" s="272">
        <f t="shared" si="9"/>
        <v>0.10127863921168674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2017</v>
      </c>
      <c r="P36" s="265">
        <v>2</v>
      </c>
      <c r="Q36" s="145">
        <v>4279.2408000000005</v>
      </c>
      <c r="R36" s="145">
        <v>23.531025</v>
      </c>
      <c r="S36" s="261">
        <f t="shared" si="3"/>
        <v>4255.7097750000003</v>
      </c>
      <c r="T36" s="244">
        <v>2268.7014600000002</v>
      </c>
      <c r="W36" s="266">
        <f t="shared" si="4"/>
        <v>1987.008315</v>
      </c>
      <c r="X36" s="246">
        <v>48.876075</v>
      </c>
      <c r="Y36" s="244">
        <v>297.84780000000006</v>
      </c>
      <c r="Z36" s="246">
        <v>35.418816</v>
      </c>
      <c r="AA36" s="244">
        <v>0</v>
      </c>
      <c r="AB36" s="244">
        <v>190.02758399999999</v>
      </c>
      <c r="AC36" s="246">
        <v>4.4298240000000009</v>
      </c>
      <c r="AD36" s="244">
        <v>86.52</v>
      </c>
      <c r="AE36" s="244">
        <v>432.16492799999997</v>
      </c>
      <c r="AF36" s="244">
        <v>422.87020800000005</v>
      </c>
      <c r="AG36" s="244">
        <v>102.864864</v>
      </c>
      <c r="AH36" s="244">
        <v>0</v>
      </c>
      <c r="AI36" s="244">
        <v>113.652672</v>
      </c>
      <c r="AJ36" s="244">
        <v>53.869823999999994</v>
      </c>
      <c r="AK36" s="244">
        <v>0</v>
      </c>
      <c r="AL36" s="246">
        <v>81.160703999999996</v>
      </c>
      <c r="AM36" s="244">
        <v>2.4917760000000002</v>
      </c>
      <c r="AN36" s="244">
        <v>5.3296319999999993</v>
      </c>
      <c r="AO36" s="244">
        <v>0</v>
      </c>
      <c r="AP36" s="244">
        <v>12.271008</v>
      </c>
      <c r="AQ36" s="244">
        <v>0</v>
      </c>
      <c r="AR36" s="244">
        <v>6.4766399999999997</v>
      </c>
      <c r="AS36" s="244">
        <v>0</v>
      </c>
      <c r="AT36" s="246">
        <v>4.8945600000000002</v>
      </c>
      <c r="AU36" s="261">
        <f t="shared" si="5"/>
        <v>31.463616000000002</v>
      </c>
      <c r="AV36" s="261">
        <f t="shared" si="6"/>
        <v>1324.566816</v>
      </c>
      <c r="AW36" s="245">
        <v>87.173900000000003</v>
      </c>
      <c r="AX36" s="261">
        <f t="shared" si="7"/>
        <v>387.58231599999999</v>
      </c>
      <c r="AY36" s="244">
        <v>0</v>
      </c>
      <c r="AZ36" s="244">
        <v>0</v>
      </c>
      <c r="BA36" s="246">
        <v>41.250615000000003</v>
      </c>
      <c r="BB36" s="262">
        <f t="shared" si="8"/>
        <v>346.33170100000001</v>
      </c>
      <c r="BC36" s="272">
        <f t="shared" si="9"/>
        <v>9.05726819579772E-2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2017</v>
      </c>
      <c r="P37" s="265">
        <v>2</v>
      </c>
      <c r="Q37" s="145">
        <v>7504.9745400000002</v>
      </c>
      <c r="R37" s="145">
        <v>115.66012499999999</v>
      </c>
      <c r="S37" s="261">
        <f t="shared" si="3"/>
        <v>7389.3144149999998</v>
      </c>
      <c r="T37" s="244">
        <v>3004.7333400000002</v>
      </c>
      <c r="W37" s="266">
        <f t="shared" si="4"/>
        <v>4384.5810750000001</v>
      </c>
      <c r="X37" s="246">
        <v>82.448409999999996</v>
      </c>
      <c r="Y37" s="244">
        <v>886.32036000000005</v>
      </c>
      <c r="Z37" s="246">
        <v>54.206016000000005</v>
      </c>
      <c r="AA37" s="244">
        <v>0</v>
      </c>
      <c r="AB37" s="244">
        <v>-184.233216</v>
      </c>
      <c r="AC37" s="246">
        <v>36.743807999999994</v>
      </c>
      <c r="AD37" s="244">
        <v>337.31923199999994</v>
      </c>
      <c r="AE37" s="244">
        <v>704.60899200000006</v>
      </c>
      <c r="AF37" s="244">
        <v>625.33689600000002</v>
      </c>
      <c r="AG37" s="244">
        <v>250.92777599999999</v>
      </c>
      <c r="AH37" s="244">
        <v>0</v>
      </c>
      <c r="AI37" s="244">
        <v>140.023968</v>
      </c>
      <c r="AJ37" s="244">
        <v>103.18127999999999</v>
      </c>
      <c r="AK37" s="244">
        <v>0</v>
      </c>
      <c r="AL37" s="246">
        <v>115.52150399999999</v>
      </c>
      <c r="AM37" s="244">
        <v>3.579456</v>
      </c>
      <c r="AN37" s="244">
        <v>8.1773760000000006</v>
      </c>
      <c r="AO37" s="244">
        <v>0.50428799999999996</v>
      </c>
      <c r="AP37" s="244">
        <v>30.534143999999998</v>
      </c>
      <c r="AQ37" s="244">
        <v>4.8945600000000002</v>
      </c>
      <c r="AR37" s="244">
        <v>10.758144</v>
      </c>
      <c r="AS37" s="244">
        <v>0</v>
      </c>
      <c r="AT37" s="246">
        <v>98.08896</v>
      </c>
      <c r="AU37" s="261">
        <f t="shared" si="5"/>
        <v>156.53692799999999</v>
      </c>
      <c r="AV37" s="261">
        <f t="shared" si="6"/>
        <v>2433.4565759999996</v>
      </c>
      <c r="AW37" s="245">
        <v>152.88350000000003</v>
      </c>
      <c r="AX37" s="261">
        <f t="shared" si="7"/>
        <v>627.77680500000076</v>
      </c>
      <c r="AY37" s="244">
        <v>0</v>
      </c>
      <c r="AZ37" s="244">
        <v>0</v>
      </c>
      <c r="BA37" s="246">
        <v>239.92326</v>
      </c>
      <c r="BB37" s="262">
        <f t="shared" si="8"/>
        <v>387.85354500000074</v>
      </c>
      <c r="BC37" s="272">
        <f t="shared" si="9"/>
        <v>8.364809256235009E-2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2017</v>
      </c>
      <c r="P38" s="265">
        <v>2</v>
      </c>
      <c r="Q38" s="145">
        <v>1030.6990800000001</v>
      </c>
      <c r="R38" s="145">
        <v>28.279125000000001</v>
      </c>
      <c r="S38" s="261">
        <f t="shared" si="3"/>
        <v>1002.4199550000001</v>
      </c>
      <c r="T38" s="244">
        <v>596.90628000000004</v>
      </c>
      <c r="W38" s="266">
        <f t="shared" si="4"/>
        <v>405.51367500000003</v>
      </c>
      <c r="X38" s="246">
        <v>24.374434999999998</v>
      </c>
      <c r="Y38" s="244">
        <v>80.130600000000001</v>
      </c>
      <c r="Z38" s="246">
        <v>5.8438080000000001</v>
      </c>
      <c r="AA38" s="244">
        <v>0</v>
      </c>
      <c r="AB38" s="244">
        <v>-0.118656</v>
      </c>
      <c r="AC38" s="246">
        <v>6.1404480000000001</v>
      </c>
      <c r="AD38" s="244">
        <v>54.532319999999999</v>
      </c>
      <c r="AE38" s="244">
        <v>33.283007999999995</v>
      </c>
      <c r="AF38" s="244">
        <v>92.7</v>
      </c>
      <c r="AG38" s="244">
        <v>9.3243839999999985</v>
      </c>
      <c r="AH38" s="244">
        <v>0</v>
      </c>
      <c r="AI38" s="244">
        <v>2.3434559999999998</v>
      </c>
      <c r="AJ38" s="244">
        <v>8.9585280000000012</v>
      </c>
      <c r="AK38" s="244">
        <v>0</v>
      </c>
      <c r="AL38" s="246">
        <v>20.042975999999999</v>
      </c>
      <c r="AM38" s="244">
        <v>1.957824</v>
      </c>
      <c r="AN38" s="244">
        <v>1.4634239999999998</v>
      </c>
      <c r="AO38" s="244">
        <v>0</v>
      </c>
      <c r="AP38" s="244">
        <v>3.3816960000000003</v>
      </c>
      <c r="AQ38" s="244">
        <v>0</v>
      </c>
      <c r="AR38" s="244">
        <v>1.849056</v>
      </c>
      <c r="AS38" s="244">
        <v>0</v>
      </c>
      <c r="AT38" s="246">
        <v>13.912416</v>
      </c>
      <c r="AU38" s="261">
        <f t="shared" si="5"/>
        <v>22.564416000000001</v>
      </c>
      <c r="AV38" s="261">
        <f t="shared" si="6"/>
        <v>243.74908800000003</v>
      </c>
      <c r="AW38" s="245">
        <v>18.371099999999998</v>
      </c>
      <c r="AX38" s="261">
        <f t="shared" si="7"/>
        <v>39.066436000000024</v>
      </c>
      <c r="AY38" s="244">
        <v>0</v>
      </c>
      <c r="AZ38" s="244">
        <v>0</v>
      </c>
      <c r="BA38" s="246">
        <v>22.202354999999997</v>
      </c>
      <c r="BB38" s="262">
        <f t="shared" si="8"/>
        <v>16.864081000000027</v>
      </c>
      <c r="BC38" s="272">
        <f t="shared" si="9"/>
        <v>3.7902853275080077E-2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2017</v>
      </c>
      <c r="P39" s="265">
        <v>2</v>
      </c>
      <c r="Q39" s="145">
        <v>1321.70346</v>
      </c>
      <c r="R39" s="145">
        <v>16.997399999999999</v>
      </c>
      <c r="S39" s="261">
        <f t="shared" si="3"/>
        <v>1304.70606</v>
      </c>
      <c r="T39" s="244">
        <v>746.70227999999997</v>
      </c>
      <c r="W39" s="266">
        <f t="shared" si="4"/>
        <v>558.00378000000001</v>
      </c>
      <c r="X39" s="246">
        <v>27.857894999999996</v>
      </c>
      <c r="Y39" s="244">
        <v>130.42511999999999</v>
      </c>
      <c r="Z39" s="246">
        <v>1.7996159999999999</v>
      </c>
      <c r="AA39" s="244">
        <v>0</v>
      </c>
      <c r="AB39" s="244">
        <v>-7.9103999999999994E-2</v>
      </c>
      <c r="AC39" s="246">
        <v>0</v>
      </c>
      <c r="AD39" s="244">
        <v>84.700607999999988</v>
      </c>
      <c r="AE39" s="244">
        <v>41.727359999999997</v>
      </c>
      <c r="AF39" s="244">
        <v>30.049631999999999</v>
      </c>
      <c r="AG39" s="244">
        <v>17.412768</v>
      </c>
      <c r="AH39" s="244">
        <v>0</v>
      </c>
      <c r="AI39" s="244">
        <v>2.8675199999999998</v>
      </c>
      <c r="AJ39" s="244">
        <v>5.8536959999999993</v>
      </c>
      <c r="AK39" s="244">
        <v>0</v>
      </c>
      <c r="AL39" s="246">
        <v>27.587519999999998</v>
      </c>
      <c r="AM39" s="244">
        <v>2.659872</v>
      </c>
      <c r="AN39" s="244">
        <v>0.66249599999999997</v>
      </c>
      <c r="AO39" s="244">
        <v>0</v>
      </c>
      <c r="AP39" s="244">
        <v>5.1219839999999994</v>
      </c>
      <c r="AQ39" s="244">
        <v>0</v>
      </c>
      <c r="AR39" s="244">
        <v>0.93935999999999986</v>
      </c>
      <c r="AS39" s="244">
        <v>0</v>
      </c>
      <c r="AT39" s="246">
        <v>0.50428799999999996</v>
      </c>
      <c r="AU39" s="261">
        <f t="shared" si="5"/>
        <v>9.8879999999999999</v>
      </c>
      <c r="AV39" s="261">
        <f t="shared" si="6"/>
        <v>220.08710399999998</v>
      </c>
      <c r="AW39" s="245">
        <v>26.919200000000004</v>
      </c>
      <c r="AX39" s="261">
        <f t="shared" si="7"/>
        <v>150.83574100000004</v>
      </c>
      <c r="AY39" s="244">
        <v>0</v>
      </c>
      <c r="AZ39" s="244">
        <v>0</v>
      </c>
      <c r="BA39" s="246">
        <v>26.080919999999999</v>
      </c>
      <c r="BB39" s="262">
        <f t="shared" si="8"/>
        <v>124.75482100000005</v>
      </c>
      <c r="BC39" s="272">
        <f t="shared" si="9"/>
        <v>0.11412222602489067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2017</v>
      </c>
      <c r="P40" s="265">
        <v>2</v>
      </c>
      <c r="Q40" s="145">
        <v>6563.1578400000008</v>
      </c>
      <c r="R40" s="145">
        <v>69.994574999999998</v>
      </c>
      <c r="S40" s="261">
        <f t="shared" si="3"/>
        <v>6493.163265000001</v>
      </c>
      <c r="T40" s="244">
        <v>2603.4544800000003</v>
      </c>
      <c r="W40" s="266">
        <f t="shared" si="4"/>
        <v>3889.7087850000007</v>
      </c>
      <c r="X40" s="246">
        <v>95.217835000000008</v>
      </c>
      <c r="Y40" s="244">
        <v>778.93920000000014</v>
      </c>
      <c r="Z40" s="246">
        <v>26.124096000000002</v>
      </c>
      <c r="AA40" s="244">
        <v>0</v>
      </c>
      <c r="AB40" s="244">
        <v>-9.225503999999999</v>
      </c>
      <c r="AC40" s="246">
        <v>24.215711999999996</v>
      </c>
      <c r="AD40" s="244">
        <v>163.458528</v>
      </c>
      <c r="AE40" s="244">
        <v>465.82368000000002</v>
      </c>
      <c r="AF40" s="244">
        <v>486.42038400000001</v>
      </c>
      <c r="AG40" s="244">
        <v>193.90368000000001</v>
      </c>
      <c r="AH40" s="244">
        <v>0</v>
      </c>
      <c r="AI40" s="244">
        <v>244.52035199999997</v>
      </c>
      <c r="AJ40" s="244">
        <v>40.006847999999998</v>
      </c>
      <c r="AK40" s="244">
        <v>16.671167999999998</v>
      </c>
      <c r="AL40" s="246">
        <v>51.635135999999996</v>
      </c>
      <c r="AM40" s="244">
        <v>5.8635839999999995</v>
      </c>
      <c r="AN40" s="244">
        <v>9.7693440000000002</v>
      </c>
      <c r="AO40" s="244">
        <v>0.26697599999999999</v>
      </c>
      <c r="AP40" s="244">
        <v>61.888992000000002</v>
      </c>
      <c r="AQ40" s="244">
        <v>0</v>
      </c>
      <c r="AR40" s="244">
        <v>6.8424959999999997</v>
      </c>
      <c r="AS40" s="244">
        <v>0</v>
      </c>
      <c r="AT40" s="246">
        <v>8.563008</v>
      </c>
      <c r="AU40" s="261">
        <f t="shared" si="5"/>
        <v>93.194399999999987</v>
      </c>
      <c r="AV40" s="261">
        <f t="shared" si="6"/>
        <v>1755.6341760000003</v>
      </c>
      <c r="AW40" s="245">
        <v>116.9773</v>
      </c>
      <c r="AX40" s="261">
        <f t="shared" si="7"/>
        <v>1131.8063860000004</v>
      </c>
      <c r="AY40" s="244">
        <v>0</v>
      </c>
      <c r="AZ40" s="244">
        <v>0</v>
      </c>
      <c r="BA40" s="246">
        <v>169.517145</v>
      </c>
      <c r="BB40" s="262">
        <f t="shared" si="8"/>
        <v>962.2892410000004</v>
      </c>
      <c r="BC40" s="272">
        <f t="shared" si="9"/>
        <v>0.17244844838289008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2017</v>
      </c>
      <c r="P41" s="265">
        <v>2</v>
      </c>
      <c r="Q41" s="145">
        <v>1949.5744200000001</v>
      </c>
      <c r="R41" s="145">
        <v>36.847649999999994</v>
      </c>
      <c r="S41" s="261">
        <f t="shared" si="3"/>
        <v>1912.7267700000002</v>
      </c>
      <c r="T41" s="244">
        <v>1092.7412999999999</v>
      </c>
      <c r="W41" s="266">
        <f t="shared" si="4"/>
        <v>819.9854700000003</v>
      </c>
      <c r="X41" s="246">
        <v>59.130754999999994</v>
      </c>
      <c r="Y41" s="244">
        <v>152.93556000000001</v>
      </c>
      <c r="Z41" s="246">
        <v>9.9176640000000003</v>
      </c>
      <c r="AA41" s="244">
        <v>0</v>
      </c>
      <c r="AB41" s="244">
        <v>-0.31641599999999998</v>
      </c>
      <c r="AC41" s="246">
        <v>7.4258879999999996</v>
      </c>
      <c r="AD41" s="244">
        <v>68.642495999999994</v>
      </c>
      <c r="AE41" s="244">
        <v>58.606176000000005</v>
      </c>
      <c r="AF41" s="244">
        <v>131.37196800000001</v>
      </c>
      <c r="AG41" s="244">
        <v>12.913728000000001</v>
      </c>
      <c r="AH41" s="244">
        <v>0</v>
      </c>
      <c r="AI41" s="244">
        <v>8.7212160000000001</v>
      </c>
      <c r="AJ41" s="244">
        <v>4.7561279999999995</v>
      </c>
      <c r="AK41" s="244">
        <v>0</v>
      </c>
      <c r="AL41" s="246">
        <v>34.776096000000003</v>
      </c>
      <c r="AM41" s="244">
        <v>2.1555840000000002</v>
      </c>
      <c r="AN41" s="244">
        <v>7.5840959999999997</v>
      </c>
      <c r="AO41" s="244">
        <v>0</v>
      </c>
      <c r="AP41" s="244">
        <v>37.327199999999998</v>
      </c>
      <c r="AQ41" s="244">
        <v>0</v>
      </c>
      <c r="AR41" s="244">
        <v>3.1344959999999999</v>
      </c>
      <c r="AS41" s="244">
        <v>0</v>
      </c>
      <c r="AT41" s="246">
        <v>4.0145279999999994</v>
      </c>
      <c r="AU41" s="261">
        <f t="shared" si="5"/>
        <v>54.215903999999995</v>
      </c>
      <c r="AV41" s="261">
        <f t="shared" si="6"/>
        <v>374.00371199999995</v>
      </c>
      <c r="AW41" s="245">
        <v>34.746250000000003</v>
      </c>
      <c r="AX41" s="261">
        <f t="shared" si="7"/>
        <v>196.36100100000036</v>
      </c>
      <c r="AY41" s="244">
        <v>0</v>
      </c>
      <c r="AZ41" s="244">
        <v>0</v>
      </c>
      <c r="BA41" s="246">
        <v>28.572390000000002</v>
      </c>
      <c r="BB41" s="262">
        <f t="shared" si="8"/>
        <v>167.78861100000034</v>
      </c>
      <c r="BC41" s="272">
        <f t="shared" si="9"/>
        <v>0.1007199309683189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2017</v>
      </c>
      <c r="P42" s="265">
        <v>2</v>
      </c>
      <c r="Q42" s="145">
        <v>5089.3293599999997</v>
      </c>
      <c r="R42" s="145">
        <v>76.358624999999989</v>
      </c>
      <c r="S42" s="261">
        <f t="shared" si="3"/>
        <v>5012.9707349999999</v>
      </c>
      <c r="T42" s="244">
        <v>2502.8244</v>
      </c>
      <c r="W42" s="266">
        <f t="shared" si="4"/>
        <v>2510.1463349999999</v>
      </c>
      <c r="X42" s="246">
        <v>62.320664999999998</v>
      </c>
      <c r="Y42" s="244">
        <v>350.75862000000001</v>
      </c>
      <c r="Z42" s="246">
        <v>6.1898879999999998</v>
      </c>
      <c r="AA42" s="244">
        <v>0</v>
      </c>
      <c r="AB42" s="244">
        <v>-0.44496000000000002</v>
      </c>
      <c r="AC42" s="246">
        <v>24.611232000000001</v>
      </c>
      <c r="AD42" s="244">
        <v>115.1952</v>
      </c>
      <c r="AE42" s="244">
        <v>515.20435199999997</v>
      </c>
      <c r="AF42" s="244">
        <v>371.58115200000003</v>
      </c>
      <c r="AG42" s="244">
        <v>77.284608000000006</v>
      </c>
      <c r="AH42" s="244">
        <v>0</v>
      </c>
      <c r="AI42" s="244">
        <v>111.65529600000001</v>
      </c>
      <c r="AJ42" s="244">
        <v>50.844096</v>
      </c>
      <c r="AK42" s="244">
        <v>0.83059199999999989</v>
      </c>
      <c r="AL42" s="246">
        <v>104.53593599999999</v>
      </c>
      <c r="AM42" s="244">
        <v>3.06528</v>
      </c>
      <c r="AN42" s="244">
        <v>9.2749439999999996</v>
      </c>
      <c r="AO42" s="244">
        <v>0</v>
      </c>
      <c r="AP42" s="244">
        <v>13.675104000000001</v>
      </c>
      <c r="AQ42" s="244">
        <v>9.7891200000000005</v>
      </c>
      <c r="AR42" s="244">
        <v>5.3790719999999999</v>
      </c>
      <c r="AS42" s="244">
        <v>0</v>
      </c>
      <c r="AT42" s="246">
        <v>1.344768</v>
      </c>
      <c r="AU42" s="261">
        <f t="shared" si="5"/>
        <v>42.528288000000003</v>
      </c>
      <c r="AV42" s="261">
        <f t="shared" si="6"/>
        <v>1389.6595199999999</v>
      </c>
      <c r="AW42" s="245">
        <v>90.716450000000009</v>
      </c>
      <c r="AX42" s="261">
        <f t="shared" si="7"/>
        <v>634.66746399999977</v>
      </c>
      <c r="AY42" s="244">
        <v>0</v>
      </c>
      <c r="AZ42" s="244">
        <v>0</v>
      </c>
      <c r="BA42" s="246">
        <v>166.73411999999999</v>
      </c>
      <c r="BB42" s="262">
        <f t="shared" si="8"/>
        <v>467.93334399999981</v>
      </c>
      <c r="BC42" s="272">
        <f t="shared" si="9"/>
        <v>0.12470551994300479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2017</v>
      </c>
      <c r="P43" s="265">
        <v>2</v>
      </c>
      <c r="Q43" s="145">
        <v>3363.0228000000002</v>
      </c>
      <c r="R43" s="145">
        <v>120.9768</v>
      </c>
      <c r="S43" s="261">
        <f t="shared" si="3"/>
        <v>3242.0460000000003</v>
      </c>
      <c r="T43" s="244">
        <v>1397.12472</v>
      </c>
      <c r="W43" s="266">
        <f t="shared" si="4"/>
        <v>1844.9212800000003</v>
      </c>
      <c r="X43" s="246">
        <v>52.124695000000003</v>
      </c>
      <c r="Y43" s="244">
        <v>307.66662000000002</v>
      </c>
      <c r="Z43" s="246">
        <v>8.0389440000000008</v>
      </c>
      <c r="AA43" s="244">
        <v>0</v>
      </c>
      <c r="AB43" s="244">
        <v>-7.089696</v>
      </c>
      <c r="AC43" s="246">
        <v>48.391871999999999</v>
      </c>
      <c r="AD43" s="244">
        <v>120.73247999999998</v>
      </c>
      <c r="AE43" s="244">
        <v>358.05436800000001</v>
      </c>
      <c r="AF43" s="244">
        <v>299.57673600000004</v>
      </c>
      <c r="AG43" s="244">
        <v>106.127904</v>
      </c>
      <c r="AH43" s="244">
        <v>0</v>
      </c>
      <c r="AI43" s="244">
        <v>139.01539199999999</v>
      </c>
      <c r="AJ43" s="244">
        <v>42.716160000000002</v>
      </c>
      <c r="AK43" s="244">
        <v>0</v>
      </c>
      <c r="AL43" s="246">
        <v>30.435264</v>
      </c>
      <c r="AM43" s="244">
        <v>2.4126719999999997</v>
      </c>
      <c r="AN43" s="244">
        <v>1.493088</v>
      </c>
      <c r="AO43" s="244">
        <v>0</v>
      </c>
      <c r="AP43" s="244">
        <v>5.4186240000000003</v>
      </c>
      <c r="AQ43" s="244">
        <v>0</v>
      </c>
      <c r="AR43" s="244">
        <v>7.5445440000000001</v>
      </c>
      <c r="AS43" s="244">
        <v>0</v>
      </c>
      <c r="AT43" s="246">
        <v>3.1048320000000005</v>
      </c>
      <c r="AU43" s="261">
        <f t="shared" si="5"/>
        <v>19.973760000000002</v>
      </c>
      <c r="AV43" s="261">
        <f t="shared" si="6"/>
        <v>1116.6320639999999</v>
      </c>
      <c r="AW43" s="245">
        <v>59.941200000000002</v>
      </c>
      <c r="AX43" s="261">
        <f t="shared" si="7"/>
        <v>341.81993300000022</v>
      </c>
      <c r="AY43" s="244">
        <v>0</v>
      </c>
      <c r="AZ43" s="244">
        <v>0</v>
      </c>
      <c r="BA43" s="246">
        <v>133.68238499999998</v>
      </c>
      <c r="BB43" s="262">
        <f t="shared" si="8"/>
        <v>208.13754800000024</v>
      </c>
      <c r="BC43" s="272">
        <f t="shared" si="9"/>
        <v>0.1016406826025682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2017</v>
      </c>
      <c r="P44" s="265">
        <v>2</v>
      </c>
      <c r="Q44" s="145">
        <v>2238.9371999999998</v>
      </c>
      <c r="R44" s="145">
        <v>51.301424999999995</v>
      </c>
      <c r="S44" s="261">
        <f t="shared" si="3"/>
        <v>2187.6357749999997</v>
      </c>
      <c r="T44" s="244">
        <v>795.3141599999999</v>
      </c>
      <c r="W44" s="266">
        <f t="shared" si="4"/>
        <v>1392.3216149999998</v>
      </c>
      <c r="X44" s="246">
        <v>32.486200000000004</v>
      </c>
      <c r="Y44" s="244">
        <v>185.82912000000002</v>
      </c>
      <c r="Z44" s="246">
        <v>40.728671999999996</v>
      </c>
      <c r="AA44" s="244">
        <v>0</v>
      </c>
      <c r="AB44" s="244">
        <v>-2.1555840000000002</v>
      </c>
      <c r="AC44" s="246">
        <v>17.719296000000003</v>
      </c>
      <c r="AD44" s="244">
        <v>106.22678400000001</v>
      </c>
      <c r="AE44" s="244">
        <v>235.06742399999999</v>
      </c>
      <c r="AF44" s="244">
        <v>213.73900799999998</v>
      </c>
      <c r="AG44" s="244">
        <v>81.427679999999995</v>
      </c>
      <c r="AH44" s="244">
        <v>0</v>
      </c>
      <c r="AI44" s="244">
        <v>93.599807999999996</v>
      </c>
      <c r="AJ44" s="244">
        <v>44.367455999999997</v>
      </c>
      <c r="AK44" s="244">
        <v>0</v>
      </c>
      <c r="AL44" s="246">
        <v>23.266463999999999</v>
      </c>
      <c r="AM44" s="244">
        <v>2.5313279999999998</v>
      </c>
      <c r="AN44" s="244">
        <v>7.3270080000000002</v>
      </c>
      <c r="AO44" s="244">
        <v>1.5227520000000001</v>
      </c>
      <c r="AP44" s="244">
        <v>6.7040639999999998</v>
      </c>
      <c r="AQ44" s="244">
        <v>0</v>
      </c>
      <c r="AR44" s="244">
        <v>5.1615359999999999</v>
      </c>
      <c r="AS44" s="244">
        <v>0</v>
      </c>
      <c r="AT44" s="246">
        <v>2.7488639999999998</v>
      </c>
      <c r="AU44" s="261">
        <f t="shared" si="5"/>
        <v>25.995552</v>
      </c>
      <c r="AV44" s="261">
        <f t="shared" si="6"/>
        <v>823.69017599999995</v>
      </c>
      <c r="AW44" s="245">
        <v>39.908549999999998</v>
      </c>
      <c r="AX44" s="261">
        <f t="shared" si="7"/>
        <v>285.2426089999999</v>
      </c>
      <c r="AY44" s="244">
        <v>0</v>
      </c>
      <c r="AZ44" s="244">
        <v>0</v>
      </c>
      <c r="BA44" s="246">
        <v>111.53303999999999</v>
      </c>
      <c r="BB44" s="262">
        <f t="shared" si="8"/>
        <v>173.70956899999993</v>
      </c>
      <c r="BC44" s="272">
        <f t="shared" si="9"/>
        <v>0.12740089762231827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2017</v>
      </c>
      <c r="P45" s="265">
        <v>2</v>
      </c>
      <c r="Q45" s="145">
        <v>3677.2968600000004</v>
      </c>
      <c r="R45" s="145">
        <v>49.914899999999996</v>
      </c>
      <c r="S45" s="261">
        <f t="shared" si="3"/>
        <v>3627.3819600000002</v>
      </c>
      <c r="T45" s="244">
        <v>1338.6735000000001</v>
      </c>
      <c r="W45" s="266">
        <f t="shared" si="4"/>
        <v>2288.7084599999998</v>
      </c>
      <c r="X45" s="246">
        <v>88.524895000000001</v>
      </c>
      <c r="Y45" s="244">
        <v>308.21039999999999</v>
      </c>
      <c r="Z45" s="246">
        <v>19.746335999999999</v>
      </c>
      <c r="AA45" s="244">
        <v>0</v>
      </c>
      <c r="AB45" s="244">
        <v>-1.4831999999999999</v>
      </c>
      <c r="AC45" s="246">
        <v>15.929567999999998</v>
      </c>
      <c r="AD45" s="244">
        <v>111.23011199999999</v>
      </c>
      <c r="AE45" s="244">
        <v>331.77206399999994</v>
      </c>
      <c r="AF45" s="244">
        <v>290.00515200000001</v>
      </c>
      <c r="AG45" s="244">
        <v>89.802815999999979</v>
      </c>
      <c r="AH45" s="244">
        <v>0</v>
      </c>
      <c r="AI45" s="244">
        <v>104.298624</v>
      </c>
      <c r="AJ45" s="244">
        <v>40.352927999999999</v>
      </c>
      <c r="AK45" s="244">
        <v>1.1074560000000002</v>
      </c>
      <c r="AL45" s="246">
        <v>83.039424000000011</v>
      </c>
      <c r="AM45" s="244">
        <v>3.0158399999999999</v>
      </c>
      <c r="AN45" s="244">
        <v>5.5768319999999996</v>
      </c>
      <c r="AO45" s="244">
        <v>0.32630400000000004</v>
      </c>
      <c r="AP45" s="244">
        <v>7.8906239999999999</v>
      </c>
      <c r="AQ45" s="244">
        <v>0</v>
      </c>
      <c r="AR45" s="244">
        <v>5.0923200000000008</v>
      </c>
      <c r="AS45" s="244">
        <v>0</v>
      </c>
      <c r="AT45" s="246">
        <v>31.147199999999998</v>
      </c>
      <c r="AU45" s="261">
        <f t="shared" si="5"/>
        <v>53.049120000000002</v>
      </c>
      <c r="AV45" s="261">
        <f t="shared" si="6"/>
        <v>1104.6576959999998</v>
      </c>
      <c r="AW45" s="245">
        <v>65.542400000000001</v>
      </c>
      <c r="AX45" s="261">
        <f t="shared" si="7"/>
        <v>716.47310099999982</v>
      </c>
      <c r="AY45" s="244">
        <v>0</v>
      </c>
      <c r="AZ45" s="244">
        <v>0</v>
      </c>
      <c r="BA45" s="246">
        <v>108.72351</v>
      </c>
      <c r="BB45" s="262">
        <f t="shared" si="8"/>
        <v>607.74959099999978</v>
      </c>
      <c r="BC45" s="272">
        <f t="shared" si="9"/>
        <v>0.19483689467485629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2017</v>
      </c>
      <c r="P46" s="265">
        <v>2</v>
      </c>
      <c r="Q46" s="145">
        <v>7879.8544199999997</v>
      </c>
      <c r="R46" s="145">
        <v>106.20382500000001</v>
      </c>
      <c r="S46" s="261">
        <f t="shared" si="3"/>
        <v>7773.6505950000001</v>
      </c>
      <c r="T46" s="244">
        <v>3151.2050999999997</v>
      </c>
      <c r="W46" s="266">
        <f t="shared" si="4"/>
        <v>4622.4454949999999</v>
      </c>
      <c r="X46" s="246">
        <v>91.616955000000004</v>
      </c>
      <c r="Y46" s="244">
        <v>932.46983999999998</v>
      </c>
      <c r="Z46" s="246">
        <v>37.940255999999998</v>
      </c>
      <c r="AA46" s="244">
        <v>0</v>
      </c>
      <c r="AB46" s="244">
        <v>-17.966496000000003</v>
      </c>
      <c r="AC46" s="246">
        <v>41.549376000000002</v>
      </c>
      <c r="AD46" s="244">
        <v>198.56092800000002</v>
      </c>
      <c r="AE46" s="244">
        <v>636.71798399999989</v>
      </c>
      <c r="AF46" s="244">
        <v>531.30201599999998</v>
      </c>
      <c r="AG46" s="244">
        <v>123.17481599999999</v>
      </c>
      <c r="AH46" s="244">
        <v>0</v>
      </c>
      <c r="AI46" s="244">
        <v>136.68182400000001</v>
      </c>
      <c r="AJ46" s="244">
        <v>105.61372799999999</v>
      </c>
      <c r="AK46" s="244">
        <v>17.234783999999998</v>
      </c>
      <c r="AL46" s="246">
        <v>162.95424000000003</v>
      </c>
      <c r="AM46" s="244">
        <v>2.76864</v>
      </c>
      <c r="AN46" s="244">
        <v>7.9895040000000002</v>
      </c>
      <c r="AO46" s="244">
        <v>1.8589439999999999</v>
      </c>
      <c r="AP46" s="244">
        <v>19.261824000000001</v>
      </c>
      <c r="AQ46" s="244">
        <v>0</v>
      </c>
      <c r="AR46" s="244">
        <v>9.0870719999999992</v>
      </c>
      <c r="AS46" s="244">
        <v>0</v>
      </c>
      <c r="AT46" s="246">
        <v>7.3467839999999995</v>
      </c>
      <c r="AU46" s="261">
        <f t="shared" si="5"/>
        <v>48.312767999999998</v>
      </c>
      <c r="AV46" s="261">
        <f t="shared" si="6"/>
        <v>1960.5530879999999</v>
      </c>
      <c r="AW46" s="245">
        <v>140.44800000000001</v>
      </c>
      <c r="AX46" s="261">
        <f t="shared" si="7"/>
        <v>1483.0002359999999</v>
      </c>
      <c r="AY46" s="244">
        <v>0</v>
      </c>
      <c r="AZ46" s="244">
        <v>0</v>
      </c>
      <c r="BA46" s="246">
        <v>235.14352499999998</v>
      </c>
      <c r="BB46" s="262">
        <f t="shared" si="8"/>
        <v>1247.8567109999999</v>
      </c>
      <c r="BC46" s="272">
        <f t="shared" si="9"/>
        <v>0.18820147644301274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2017</v>
      </c>
      <c r="P47" s="265">
        <v>2</v>
      </c>
      <c r="Q47" s="145">
        <v>3098.4276599999998</v>
      </c>
      <c r="R47" s="145">
        <v>111.42075</v>
      </c>
      <c r="S47" s="261">
        <f t="shared" si="3"/>
        <v>2987.0069100000001</v>
      </c>
      <c r="T47" s="244">
        <v>1176.2064000000003</v>
      </c>
      <c r="W47" s="266">
        <f t="shared" si="4"/>
        <v>1810.8005099999998</v>
      </c>
      <c r="X47" s="246">
        <v>40.089145000000002</v>
      </c>
      <c r="Y47" s="244">
        <v>283.46328</v>
      </c>
      <c r="Z47" s="246">
        <v>8.5333440000000014</v>
      </c>
      <c r="AA47" s="244">
        <v>0</v>
      </c>
      <c r="AB47" s="244">
        <v>-2.2149120000000004</v>
      </c>
      <c r="AC47" s="246">
        <v>17.462208</v>
      </c>
      <c r="AD47" s="244">
        <v>113.66256000000001</v>
      </c>
      <c r="AE47" s="244">
        <v>406.49568000000005</v>
      </c>
      <c r="AF47" s="244">
        <v>407.37571200000002</v>
      </c>
      <c r="AG47" s="244">
        <v>99.621600000000001</v>
      </c>
      <c r="AH47" s="244">
        <v>0</v>
      </c>
      <c r="AI47" s="244">
        <v>130.37327999999999</v>
      </c>
      <c r="AJ47" s="244">
        <v>30.059519999999996</v>
      </c>
      <c r="AK47" s="244">
        <v>0</v>
      </c>
      <c r="AL47" s="246">
        <v>90.267552000000009</v>
      </c>
      <c r="AM47" s="244">
        <v>2.76864</v>
      </c>
      <c r="AN47" s="244">
        <v>2.0863679999999998</v>
      </c>
      <c r="AO47" s="244">
        <v>0.5438400000000001</v>
      </c>
      <c r="AP47" s="244">
        <v>6.7831679999999999</v>
      </c>
      <c r="AQ47" s="244">
        <v>0</v>
      </c>
      <c r="AR47" s="244">
        <v>5.0824319999999998</v>
      </c>
      <c r="AS47" s="244">
        <v>0</v>
      </c>
      <c r="AT47" s="246">
        <v>4.4199359999999999</v>
      </c>
      <c r="AU47" s="261">
        <f t="shared" si="5"/>
        <v>21.684384000000001</v>
      </c>
      <c r="AV47" s="261">
        <f t="shared" si="6"/>
        <v>1299.5402880000001</v>
      </c>
      <c r="AW47" s="245">
        <v>63.118000000000002</v>
      </c>
      <c r="AX47" s="261">
        <f t="shared" si="7"/>
        <v>131.30374899999964</v>
      </c>
      <c r="AY47" s="244">
        <v>0</v>
      </c>
      <c r="AZ47" s="244">
        <v>0</v>
      </c>
      <c r="BA47" s="246">
        <v>185.38480500000003</v>
      </c>
      <c r="BB47" s="262">
        <f t="shared" si="8"/>
        <v>-54.081056000000387</v>
      </c>
      <c r="BC47" s="272">
        <f t="shared" si="9"/>
        <v>4.2377542227337223E-2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2017</v>
      </c>
      <c r="P48" s="265">
        <v>2</v>
      </c>
      <c r="Q48" s="145">
        <v>7911.2192400000004</v>
      </c>
      <c r="R48" s="145">
        <v>100.14900000000002</v>
      </c>
      <c r="S48" s="261">
        <f t="shared" si="3"/>
        <v>7811.07024</v>
      </c>
      <c r="T48" s="244">
        <v>3194.18424</v>
      </c>
      <c r="W48" s="266">
        <f t="shared" si="4"/>
        <v>4616.8860000000004</v>
      </c>
      <c r="X48" s="246">
        <v>89.718665000000001</v>
      </c>
      <c r="Y48" s="244">
        <v>936.98424000000011</v>
      </c>
      <c r="Z48" s="246">
        <v>48.846719999999998</v>
      </c>
      <c r="AA48" s="244">
        <v>0</v>
      </c>
      <c r="AB48" s="244">
        <v>-12.1128</v>
      </c>
      <c r="AC48" s="246">
        <v>35.310048000000002</v>
      </c>
      <c r="AD48" s="244">
        <v>296.19504000000001</v>
      </c>
      <c r="AE48" s="244">
        <v>794.69856000000004</v>
      </c>
      <c r="AF48" s="244">
        <v>1417.583232</v>
      </c>
      <c r="AG48" s="244">
        <v>167.71036800000002</v>
      </c>
      <c r="AH48" s="244">
        <v>0</v>
      </c>
      <c r="AI48" s="244">
        <v>198.13574399999999</v>
      </c>
      <c r="AJ48" s="244">
        <v>56.75712</v>
      </c>
      <c r="AK48" s="244">
        <v>0</v>
      </c>
      <c r="AL48" s="246">
        <v>114.27561599999999</v>
      </c>
      <c r="AM48" s="244">
        <v>2.9861759999999999</v>
      </c>
      <c r="AN48" s="244">
        <v>1.957824</v>
      </c>
      <c r="AO48" s="244">
        <v>2.699424</v>
      </c>
      <c r="AP48" s="244">
        <v>10.253855999999999</v>
      </c>
      <c r="AQ48" s="244">
        <v>0</v>
      </c>
      <c r="AR48" s="244">
        <v>11.3712</v>
      </c>
      <c r="AS48" s="244">
        <v>0</v>
      </c>
      <c r="AT48" s="246">
        <v>10.095648000000001</v>
      </c>
      <c r="AU48" s="261">
        <f t="shared" si="5"/>
        <v>39.364127999999994</v>
      </c>
      <c r="AV48" s="261">
        <f t="shared" si="6"/>
        <v>3084.7198080000007</v>
      </c>
      <c r="AW48" s="245">
        <v>141.01229999999998</v>
      </c>
      <c r="AX48" s="261">
        <f t="shared" si="7"/>
        <v>338.80151499999954</v>
      </c>
      <c r="AY48" s="244">
        <v>0</v>
      </c>
      <c r="AZ48" s="244">
        <v>0</v>
      </c>
      <c r="BA48" s="246">
        <v>415.13014499999997</v>
      </c>
      <c r="BB48" s="262">
        <f t="shared" si="8"/>
        <v>-76.32863000000043</v>
      </c>
      <c r="BC48" s="272">
        <f t="shared" si="9"/>
        <v>4.2825448862165466E-2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2017</v>
      </c>
      <c r="P49" s="265">
        <v>2</v>
      </c>
      <c r="Q49" s="145">
        <v>2538.3547800000006</v>
      </c>
      <c r="R49" s="145">
        <v>40.179300000000005</v>
      </c>
      <c r="S49" s="261">
        <f t="shared" si="3"/>
        <v>2498.1754800000008</v>
      </c>
      <c r="T49" s="244">
        <v>1083.06612</v>
      </c>
      <c r="W49" s="266">
        <f t="shared" si="4"/>
        <v>1415.1093600000008</v>
      </c>
      <c r="X49" s="246">
        <v>30.313929999999999</v>
      </c>
      <c r="Y49" s="244">
        <v>299.64330000000007</v>
      </c>
      <c r="Z49" s="246">
        <v>13.200480000000001</v>
      </c>
      <c r="AA49" s="244">
        <v>0</v>
      </c>
      <c r="AB49" s="244">
        <v>-5.2801920000000004</v>
      </c>
      <c r="AC49" s="246">
        <v>12.923616000000001</v>
      </c>
      <c r="AD49" s="244">
        <v>103.487808</v>
      </c>
      <c r="AE49" s="244">
        <v>334.01664</v>
      </c>
      <c r="AF49" s="244">
        <v>556.239552</v>
      </c>
      <c r="AG49" s="244">
        <v>88.181184000000002</v>
      </c>
      <c r="AH49" s="244">
        <v>0</v>
      </c>
      <c r="AI49" s="244">
        <v>87.568128000000002</v>
      </c>
      <c r="AJ49" s="244">
        <v>25.431935999999997</v>
      </c>
      <c r="AK49" s="244">
        <v>0</v>
      </c>
      <c r="AL49" s="246">
        <v>42.261312000000004</v>
      </c>
      <c r="AM49" s="244">
        <v>6.0514559999999999</v>
      </c>
      <c r="AN49" s="244">
        <v>10.234080000000001</v>
      </c>
      <c r="AO49" s="244">
        <v>0.484512</v>
      </c>
      <c r="AP49" s="244">
        <v>5.9426879999999995</v>
      </c>
      <c r="AQ49" s="244">
        <v>0</v>
      </c>
      <c r="AR49" s="244">
        <v>4.2221759999999993</v>
      </c>
      <c r="AS49" s="244">
        <v>0</v>
      </c>
      <c r="AT49" s="246">
        <v>4.1232959999999999</v>
      </c>
      <c r="AU49" s="261">
        <f t="shared" si="5"/>
        <v>31.058207999999997</v>
      </c>
      <c r="AV49" s="261">
        <f t="shared" si="6"/>
        <v>1268.244768</v>
      </c>
      <c r="AW49" s="245">
        <v>45.2485</v>
      </c>
      <c r="AX49" s="261">
        <f t="shared" si="7"/>
        <v>-233.89819399999928</v>
      </c>
      <c r="AY49" s="244">
        <v>0</v>
      </c>
      <c r="AZ49" s="244">
        <v>0</v>
      </c>
      <c r="BA49" s="246">
        <v>87.316305</v>
      </c>
      <c r="BB49" s="262">
        <f t="shared" si="8"/>
        <v>-321.21449899999925</v>
      </c>
      <c r="BC49" s="272">
        <f t="shared" si="9"/>
        <v>-9.2145588096238948E-2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2017</v>
      </c>
      <c r="P50" s="265">
        <v>2</v>
      </c>
      <c r="Q50" s="145">
        <v>5967.0621000000001</v>
      </c>
      <c r="R50" s="145">
        <v>66.224024999999997</v>
      </c>
      <c r="S50" s="261">
        <f t="shared" si="3"/>
        <v>5900.8380749999997</v>
      </c>
      <c r="T50" s="244">
        <v>2352.6077399999995</v>
      </c>
      <c r="W50" s="266">
        <f t="shared" si="4"/>
        <v>3548.2303350000002</v>
      </c>
      <c r="X50" s="246">
        <v>59.815705000000001</v>
      </c>
      <c r="Y50" s="244">
        <v>707.86817999999982</v>
      </c>
      <c r="Z50" s="246">
        <v>39.888192000000004</v>
      </c>
      <c r="AA50" s="244">
        <v>0</v>
      </c>
      <c r="AB50" s="244">
        <v>-14.050848000000002</v>
      </c>
      <c r="AC50" s="246">
        <v>22.287551999999998</v>
      </c>
      <c r="AD50" s="244">
        <v>201.53721599999997</v>
      </c>
      <c r="AE50" s="244">
        <v>599.20291199999997</v>
      </c>
      <c r="AF50" s="244">
        <v>889.26739200000009</v>
      </c>
      <c r="AG50" s="244">
        <v>169.48032000000001</v>
      </c>
      <c r="AH50" s="244">
        <v>0</v>
      </c>
      <c r="AI50" s="244">
        <v>130.60070400000001</v>
      </c>
      <c r="AJ50" s="244">
        <v>28.882847999999999</v>
      </c>
      <c r="AK50" s="244">
        <v>10.738367999999999</v>
      </c>
      <c r="AL50" s="246">
        <v>123.28358399999999</v>
      </c>
      <c r="AM50" s="244">
        <v>3.3322560000000001</v>
      </c>
      <c r="AN50" s="244">
        <v>8.5135679999999994</v>
      </c>
      <c r="AO50" s="244">
        <v>1.5623040000000001</v>
      </c>
      <c r="AP50" s="244">
        <v>13.081824000000001</v>
      </c>
      <c r="AQ50" s="244">
        <v>2.6005439999999997</v>
      </c>
      <c r="AR50" s="244">
        <v>9.4727040000000002</v>
      </c>
      <c r="AS50" s="244">
        <v>0</v>
      </c>
      <c r="AT50" s="246">
        <v>8.207040000000001</v>
      </c>
      <c r="AU50" s="261">
        <f t="shared" si="5"/>
        <v>46.770240000000001</v>
      </c>
      <c r="AV50" s="261">
        <f t="shared" si="6"/>
        <v>2199.7635839999998</v>
      </c>
      <c r="AW50" s="245">
        <v>106.36010000000002</v>
      </c>
      <c r="AX50" s="261">
        <f t="shared" si="7"/>
        <v>442.77127800000051</v>
      </c>
      <c r="AY50" s="244">
        <v>0</v>
      </c>
      <c r="AZ50" s="244">
        <v>0</v>
      </c>
      <c r="BA50" s="246">
        <v>235.53226499999997</v>
      </c>
      <c r="BB50" s="262">
        <f t="shared" si="8"/>
        <v>207.23901300000054</v>
      </c>
      <c r="BC50" s="272">
        <f t="shared" si="9"/>
        <v>7.4202559078445071E-2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2017</v>
      </c>
      <c r="P51" s="265">
        <v>2</v>
      </c>
      <c r="Q51" s="145">
        <v>3169.3447800000004</v>
      </c>
      <c r="R51" s="145">
        <v>56.418600000000005</v>
      </c>
      <c r="S51" s="261">
        <f t="shared" si="3"/>
        <v>3112.9261800000004</v>
      </c>
      <c r="T51" s="244">
        <v>1260.2460599999997</v>
      </c>
      <c r="W51" s="266">
        <f t="shared" si="4"/>
        <v>1852.6801200000007</v>
      </c>
      <c r="X51" s="246">
        <v>38.905159999999995</v>
      </c>
      <c r="Y51" s="244">
        <v>373.3614</v>
      </c>
      <c r="Z51" s="246">
        <v>21.437183999999998</v>
      </c>
      <c r="AA51" s="244">
        <v>0</v>
      </c>
      <c r="AB51" s="244">
        <v>-5.4087360000000002</v>
      </c>
      <c r="AC51" s="246">
        <v>18.569664000000003</v>
      </c>
      <c r="AD51" s="244">
        <v>120.247968</v>
      </c>
      <c r="AE51" s="244">
        <v>285.57532800000001</v>
      </c>
      <c r="AF51" s="244">
        <v>424.57094399999994</v>
      </c>
      <c r="AG51" s="244">
        <v>98.08896</v>
      </c>
      <c r="AH51" s="244">
        <v>0</v>
      </c>
      <c r="AI51" s="244">
        <v>108.43180799999999</v>
      </c>
      <c r="AJ51" s="244">
        <v>36.911904</v>
      </c>
      <c r="AK51" s="244">
        <v>0</v>
      </c>
      <c r="AL51" s="246">
        <v>28.783967999999998</v>
      </c>
      <c r="AM51" s="244">
        <v>0.79104000000000008</v>
      </c>
      <c r="AN51" s="244">
        <v>7.3566720000000005</v>
      </c>
      <c r="AO51" s="244">
        <v>0.2472</v>
      </c>
      <c r="AP51" s="244">
        <v>10.866912000000001</v>
      </c>
      <c r="AQ51" s="244">
        <v>0</v>
      </c>
      <c r="AR51" s="244">
        <v>5.0132159999999999</v>
      </c>
      <c r="AS51" s="244">
        <v>0</v>
      </c>
      <c r="AT51" s="246">
        <v>2.1753600000000004</v>
      </c>
      <c r="AU51" s="261">
        <f t="shared" si="5"/>
        <v>26.450400000000002</v>
      </c>
      <c r="AV51" s="261">
        <f t="shared" si="6"/>
        <v>1129.0612799999999</v>
      </c>
      <c r="AW51" s="245">
        <v>56.492700000000006</v>
      </c>
      <c r="AX51" s="261">
        <f t="shared" si="7"/>
        <v>246.58332400000063</v>
      </c>
      <c r="AY51" s="244">
        <v>0</v>
      </c>
      <c r="AZ51" s="244">
        <v>0</v>
      </c>
      <c r="BA51" s="246">
        <v>240.46219500000004</v>
      </c>
      <c r="BB51" s="262">
        <f t="shared" si="8"/>
        <v>6.1211290000005931</v>
      </c>
      <c r="BC51" s="272">
        <f t="shared" si="9"/>
        <v>7.7802618874428867E-2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2017</v>
      </c>
      <c r="P52" s="265">
        <v>2</v>
      </c>
      <c r="Q52" s="145">
        <v>3185.5248000000001</v>
      </c>
      <c r="R52" s="145">
        <v>71.800049999999999</v>
      </c>
      <c r="S52" s="261">
        <f t="shared" si="3"/>
        <v>3113.7247500000003</v>
      </c>
      <c r="T52" s="244">
        <v>1279.1757599999999</v>
      </c>
      <c r="W52" s="266">
        <f t="shared" si="4"/>
        <v>1834.5489900000005</v>
      </c>
      <c r="X52" s="246">
        <v>36.018585000000002</v>
      </c>
      <c r="Y52" s="244">
        <v>373.40244000000001</v>
      </c>
      <c r="Z52" s="246">
        <v>18.0456</v>
      </c>
      <c r="AA52" s="244">
        <v>0</v>
      </c>
      <c r="AB52" s="244">
        <v>-6.4469759999999994</v>
      </c>
      <c r="AC52" s="246">
        <v>30.217728000000001</v>
      </c>
      <c r="AD52" s="244">
        <v>126.872928</v>
      </c>
      <c r="AE52" s="244">
        <v>351.00422400000002</v>
      </c>
      <c r="AF52" s="244">
        <v>152.43340799999999</v>
      </c>
      <c r="AG52" s="244">
        <v>138.09580799999998</v>
      </c>
      <c r="AH52" s="244">
        <v>0</v>
      </c>
      <c r="AI52" s="244">
        <v>91.22668800000001</v>
      </c>
      <c r="AJ52" s="244">
        <v>20.764799999999997</v>
      </c>
      <c r="AK52" s="244">
        <v>0</v>
      </c>
      <c r="AL52" s="246">
        <v>40.521023999999997</v>
      </c>
      <c r="AM52" s="244">
        <v>2.8477440000000001</v>
      </c>
      <c r="AN52" s="244">
        <v>8.6618879999999994</v>
      </c>
      <c r="AO52" s="244">
        <v>0.75148800000000004</v>
      </c>
      <c r="AP52" s="244">
        <v>6.4370880000000001</v>
      </c>
      <c r="AQ52" s="244">
        <v>0</v>
      </c>
      <c r="AR52" s="244">
        <v>2.6400960000000002</v>
      </c>
      <c r="AS52" s="244">
        <v>0</v>
      </c>
      <c r="AT52" s="246">
        <v>2.1061439999999996</v>
      </c>
      <c r="AU52" s="261">
        <f t="shared" si="5"/>
        <v>23.444448000000001</v>
      </c>
      <c r="AV52" s="261">
        <f t="shared" si="6"/>
        <v>944.36332799999991</v>
      </c>
      <c r="AW52" s="245">
        <v>56.774850000000001</v>
      </c>
      <c r="AX52" s="261">
        <f t="shared" si="7"/>
        <v>429.71493900000041</v>
      </c>
      <c r="AY52" s="244">
        <v>0</v>
      </c>
      <c r="AZ52" s="244">
        <v>0</v>
      </c>
      <c r="BA52" s="246">
        <v>246.60252</v>
      </c>
      <c r="BB52" s="262">
        <f t="shared" si="8"/>
        <v>183.11241900000041</v>
      </c>
      <c r="BC52" s="272">
        <f t="shared" si="9"/>
        <v>0.13489612104102922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2017</v>
      </c>
      <c r="P53" s="265">
        <v>2</v>
      </c>
      <c r="Q53" s="145">
        <v>1655.8100999999999</v>
      </c>
      <c r="R53" s="145">
        <v>52.997174999999999</v>
      </c>
      <c r="S53" s="261">
        <f t="shared" si="3"/>
        <v>1602.812925</v>
      </c>
      <c r="T53" s="244">
        <v>644.09202000000005</v>
      </c>
      <c r="W53" s="266">
        <f t="shared" si="4"/>
        <v>958.7209049999999</v>
      </c>
      <c r="X53" s="246">
        <v>23.992819999999998</v>
      </c>
      <c r="Y53" s="244">
        <v>136.10916</v>
      </c>
      <c r="Z53" s="246">
        <v>21.704159999999998</v>
      </c>
      <c r="AA53" s="244">
        <v>0</v>
      </c>
      <c r="AB53" s="244">
        <v>-0.50428799999999996</v>
      </c>
      <c r="AC53" s="246">
        <v>24.542016</v>
      </c>
      <c r="AD53" s="244">
        <v>91.80019200000001</v>
      </c>
      <c r="AE53" s="244">
        <v>226.39564799999999</v>
      </c>
      <c r="AF53" s="244">
        <v>129.11750400000003</v>
      </c>
      <c r="AG53" s="244">
        <v>91.701312000000001</v>
      </c>
      <c r="AH53" s="244">
        <v>0</v>
      </c>
      <c r="AI53" s="244">
        <v>75.237791999999999</v>
      </c>
      <c r="AJ53" s="244">
        <v>23.246688000000002</v>
      </c>
      <c r="AK53" s="244">
        <v>0</v>
      </c>
      <c r="AL53" s="246">
        <v>23.474111999999998</v>
      </c>
      <c r="AM53" s="244">
        <v>0.84047999999999989</v>
      </c>
      <c r="AN53" s="244">
        <v>2.6796479999999998</v>
      </c>
      <c r="AO53" s="244">
        <v>1.7996159999999999</v>
      </c>
      <c r="AP53" s="244">
        <v>11.994144000000002</v>
      </c>
      <c r="AQ53" s="244">
        <v>0</v>
      </c>
      <c r="AR53" s="244">
        <v>4.4298240000000009</v>
      </c>
      <c r="AS53" s="244">
        <v>0</v>
      </c>
      <c r="AT53" s="246">
        <v>0.49440000000000001</v>
      </c>
      <c r="AU53" s="261">
        <f t="shared" si="5"/>
        <v>22.238112000000001</v>
      </c>
      <c r="AV53" s="261">
        <f t="shared" si="6"/>
        <v>683.21136000000001</v>
      </c>
      <c r="AW53" s="245">
        <v>29.510799999999996</v>
      </c>
      <c r="AX53" s="261">
        <f t="shared" si="7"/>
        <v>88.230332999999888</v>
      </c>
      <c r="AY53" s="244">
        <v>0</v>
      </c>
      <c r="AZ53" s="244">
        <v>0</v>
      </c>
      <c r="BA53" s="246">
        <v>182.63712000000001</v>
      </c>
      <c r="BB53" s="262">
        <f t="shared" si="8"/>
        <v>-94.406787000000122</v>
      </c>
      <c r="BC53" s="272">
        <f t="shared" si="9"/>
        <v>5.3285297027720689E-2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2017</v>
      </c>
      <c r="P54" s="265">
        <v>2</v>
      </c>
      <c r="Q54" s="145">
        <v>6231.8726999999999</v>
      </c>
      <c r="R54" s="145">
        <v>133.24605</v>
      </c>
      <c r="S54" s="261">
        <f t="shared" si="3"/>
        <v>6098.6266500000002</v>
      </c>
      <c r="T54" s="244">
        <v>2565.9849599999998</v>
      </c>
      <c r="W54" s="266">
        <f t="shared" si="4"/>
        <v>3532.6416900000004</v>
      </c>
      <c r="X54" s="246">
        <v>74.356214999999992</v>
      </c>
      <c r="Y54" s="244">
        <v>731.38409999999999</v>
      </c>
      <c r="Z54" s="246">
        <v>33.105024</v>
      </c>
      <c r="AA54" s="244">
        <v>0</v>
      </c>
      <c r="AB54" s="244">
        <v>-16.473407999999999</v>
      </c>
      <c r="AC54" s="246">
        <v>52.534944000000003</v>
      </c>
      <c r="AD54" s="244">
        <v>170.86464000000001</v>
      </c>
      <c r="AE54" s="244">
        <v>548.08195199999989</v>
      </c>
      <c r="AF54" s="244">
        <v>326.16556800000001</v>
      </c>
      <c r="AG54" s="244">
        <v>210.73305599999998</v>
      </c>
      <c r="AH54" s="244">
        <v>0</v>
      </c>
      <c r="AI54" s="244">
        <v>160.82832000000002</v>
      </c>
      <c r="AJ54" s="244">
        <v>41.697696000000001</v>
      </c>
      <c r="AK54" s="244">
        <v>0</v>
      </c>
      <c r="AL54" s="246">
        <v>69.552192000000005</v>
      </c>
      <c r="AM54" s="244">
        <v>4.1628480000000003</v>
      </c>
      <c r="AN54" s="244">
        <v>9.156288</v>
      </c>
      <c r="AO54" s="244">
        <v>1.473312</v>
      </c>
      <c r="AP54" s="244">
        <v>21.002111999999997</v>
      </c>
      <c r="AQ54" s="244">
        <v>3.3718080000000001</v>
      </c>
      <c r="AR54" s="244">
        <v>4.6967999999999996</v>
      </c>
      <c r="AS54" s="244">
        <v>0</v>
      </c>
      <c r="AT54" s="246">
        <v>4.8550080000000007</v>
      </c>
      <c r="AU54" s="261">
        <f t="shared" si="5"/>
        <v>48.718176</v>
      </c>
      <c r="AV54" s="261">
        <f t="shared" si="6"/>
        <v>1576.6416000000002</v>
      </c>
      <c r="AW54" s="245">
        <v>111.07305000000001</v>
      </c>
      <c r="AX54" s="261">
        <f t="shared" si="7"/>
        <v>1042.1432370000005</v>
      </c>
      <c r="AY54" s="244">
        <v>0</v>
      </c>
      <c r="AZ54" s="244">
        <v>0</v>
      </c>
      <c r="BA54" s="246">
        <v>244.13755499999999</v>
      </c>
      <c r="BB54" s="262">
        <f t="shared" si="8"/>
        <v>798.00568200000043</v>
      </c>
      <c r="BC54" s="272">
        <f t="shared" si="9"/>
        <v>0.16722794048729533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2017</v>
      </c>
      <c r="P55" s="265">
        <v>2</v>
      </c>
      <c r="Q55" s="145">
        <v>2808.3671999999997</v>
      </c>
      <c r="R55" s="145">
        <v>42.573299999999996</v>
      </c>
      <c r="S55" s="261">
        <f t="shared" si="3"/>
        <v>2765.7938999999997</v>
      </c>
      <c r="T55" s="244">
        <v>1120.33044</v>
      </c>
      <c r="W55" s="266">
        <f t="shared" si="4"/>
        <v>1645.4634599999997</v>
      </c>
      <c r="X55" s="246">
        <v>49.384894999999993</v>
      </c>
      <c r="Y55" s="244">
        <v>331.74683999999996</v>
      </c>
      <c r="Z55" s="246">
        <v>11.242656</v>
      </c>
      <c r="AA55" s="244">
        <v>0</v>
      </c>
      <c r="AB55" s="244">
        <v>-7.5643199999999995</v>
      </c>
      <c r="AC55" s="246">
        <v>28.556543999999999</v>
      </c>
      <c r="AD55" s="244">
        <v>135.60403199999999</v>
      </c>
      <c r="AE55" s="244">
        <v>227.483328</v>
      </c>
      <c r="AF55" s="244">
        <v>108.45158400000001</v>
      </c>
      <c r="AG55" s="244">
        <v>156.210624</v>
      </c>
      <c r="AH55" s="244">
        <v>0</v>
      </c>
      <c r="AI55" s="244">
        <v>135.99955199999999</v>
      </c>
      <c r="AJ55" s="244">
        <v>38.414880000000004</v>
      </c>
      <c r="AK55" s="244">
        <v>0</v>
      </c>
      <c r="AL55" s="246">
        <v>42.132767999999999</v>
      </c>
      <c r="AM55" s="244">
        <v>3.4113600000000002</v>
      </c>
      <c r="AN55" s="244">
        <v>15.563711999999999</v>
      </c>
      <c r="AO55" s="244">
        <v>0.168096</v>
      </c>
      <c r="AP55" s="244">
        <v>54.374112000000004</v>
      </c>
      <c r="AQ55" s="244">
        <v>0</v>
      </c>
      <c r="AR55" s="244">
        <v>13.210367999999999</v>
      </c>
      <c r="AS55" s="244">
        <v>0</v>
      </c>
      <c r="AT55" s="246">
        <v>4.1430720000000001</v>
      </c>
      <c r="AU55" s="261">
        <f t="shared" si="5"/>
        <v>90.870720000000006</v>
      </c>
      <c r="AV55" s="261">
        <f t="shared" si="6"/>
        <v>935.16748799999993</v>
      </c>
      <c r="AW55" s="245">
        <v>50.055500000000002</v>
      </c>
      <c r="AX55" s="261">
        <f t="shared" si="7"/>
        <v>288.8583049999998</v>
      </c>
      <c r="AY55" s="244">
        <v>0</v>
      </c>
      <c r="AZ55" s="244">
        <v>0</v>
      </c>
      <c r="BA55" s="246">
        <v>73.295159999999981</v>
      </c>
      <c r="BB55" s="262">
        <f t="shared" si="8"/>
        <v>215.56314499999982</v>
      </c>
      <c r="BC55" s="272">
        <f t="shared" si="9"/>
        <v>0.10285631629652983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2017</v>
      </c>
      <c r="P56" s="265">
        <v>2</v>
      </c>
      <c r="Q56" s="145">
        <v>2166.0296399999997</v>
      </c>
      <c r="R56" s="145">
        <v>48.039599999999993</v>
      </c>
      <c r="S56" s="261">
        <f t="shared" si="3"/>
        <v>2117.9900399999997</v>
      </c>
      <c r="T56" s="244">
        <v>1124.2600200000002</v>
      </c>
      <c r="W56" s="266">
        <f t="shared" si="4"/>
        <v>993.73001999999951</v>
      </c>
      <c r="X56" s="246">
        <v>32.535125000000001</v>
      </c>
      <c r="Y56" s="244">
        <v>148.16465999999997</v>
      </c>
      <c r="Z56" s="246">
        <v>10.679040000000001</v>
      </c>
      <c r="AA56" s="244">
        <v>0</v>
      </c>
      <c r="AB56" s="244">
        <v>-6.9216000000000014E-2</v>
      </c>
      <c r="AC56" s="246">
        <v>23.395008000000001</v>
      </c>
      <c r="AD56" s="244">
        <v>56.598911999999999</v>
      </c>
      <c r="AE56" s="244">
        <v>272.60227200000003</v>
      </c>
      <c r="AF56" s="244">
        <v>101.06524799999998</v>
      </c>
      <c r="AG56" s="244">
        <v>56.450592</v>
      </c>
      <c r="AH56" s="244">
        <v>0</v>
      </c>
      <c r="AI56" s="244">
        <v>71.490239999999986</v>
      </c>
      <c r="AJ56" s="244">
        <v>71.055167999999995</v>
      </c>
      <c r="AK56" s="244">
        <v>0</v>
      </c>
      <c r="AL56" s="246">
        <v>33.095135999999997</v>
      </c>
      <c r="AM56" s="244">
        <v>1.789728</v>
      </c>
      <c r="AN56" s="244">
        <v>7.5148799999999989</v>
      </c>
      <c r="AO56" s="244">
        <v>0</v>
      </c>
      <c r="AP56" s="244">
        <v>11.212992</v>
      </c>
      <c r="AQ56" s="244">
        <v>0</v>
      </c>
      <c r="AR56" s="244">
        <v>3.9947520000000001</v>
      </c>
      <c r="AS56" s="244">
        <v>0</v>
      </c>
      <c r="AT56" s="246">
        <v>1.196448</v>
      </c>
      <c r="AU56" s="261">
        <f t="shared" si="5"/>
        <v>25.7088</v>
      </c>
      <c r="AV56" s="261">
        <f t="shared" si="6"/>
        <v>688.06636800000001</v>
      </c>
      <c r="AW56" s="245">
        <v>38.6023</v>
      </c>
      <c r="AX56" s="261">
        <f t="shared" si="7"/>
        <v>99.008318999999474</v>
      </c>
      <c r="AY56" s="244">
        <v>0</v>
      </c>
      <c r="AZ56" s="244">
        <v>0</v>
      </c>
      <c r="BA56" s="246">
        <v>37.407389999999999</v>
      </c>
      <c r="BB56" s="262">
        <f t="shared" si="8"/>
        <v>61.600928999999475</v>
      </c>
      <c r="BC56" s="272">
        <f t="shared" si="9"/>
        <v>4.5709586411753572E-2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2017</v>
      </c>
      <c r="P57" s="265">
        <v>2</v>
      </c>
      <c r="Q57" s="145">
        <v>2323.95156</v>
      </c>
      <c r="R57" s="145">
        <v>32.249175000000001</v>
      </c>
      <c r="S57" s="261">
        <f t="shared" si="3"/>
        <v>2291.702385</v>
      </c>
      <c r="T57" s="244">
        <v>901.94633999999996</v>
      </c>
      <c r="W57" s="266">
        <f t="shared" si="4"/>
        <v>1389.7560450000001</v>
      </c>
      <c r="X57" s="246">
        <v>49.795864999999999</v>
      </c>
      <c r="Y57" s="244">
        <v>194.71428</v>
      </c>
      <c r="Z57" s="246">
        <v>39.413567999999998</v>
      </c>
      <c r="AA57" s="244">
        <v>0</v>
      </c>
      <c r="AB57" s="244">
        <v>57.261407999999996</v>
      </c>
      <c r="AC57" s="246">
        <v>14.476032</v>
      </c>
      <c r="AD57" s="244">
        <v>86.866079999999997</v>
      </c>
      <c r="AE57" s="244">
        <v>239.348928</v>
      </c>
      <c r="AF57" s="244">
        <v>131.07532799999998</v>
      </c>
      <c r="AG57" s="244">
        <v>168.98592000000002</v>
      </c>
      <c r="AH57" s="244">
        <v>0</v>
      </c>
      <c r="AI57" s="244">
        <v>73.329408000000001</v>
      </c>
      <c r="AJ57" s="244">
        <v>29.26848</v>
      </c>
      <c r="AK57" s="244">
        <v>1.769952</v>
      </c>
      <c r="AL57" s="246">
        <v>51.229728000000001</v>
      </c>
      <c r="AM57" s="244">
        <v>0.18787200000000001</v>
      </c>
      <c r="AN57" s="244">
        <v>2.2346879999999998</v>
      </c>
      <c r="AO57" s="244">
        <v>0.15820799999999999</v>
      </c>
      <c r="AP57" s="244">
        <v>5.4581759999999999</v>
      </c>
      <c r="AQ57" s="244">
        <v>0</v>
      </c>
      <c r="AR57" s="244">
        <v>4.3309439999999997</v>
      </c>
      <c r="AS57" s="244">
        <v>0</v>
      </c>
      <c r="AT57" s="246">
        <v>1.2458880000000001</v>
      </c>
      <c r="AU57" s="261">
        <f t="shared" si="5"/>
        <v>13.615776</v>
      </c>
      <c r="AV57" s="261">
        <f t="shared" si="6"/>
        <v>795.48960000000011</v>
      </c>
      <c r="AW57" s="245">
        <v>47.338500000000003</v>
      </c>
      <c r="AX57" s="261">
        <f t="shared" si="7"/>
        <v>334.74167199999971</v>
      </c>
      <c r="AY57" s="244">
        <v>0</v>
      </c>
      <c r="AZ57" s="244">
        <v>0</v>
      </c>
      <c r="BA57" s="246">
        <v>172.45036500000001</v>
      </c>
      <c r="BB57" s="262">
        <f t="shared" si="8"/>
        <v>162.2913069999997</v>
      </c>
      <c r="BC57" s="272">
        <f t="shared" si="9"/>
        <v>0.14403986630427001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2017</v>
      </c>
      <c r="P58" s="265">
        <v>2</v>
      </c>
      <c r="Q58" s="145">
        <v>2874.12354</v>
      </c>
      <c r="R58" s="145">
        <v>43.640625</v>
      </c>
      <c r="S58" s="261">
        <f t="shared" si="3"/>
        <v>2830.482915</v>
      </c>
      <c r="T58" s="244">
        <v>1150.90524</v>
      </c>
      <c r="W58" s="266">
        <f t="shared" si="4"/>
        <v>1679.577675</v>
      </c>
      <c r="X58" s="246">
        <v>32.515554999999999</v>
      </c>
      <c r="Y58" s="244">
        <v>339.5034</v>
      </c>
      <c r="Z58" s="246">
        <v>17.333663999999999</v>
      </c>
      <c r="AA58" s="244">
        <v>0</v>
      </c>
      <c r="AB58" s="244">
        <v>-6.6546240000000001</v>
      </c>
      <c r="AC58" s="246">
        <v>15.385728</v>
      </c>
      <c r="AD58" s="244">
        <v>105.99936000000001</v>
      </c>
      <c r="AE58" s="244">
        <v>271.04985600000003</v>
      </c>
      <c r="AF58" s="244">
        <v>144.46368000000001</v>
      </c>
      <c r="AG58" s="244">
        <v>129.621792</v>
      </c>
      <c r="AH58" s="244">
        <v>0</v>
      </c>
      <c r="AI58" s="244">
        <v>67.436160000000001</v>
      </c>
      <c r="AJ58" s="244">
        <v>32.165664</v>
      </c>
      <c r="AK58" s="244">
        <v>1.9776</v>
      </c>
      <c r="AL58" s="246">
        <v>36.575712000000003</v>
      </c>
      <c r="AM58" s="244">
        <v>4.1628480000000003</v>
      </c>
      <c r="AN58" s="244">
        <v>3.8167679999999997</v>
      </c>
      <c r="AO58" s="244">
        <v>2.9268479999999997</v>
      </c>
      <c r="AP58" s="244">
        <v>10.135200000000001</v>
      </c>
      <c r="AQ58" s="244">
        <v>0</v>
      </c>
      <c r="AR58" s="244">
        <v>12.033695999999999</v>
      </c>
      <c r="AS58" s="244">
        <v>0</v>
      </c>
      <c r="AT58" s="246">
        <v>4.6572480000000001</v>
      </c>
      <c r="AU58" s="261">
        <f t="shared" si="5"/>
        <v>37.732608000000006</v>
      </c>
      <c r="AV58" s="261">
        <f t="shared" si="6"/>
        <v>827.02243200000009</v>
      </c>
      <c r="AW58" s="245">
        <v>51.22590000000001</v>
      </c>
      <c r="AX58" s="261">
        <f t="shared" si="7"/>
        <v>420.70782799999984</v>
      </c>
      <c r="AY58" s="244">
        <v>0</v>
      </c>
      <c r="AZ58" s="244">
        <v>0</v>
      </c>
      <c r="BA58" s="246">
        <v>340.92498000000001</v>
      </c>
      <c r="BB58" s="262">
        <f t="shared" si="8"/>
        <v>79.782847999999831</v>
      </c>
      <c r="BC58" s="272">
        <f t="shared" si="9"/>
        <v>0.14637778165930884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2017</v>
      </c>
      <c r="P59" s="265">
        <v>2</v>
      </c>
      <c r="Q59" s="145">
        <v>3331.3706999999999</v>
      </c>
      <c r="R59" s="145">
        <v>101.33602500000001</v>
      </c>
      <c r="S59" s="261">
        <f t="shared" si="3"/>
        <v>3230.0346749999999</v>
      </c>
      <c r="T59" s="244">
        <v>1289.4460199999999</v>
      </c>
      <c r="W59" s="266">
        <f t="shared" si="4"/>
        <v>1940.588655</v>
      </c>
      <c r="X59" s="246">
        <v>54.727505000000001</v>
      </c>
      <c r="Y59" s="244">
        <v>306.57906000000003</v>
      </c>
      <c r="Z59" s="246">
        <v>8.1081599999999998</v>
      </c>
      <c r="AA59" s="244">
        <v>0</v>
      </c>
      <c r="AB59" s="244">
        <v>-7.5742079999999996</v>
      </c>
      <c r="AC59" s="246">
        <v>18.816864000000002</v>
      </c>
      <c r="AD59" s="244">
        <v>81.417792000000006</v>
      </c>
      <c r="AE59" s="244">
        <v>426.36067199999997</v>
      </c>
      <c r="AF59" s="244">
        <v>177.964224</v>
      </c>
      <c r="AG59" s="244">
        <v>222.86563200000001</v>
      </c>
      <c r="AH59" s="244">
        <v>0</v>
      </c>
      <c r="AI59" s="244">
        <v>175.887744</v>
      </c>
      <c r="AJ59" s="244">
        <v>52.673376000000005</v>
      </c>
      <c r="AK59" s="244">
        <v>4.4100479999999997</v>
      </c>
      <c r="AL59" s="246">
        <v>57.429504000000001</v>
      </c>
      <c r="AM59" s="244">
        <v>2.9960639999999996</v>
      </c>
      <c r="AN59" s="244">
        <v>12.073248000000001</v>
      </c>
      <c r="AO59" s="244">
        <v>0.40540799999999999</v>
      </c>
      <c r="AP59" s="244">
        <v>7.9598400000000007</v>
      </c>
      <c r="AQ59" s="244">
        <v>0</v>
      </c>
      <c r="AR59" s="244">
        <v>5.2900799999999997</v>
      </c>
      <c r="AS59" s="244">
        <v>0</v>
      </c>
      <c r="AT59" s="246">
        <v>4.5682559999999999</v>
      </c>
      <c r="AU59" s="261">
        <f t="shared" si="5"/>
        <v>33.292895999999999</v>
      </c>
      <c r="AV59" s="261">
        <f t="shared" si="6"/>
        <v>1232.3018879999997</v>
      </c>
      <c r="AW59" s="245">
        <v>67.862300000000005</v>
      </c>
      <c r="AX59" s="261">
        <f t="shared" si="7"/>
        <v>282.25239800000008</v>
      </c>
      <c r="AY59" s="244">
        <v>0</v>
      </c>
      <c r="AZ59" s="244">
        <v>0</v>
      </c>
      <c r="BA59" s="246">
        <v>250.08350999999999</v>
      </c>
      <c r="BB59" s="262">
        <f t="shared" si="8"/>
        <v>32.168888000000095</v>
      </c>
      <c r="BC59" s="272">
        <f t="shared" si="9"/>
        <v>8.4725604988961478E-2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2017</v>
      </c>
      <c r="P60" s="265">
        <v>2</v>
      </c>
      <c r="Q60" s="145">
        <v>5845.3990200000007</v>
      </c>
      <c r="R60" s="145">
        <v>54.343799999999995</v>
      </c>
      <c r="S60" s="261">
        <f t="shared" si="3"/>
        <v>5791.0552200000011</v>
      </c>
      <c r="T60" s="244">
        <v>2517.8963400000002</v>
      </c>
      <c r="W60" s="266">
        <f t="shared" si="4"/>
        <v>3273.1588800000009</v>
      </c>
      <c r="X60" s="246">
        <v>56.557299999999998</v>
      </c>
      <c r="Y60" s="244">
        <v>694.73538000000008</v>
      </c>
      <c r="Z60" s="246">
        <v>22.959935999999999</v>
      </c>
      <c r="AA60" s="244">
        <v>0</v>
      </c>
      <c r="AB60" s="244">
        <v>-5.3988480000000001</v>
      </c>
      <c r="AC60" s="246">
        <v>12.824736000000001</v>
      </c>
      <c r="AD60" s="244">
        <v>108.42192</v>
      </c>
      <c r="AE60" s="244">
        <v>437.59343999999999</v>
      </c>
      <c r="AF60" s="244">
        <v>364.23436800000002</v>
      </c>
      <c r="AG60" s="244">
        <v>132.95404800000003</v>
      </c>
      <c r="AH60" s="244">
        <v>0</v>
      </c>
      <c r="AI60" s="244">
        <v>268.64707200000004</v>
      </c>
      <c r="AJ60" s="244">
        <v>48.856607999999994</v>
      </c>
      <c r="AK60" s="244">
        <v>0</v>
      </c>
      <c r="AL60" s="246">
        <v>50.359583999999998</v>
      </c>
      <c r="AM60" s="244">
        <v>4.2221759999999993</v>
      </c>
      <c r="AN60" s="244">
        <v>13.665215999999999</v>
      </c>
      <c r="AO60" s="244">
        <v>0.99868800000000002</v>
      </c>
      <c r="AP60" s="244">
        <v>44.100479999999997</v>
      </c>
      <c r="AQ60" s="244">
        <v>0</v>
      </c>
      <c r="AR60" s="244">
        <v>4.9538880000000001</v>
      </c>
      <c r="AS60" s="244">
        <v>0</v>
      </c>
      <c r="AT60" s="246">
        <v>73.131647999999998</v>
      </c>
      <c r="AU60" s="261">
        <f t="shared" si="5"/>
        <v>141.07209599999999</v>
      </c>
      <c r="AV60" s="261">
        <f t="shared" si="6"/>
        <v>1552.1391360000002</v>
      </c>
      <c r="AW60" s="245">
        <v>104.18650000000001</v>
      </c>
      <c r="AX60" s="261">
        <f t="shared" si="7"/>
        <v>850.00651600000106</v>
      </c>
      <c r="AY60" s="244">
        <v>0</v>
      </c>
      <c r="AZ60" s="244">
        <v>0</v>
      </c>
      <c r="BA60" s="246">
        <v>253.31712000000002</v>
      </c>
      <c r="BB60" s="262">
        <f t="shared" si="8"/>
        <v>596.68939600000101</v>
      </c>
      <c r="BC60" s="272">
        <f t="shared" si="9"/>
        <v>0.1454146266305702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2017</v>
      </c>
      <c r="P61" s="265">
        <v>2</v>
      </c>
      <c r="Q61" s="145">
        <v>3856.8673800000001</v>
      </c>
      <c r="R61" s="145">
        <v>42.643124999999998</v>
      </c>
      <c r="S61" s="261">
        <f t="shared" si="3"/>
        <v>3814.2242550000001</v>
      </c>
      <c r="T61" s="244">
        <v>1532.7414000000001</v>
      </c>
      <c r="W61" s="266">
        <f t="shared" si="4"/>
        <v>2281.4828550000002</v>
      </c>
      <c r="X61" s="246">
        <v>84.327130000000011</v>
      </c>
      <c r="Y61" s="244">
        <v>457.55495999999994</v>
      </c>
      <c r="Z61" s="246">
        <v>22.969823999999999</v>
      </c>
      <c r="AA61" s="244">
        <v>0</v>
      </c>
      <c r="AB61" s="244">
        <v>-5.4383999999999997</v>
      </c>
      <c r="AC61" s="246">
        <v>14.940767999999998</v>
      </c>
      <c r="AD61" s="244">
        <v>81.487008000000003</v>
      </c>
      <c r="AE61" s="244">
        <v>376.66358400000001</v>
      </c>
      <c r="AF61" s="244">
        <v>303.14630399999999</v>
      </c>
      <c r="AG61" s="244">
        <v>119.27894399999998</v>
      </c>
      <c r="AH61" s="244">
        <v>0</v>
      </c>
      <c r="AI61" s="244">
        <v>95.696064000000007</v>
      </c>
      <c r="AJ61" s="244">
        <v>43.180895999999997</v>
      </c>
      <c r="AK61" s="244">
        <v>0</v>
      </c>
      <c r="AL61" s="246">
        <v>70.788191999999995</v>
      </c>
      <c r="AM61" s="244">
        <v>5.2604160000000002</v>
      </c>
      <c r="AN61" s="244">
        <v>9.9176640000000003</v>
      </c>
      <c r="AO61" s="244">
        <v>0.52406400000000009</v>
      </c>
      <c r="AP61" s="244">
        <v>28.487327999999998</v>
      </c>
      <c r="AQ61" s="244">
        <v>0</v>
      </c>
      <c r="AR61" s="244">
        <v>3.1048320000000005</v>
      </c>
      <c r="AS61" s="244">
        <v>0</v>
      </c>
      <c r="AT61" s="246">
        <v>51.694464000000004</v>
      </c>
      <c r="AU61" s="261">
        <f t="shared" si="5"/>
        <v>98.988767999999993</v>
      </c>
      <c r="AV61" s="261">
        <f t="shared" si="6"/>
        <v>1189.2297599999999</v>
      </c>
      <c r="AW61" s="245">
        <v>68.740099999999998</v>
      </c>
      <c r="AX61" s="261">
        <f t="shared" si="7"/>
        <v>468.16344900000036</v>
      </c>
      <c r="AY61" s="244">
        <v>0</v>
      </c>
      <c r="AZ61" s="244">
        <v>0</v>
      </c>
      <c r="BA61" s="246">
        <v>280.93533000000002</v>
      </c>
      <c r="BB61" s="262">
        <f t="shared" si="8"/>
        <v>187.22811900000033</v>
      </c>
      <c r="BC61" s="272">
        <f t="shared" si="9"/>
        <v>0.1213843782722963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2017</v>
      </c>
      <c r="P62" s="265">
        <v>2</v>
      </c>
      <c r="Q62" s="145">
        <v>1614.4828199999999</v>
      </c>
      <c r="R62" s="145">
        <v>60.927299999999995</v>
      </c>
      <c r="S62" s="261">
        <f t="shared" si="3"/>
        <v>1553.5555199999999</v>
      </c>
      <c r="T62" s="244">
        <v>657.09144000000015</v>
      </c>
      <c r="W62" s="266">
        <f t="shared" si="4"/>
        <v>896.46407999999974</v>
      </c>
      <c r="X62" s="246">
        <v>22.91647</v>
      </c>
      <c r="Y62" s="244">
        <v>147.42594</v>
      </c>
      <c r="Z62" s="246">
        <v>4.5188160000000002</v>
      </c>
      <c r="AA62" s="244">
        <v>0</v>
      </c>
      <c r="AB62" s="244">
        <v>-0.5735039999999999</v>
      </c>
      <c r="AC62" s="246">
        <v>24.878207999999997</v>
      </c>
      <c r="AD62" s="244">
        <v>75.277343999999999</v>
      </c>
      <c r="AE62" s="244">
        <v>228.69955199999998</v>
      </c>
      <c r="AF62" s="244">
        <v>139.78665600000002</v>
      </c>
      <c r="AG62" s="244">
        <v>92.195712</v>
      </c>
      <c r="AH62" s="244">
        <v>0</v>
      </c>
      <c r="AI62" s="244">
        <v>92.868095999999994</v>
      </c>
      <c r="AJ62" s="244">
        <v>18.915744</v>
      </c>
      <c r="AK62" s="244">
        <v>0</v>
      </c>
      <c r="AL62" s="246">
        <v>22.129344</v>
      </c>
      <c r="AM62" s="244">
        <v>3.5399039999999999</v>
      </c>
      <c r="AN62" s="244">
        <v>0.55372800000000011</v>
      </c>
      <c r="AO62" s="244">
        <v>0</v>
      </c>
      <c r="AP62" s="244">
        <v>2.2742399999999998</v>
      </c>
      <c r="AQ62" s="244">
        <v>0</v>
      </c>
      <c r="AR62" s="244">
        <v>2.9663999999999997</v>
      </c>
      <c r="AS62" s="244">
        <v>0</v>
      </c>
      <c r="AT62" s="246">
        <v>4.4397120000000001</v>
      </c>
      <c r="AU62" s="261">
        <f t="shared" si="5"/>
        <v>13.773984</v>
      </c>
      <c r="AV62" s="261">
        <f t="shared" si="6"/>
        <v>683.646432</v>
      </c>
      <c r="AW62" s="245">
        <v>28.779299999999999</v>
      </c>
      <c r="AX62" s="261">
        <f t="shared" si="7"/>
        <v>33.481825999999764</v>
      </c>
      <c r="AY62" s="244">
        <v>0</v>
      </c>
      <c r="AZ62" s="244">
        <v>0</v>
      </c>
      <c r="BA62" s="246">
        <v>167.644125</v>
      </c>
      <c r="BB62" s="262">
        <f t="shared" si="8"/>
        <v>-134.16229900000025</v>
      </c>
      <c r="BC62" s="272">
        <f t="shared" si="9"/>
        <v>2.0738421979615593E-2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2017</v>
      </c>
      <c r="P63" s="265">
        <v>2</v>
      </c>
      <c r="Q63" s="145">
        <v>937.34334000000001</v>
      </c>
      <c r="R63" s="145">
        <v>23.710574999999999</v>
      </c>
      <c r="S63" s="261">
        <f t="shared" si="3"/>
        <v>913.63276500000006</v>
      </c>
      <c r="T63" s="244">
        <v>526.65605999999991</v>
      </c>
      <c r="W63" s="266">
        <f t="shared" si="4"/>
        <v>386.97670500000015</v>
      </c>
      <c r="X63" s="246">
        <v>21.791194999999998</v>
      </c>
      <c r="Y63" s="244">
        <v>91.293480000000002</v>
      </c>
      <c r="Z63" s="246">
        <v>9.0574080000000006</v>
      </c>
      <c r="AA63" s="244">
        <v>0</v>
      </c>
      <c r="AB63" s="244">
        <v>-0.177984</v>
      </c>
      <c r="AC63" s="246">
        <v>3.8662080000000003</v>
      </c>
      <c r="AD63" s="244">
        <v>38.563200000000002</v>
      </c>
      <c r="AE63" s="244">
        <v>39.601439999999997</v>
      </c>
      <c r="AF63" s="244">
        <v>43.11168</v>
      </c>
      <c r="AG63" s="244">
        <v>9.7001279999999994</v>
      </c>
      <c r="AH63" s="244">
        <v>0</v>
      </c>
      <c r="AI63" s="244">
        <v>2.7587519999999999</v>
      </c>
      <c r="AJ63" s="244">
        <v>4.7561279999999995</v>
      </c>
      <c r="AK63" s="244">
        <v>0</v>
      </c>
      <c r="AL63" s="246">
        <v>16.611840000000001</v>
      </c>
      <c r="AM63" s="244">
        <v>3.253152</v>
      </c>
      <c r="AN63" s="244">
        <v>0.484512</v>
      </c>
      <c r="AO63" s="244">
        <v>0</v>
      </c>
      <c r="AP63" s="244">
        <v>14.139840000000001</v>
      </c>
      <c r="AQ63" s="244">
        <v>0</v>
      </c>
      <c r="AR63" s="244">
        <v>1.1865599999999998</v>
      </c>
      <c r="AS63" s="244">
        <v>0</v>
      </c>
      <c r="AT63" s="246">
        <v>-0.40540799999999999</v>
      </c>
      <c r="AU63" s="261">
        <f t="shared" si="5"/>
        <v>18.658656000000001</v>
      </c>
      <c r="AV63" s="261">
        <f t="shared" si="6"/>
        <v>173.76182399999999</v>
      </c>
      <c r="AW63" s="245">
        <v>16.70955</v>
      </c>
      <c r="AX63" s="261">
        <f t="shared" si="7"/>
        <v>78.051472000000132</v>
      </c>
      <c r="AY63" s="244">
        <v>0</v>
      </c>
      <c r="AZ63" s="244">
        <v>0</v>
      </c>
      <c r="BA63" s="246">
        <v>22.167014999999999</v>
      </c>
      <c r="BB63" s="262">
        <f t="shared" si="8"/>
        <v>55.884457000000133</v>
      </c>
      <c r="BC63" s="272">
        <f t="shared" si="9"/>
        <v>8.3268818019233096E-2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2017</v>
      </c>
      <c r="P64" s="265">
        <v>2</v>
      </c>
      <c r="Q64" s="145">
        <v>735.65225999999996</v>
      </c>
      <c r="R64" s="145">
        <v>29.86515</v>
      </c>
      <c r="S64" s="261">
        <f t="shared" si="3"/>
        <v>705.78710999999998</v>
      </c>
      <c r="T64" s="244">
        <v>411.67223999999999</v>
      </c>
      <c r="W64" s="266">
        <f t="shared" si="4"/>
        <v>294.11487</v>
      </c>
      <c r="X64" s="246">
        <v>17.681495000000002</v>
      </c>
      <c r="Y64" s="244">
        <v>70.496459999999971</v>
      </c>
      <c r="Z64" s="246">
        <v>14.48592</v>
      </c>
      <c r="AA64" s="244">
        <v>0</v>
      </c>
      <c r="AB64" s="244">
        <v>-0.15820799999999999</v>
      </c>
      <c r="AC64" s="246">
        <v>4.5089279999999992</v>
      </c>
      <c r="AD64" s="244">
        <v>63.609504000000001</v>
      </c>
      <c r="AE64" s="244">
        <v>32.29420799999999</v>
      </c>
      <c r="AF64" s="244">
        <v>63.184320000000007</v>
      </c>
      <c r="AG64" s="244">
        <v>10.738367999999999</v>
      </c>
      <c r="AH64" s="244">
        <v>0</v>
      </c>
      <c r="AI64" s="244">
        <v>1.1173439999999999</v>
      </c>
      <c r="AJ64" s="244">
        <v>5.0132159999999999</v>
      </c>
      <c r="AK64" s="244">
        <v>0</v>
      </c>
      <c r="AL64" s="246">
        <v>131.93558400000001</v>
      </c>
      <c r="AM64" s="244">
        <v>0.98880000000000001</v>
      </c>
      <c r="AN64" s="244">
        <v>6.0217920000000005</v>
      </c>
      <c r="AO64" s="244">
        <v>0</v>
      </c>
      <c r="AP64" s="244">
        <v>6.2689919999999999</v>
      </c>
      <c r="AQ64" s="244">
        <v>0</v>
      </c>
      <c r="AR64" s="244">
        <v>1.0481280000000002</v>
      </c>
      <c r="AS64" s="244">
        <v>0</v>
      </c>
      <c r="AT64" s="246">
        <v>1.0184639999999998</v>
      </c>
      <c r="AU64" s="261">
        <f t="shared" si="5"/>
        <v>15.346176</v>
      </c>
      <c r="AV64" s="261">
        <f t="shared" si="6"/>
        <v>323.23872000000006</v>
      </c>
      <c r="AW64" s="245">
        <v>13.114750000000001</v>
      </c>
      <c r="AX64" s="261">
        <f t="shared" si="7"/>
        <v>-140.55175500000001</v>
      </c>
      <c r="AY64" s="244">
        <v>0</v>
      </c>
      <c r="AZ64" s="244">
        <v>0</v>
      </c>
      <c r="BA64" s="246">
        <v>22.211190000000002</v>
      </c>
      <c r="BB64" s="262">
        <f t="shared" si="8"/>
        <v>-162.762945</v>
      </c>
      <c r="BC64" s="272">
        <f t="shared" si="9"/>
        <v>-0.19105732781953258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2017</v>
      </c>
      <c r="P65" s="265">
        <v>2</v>
      </c>
      <c r="Q65" s="145">
        <v>2555.8378200000002</v>
      </c>
      <c r="R65" s="145">
        <v>16.787924999999998</v>
      </c>
      <c r="S65" s="261">
        <f t="shared" si="3"/>
        <v>2539.0498950000001</v>
      </c>
      <c r="T65" s="244">
        <v>1023.6504600000001</v>
      </c>
      <c r="W65" s="266">
        <f t="shared" si="4"/>
        <v>1515.399435</v>
      </c>
      <c r="X65" s="246">
        <v>56.126759999999997</v>
      </c>
      <c r="Y65" s="244">
        <v>304.62966</v>
      </c>
      <c r="Z65" s="246">
        <v>17.185343999999997</v>
      </c>
      <c r="AA65" s="244">
        <v>0</v>
      </c>
      <c r="AB65" s="244">
        <v>-6.0514559999999999</v>
      </c>
      <c r="AC65" s="246">
        <v>8.8497599999999981</v>
      </c>
      <c r="AD65" s="244">
        <v>102.66710399999999</v>
      </c>
      <c r="AE65" s="244">
        <v>238.27113600000001</v>
      </c>
      <c r="AF65" s="244">
        <v>152.12688</v>
      </c>
      <c r="AG65" s="244">
        <v>254.33913600000005</v>
      </c>
      <c r="AH65" s="244">
        <v>0</v>
      </c>
      <c r="AI65" s="244">
        <v>83.454719999999995</v>
      </c>
      <c r="AJ65" s="244">
        <v>42.419519999999999</v>
      </c>
      <c r="AK65" s="244">
        <v>0</v>
      </c>
      <c r="AL65" s="246">
        <v>62.88768000000001</v>
      </c>
      <c r="AM65" s="244">
        <v>3.7871039999999998</v>
      </c>
      <c r="AN65" s="244">
        <v>8.7409920000000003</v>
      </c>
      <c r="AO65" s="244">
        <v>1.621632</v>
      </c>
      <c r="AP65" s="244">
        <v>31.770144000000002</v>
      </c>
      <c r="AQ65" s="244">
        <v>0</v>
      </c>
      <c r="AR65" s="244">
        <v>5.8635839999999995</v>
      </c>
      <c r="AS65" s="244">
        <v>0</v>
      </c>
      <c r="AT65" s="246">
        <v>22.999488000000003</v>
      </c>
      <c r="AU65" s="261">
        <f t="shared" si="5"/>
        <v>74.782944000000001</v>
      </c>
      <c r="AV65" s="261">
        <f t="shared" si="6"/>
        <v>1010.9491200000001</v>
      </c>
      <c r="AW65" s="245">
        <v>45.551550000000006</v>
      </c>
      <c r="AX65" s="261">
        <f t="shared" si="7"/>
        <v>83.755304999999922</v>
      </c>
      <c r="AY65" s="244">
        <v>0</v>
      </c>
      <c r="AZ65" s="244">
        <v>0</v>
      </c>
      <c r="BA65" s="246">
        <v>264.55523999999997</v>
      </c>
      <c r="BB65" s="262">
        <f t="shared" si="8"/>
        <v>-180.79993500000006</v>
      </c>
      <c r="BC65" s="272">
        <f t="shared" si="9"/>
        <v>3.2770195489164454E-2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2017</v>
      </c>
      <c r="P66" s="265">
        <v>2</v>
      </c>
      <c r="Q66" s="145">
        <v>1735.2225000000001</v>
      </c>
      <c r="R66" s="145">
        <v>24.518550000000001</v>
      </c>
      <c r="S66" s="261">
        <f t="shared" si="3"/>
        <v>1710.7039500000001</v>
      </c>
      <c r="T66" s="244">
        <v>978.12684000000013</v>
      </c>
      <c r="W66" s="266">
        <f t="shared" si="4"/>
        <v>732.57710999999995</v>
      </c>
      <c r="X66" s="246">
        <v>41.116570000000003</v>
      </c>
      <c r="Y66" s="244">
        <v>171.00342000000001</v>
      </c>
      <c r="Z66" s="246">
        <v>12.686304</v>
      </c>
      <c r="AA66" s="244">
        <v>0</v>
      </c>
      <c r="AB66" s="244">
        <v>-1.3348800000000001</v>
      </c>
      <c r="AC66" s="246">
        <v>4.4298240000000009</v>
      </c>
      <c r="AD66" s="244">
        <v>49.736639999999994</v>
      </c>
      <c r="AE66" s="244">
        <v>39.294912000000004</v>
      </c>
      <c r="AF66" s="244">
        <v>58.932480000000005</v>
      </c>
      <c r="AG66" s="244">
        <v>13.091711999999999</v>
      </c>
      <c r="AH66" s="244">
        <v>0</v>
      </c>
      <c r="AI66" s="244">
        <v>5.0923200000000008</v>
      </c>
      <c r="AJ66" s="244">
        <v>3.2136</v>
      </c>
      <c r="AK66" s="244">
        <v>0</v>
      </c>
      <c r="AL66" s="246">
        <v>21.595392</v>
      </c>
      <c r="AM66" s="244">
        <v>2.7983040000000003</v>
      </c>
      <c r="AN66" s="244">
        <v>6.9809279999999996</v>
      </c>
      <c r="AO66" s="244">
        <v>0</v>
      </c>
      <c r="AP66" s="244">
        <v>8.1081599999999998</v>
      </c>
      <c r="AQ66" s="244">
        <v>1.769952</v>
      </c>
      <c r="AR66" s="244">
        <v>1.82928</v>
      </c>
      <c r="AS66" s="244">
        <v>0</v>
      </c>
      <c r="AT66" s="246">
        <v>0.26697599999999999</v>
      </c>
      <c r="AU66" s="261">
        <f t="shared" si="5"/>
        <v>21.753599999999999</v>
      </c>
      <c r="AV66" s="261">
        <f t="shared" si="6"/>
        <v>212.71065600000003</v>
      </c>
      <c r="AW66" s="245">
        <v>30.932000000000002</v>
      </c>
      <c r="AX66" s="261">
        <f t="shared" si="7"/>
        <v>267.22310399999992</v>
      </c>
      <c r="AY66" s="244">
        <v>0</v>
      </c>
      <c r="AZ66" s="244">
        <v>0</v>
      </c>
      <c r="BA66" s="246">
        <v>64.345304999999996</v>
      </c>
      <c r="BB66" s="262">
        <f t="shared" si="8"/>
        <v>202.87779899999992</v>
      </c>
      <c r="BC66" s="272">
        <f t="shared" si="9"/>
        <v>0.15399933092153884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2017</v>
      </c>
      <c r="P67" s="265">
        <v>2</v>
      </c>
      <c r="Q67" s="145">
        <v>3018.1431599999996</v>
      </c>
      <c r="R67" s="145">
        <v>68.627999999999986</v>
      </c>
      <c r="S67" s="261">
        <f t="shared" si="3"/>
        <v>2949.5151599999995</v>
      </c>
      <c r="T67" s="244">
        <v>1240.3724400000001</v>
      </c>
      <c r="W67" s="266">
        <f t="shared" si="4"/>
        <v>1709.1427199999994</v>
      </c>
      <c r="X67" s="246">
        <v>29.746399999999998</v>
      </c>
      <c r="Y67" s="244">
        <v>280.01591999999999</v>
      </c>
      <c r="Z67" s="246">
        <v>3.5497919999999996</v>
      </c>
      <c r="AA67" s="244">
        <v>0</v>
      </c>
      <c r="AB67" s="244">
        <v>-0.69216</v>
      </c>
      <c r="AC67" s="246">
        <v>24.195936</v>
      </c>
      <c r="AD67" s="244">
        <v>108.21427200000001</v>
      </c>
      <c r="AE67" s="244">
        <v>325.23609599999997</v>
      </c>
      <c r="AF67" s="244">
        <v>203.62358399999999</v>
      </c>
      <c r="AG67" s="244">
        <v>154.27257600000002</v>
      </c>
      <c r="AH67" s="244">
        <v>0</v>
      </c>
      <c r="AI67" s="244">
        <v>135.82156800000001</v>
      </c>
      <c r="AJ67" s="244">
        <v>24.52224</v>
      </c>
      <c r="AK67" s="244">
        <v>0</v>
      </c>
      <c r="AL67" s="246">
        <v>34.400351999999998</v>
      </c>
      <c r="AM67" s="244">
        <v>3.1938240000000002</v>
      </c>
      <c r="AN67" s="244">
        <v>6.793056</v>
      </c>
      <c r="AO67" s="244">
        <v>0</v>
      </c>
      <c r="AP67" s="244">
        <v>10.036320000000002</v>
      </c>
      <c r="AQ67" s="244">
        <v>0</v>
      </c>
      <c r="AR67" s="244">
        <v>4.1925120000000007</v>
      </c>
      <c r="AS67" s="244">
        <v>0</v>
      </c>
      <c r="AT67" s="246">
        <v>6.0712320000000002</v>
      </c>
      <c r="AU67" s="261">
        <f t="shared" si="5"/>
        <v>30.286944000000005</v>
      </c>
      <c r="AV67" s="261">
        <f t="shared" si="6"/>
        <v>1016.3776320000002</v>
      </c>
      <c r="AW67" s="245">
        <v>53.796599999999998</v>
      </c>
      <c r="AX67" s="261">
        <f t="shared" si="7"/>
        <v>349.16015199999913</v>
      </c>
      <c r="AY67" s="244">
        <v>0</v>
      </c>
      <c r="AZ67" s="244">
        <v>0</v>
      </c>
      <c r="BA67" s="246">
        <v>237.44945999999999</v>
      </c>
      <c r="BB67" s="262">
        <f t="shared" si="8"/>
        <v>111.71069199999914</v>
      </c>
      <c r="BC67" s="272">
        <f t="shared" si="9"/>
        <v>0.11568707430034537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2017</v>
      </c>
      <c r="P68" s="265">
        <v>2</v>
      </c>
      <c r="Q68" s="145">
        <v>4453.5274199999994</v>
      </c>
      <c r="R68" s="145">
        <v>60.049500000000002</v>
      </c>
      <c r="S68" s="261">
        <f t="shared" si="3"/>
        <v>4393.4779199999994</v>
      </c>
      <c r="T68" s="244">
        <v>1824.44346</v>
      </c>
      <c r="W68" s="266">
        <f t="shared" si="4"/>
        <v>2569.0344599999994</v>
      </c>
      <c r="X68" s="246">
        <v>93.525030000000001</v>
      </c>
      <c r="Y68" s="244">
        <v>527.01515999999992</v>
      </c>
      <c r="Z68" s="246">
        <v>21.961248000000001</v>
      </c>
      <c r="AA68" s="244">
        <v>0</v>
      </c>
      <c r="AB68" s="244">
        <v>-5.2109759999999996</v>
      </c>
      <c r="AC68" s="246">
        <v>20.903231999999999</v>
      </c>
      <c r="AD68" s="244">
        <v>136.71148799999997</v>
      </c>
      <c r="AE68" s="244">
        <v>391.86144000000002</v>
      </c>
      <c r="AF68" s="244">
        <v>282.53971200000001</v>
      </c>
      <c r="AG68" s="244">
        <v>140.37993600000001</v>
      </c>
      <c r="AH68" s="244">
        <v>0</v>
      </c>
      <c r="AI68" s="244">
        <v>72.835008000000002</v>
      </c>
      <c r="AJ68" s="244">
        <v>28.853183999999999</v>
      </c>
      <c r="AK68" s="244">
        <v>0</v>
      </c>
      <c r="AL68" s="246">
        <v>55.906752000000004</v>
      </c>
      <c r="AM68" s="244">
        <v>2.8971839999999998</v>
      </c>
      <c r="AN68" s="244">
        <v>7.8411839999999993</v>
      </c>
      <c r="AO68" s="244">
        <v>9.2749439999999996</v>
      </c>
      <c r="AP68" s="244">
        <v>48.243552000000001</v>
      </c>
      <c r="AQ68" s="244">
        <v>0</v>
      </c>
      <c r="AR68" s="244">
        <v>5.3988480000000001</v>
      </c>
      <c r="AS68" s="244">
        <v>0</v>
      </c>
      <c r="AT68" s="246">
        <v>9.3935999999999993</v>
      </c>
      <c r="AU68" s="261">
        <f t="shared" si="5"/>
        <v>83.049312000000015</v>
      </c>
      <c r="AV68" s="261">
        <f t="shared" si="6"/>
        <v>1192.1368320000004</v>
      </c>
      <c r="AW68" s="245">
        <v>79.378199999999993</v>
      </c>
      <c r="AX68" s="261">
        <f t="shared" si="7"/>
        <v>670.7102459999993</v>
      </c>
      <c r="AY68" s="244">
        <v>0</v>
      </c>
      <c r="AZ68" s="244">
        <v>0</v>
      </c>
      <c r="BA68" s="246">
        <v>268.10690999999997</v>
      </c>
      <c r="BB68" s="262">
        <f t="shared" si="8"/>
        <v>402.60333599999933</v>
      </c>
      <c r="BC68" s="272">
        <f t="shared" si="9"/>
        <v>0.15060202458571578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2017</v>
      </c>
      <c r="P69" s="265">
        <v>2</v>
      </c>
      <c r="Q69" s="145">
        <v>2381.9103</v>
      </c>
      <c r="R69" s="145">
        <v>25.326525</v>
      </c>
      <c r="S69" s="261">
        <f t="shared" si="3"/>
        <v>2356.5837750000001</v>
      </c>
      <c r="T69" s="244">
        <v>945.88992000000007</v>
      </c>
      <c r="W69" s="266">
        <f t="shared" si="4"/>
        <v>1410.693855</v>
      </c>
      <c r="X69" s="246">
        <v>54.150190000000002</v>
      </c>
      <c r="Y69" s="244">
        <v>200.24441999999996</v>
      </c>
      <c r="Z69" s="246">
        <v>43.368768000000003</v>
      </c>
      <c r="AA69" s="244">
        <v>0</v>
      </c>
      <c r="AB69" s="244">
        <v>45.712223999999999</v>
      </c>
      <c r="AC69" s="246">
        <v>9.1167360000000013</v>
      </c>
      <c r="AD69" s="244">
        <v>91.355231999999987</v>
      </c>
      <c r="AE69" s="244">
        <v>201.9624</v>
      </c>
      <c r="AF69" s="244">
        <v>173.41574399999999</v>
      </c>
      <c r="AG69" s="244">
        <v>69.789503999999994</v>
      </c>
      <c r="AH69" s="244">
        <v>0</v>
      </c>
      <c r="AI69" s="244">
        <v>71.806656000000004</v>
      </c>
      <c r="AJ69" s="244">
        <v>58.487519999999996</v>
      </c>
      <c r="AK69" s="244">
        <v>0</v>
      </c>
      <c r="AL69" s="246">
        <v>32.511744000000007</v>
      </c>
      <c r="AM69" s="244">
        <v>4.4594879999999995</v>
      </c>
      <c r="AN69" s="244">
        <v>6.1107839999999998</v>
      </c>
      <c r="AO69" s="244">
        <v>1.4535359999999999</v>
      </c>
      <c r="AP69" s="244">
        <v>7.1885759999999994</v>
      </c>
      <c r="AQ69" s="244">
        <v>0</v>
      </c>
      <c r="AR69" s="244">
        <v>4.1826240000000006</v>
      </c>
      <c r="AS69" s="244">
        <v>0</v>
      </c>
      <c r="AT69" s="246">
        <v>7.0600319999999996</v>
      </c>
      <c r="AU69" s="261">
        <f t="shared" si="5"/>
        <v>30.45504</v>
      </c>
      <c r="AV69" s="261">
        <f t="shared" si="6"/>
        <v>729.78384000000005</v>
      </c>
      <c r="AW69" s="245">
        <v>42.458350000000003</v>
      </c>
      <c r="AX69" s="261">
        <f t="shared" si="7"/>
        <v>395.51724699999988</v>
      </c>
      <c r="AY69" s="244">
        <v>0</v>
      </c>
      <c r="AZ69" s="244">
        <v>0</v>
      </c>
      <c r="BA69" s="246">
        <v>247.30048500000004</v>
      </c>
      <c r="BB69" s="262">
        <f t="shared" si="8"/>
        <v>148.21676199999985</v>
      </c>
      <c r="BC69" s="272">
        <f t="shared" si="9"/>
        <v>0.16605043733175001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2017</v>
      </c>
      <c r="P70" s="265">
        <v>2</v>
      </c>
      <c r="Q70" s="145">
        <v>3124.7958600000002</v>
      </c>
      <c r="R70" s="145">
        <v>63.271425000000001</v>
      </c>
      <c r="S70" s="261">
        <f t="shared" si="3"/>
        <v>3061.5244350000003</v>
      </c>
      <c r="T70" s="244">
        <v>1255.64958</v>
      </c>
      <c r="W70" s="266">
        <f t="shared" si="4"/>
        <v>1805.8748550000003</v>
      </c>
      <c r="X70" s="246">
        <v>49.962210000000006</v>
      </c>
      <c r="Y70" s="244">
        <v>290.67606000000001</v>
      </c>
      <c r="Z70" s="246">
        <v>10.026432</v>
      </c>
      <c r="AA70" s="244">
        <v>0</v>
      </c>
      <c r="AB70" s="244">
        <v>-5.8240319999999999</v>
      </c>
      <c r="AC70" s="246">
        <v>24.542016</v>
      </c>
      <c r="AD70" s="244">
        <v>101.31244799999999</v>
      </c>
      <c r="AE70" s="244">
        <v>355.91855999999996</v>
      </c>
      <c r="AF70" s="244">
        <v>212.57222399999998</v>
      </c>
      <c r="AG70" s="244">
        <v>105.445632</v>
      </c>
      <c r="AH70" s="244">
        <v>0</v>
      </c>
      <c r="AI70" s="244">
        <v>126.72460799999999</v>
      </c>
      <c r="AJ70" s="244">
        <v>31.908576</v>
      </c>
      <c r="AK70" s="244">
        <v>0</v>
      </c>
      <c r="AL70" s="246">
        <v>39.403680000000001</v>
      </c>
      <c r="AM70" s="244">
        <v>4.6671360000000002</v>
      </c>
      <c r="AN70" s="244">
        <v>6.7535040000000004</v>
      </c>
      <c r="AO70" s="244">
        <v>0</v>
      </c>
      <c r="AP70" s="244">
        <v>8.8497599999999981</v>
      </c>
      <c r="AQ70" s="244">
        <v>0</v>
      </c>
      <c r="AR70" s="244">
        <v>3.2927039999999996</v>
      </c>
      <c r="AS70" s="244">
        <v>0</v>
      </c>
      <c r="AT70" s="246">
        <v>30.326496000000002</v>
      </c>
      <c r="AU70" s="261">
        <f t="shared" si="5"/>
        <v>53.889600000000002</v>
      </c>
      <c r="AV70" s="261">
        <f t="shared" si="6"/>
        <v>1027.175328</v>
      </c>
      <c r="AW70" s="245">
        <v>55.698500000000003</v>
      </c>
      <c r="AX70" s="261">
        <f t="shared" si="7"/>
        <v>391.05430900000027</v>
      </c>
      <c r="AY70" s="244">
        <v>0</v>
      </c>
      <c r="AZ70" s="244">
        <v>0</v>
      </c>
      <c r="BA70" s="246">
        <v>215.46797999999998</v>
      </c>
      <c r="BB70" s="262">
        <f t="shared" si="8"/>
        <v>175.58632900000029</v>
      </c>
      <c r="BC70" s="272">
        <f t="shared" si="9"/>
        <v>0.12514555398828525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2017</v>
      </c>
      <c r="P71" s="265">
        <v>2</v>
      </c>
      <c r="Q71" s="145">
        <v>3954.7683000000006</v>
      </c>
      <c r="R71" s="145">
        <v>39.969825</v>
      </c>
      <c r="S71" s="261">
        <f t="shared" si="3"/>
        <v>3914.7984750000005</v>
      </c>
      <c r="T71" s="244">
        <v>1881.7353000000001</v>
      </c>
      <c r="W71" s="266">
        <f t="shared" si="4"/>
        <v>2033.0631750000005</v>
      </c>
      <c r="X71" s="246">
        <v>54.766644999999997</v>
      </c>
      <c r="Y71" s="244">
        <v>273.95226000000002</v>
      </c>
      <c r="Z71" s="246">
        <v>0.177984</v>
      </c>
      <c r="AA71" s="244">
        <v>0</v>
      </c>
      <c r="AB71" s="244">
        <v>-1.53264</v>
      </c>
      <c r="AC71" s="246">
        <v>13.289471999999998</v>
      </c>
      <c r="AD71" s="244">
        <v>90.366432000000003</v>
      </c>
      <c r="AE71" s="244">
        <v>309.52406399999995</v>
      </c>
      <c r="AF71" s="244">
        <v>240.63436800000002</v>
      </c>
      <c r="AG71" s="244">
        <v>87.953760000000003</v>
      </c>
      <c r="AH71" s="244">
        <v>0</v>
      </c>
      <c r="AI71" s="244">
        <v>103.85366400000001</v>
      </c>
      <c r="AJ71" s="244">
        <v>86.361791999999994</v>
      </c>
      <c r="AK71" s="244">
        <v>0</v>
      </c>
      <c r="AL71" s="246">
        <v>45.465024</v>
      </c>
      <c r="AM71" s="244">
        <v>2.3137919999999998</v>
      </c>
      <c r="AN71" s="244">
        <v>10.342848000000002</v>
      </c>
      <c r="AO71" s="244">
        <v>0</v>
      </c>
      <c r="AP71" s="244">
        <v>10.006655999999998</v>
      </c>
      <c r="AQ71" s="244">
        <v>0</v>
      </c>
      <c r="AR71" s="244">
        <v>3.3718080000000001</v>
      </c>
      <c r="AS71" s="244">
        <v>0</v>
      </c>
      <c r="AT71" s="246">
        <v>12.043584000000001</v>
      </c>
      <c r="AU71" s="261">
        <f t="shared" si="5"/>
        <v>38.078688</v>
      </c>
      <c r="AV71" s="261">
        <f t="shared" si="6"/>
        <v>1002.2377919999999</v>
      </c>
      <c r="AW71" s="245">
        <v>70.485250000000008</v>
      </c>
      <c r="AX71" s="261">
        <f t="shared" si="7"/>
        <v>643.20007600000076</v>
      </c>
      <c r="AY71" s="244">
        <v>0</v>
      </c>
      <c r="AZ71" s="244">
        <v>0</v>
      </c>
      <c r="BA71" s="246">
        <v>168.58947000000001</v>
      </c>
      <c r="BB71" s="262">
        <f t="shared" si="8"/>
        <v>474.61060600000076</v>
      </c>
      <c r="BC71" s="272">
        <f t="shared" si="9"/>
        <v>0.16263913008506736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2017</v>
      </c>
      <c r="P72" s="265">
        <v>2</v>
      </c>
      <c r="Q72" s="145">
        <v>8962.1510400000006</v>
      </c>
      <c r="R72" s="145">
        <v>24.089624999999998</v>
      </c>
      <c r="S72" s="261">
        <f t="shared" si="3"/>
        <v>8938.0614150000001</v>
      </c>
      <c r="T72" s="244">
        <v>2876.5243799999998</v>
      </c>
      <c r="W72" s="266">
        <f t="shared" si="4"/>
        <v>6061.5370350000003</v>
      </c>
      <c r="X72" s="246">
        <v>242.70713999999998</v>
      </c>
      <c r="Y72" s="244">
        <v>1072.4880599999999</v>
      </c>
      <c r="Z72" s="246">
        <v>56.648351999999996</v>
      </c>
      <c r="AA72" s="244">
        <v>0</v>
      </c>
      <c r="AB72" s="244">
        <v>-25.876896000000002</v>
      </c>
      <c r="AC72" s="246">
        <v>6.6150720000000005</v>
      </c>
      <c r="AD72" s="244">
        <v>228.94675199999998</v>
      </c>
      <c r="AE72" s="244">
        <v>540.42863999999997</v>
      </c>
      <c r="AF72" s="244">
        <v>430.66195200000004</v>
      </c>
      <c r="AG72" s="244">
        <v>338.545344</v>
      </c>
      <c r="AH72" s="244">
        <v>0</v>
      </c>
      <c r="AI72" s="244">
        <v>290.84563199999997</v>
      </c>
      <c r="AJ72" s="244">
        <v>32.18544</v>
      </c>
      <c r="AK72" s="244">
        <v>39.018048</v>
      </c>
      <c r="AL72" s="246">
        <v>140.86444800000001</v>
      </c>
      <c r="AM72" s="244">
        <v>25.431935999999997</v>
      </c>
      <c r="AN72" s="244">
        <v>15.593375999999997</v>
      </c>
      <c r="AO72" s="244">
        <v>33.391776</v>
      </c>
      <c r="AP72" s="244">
        <v>112.466112</v>
      </c>
      <c r="AQ72" s="244">
        <v>0</v>
      </c>
      <c r="AR72" s="244">
        <v>19.47936</v>
      </c>
      <c r="AS72" s="244">
        <v>0</v>
      </c>
      <c r="AT72" s="246">
        <v>64.272000000000006</v>
      </c>
      <c r="AU72" s="261">
        <f t="shared" si="5"/>
        <v>270.63455999999996</v>
      </c>
      <c r="AV72" s="261">
        <f t="shared" si="6"/>
        <v>2312.1308159999999</v>
      </c>
      <c r="AW72" s="245">
        <v>182.5615</v>
      </c>
      <c r="AX72" s="261">
        <f t="shared" si="7"/>
        <v>2175.7393430000011</v>
      </c>
      <c r="AY72" s="244">
        <v>0</v>
      </c>
      <c r="AZ72" s="244">
        <v>0</v>
      </c>
      <c r="BA72" s="246">
        <v>583.90514999999994</v>
      </c>
      <c r="BB72" s="262">
        <f t="shared" si="8"/>
        <v>1591.8341930000011</v>
      </c>
      <c r="BC72" s="272">
        <f t="shared" si="9"/>
        <v>0.24276976958870813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2017</v>
      </c>
      <c r="P73" s="265">
        <v>2</v>
      </c>
      <c r="Q73" s="145">
        <v>1007.28576</v>
      </c>
      <c r="R73" s="145">
        <v>17.376450000000002</v>
      </c>
      <c r="S73" s="261">
        <f t="shared" si="3"/>
        <v>989.90931</v>
      </c>
      <c r="T73" s="244">
        <v>604.73465999999985</v>
      </c>
      <c r="W73" s="266">
        <f t="shared" si="4"/>
        <v>385.17465000000016</v>
      </c>
      <c r="X73" s="246">
        <v>3.4736749999999996</v>
      </c>
      <c r="Y73" s="244">
        <v>98.937180000000012</v>
      </c>
      <c r="Z73" s="246">
        <v>14.693567999999999</v>
      </c>
      <c r="AA73" s="244">
        <v>0</v>
      </c>
      <c r="AB73" s="244">
        <v>-0.28675199999999995</v>
      </c>
      <c r="AC73" s="246">
        <v>2.6005439999999997</v>
      </c>
      <c r="AD73" s="244">
        <v>52.050432000000001</v>
      </c>
      <c r="AE73" s="244">
        <v>85.125792000000004</v>
      </c>
      <c r="AF73" s="244">
        <v>81.338688000000005</v>
      </c>
      <c r="AG73" s="244">
        <v>19.5288</v>
      </c>
      <c r="AH73" s="244">
        <v>0</v>
      </c>
      <c r="AI73" s="244">
        <v>5.2900799999999997</v>
      </c>
      <c r="AJ73" s="244">
        <v>5.6658239999999997</v>
      </c>
      <c r="AK73" s="244">
        <v>0</v>
      </c>
      <c r="AL73" s="246">
        <v>12.023808000000001</v>
      </c>
      <c r="AM73" s="244">
        <v>4.4792640000000006</v>
      </c>
      <c r="AN73" s="244">
        <v>1.641408</v>
      </c>
      <c r="AO73" s="244">
        <v>0</v>
      </c>
      <c r="AP73" s="244">
        <v>41.608703999999996</v>
      </c>
      <c r="AQ73" s="244">
        <v>0</v>
      </c>
      <c r="AR73" s="244">
        <v>6.9908160000000006</v>
      </c>
      <c r="AS73" s="244">
        <v>0</v>
      </c>
      <c r="AT73" s="246">
        <v>0.33619199999999999</v>
      </c>
      <c r="AU73" s="261">
        <f t="shared" si="5"/>
        <v>55.056383999999994</v>
      </c>
      <c r="AV73" s="261">
        <f t="shared" si="6"/>
        <v>316.0798079999999</v>
      </c>
      <c r="AW73" s="245">
        <v>17.953099999999999</v>
      </c>
      <c r="AX73" s="261">
        <f t="shared" si="7"/>
        <v>-63.648888999999762</v>
      </c>
      <c r="AY73" s="244">
        <v>0</v>
      </c>
      <c r="AZ73" s="244">
        <v>0</v>
      </c>
      <c r="BA73" s="246">
        <v>82.633755000000008</v>
      </c>
      <c r="BB73" s="262">
        <f t="shared" si="8"/>
        <v>-146.28264399999978</v>
      </c>
      <c r="BC73" s="272">
        <f t="shared" si="9"/>
        <v>-6.3188512661987564E-2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2017</v>
      </c>
      <c r="P74" s="265">
        <v>2</v>
      </c>
      <c r="Q74" s="145">
        <v>2421.9037800000001</v>
      </c>
      <c r="R74" s="145">
        <v>44.997225</v>
      </c>
      <c r="S74" s="261">
        <f t="shared" si="3"/>
        <v>2376.906555</v>
      </c>
      <c r="T74" s="244">
        <v>929.84327999999994</v>
      </c>
      <c r="W74" s="266">
        <f t="shared" si="4"/>
        <v>1447.063275</v>
      </c>
      <c r="X74" s="246">
        <v>45.999284999999993</v>
      </c>
      <c r="Y74" s="244">
        <v>225.68921999999998</v>
      </c>
      <c r="Z74" s="246">
        <v>28.685088</v>
      </c>
      <c r="AA74" s="244">
        <v>0</v>
      </c>
      <c r="AB74" s="244">
        <v>-0.76137600000000005</v>
      </c>
      <c r="AC74" s="246">
        <v>15.810911999999998</v>
      </c>
      <c r="AD74" s="244">
        <v>131.28297600000002</v>
      </c>
      <c r="AE74" s="244">
        <v>298.09353600000003</v>
      </c>
      <c r="AF74" s="244">
        <v>177.97411199999999</v>
      </c>
      <c r="AG74" s="244">
        <v>122.95728</v>
      </c>
      <c r="AH74" s="244">
        <v>0</v>
      </c>
      <c r="AI74" s="244">
        <v>142.50585599999999</v>
      </c>
      <c r="AJ74" s="244">
        <v>28.843295999999999</v>
      </c>
      <c r="AK74" s="244">
        <v>0</v>
      </c>
      <c r="AL74" s="246">
        <v>18.371903999999997</v>
      </c>
      <c r="AM74" s="244">
        <v>4.3210559999999996</v>
      </c>
      <c r="AN74" s="244">
        <v>11.410751999999999</v>
      </c>
      <c r="AO74" s="244">
        <v>0</v>
      </c>
      <c r="AP74" s="244">
        <v>19.548575999999997</v>
      </c>
      <c r="AQ74" s="244">
        <v>0</v>
      </c>
      <c r="AR74" s="244">
        <v>2.6302080000000001</v>
      </c>
      <c r="AS74" s="244">
        <v>0</v>
      </c>
      <c r="AT74" s="246">
        <v>2.659872</v>
      </c>
      <c r="AU74" s="261">
        <f t="shared" si="5"/>
        <v>40.570464000000001</v>
      </c>
      <c r="AV74" s="261">
        <f t="shared" si="6"/>
        <v>960.599424</v>
      </c>
      <c r="AW74" s="245">
        <v>43.168950000000002</v>
      </c>
      <c r="AX74" s="261">
        <f t="shared" si="7"/>
        <v>157.97084399999994</v>
      </c>
      <c r="AY74" s="244">
        <v>0</v>
      </c>
      <c r="AZ74" s="244">
        <v>0</v>
      </c>
      <c r="BA74" s="246">
        <v>254.50101000000001</v>
      </c>
      <c r="BB74" s="262">
        <f t="shared" si="8"/>
        <v>-96.530166000000065</v>
      </c>
      <c r="BC74" s="272">
        <f t="shared" si="9"/>
        <v>6.5225895968501243E-2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2017</v>
      </c>
      <c r="P75" s="265">
        <v>2</v>
      </c>
      <c r="Q75" s="145">
        <v>2112.3082800000002</v>
      </c>
      <c r="R75" s="145">
        <v>22.274175</v>
      </c>
      <c r="S75" s="261">
        <f t="shared" si="3"/>
        <v>2090.0341050000002</v>
      </c>
      <c r="T75" s="244">
        <v>832.84523999999999</v>
      </c>
      <c r="W75" s="266">
        <f t="shared" si="4"/>
        <v>1257.1888650000001</v>
      </c>
      <c r="X75" s="246">
        <v>59.209034999999993</v>
      </c>
      <c r="Y75" s="244">
        <v>177.60060000000001</v>
      </c>
      <c r="Z75" s="246">
        <v>3.253152</v>
      </c>
      <c r="AA75" s="244">
        <v>0</v>
      </c>
      <c r="AB75" s="244">
        <v>-1.2458880000000001</v>
      </c>
      <c r="AC75" s="246">
        <v>8.4344640000000002</v>
      </c>
      <c r="AD75" s="244">
        <v>112.15958400000001</v>
      </c>
      <c r="AE75" s="244">
        <v>227.433888</v>
      </c>
      <c r="AF75" s="244">
        <v>164.259456</v>
      </c>
      <c r="AG75" s="244">
        <v>98.850335999999999</v>
      </c>
      <c r="AH75" s="244">
        <v>0</v>
      </c>
      <c r="AI75" s="244">
        <v>83.593152000000018</v>
      </c>
      <c r="AJ75" s="244">
        <v>28.477440000000001</v>
      </c>
      <c r="AK75" s="244">
        <v>0</v>
      </c>
      <c r="AL75" s="246">
        <v>19.261824000000001</v>
      </c>
      <c r="AM75" s="244">
        <v>1.938048</v>
      </c>
      <c r="AN75" s="244">
        <v>8.4047999999999998</v>
      </c>
      <c r="AO75" s="244">
        <v>0</v>
      </c>
      <c r="AP75" s="244">
        <v>21.170208000000002</v>
      </c>
      <c r="AQ75" s="244">
        <v>0</v>
      </c>
      <c r="AR75" s="244">
        <v>3.9354239999999998</v>
      </c>
      <c r="AS75" s="244">
        <v>0</v>
      </c>
      <c r="AT75" s="246">
        <v>4.9143359999999996</v>
      </c>
      <c r="AU75" s="261">
        <f t="shared" si="5"/>
        <v>40.362816000000002</v>
      </c>
      <c r="AV75" s="261">
        <f t="shared" si="6"/>
        <v>774.39849600000002</v>
      </c>
      <c r="AW75" s="245">
        <v>37.651350000000001</v>
      </c>
      <c r="AX75" s="261">
        <f t="shared" si="7"/>
        <v>212.26480799999999</v>
      </c>
      <c r="AY75" s="244">
        <v>0</v>
      </c>
      <c r="AZ75" s="244">
        <v>0</v>
      </c>
      <c r="BA75" s="246">
        <v>246.59368499999999</v>
      </c>
      <c r="BB75" s="262">
        <f t="shared" si="8"/>
        <v>-34.328877000000006</v>
      </c>
      <c r="BC75" s="272">
        <f t="shared" si="9"/>
        <v>0.10048950241297164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2017</v>
      </c>
      <c r="P76" s="265">
        <v>2</v>
      </c>
      <c r="Q76" s="145">
        <v>5314.5671400000001</v>
      </c>
      <c r="R76" s="145">
        <v>53.346299999999992</v>
      </c>
      <c r="S76" s="261">
        <f t="shared" si="3"/>
        <v>5261.22084</v>
      </c>
      <c r="T76" s="244">
        <v>2011.9860000000001</v>
      </c>
      <c r="W76" s="266">
        <f t="shared" si="4"/>
        <v>3249.2348400000001</v>
      </c>
      <c r="X76" s="246">
        <v>112.615565</v>
      </c>
      <c r="Y76" s="244">
        <v>631.16441999999984</v>
      </c>
      <c r="Z76" s="246">
        <v>27.419423999999999</v>
      </c>
      <c r="AA76" s="244">
        <v>0</v>
      </c>
      <c r="AB76" s="244">
        <v>-4.1529600000000002</v>
      </c>
      <c r="AC76" s="246">
        <v>20.843903999999998</v>
      </c>
      <c r="AD76" s="244">
        <v>196.31635199999999</v>
      </c>
      <c r="AE76" s="244">
        <v>521.11737600000004</v>
      </c>
      <c r="AF76" s="244">
        <v>287.20684799999998</v>
      </c>
      <c r="AG76" s="244">
        <v>169.82640000000001</v>
      </c>
      <c r="AH76" s="244">
        <v>0</v>
      </c>
      <c r="AI76" s="244">
        <v>133.16169599999998</v>
      </c>
      <c r="AJ76" s="244">
        <v>33.292895999999999</v>
      </c>
      <c r="AK76" s="244">
        <v>1.6315199999999999</v>
      </c>
      <c r="AL76" s="246">
        <v>31.572384</v>
      </c>
      <c r="AM76" s="244">
        <v>4.3704960000000002</v>
      </c>
      <c r="AN76" s="244">
        <v>11.143775999999999</v>
      </c>
      <c r="AO76" s="244">
        <v>0.44496000000000002</v>
      </c>
      <c r="AP76" s="244">
        <v>47.501952000000003</v>
      </c>
      <c r="AQ76" s="244">
        <v>0</v>
      </c>
      <c r="AR76" s="244">
        <v>9.3935999999999993</v>
      </c>
      <c r="AS76" s="244">
        <v>0</v>
      </c>
      <c r="AT76" s="246">
        <v>7.534656</v>
      </c>
      <c r="AU76" s="261">
        <f t="shared" si="5"/>
        <v>80.389439999999993</v>
      </c>
      <c r="AV76" s="261">
        <f t="shared" si="6"/>
        <v>1454.5149119999996</v>
      </c>
      <c r="AW76" s="245">
        <v>94.729250000000022</v>
      </c>
      <c r="AX76" s="261">
        <f t="shared" si="7"/>
        <v>945.48221300000057</v>
      </c>
      <c r="AY76" s="244">
        <v>0</v>
      </c>
      <c r="AZ76" s="244">
        <v>0</v>
      </c>
      <c r="BA76" s="246">
        <v>354.87544500000001</v>
      </c>
      <c r="BB76" s="262">
        <f t="shared" si="8"/>
        <v>590.60676800000056</v>
      </c>
      <c r="BC76" s="272">
        <f t="shared" si="9"/>
        <v>0.17790389849134552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2017</v>
      </c>
      <c r="P77" s="265">
        <v>2</v>
      </c>
      <c r="Q77" s="145">
        <v>2090.3108400000001</v>
      </c>
      <c r="R77" s="145">
        <v>30.30405</v>
      </c>
      <c r="S77" s="261">
        <f t="shared" si="3"/>
        <v>2060.0067899999999</v>
      </c>
      <c r="T77" s="244">
        <v>1066.5782999999999</v>
      </c>
      <c r="W77" s="266">
        <f t="shared" si="4"/>
        <v>993.42849000000001</v>
      </c>
      <c r="X77" s="246">
        <v>34.394275</v>
      </c>
      <c r="Y77" s="244">
        <v>144.14274000000003</v>
      </c>
      <c r="Z77" s="246">
        <v>14.940767999999998</v>
      </c>
      <c r="AA77" s="244">
        <v>0</v>
      </c>
      <c r="AB77" s="244">
        <v>-0.58339200000000002</v>
      </c>
      <c r="AC77" s="246">
        <v>9.2551679999999994</v>
      </c>
      <c r="AD77" s="244">
        <v>86.895744000000008</v>
      </c>
      <c r="AE77" s="244">
        <v>272.70115200000004</v>
      </c>
      <c r="AF77" s="244">
        <v>166.83033599999999</v>
      </c>
      <c r="AG77" s="244">
        <v>145.98643199999998</v>
      </c>
      <c r="AH77" s="244">
        <v>0</v>
      </c>
      <c r="AI77" s="244">
        <v>102.518784</v>
      </c>
      <c r="AJ77" s="244">
        <v>16.26576</v>
      </c>
      <c r="AK77" s="244">
        <v>0</v>
      </c>
      <c r="AL77" s="246">
        <v>21.120768000000002</v>
      </c>
      <c r="AM77" s="244">
        <v>1.7600640000000001</v>
      </c>
      <c r="AN77" s="244">
        <v>1.5029760000000001</v>
      </c>
      <c r="AO77" s="244">
        <v>0</v>
      </c>
      <c r="AP77" s="244">
        <v>6.941376</v>
      </c>
      <c r="AQ77" s="244">
        <v>1.938048</v>
      </c>
      <c r="AR77" s="244">
        <v>1.1766719999999999</v>
      </c>
      <c r="AS77" s="244">
        <v>0</v>
      </c>
      <c r="AT77" s="246">
        <v>34.548671999999996</v>
      </c>
      <c r="AU77" s="261">
        <f t="shared" si="5"/>
        <v>47.867807999999997</v>
      </c>
      <c r="AV77" s="261">
        <f t="shared" si="6"/>
        <v>860.18678399999988</v>
      </c>
      <c r="AW77" s="245">
        <v>42.583750000000002</v>
      </c>
      <c r="AX77" s="261">
        <f t="shared" si="7"/>
        <v>-94.148050999999896</v>
      </c>
      <c r="AY77" s="244">
        <v>0</v>
      </c>
      <c r="AZ77" s="244">
        <v>0</v>
      </c>
      <c r="BA77" s="246">
        <v>158.94165000000001</v>
      </c>
      <c r="BB77" s="262">
        <f t="shared" si="8"/>
        <v>-253.08970099999991</v>
      </c>
      <c r="BC77" s="272">
        <f t="shared" si="9"/>
        <v>-4.5040215645630911E-2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2017</v>
      </c>
      <c r="P78" s="265">
        <v>2</v>
      </c>
      <c r="Q78" s="145">
        <v>3619.0713600000004</v>
      </c>
      <c r="R78" s="145">
        <v>48.787724999999995</v>
      </c>
      <c r="S78" s="261">
        <f t="shared" si="3"/>
        <v>3570.2836350000002</v>
      </c>
      <c r="T78" s="244">
        <v>1381.3140600000002</v>
      </c>
      <c r="W78" s="266">
        <f t="shared" si="4"/>
        <v>2188.9695750000001</v>
      </c>
      <c r="X78" s="246">
        <v>83.211640000000017</v>
      </c>
      <c r="Y78" s="244">
        <v>428.2626600000001</v>
      </c>
      <c r="Z78" s="246">
        <v>19.034400000000002</v>
      </c>
      <c r="AA78" s="244">
        <v>0</v>
      </c>
      <c r="AB78" s="244">
        <v>-3.2234879999999997</v>
      </c>
      <c r="AC78" s="246">
        <v>20.527488000000002</v>
      </c>
      <c r="AD78" s="244">
        <v>234.24671999999998</v>
      </c>
      <c r="AE78" s="244">
        <v>309.55372799999998</v>
      </c>
      <c r="AF78" s="244">
        <v>243.97651199999999</v>
      </c>
      <c r="AG78" s="244">
        <v>182.00841599999998</v>
      </c>
      <c r="AH78" s="244">
        <v>0</v>
      </c>
      <c r="AI78" s="244">
        <v>87.617567999999991</v>
      </c>
      <c r="AJ78" s="244">
        <v>11.212992</v>
      </c>
      <c r="AK78" s="244">
        <v>0</v>
      </c>
      <c r="AL78" s="246">
        <v>66.595679999999987</v>
      </c>
      <c r="AM78" s="244">
        <v>4.4693759999999996</v>
      </c>
      <c r="AN78" s="244">
        <v>7.4852160000000003</v>
      </c>
      <c r="AO78" s="244">
        <v>6.1206719999999999</v>
      </c>
      <c r="AP78" s="244">
        <v>20.685696000000004</v>
      </c>
      <c r="AQ78" s="244">
        <v>0.34608</v>
      </c>
      <c r="AR78" s="244">
        <v>3.470688</v>
      </c>
      <c r="AS78" s="244">
        <v>0</v>
      </c>
      <c r="AT78" s="246">
        <v>3.767328</v>
      </c>
      <c r="AU78" s="261">
        <f t="shared" si="5"/>
        <v>46.345056000000007</v>
      </c>
      <c r="AV78" s="261">
        <f t="shared" si="6"/>
        <v>1181.5566719999999</v>
      </c>
      <c r="AW78" s="245">
        <v>64.507850000000005</v>
      </c>
      <c r="AX78" s="261">
        <f t="shared" si="7"/>
        <v>429.70035300000012</v>
      </c>
      <c r="AY78" s="244">
        <v>0</v>
      </c>
      <c r="AZ78" s="244">
        <v>0</v>
      </c>
      <c r="BA78" s="246">
        <v>318.51058499999999</v>
      </c>
      <c r="BB78" s="262">
        <f t="shared" si="8"/>
        <v>111.18976800000013</v>
      </c>
      <c r="BC78" s="272">
        <f t="shared" si="9"/>
        <v>0.11873221339299596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2017</v>
      </c>
      <c r="P79" s="265">
        <v>2</v>
      </c>
      <c r="Q79" s="145">
        <v>2953.94634</v>
      </c>
      <c r="R79" s="145">
        <v>28.219275</v>
      </c>
      <c r="S79" s="261">
        <f t="shared" si="3"/>
        <v>2925.727065</v>
      </c>
      <c r="T79" s="244">
        <v>1454.6628000000001</v>
      </c>
      <c r="W79" s="266">
        <f t="shared" si="4"/>
        <v>1471.064265</v>
      </c>
      <c r="X79" s="246">
        <v>51.400605000000006</v>
      </c>
      <c r="Y79" s="244">
        <v>204.74855999999997</v>
      </c>
      <c r="Z79" s="246">
        <v>0.14831999999999998</v>
      </c>
      <c r="AA79" s="244">
        <v>0</v>
      </c>
      <c r="AB79" s="244">
        <v>-0.35596800000000001</v>
      </c>
      <c r="AC79" s="246">
        <v>11.667840000000002</v>
      </c>
      <c r="AD79" s="244">
        <v>117.24201599999999</v>
      </c>
      <c r="AE79" s="244">
        <v>293.21875200000005</v>
      </c>
      <c r="AF79" s="244">
        <v>194.33875199999997</v>
      </c>
      <c r="AG79" s="244">
        <v>97.732991999999996</v>
      </c>
      <c r="AH79" s="244">
        <v>0</v>
      </c>
      <c r="AI79" s="244">
        <v>92.719775999999996</v>
      </c>
      <c r="AJ79" s="244">
        <v>33.302784000000003</v>
      </c>
      <c r="AK79" s="244">
        <v>0</v>
      </c>
      <c r="AL79" s="246">
        <v>44.505887999999999</v>
      </c>
      <c r="AM79" s="244">
        <v>4.1529600000000002</v>
      </c>
      <c r="AN79" s="244">
        <v>7.2973439999999998</v>
      </c>
      <c r="AO79" s="244">
        <v>0</v>
      </c>
      <c r="AP79" s="244">
        <v>7.0600319999999996</v>
      </c>
      <c r="AQ79" s="244">
        <v>0</v>
      </c>
      <c r="AR79" s="244">
        <v>3.4607999999999999</v>
      </c>
      <c r="AS79" s="244">
        <v>0</v>
      </c>
      <c r="AT79" s="246">
        <v>2.9169600000000004</v>
      </c>
      <c r="AU79" s="261">
        <f t="shared" si="5"/>
        <v>24.888095999999997</v>
      </c>
      <c r="AV79" s="261">
        <f t="shared" si="6"/>
        <v>897.94905600000004</v>
      </c>
      <c r="AW79" s="245">
        <v>52.647100000000002</v>
      </c>
      <c r="AX79" s="261">
        <f t="shared" si="7"/>
        <v>275.48249599999986</v>
      </c>
      <c r="AY79" s="244">
        <v>0</v>
      </c>
      <c r="AZ79" s="244">
        <v>0</v>
      </c>
      <c r="BA79" s="246">
        <v>181.82429999999999</v>
      </c>
      <c r="BB79" s="262">
        <f t="shared" si="8"/>
        <v>93.658195999999862</v>
      </c>
      <c r="BC79" s="272">
        <f t="shared" si="9"/>
        <v>9.3259140245587485E-2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2017</v>
      </c>
      <c r="P80" s="265">
        <v>2</v>
      </c>
      <c r="Q80" s="145">
        <v>3687.5671200000002</v>
      </c>
      <c r="R80" s="145">
        <v>26.034749999999999</v>
      </c>
      <c r="S80" s="261">
        <f t="shared" si="3"/>
        <v>3661.5323700000004</v>
      </c>
      <c r="T80" s="244">
        <v>1892.22102</v>
      </c>
      <c r="W80" s="266">
        <f t="shared" si="4"/>
        <v>1769.3113500000004</v>
      </c>
      <c r="X80" s="246">
        <v>62.232600000000005</v>
      </c>
      <c r="Y80" s="244">
        <v>292.86144000000002</v>
      </c>
      <c r="Z80" s="246">
        <v>15.049536</v>
      </c>
      <c r="AA80" s="244">
        <v>0</v>
      </c>
      <c r="AB80" s="244">
        <v>-1.0283520000000002</v>
      </c>
      <c r="AC80" s="246">
        <v>19.469472000000003</v>
      </c>
      <c r="AD80" s="244">
        <v>117.89462400000001</v>
      </c>
      <c r="AE80" s="244">
        <v>421.69353600000005</v>
      </c>
      <c r="AF80" s="244">
        <v>283.90425600000003</v>
      </c>
      <c r="AG80" s="244">
        <v>161.53036800000001</v>
      </c>
      <c r="AH80" s="244">
        <v>0</v>
      </c>
      <c r="AI80" s="244">
        <v>150.34703999999999</v>
      </c>
      <c r="AJ80" s="244">
        <v>74.011679999999998</v>
      </c>
      <c r="AK80" s="244">
        <v>0</v>
      </c>
      <c r="AL80" s="246">
        <v>8.3850240000000014</v>
      </c>
      <c r="AM80" s="244">
        <v>2.9960639999999996</v>
      </c>
      <c r="AN80" s="244">
        <v>3.3520319999999999</v>
      </c>
      <c r="AO80" s="244">
        <v>0</v>
      </c>
      <c r="AP80" s="244">
        <v>4.1035200000000005</v>
      </c>
      <c r="AQ80" s="244">
        <v>11.163551999999999</v>
      </c>
      <c r="AR80" s="244">
        <v>1.5623040000000001</v>
      </c>
      <c r="AS80" s="244">
        <v>0</v>
      </c>
      <c r="AT80" s="246">
        <v>2.4225600000000003</v>
      </c>
      <c r="AU80" s="261">
        <f t="shared" si="5"/>
        <v>25.600032000000002</v>
      </c>
      <c r="AV80" s="261">
        <f t="shared" si="6"/>
        <v>1243.3665599999999</v>
      </c>
      <c r="AW80" s="245">
        <v>75.114599999999996</v>
      </c>
      <c r="AX80" s="261">
        <f t="shared" si="7"/>
        <v>99.127734000000487</v>
      </c>
      <c r="AY80" s="244">
        <v>0</v>
      </c>
      <c r="AZ80" s="244">
        <v>0</v>
      </c>
      <c r="BA80" s="246">
        <v>253.91789999999997</v>
      </c>
      <c r="BB80" s="262">
        <f t="shared" si="8"/>
        <v>-154.79016599999949</v>
      </c>
      <c r="BC80" s="272">
        <f t="shared" si="9"/>
        <v>2.6881608055991258E-2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2017</v>
      </c>
      <c r="P81" s="265">
        <v>2</v>
      </c>
      <c r="Q81" s="145">
        <v>4650.6220200000007</v>
      </c>
      <c r="R81" s="145">
        <v>50.992199999999997</v>
      </c>
      <c r="S81" s="261">
        <f t="shared" si="3"/>
        <v>4599.629820000001</v>
      </c>
      <c r="T81" s="244">
        <v>2315.8564200000001</v>
      </c>
      <c r="W81" s="266">
        <f t="shared" si="4"/>
        <v>2283.7734000000009</v>
      </c>
      <c r="X81" s="246">
        <v>78.779035000000007</v>
      </c>
      <c r="Y81" s="244">
        <v>321.87672000000003</v>
      </c>
      <c r="Z81" s="246">
        <v>0.50428799999999996</v>
      </c>
      <c r="AA81" s="244">
        <v>0</v>
      </c>
      <c r="AB81" s="244">
        <v>-1.295328</v>
      </c>
      <c r="AC81" s="246">
        <v>27.973151999999999</v>
      </c>
      <c r="AD81" s="244">
        <v>92.027615999999995</v>
      </c>
      <c r="AE81" s="244">
        <v>474.67343999999997</v>
      </c>
      <c r="AF81" s="244">
        <v>535.01001600000006</v>
      </c>
      <c r="AG81" s="244">
        <v>114.928224</v>
      </c>
      <c r="AH81" s="244">
        <v>0</v>
      </c>
      <c r="AI81" s="244">
        <v>128.56377599999999</v>
      </c>
      <c r="AJ81" s="244">
        <v>28.853183999999999</v>
      </c>
      <c r="AK81" s="244">
        <v>0</v>
      </c>
      <c r="AL81" s="246">
        <v>19.855103999999997</v>
      </c>
      <c r="AM81" s="244">
        <v>3.4311360000000004</v>
      </c>
      <c r="AN81" s="244">
        <v>10.471392</v>
      </c>
      <c r="AO81" s="244">
        <v>0</v>
      </c>
      <c r="AP81" s="244">
        <v>11.430528000000001</v>
      </c>
      <c r="AQ81" s="244">
        <v>5.1219839999999994</v>
      </c>
      <c r="AR81" s="244">
        <v>1.621632</v>
      </c>
      <c r="AS81" s="244">
        <v>0</v>
      </c>
      <c r="AT81" s="246">
        <v>16.137215999999999</v>
      </c>
      <c r="AU81" s="261">
        <f t="shared" si="5"/>
        <v>48.213887999999997</v>
      </c>
      <c r="AV81" s="261">
        <f t="shared" si="6"/>
        <v>1442.1252480000001</v>
      </c>
      <c r="AW81" s="245">
        <v>94.739699999999999</v>
      </c>
      <c r="AX81" s="261">
        <f t="shared" si="7"/>
        <v>372.42623300000093</v>
      </c>
      <c r="AY81" s="244">
        <v>0</v>
      </c>
      <c r="AZ81" s="244">
        <v>0</v>
      </c>
      <c r="BA81" s="246">
        <v>241.74326999999997</v>
      </c>
      <c r="BB81" s="262">
        <f t="shared" si="8"/>
        <v>130.68296300000097</v>
      </c>
      <c r="BC81" s="272">
        <f t="shared" si="9"/>
        <v>8.0080950762797296E-2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2017</v>
      </c>
      <c r="P82" s="265">
        <v>2</v>
      </c>
      <c r="Q82" s="145">
        <v>4912.9189200000001</v>
      </c>
      <c r="R82" s="145">
        <v>62.483400000000003</v>
      </c>
      <c r="S82" s="261">
        <f t="shared" ref="S82:S145" si="12">IF(Q82=0,"",Q82-R82)</f>
        <v>4850.43552</v>
      </c>
      <c r="T82" s="244">
        <v>1980.7956000000001</v>
      </c>
      <c r="W82" s="266">
        <f t="shared" ref="W82:W145" si="13">IF(Q82=0,"",S82-T82)</f>
        <v>2869.6399199999996</v>
      </c>
      <c r="X82" s="246">
        <v>105.58015</v>
      </c>
      <c r="Y82" s="244">
        <v>581.83434</v>
      </c>
      <c r="Z82" s="246">
        <v>20.478048000000001</v>
      </c>
      <c r="AA82" s="244">
        <v>0</v>
      </c>
      <c r="AB82" s="244">
        <v>6.2591039999999998</v>
      </c>
      <c r="AC82" s="246">
        <v>25.006751999999999</v>
      </c>
      <c r="AD82" s="244">
        <v>237.98438400000001</v>
      </c>
      <c r="AE82" s="244">
        <v>309.89980800000006</v>
      </c>
      <c r="AF82" s="244">
        <v>370.8</v>
      </c>
      <c r="AG82" s="244">
        <v>239.91254399999997</v>
      </c>
      <c r="AH82" s="244">
        <v>0</v>
      </c>
      <c r="AI82" s="244">
        <v>144.00883199999998</v>
      </c>
      <c r="AJ82" s="244">
        <v>25.263840000000002</v>
      </c>
      <c r="AK82" s="244">
        <v>0</v>
      </c>
      <c r="AL82" s="246">
        <v>27.369983999999999</v>
      </c>
      <c r="AM82" s="244">
        <v>8.652000000000001</v>
      </c>
      <c r="AN82" s="244">
        <v>7.9993920000000003</v>
      </c>
      <c r="AO82" s="244">
        <v>1.6018559999999999</v>
      </c>
      <c r="AP82" s="244">
        <v>20.784576000000001</v>
      </c>
      <c r="AQ82" s="244">
        <v>0</v>
      </c>
      <c r="AR82" s="244">
        <v>12.419328000000002</v>
      </c>
      <c r="AS82" s="244">
        <v>0</v>
      </c>
      <c r="AT82" s="246">
        <v>9.4825920000000004</v>
      </c>
      <c r="AU82" s="261">
        <f t="shared" ref="AU82:AU145" si="14">IF(Q82=0,"",SUM(AM82:AT82))</f>
        <v>60.939744000000005</v>
      </c>
      <c r="AV82" s="261">
        <f t="shared" ref="AV82:AV145" si="15">IF(Q82=0,"",SUM(AD82:AL82)+AU82)</f>
        <v>1416.1791360000002</v>
      </c>
      <c r="AW82" s="245">
        <v>87.571000000000012</v>
      </c>
      <c r="AX82" s="261">
        <f t="shared" ref="AX82:AX145" si="16">IF(Q82=0,"",(W82-SUM(X82:Z82)+SUM(AA82:AC82)-AV82-AW82))</f>
        <v>689.26310199999932</v>
      </c>
      <c r="AY82" s="244">
        <v>0</v>
      </c>
      <c r="AZ82" s="244">
        <v>0</v>
      </c>
      <c r="BA82" s="246">
        <v>267.76234499999998</v>
      </c>
      <c r="BB82" s="262">
        <f t="shared" ref="BB82:BB145" si="17">IF(Q82=0,"",(AX82-SUM(AY82:BA82)))</f>
        <v>421.50075699999934</v>
      </c>
      <c r="BC82" s="272">
        <f t="shared" ref="BC82:BC145" si="18">IF(Q82=0,"",AX82/Q82)</f>
        <v>0.14029604665244491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W83" s="245" t="s">
        <v>246</v>
      </c>
      <c r="AX83" s="261" t="str">
        <f t="shared" si="16"/>
        <v/>
      </c>
      <c r="BA83" s="246" t="s">
        <v>246</v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W84" s="245" t="s">
        <v>246</v>
      </c>
      <c r="AX84" s="261" t="str">
        <f t="shared" si="16"/>
        <v/>
      </c>
      <c r="BA84" s="246" t="s">
        <v>246</v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W85" s="245" t="s">
        <v>246</v>
      </c>
      <c r="AX85" s="261" t="str">
        <f t="shared" si="16"/>
        <v/>
      </c>
      <c r="BA85" s="246" t="s">
        <v>246</v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W86" s="245" t="s">
        <v>246</v>
      </c>
      <c r="AX86" s="261" t="str">
        <f t="shared" si="16"/>
        <v/>
      </c>
      <c r="BA86" s="246" t="s">
        <v>246</v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W87" s="245" t="s">
        <v>246</v>
      </c>
      <c r="AX87" s="261" t="str">
        <f t="shared" si="16"/>
        <v/>
      </c>
      <c r="BA87" s="246" t="s">
        <v>246</v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W88" s="245" t="s">
        <v>246</v>
      </c>
      <c r="AX88" s="261" t="str">
        <f t="shared" si="16"/>
        <v/>
      </c>
      <c r="BA88" s="246" t="s">
        <v>246</v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W89" s="245" t="s">
        <v>246</v>
      </c>
      <c r="AX89" s="261" t="str">
        <f t="shared" si="16"/>
        <v/>
      </c>
      <c r="BA89" s="246" t="s">
        <v>246</v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W90" s="245" t="s">
        <v>246</v>
      </c>
      <c r="AX90" s="261" t="str">
        <f t="shared" si="16"/>
        <v/>
      </c>
      <c r="BA90" s="246" t="s">
        <v>246</v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W91" s="245" t="s">
        <v>246</v>
      </c>
      <c r="AX91" s="261" t="str">
        <f t="shared" si="16"/>
        <v/>
      </c>
      <c r="BA91" s="246" t="s">
        <v>246</v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W92" s="245" t="s">
        <v>246</v>
      </c>
      <c r="AX92" s="261" t="str">
        <f t="shared" si="16"/>
        <v/>
      </c>
      <c r="BA92" s="246" t="s">
        <v>246</v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W93" s="245" t="s">
        <v>246</v>
      </c>
      <c r="AX93" s="261" t="str">
        <f t="shared" si="16"/>
        <v/>
      </c>
      <c r="BA93" s="246" t="s">
        <v>246</v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W94" s="245" t="s">
        <v>246</v>
      </c>
      <c r="AX94" s="261" t="str">
        <f t="shared" si="16"/>
        <v/>
      </c>
      <c r="BA94" s="246" t="s">
        <v>246</v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W95" s="245" t="s">
        <v>246</v>
      </c>
      <c r="AX95" s="261" t="str">
        <f t="shared" si="16"/>
        <v/>
      </c>
      <c r="BA95" s="246" t="s">
        <v>246</v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W96" s="245" t="s">
        <v>246</v>
      </c>
      <c r="AX96" s="261" t="str">
        <f t="shared" si="16"/>
        <v/>
      </c>
      <c r="BA96" s="246" t="s">
        <v>246</v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W97" s="245" t="s">
        <v>246</v>
      </c>
      <c r="AX97" s="261" t="str">
        <f t="shared" si="16"/>
        <v/>
      </c>
      <c r="BA97" s="246" t="s">
        <v>246</v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W98" s="245" t="s">
        <v>246</v>
      </c>
      <c r="AX98" s="261" t="str">
        <f t="shared" si="16"/>
        <v/>
      </c>
      <c r="BA98" s="246" t="s">
        <v>246</v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W99" s="245" t="s">
        <v>246</v>
      </c>
      <c r="AX99" s="261" t="str">
        <f t="shared" si="16"/>
        <v/>
      </c>
      <c r="BA99" s="246" t="s">
        <v>246</v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W100" s="245" t="s">
        <v>246</v>
      </c>
      <c r="AX100" s="261" t="str">
        <f t="shared" si="16"/>
        <v/>
      </c>
      <c r="BA100" s="246" t="s">
        <v>246</v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W101" s="245" t="s">
        <v>246</v>
      </c>
      <c r="AX101" s="261" t="str">
        <f t="shared" si="16"/>
        <v/>
      </c>
      <c r="BA101" s="246" t="s">
        <v>246</v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W102" s="245" t="s">
        <v>246</v>
      </c>
      <c r="AX102" s="261" t="str">
        <f t="shared" si="16"/>
        <v/>
      </c>
      <c r="BA102" s="246" t="s">
        <v>246</v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W103" s="245" t="s">
        <v>246</v>
      </c>
      <c r="AX103" s="261" t="str">
        <f t="shared" si="16"/>
        <v/>
      </c>
      <c r="BA103" s="246" t="s">
        <v>246</v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W104" s="245" t="s">
        <v>246</v>
      </c>
      <c r="AX104" s="261" t="str">
        <f t="shared" si="16"/>
        <v/>
      </c>
      <c r="BA104" s="246" t="s">
        <v>246</v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W105" s="245" t="s">
        <v>246</v>
      </c>
      <c r="AX105" s="261" t="str">
        <f t="shared" si="16"/>
        <v/>
      </c>
      <c r="BA105" s="246" t="s">
        <v>246</v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W106" s="245" t="s">
        <v>246</v>
      </c>
      <c r="AX106" s="261" t="str">
        <f t="shared" si="16"/>
        <v/>
      </c>
      <c r="BA106" s="246" t="s">
        <v>246</v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W107" s="245" t="s">
        <v>246</v>
      </c>
      <c r="AX107" s="261" t="str">
        <f t="shared" si="16"/>
        <v/>
      </c>
      <c r="BA107" s="246" t="s">
        <v>246</v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W108" s="245" t="s">
        <v>246</v>
      </c>
      <c r="AX108" s="261" t="str">
        <f t="shared" si="16"/>
        <v/>
      </c>
      <c r="BA108" s="246" t="s">
        <v>246</v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W109" s="245" t="s">
        <v>246</v>
      </c>
      <c r="AX109" s="261" t="str">
        <f t="shared" si="16"/>
        <v/>
      </c>
      <c r="BA109" s="246" t="s">
        <v>246</v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W110" s="245" t="s">
        <v>246</v>
      </c>
      <c r="AX110" s="261" t="str">
        <f t="shared" si="16"/>
        <v/>
      </c>
      <c r="BA110" s="246" t="s">
        <v>246</v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W111" s="245" t="s">
        <v>246</v>
      </c>
      <c r="AX111" s="261" t="str">
        <f t="shared" si="16"/>
        <v/>
      </c>
      <c r="BA111" s="246" t="s">
        <v>246</v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W112" s="245" t="s">
        <v>246</v>
      </c>
      <c r="AX112" s="261" t="str">
        <f t="shared" si="16"/>
        <v/>
      </c>
      <c r="BA112" s="246" t="s">
        <v>246</v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W113" s="245" t="s">
        <v>246</v>
      </c>
      <c r="AX113" s="261" t="str">
        <f t="shared" si="16"/>
        <v/>
      </c>
      <c r="BA113" s="246" t="s">
        <v>246</v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W114" s="245" t="s">
        <v>246</v>
      </c>
      <c r="AX114" s="261" t="str">
        <f t="shared" si="16"/>
        <v/>
      </c>
      <c r="BA114" s="246" t="s">
        <v>246</v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W115" s="245" t="s">
        <v>246</v>
      </c>
      <c r="AX115" s="261" t="str">
        <f t="shared" si="16"/>
        <v/>
      </c>
      <c r="BA115" s="246" t="s">
        <v>246</v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W116" s="245" t="s">
        <v>246</v>
      </c>
      <c r="AX116" s="261" t="str">
        <f t="shared" si="16"/>
        <v/>
      </c>
      <c r="BA116" s="246" t="s">
        <v>246</v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W117" s="245" t="s">
        <v>246</v>
      </c>
      <c r="AX117" s="261" t="str">
        <f t="shared" si="16"/>
        <v/>
      </c>
      <c r="BA117" s="246" t="s">
        <v>246</v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W118" s="245" t="s">
        <v>246</v>
      </c>
      <c r="AX118" s="261" t="str">
        <f t="shared" si="16"/>
        <v/>
      </c>
      <c r="BA118" s="246" t="s">
        <v>246</v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W119" s="245" t="s">
        <v>246</v>
      </c>
      <c r="AX119" s="261" t="str">
        <f t="shared" si="16"/>
        <v/>
      </c>
      <c r="BA119" s="246" t="s">
        <v>246</v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W120" s="245" t="s">
        <v>246</v>
      </c>
      <c r="AX120" s="261" t="str">
        <f t="shared" si="16"/>
        <v/>
      </c>
      <c r="BA120" s="246" t="s">
        <v>246</v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W121" s="245" t="s">
        <v>246</v>
      </c>
      <c r="AX121" s="261" t="str">
        <f t="shared" si="16"/>
        <v/>
      </c>
      <c r="BA121" s="246" t="s">
        <v>246</v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W122" s="245" t="s">
        <v>246</v>
      </c>
      <c r="AX122" s="261" t="str">
        <f t="shared" si="16"/>
        <v/>
      </c>
      <c r="BA122" s="246" t="s">
        <v>246</v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W123" s="245" t="s">
        <v>246</v>
      </c>
      <c r="AX123" s="261" t="str">
        <f t="shared" si="16"/>
        <v/>
      </c>
      <c r="BA123" s="246" t="s">
        <v>246</v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W124" s="245" t="s">
        <v>246</v>
      </c>
      <c r="AX124" s="261" t="str">
        <f t="shared" si="16"/>
        <v/>
      </c>
      <c r="BA124" s="246" t="s">
        <v>246</v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W125" s="245" t="s">
        <v>246</v>
      </c>
      <c r="AX125" s="261" t="str">
        <f t="shared" si="16"/>
        <v/>
      </c>
      <c r="BA125" s="246" t="s">
        <v>246</v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W126" s="245" t="s">
        <v>246</v>
      </c>
      <c r="AX126" s="261" t="str">
        <f t="shared" si="16"/>
        <v/>
      </c>
      <c r="BA126" s="246" t="s">
        <v>246</v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W127" s="245" t="s">
        <v>246</v>
      </c>
      <c r="AX127" s="261" t="str">
        <f t="shared" si="16"/>
        <v/>
      </c>
      <c r="BA127" s="246" t="s">
        <v>246</v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W128" s="245" t="s">
        <v>246</v>
      </c>
      <c r="AX128" s="261" t="str">
        <f t="shared" si="16"/>
        <v/>
      </c>
      <c r="BA128" s="246" t="s">
        <v>246</v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W129" s="245" t="s">
        <v>246</v>
      </c>
      <c r="AX129" s="261" t="str">
        <f t="shared" si="16"/>
        <v/>
      </c>
      <c r="BA129" s="246" t="s">
        <v>246</v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W130" s="245" t="s">
        <v>246</v>
      </c>
      <c r="AX130" s="261" t="str">
        <f t="shared" si="16"/>
        <v/>
      </c>
      <c r="BA130" s="246" t="s">
        <v>246</v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W131" s="245" t="s">
        <v>246</v>
      </c>
      <c r="AX131" s="261" t="str">
        <f t="shared" si="16"/>
        <v/>
      </c>
      <c r="BA131" s="246" t="s">
        <v>246</v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W132" s="245" t="s">
        <v>246</v>
      </c>
      <c r="AX132" s="261" t="str">
        <f t="shared" si="16"/>
        <v/>
      </c>
      <c r="BA132" s="246" t="s">
        <v>246</v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W133" s="245" t="s">
        <v>246</v>
      </c>
      <c r="AX133" s="261" t="str">
        <f t="shared" si="16"/>
        <v/>
      </c>
      <c r="BA133" s="246" t="s">
        <v>246</v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W134" s="245" t="s">
        <v>246</v>
      </c>
      <c r="AX134" s="261" t="str">
        <f t="shared" si="16"/>
        <v/>
      </c>
      <c r="BA134" s="246" t="s">
        <v>246</v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W135" s="245" t="s">
        <v>246</v>
      </c>
      <c r="AX135" s="261" t="str">
        <f t="shared" si="16"/>
        <v/>
      </c>
      <c r="BA135" s="246" t="s">
        <v>246</v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W136" s="245" t="s">
        <v>246</v>
      </c>
      <c r="AX136" s="261" t="str">
        <f t="shared" si="16"/>
        <v/>
      </c>
      <c r="BA136" s="246" t="s">
        <v>246</v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W137" s="245" t="s">
        <v>246</v>
      </c>
      <c r="AX137" s="261" t="str">
        <f t="shared" si="16"/>
        <v/>
      </c>
      <c r="BA137" s="246" t="s">
        <v>246</v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W138" s="245" t="s">
        <v>246</v>
      </c>
      <c r="AX138" s="261" t="str">
        <f t="shared" si="16"/>
        <v/>
      </c>
      <c r="BA138" s="246" t="s">
        <v>246</v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W139" s="245" t="s">
        <v>246</v>
      </c>
      <c r="AX139" s="261" t="str">
        <f t="shared" si="16"/>
        <v/>
      </c>
      <c r="BA139" s="246" t="s">
        <v>246</v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W140" s="245" t="s">
        <v>246</v>
      </c>
      <c r="AX140" s="261" t="str">
        <f t="shared" si="16"/>
        <v/>
      </c>
      <c r="BA140" s="246" t="s">
        <v>246</v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W141" s="245" t="s">
        <v>246</v>
      </c>
      <c r="AX141" s="261" t="str">
        <f t="shared" si="16"/>
        <v/>
      </c>
      <c r="BA141" s="246" t="s">
        <v>246</v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W142" s="245" t="s">
        <v>246</v>
      </c>
      <c r="AX142" s="261" t="str">
        <f t="shared" si="16"/>
        <v/>
      </c>
      <c r="BA142" s="246" t="s">
        <v>246</v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W143" s="245" t="s">
        <v>246</v>
      </c>
      <c r="AX143" s="261" t="str">
        <f t="shared" si="16"/>
        <v/>
      </c>
      <c r="BA143" s="246" t="s">
        <v>246</v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W144" s="245" t="s">
        <v>246</v>
      </c>
      <c r="AX144" s="261" t="str">
        <f t="shared" si="16"/>
        <v/>
      </c>
      <c r="BA144" s="246" t="s">
        <v>246</v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W145" s="245" t="s">
        <v>246</v>
      </c>
      <c r="AX145" s="261" t="str">
        <f t="shared" si="16"/>
        <v/>
      </c>
      <c r="BA145" s="246" t="s">
        <v>246</v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W146" s="245" t="s">
        <v>246</v>
      </c>
      <c r="AX146" s="261" t="str">
        <f t="shared" ref="AX146:AX200" si="25">IF(Q146=0,"",(W146-SUM(X146:Z146)+SUM(AA146:AC146)-AV146-AW146))</f>
        <v/>
      </c>
      <c r="BA146" s="246" t="s">
        <v>246</v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W147" s="245" t="s">
        <v>246</v>
      </c>
      <c r="AX147" s="261" t="str">
        <f t="shared" si="25"/>
        <v/>
      </c>
      <c r="BA147" s="246" t="s">
        <v>246</v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W148" s="245" t="s">
        <v>246</v>
      </c>
      <c r="AX148" s="261" t="str">
        <f t="shared" si="25"/>
        <v/>
      </c>
      <c r="BA148" s="246" t="s">
        <v>246</v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W149" s="245" t="s">
        <v>246</v>
      </c>
      <c r="AX149" s="261" t="str">
        <f t="shared" si="25"/>
        <v/>
      </c>
      <c r="BA149" s="246" t="s">
        <v>246</v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W150" s="245" t="s">
        <v>246</v>
      </c>
      <c r="AX150" s="261" t="str">
        <f t="shared" si="25"/>
        <v/>
      </c>
      <c r="BA150" s="246" t="s">
        <v>246</v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W151" s="245" t="s">
        <v>246</v>
      </c>
      <c r="AX151" s="261" t="str">
        <f t="shared" si="25"/>
        <v/>
      </c>
      <c r="BA151" s="246" t="s">
        <v>246</v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W152" s="245" t="s">
        <v>246</v>
      </c>
      <c r="AX152" s="261" t="str">
        <f t="shared" si="25"/>
        <v/>
      </c>
      <c r="BA152" s="246" t="s">
        <v>246</v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W153" s="245" t="s">
        <v>246</v>
      </c>
      <c r="AX153" s="261" t="str">
        <f t="shared" si="25"/>
        <v/>
      </c>
      <c r="BA153" s="246" t="s">
        <v>246</v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W154" s="245" t="s">
        <v>246</v>
      </c>
      <c r="AX154" s="261" t="str">
        <f t="shared" si="25"/>
        <v/>
      </c>
      <c r="BA154" s="246" t="s">
        <v>246</v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W155" s="245" t="s">
        <v>246</v>
      </c>
      <c r="AX155" s="261" t="str">
        <f t="shared" si="25"/>
        <v/>
      </c>
      <c r="BA155" s="246" t="s">
        <v>246</v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W156" s="245" t="s">
        <v>246</v>
      </c>
      <c r="AX156" s="261" t="str">
        <f t="shared" si="25"/>
        <v/>
      </c>
      <c r="BA156" s="246" t="s">
        <v>246</v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W157" s="245" t="s">
        <v>246</v>
      </c>
      <c r="AX157" s="261" t="str">
        <f t="shared" si="25"/>
        <v/>
      </c>
      <c r="BA157" s="246" t="s">
        <v>246</v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W158" s="245" t="s">
        <v>246</v>
      </c>
      <c r="AX158" s="261" t="str">
        <f t="shared" si="25"/>
        <v/>
      </c>
      <c r="BA158" s="246" t="s">
        <v>246</v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W159" s="245" t="s">
        <v>246</v>
      </c>
      <c r="AX159" s="261" t="str">
        <f t="shared" si="25"/>
        <v/>
      </c>
      <c r="BA159" s="246" t="s">
        <v>246</v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W160" s="245" t="s">
        <v>246</v>
      </c>
      <c r="AX160" s="261" t="str">
        <f t="shared" si="25"/>
        <v/>
      </c>
      <c r="BA160" s="246" t="s">
        <v>246</v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W161" s="245" t="s">
        <v>246</v>
      </c>
      <c r="AX161" s="261" t="str">
        <f t="shared" si="25"/>
        <v/>
      </c>
      <c r="BA161" s="246" t="s">
        <v>246</v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W162" s="245" t="s">
        <v>246</v>
      </c>
      <c r="AX162" s="261" t="str">
        <f t="shared" si="25"/>
        <v/>
      </c>
      <c r="BA162" s="246" t="s">
        <v>246</v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W163" s="245" t="s">
        <v>246</v>
      </c>
      <c r="AX163" s="261" t="str">
        <f t="shared" si="25"/>
        <v/>
      </c>
      <c r="BA163" s="246" t="s">
        <v>246</v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W164" s="245" t="s">
        <v>246</v>
      </c>
      <c r="AX164" s="261" t="str">
        <f t="shared" si="25"/>
        <v/>
      </c>
      <c r="BA164" s="246" t="s">
        <v>246</v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W165" s="245" t="s">
        <v>246</v>
      </c>
      <c r="AX165" s="261" t="str">
        <f t="shared" si="25"/>
        <v/>
      </c>
      <c r="BA165" s="246" t="s">
        <v>246</v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W166" s="245" t="s">
        <v>246</v>
      </c>
      <c r="AX166" s="261" t="str">
        <f t="shared" si="25"/>
        <v/>
      </c>
      <c r="BA166" s="246" t="s">
        <v>246</v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W167" s="245" t="s">
        <v>246</v>
      </c>
      <c r="AX167" s="261" t="str">
        <f t="shared" si="25"/>
        <v/>
      </c>
      <c r="BA167" s="246" t="s">
        <v>246</v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W168" s="245" t="s">
        <v>246</v>
      </c>
      <c r="AX168" s="261" t="str">
        <f t="shared" si="25"/>
        <v/>
      </c>
      <c r="BA168" s="246" t="s">
        <v>246</v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W169" s="245" t="s">
        <v>246</v>
      </c>
      <c r="AX169" s="261" t="str">
        <f t="shared" si="25"/>
        <v/>
      </c>
      <c r="BA169" s="246" t="s">
        <v>246</v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W170" s="245" t="s">
        <v>246</v>
      </c>
      <c r="AX170" s="261" t="str">
        <f t="shared" si="25"/>
        <v/>
      </c>
      <c r="BA170" s="246" t="s">
        <v>246</v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W171" s="245" t="s">
        <v>246</v>
      </c>
      <c r="AX171" s="261" t="str">
        <f t="shared" si="25"/>
        <v/>
      </c>
      <c r="BA171" s="246" t="s">
        <v>246</v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W172" s="245" t="s">
        <v>246</v>
      </c>
      <c r="AX172" s="261" t="str">
        <f t="shared" si="25"/>
        <v/>
      </c>
      <c r="BA172" s="246" t="s">
        <v>246</v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W173" s="245" t="s">
        <v>246</v>
      </c>
      <c r="AX173" s="261" t="str">
        <f t="shared" si="25"/>
        <v/>
      </c>
      <c r="BA173" s="246" t="s">
        <v>246</v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W174" s="245" t="s">
        <v>246</v>
      </c>
      <c r="AX174" s="261" t="str">
        <f t="shared" si="25"/>
        <v/>
      </c>
      <c r="BA174" s="246" t="s">
        <v>246</v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W175" s="245" t="s">
        <v>246</v>
      </c>
      <c r="AX175" s="261" t="str">
        <f t="shared" si="25"/>
        <v/>
      </c>
      <c r="BA175" s="246" t="s">
        <v>246</v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W176" s="245" t="s">
        <v>246</v>
      </c>
      <c r="AX176" s="261" t="str">
        <f t="shared" si="25"/>
        <v/>
      </c>
      <c r="BA176" s="246" t="s">
        <v>246</v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W177" s="245" t="s">
        <v>246</v>
      </c>
      <c r="AX177" s="261" t="str">
        <f t="shared" si="25"/>
        <v/>
      </c>
      <c r="BA177" s="246" t="s">
        <v>246</v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W178" s="245" t="s">
        <v>246</v>
      </c>
      <c r="AX178" s="261" t="str">
        <f t="shared" si="25"/>
        <v/>
      </c>
      <c r="BA178" s="246" t="s">
        <v>246</v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W179" s="245" t="s">
        <v>246</v>
      </c>
      <c r="AX179" s="261" t="str">
        <f t="shared" si="25"/>
        <v/>
      </c>
      <c r="BA179" s="246" t="s">
        <v>246</v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W180" s="245" t="s">
        <v>246</v>
      </c>
      <c r="AX180" s="261" t="str">
        <f t="shared" si="25"/>
        <v/>
      </c>
      <c r="BA180" s="246" t="s">
        <v>246</v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W181" s="245" t="s">
        <v>246</v>
      </c>
      <c r="AX181" s="261" t="str">
        <f t="shared" si="25"/>
        <v/>
      </c>
      <c r="BA181" s="246" t="s">
        <v>246</v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W182" s="245" t="s">
        <v>246</v>
      </c>
      <c r="AX182" s="261" t="str">
        <f t="shared" si="25"/>
        <v/>
      </c>
      <c r="BA182" s="246" t="s">
        <v>246</v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W183" s="245" t="s">
        <v>246</v>
      </c>
      <c r="AX183" s="261" t="str">
        <f t="shared" si="25"/>
        <v/>
      </c>
      <c r="BA183" s="246" t="s">
        <v>246</v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W184" s="245" t="s">
        <v>246</v>
      </c>
      <c r="AX184" s="261" t="str">
        <f t="shared" si="25"/>
        <v/>
      </c>
      <c r="BA184" s="246" t="s">
        <v>246</v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W185" s="245" t="s">
        <v>246</v>
      </c>
      <c r="AX185" s="261" t="str">
        <f t="shared" si="25"/>
        <v/>
      </c>
      <c r="BA185" s="246" t="s">
        <v>246</v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W186" s="245" t="s">
        <v>246</v>
      </c>
      <c r="AX186" s="261" t="str">
        <f t="shared" si="25"/>
        <v/>
      </c>
      <c r="BA186" s="246" t="s">
        <v>246</v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W187" s="245" t="s">
        <v>246</v>
      </c>
      <c r="AX187" s="261" t="str">
        <f t="shared" si="25"/>
        <v/>
      </c>
      <c r="BA187" s="246" t="s">
        <v>246</v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W188" s="245" t="s">
        <v>246</v>
      </c>
      <c r="AX188" s="261" t="str">
        <f t="shared" si="25"/>
        <v/>
      </c>
      <c r="BA188" s="246" t="s">
        <v>246</v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W189" s="245" t="s">
        <v>246</v>
      </c>
      <c r="AX189" s="261" t="str">
        <f t="shared" si="25"/>
        <v/>
      </c>
      <c r="BA189" s="246" t="s">
        <v>246</v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W190" s="245" t="s">
        <v>246</v>
      </c>
      <c r="AX190" s="261" t="str">
        <f t="shared" si="25"/>
        <v/>
      </c>
      <c r="BA190" s="246" t="s">
        <v>246</v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W191" s="245" t="s">
        <v>246</v>
      </c>
      <c r="AX191" s="261" t="str">
        <f t="shared" si="25"/>
        <v/>
      </c>
      <c r="BA191" s="246" t="s">
        <v>246</v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W192" s="245" t="s">
        <v>246</v>
      </c>
      <c r="AX192" s="261" t="str">
        <f t="shared" si="25"/>
        <v/>
      </c>
      <c r="BA192" s="246" t="s">
        <v>246</v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W193" s="245" t="s">
        <v>246</v>
      </c>
      <c r="AX193" s="261" t="str">
        <f t="shared" si="25"/>
        <v/>
      </c>
      <c r="BA193" s="246" t="s">
        <v>246</v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W194" s="245" t="s">
        <v>246</v>
      </c>
      <c r="AX194" s="261" t="str">
        <f t="shared" si="25"/>
        <v/>
      </c>
      <c r="BA194" s="246" t="s">
        <v>246</v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EA690F-96F7-46FD-8012-A0370B618DAB}">
  <sheetPr codeName="Sheet79">
    <tabColor theme="9" tint="0.59999389629810485"/>
  </sheetPr>
  <dimension ref="A1:EG200"/>
  <sheetViews>
    <sheetView showGridLines="0"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265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507">
        <v>3</v>
      </c>
      <c r="Q15" s="206">
        <f>SUM(Q18:Q5000)</f>
        <v>292555.88370539993</v>
      </c>
      <c r="R15" s="212">
        <f t="shared" ref="R15:BB15" si="0">SUM(R18:R5000)</f>
        <v>4559.7822322500033</v>
      </c>
      <c r="S15" s="212">
        <f t="shared" si="0"/>
        <v>287996.10147315013</v>
      </c>
      <c r="T15" s="212">
        <f t="shared" si="0"/>
        <v>121543.39008000001</v>
      </c>
      <c r="U15" s="206">
        <f t="shared" si="0"/>
        <v>0</v>
      </c>
      <c r="V15" s="206">
        <f t="shared" si="0"/>
        <v>0</v>
      </c>
      <c r="W15" s="249">
        <f t="shared" si="0"/>
        <v>166452.71139314998</v>
      </c>
      <c r="X15" s="212">
        <f t="shared" si="0"/>
        <v>4207.2826346599986</v>
      </c>
      <c r="Y15" s="212">
        <f t="shared" si="0"/>
        <v>30970.207704600012</v>
      </c>
      <c r="Z15" s="212">
        <f t="shared" si="0"/>
        <v>1696.1592815199999</v>
      </c>
      <c r="AA15" s="212">
        <f t="shared" si="0"/>
        <v>0</v>
      </c>
      <c r="AB15" s="212">
        <f t="shared" si="0"/>
        <v>549.66905222000003</v>
      </c>
      <c r="AC15" s="212">
        <f t="shared" si="0"/>
        <v>1456.7248666100006</v>
      </c>
      <c r="AD15" s="212">
        <f t="shared" si="0"/>
        <v>9761.0811916799976</v>
      </c>
      <c r="AE15" s="212">
        <f t="shared" si="0"/>
        <v>26735.871602880005</v>
      </c>
      <c r="AF15" s="212">
        <f t="shared" si="0"/>
        <v>20098.378760639993</v>
      </c>
      <c r="AG15" s="212">
        <f t="shared" si="0"/>
        <v>10149.166898879997</v>
      </c>
      <c r="AH15" s="212">
        <f t="shared" si="0"/>
        <v>0</v>
      </c>
      <c r="AI15" s="212">
        <f t="shared" si="0"/>
        <v>7601.3162486400024</v>
      </c>
      <c r="AJ15" s="212">
        <f t="shared" si="0"/>
        <v>3053.5180262400004</v>
      </c>
      <c r="AK15" s="212">
        <f t="shared" si="0"/>
        <v>290.41500960000002</v>
      </c>
      <c r="AL15" s="212">
        <f t="shared" si="0"/>
        <v>426.17626079999997</v>
      </c>
      <c r="AM15" s="249">
        <f t="shared" si="0"/>
        <v>685.6910726399999</v>
      </c>
      <c r="AN15" s="212">
        <f t="shared" si="0"/>
        <v>149.64291552000003</v>
      </c>
      <c r="AO15" s="212">
        <f t="shared" si="0"/>
        <v>1263.4758844800006</v>
      </c>
      <c r="AP15" s="212">
        <f t="shared" si="0"/>
        <v>78.961513920000016</v>
      </c>
      <c r="AQ15" s="212">
        <f t="shared" si="0"/>
        <v>405.54218016000016</v>
      </c>
      <c r="AR15" s="212">
        <f t="shared" si="0"/>
        <v>0</v>
      </c>
      <c r="AS15" s="383">
        <f t="shared" si="0"/>
        <v>1071.9740985599999</v>
      </c>
      <c r="AT15" s="212">
        <f t="shared" si="0"/>
        <v>4271.1935846399983</v>
      </c>
      <c r="AU15" s="249">
        <f t="shared" si="0"/>
        <v>7926.4812499199979</v>
      </c>
      <c r="AV15" s="212">
        <f t="shared" si="0"/>
        <v>86042.405249280011</v>
      </c>
      <c r="AW15" s="212">
        <f t="shared" si="0"/>
        <v>5501.1726000000026</v>
      </c>
      <c r="AX15" s="212">
        <f t="shared" si="0"/>
        <v>40041.877841920024</v>
      </c>
      <c r="AY15" s="212">
        <f t="shared" si="0"/>
        <v>0</v>
      </c>
      <c r="AZ15" s="212">
        <f t="shared" si="0"/>
        <v>251.62171583999998</v>
      </c>
      <c r="BA15" s="212">
        <f t="shared" si="0"/>
        <v>10973.863824749998</v>
      </c>
      <c r="BB15" s="212">
        <f t="shared" si="0"/>
        <v>28816.392301330026</v>
      </c>
      <c r="BC15" s="267">
        <f>IF(Q15=0,"",AX15/Q15)</f>
        <v>0.13686915926887216</v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>
        <f t="shared" ref="E18:E81" si="2">IF(Q:Q=0,"",ROW()-17)</f>
        <v>1</v>
      </c>
      <c r="F18" s="144" t="s">
        <v>59</v>
      </c>
      <c r="G18" s="218" t="str">
        <f>IF(Q18=0,"",VLOOKUP($F:$F,zSbu!$B:$H,2,FALSE))</f>
        <v>KCStore101</v>
      </c>
      <c r="H18" s="229"/>
      <c r="O18" s="264">
        <v>2017</v>
      </c>
      <c r="P18" s="265">
        <v>3</v>
      </c>
      <c r="Q18" s="145">
        <v>7422.4120446000015</v>
      </c>
      <c r="R18" s="145">
        <v>79.116061500000001</v>
      </c>
      <c r="S18" s="261">
        <f t="shared" ref="S18:S81" si="3">IF(Q18=0,"",Q18-R18)</f>
        <v>7343.2959831000016</v>
      </c>
      <c r="T18" s="244">
        <v>3029.0479254000002</v>
      </c>
      <c r="W18" s="266">
        <f t="shared" ref="W18:W81" si="4">IF(Q18=0,"",S18-T18)</f>
        <v>4314.2480577000015</v>
      </c>
      <c r="X18" s="246">
        <v>78.971062019999991</v>
      </c>
      <c r="Y18" s="244">
        <v>864.13957380000011</v>
      </c>
      <c r="Z18" s="246">
        <v>56.475526240000008</v>
      </c>
      <c r="AA18" s="244">
        <v>0</v>
      </c>
      <c r="AB18" s="244">
        <v>214.92189604999999</v>
      </c>
      <c r="AC18" s="246">
        <v>23.761295570000001</v>
      </c>
      <c r="AD18" s="244">
        <v>316.86451968</v>
      </c>
      <c r="AE18" s="244">
        <v>731.12475168000003</v>
      </c>
      <c r="AF18" s="244">
        <v>215.46624384</v>
      </c>
      <c r="AG18" s="244">
        <v>308.16683711999997</v>
      </c>
      <c r="AH18" s="244">
        <v>0</v>
      </c>
      <c r="AI18" s="244">
        <v>136.56583776000002</v>
      </c>
      <c r="AJ18" s="244">
        <v>50.128798080000003</v>
      </c>
      <c r="AK18" s="244">
        <v>8.1884505599999997</v>
      </c>
      <c r="AL18" s="246">
        <v>4.3793952000000003</v>
      </c>
      <c r="AM18" s="244">
        <v>50.17972128000001</v>
      </c>
      <c r="AN18" s="244">
        <v>8.3004815999999995</v>
      </c>
      <c r="AO18" s="244">
        <v>18.474936960000001</v>
      </c>
      <c r="AP18" s="244">
        <v>3.4729622400000002</v>
      </c>
      <c r="AQ18" s="244">
        <v>9.2985763200000005</v>
      </c>
      <c r="AR18" s="244">
        <v>0</v>
      </c>
      <c r="AS18" s="244">
        <v>3.6155471999999995</v>
      </c>
      <c r="AT18" s="246">
        <v>86.722209600000014</v>
      </c>
      <c r="AU18" s="261">
        <f t="shared" ref="AU18:AU81" si="5">IF(Q18=0,"",SUM(AM18:AT18))</f>
        <v>180.06443520000002</v>
      </c>
      <c r="AV18" s="261">
        <f t="shared" ref="AV18:AV81" si="6">IF(Q18=0,"",SUM(AD18:AL18)+AU18)</f>
        <v>1950.9492691200003</v>
      </c>
      <c r="AW18" s="245">
        <v>148.08485999999999</v>
      </c>
      <c r="AX18" s="261">
        <f t="shared" ref="AX18:AX81" si="7">IF(Q18=0,"",(W18-SUM(X18:Z18)+SUM(AA18:AC18)-AV18-AW18))</f>
        <v>1454.3109581400013</v>
      </c>
      <c r="AY18" s="244">
        <v>0</v>
      </c>
      <c r="AZ18" s="244">
        <v>251.62171583999998</v>
      </c>
      <c r="BA18" s="246">
        <v>207.36363449999999</v>
      </c>
      <c r="BB18" s="262">
        <f t="shared" ref="BB18:BB81" si="8">IF(Q18=0,"",(AX18-SUM(AY18:BA18)))</f>
        <v>995.32560780000131</v>
      </c>
      <c r="BC18" s="272">
        <f t="shared" ref="BC18:BC81" si="9">IF(Q18=0,"",AX18/Q18)</f>
        <v>0.19593508813594504</v>
      </c>
    </row>
    <row r="19" spans="1:137">
      <c r="B19" s="93"/>
      <c r="D19" s="258" t="str">
        <f t="shared" si="1"/>
        <v/>
      </c>
      <c r="E19" s="243">
        <f t="shared" si="2"/>
        <v>2</v>
      </c>
      <c r="F19" s="144" t="s">
        <v>65</v>
      </c>
      <c r="G19" s="218" t="str">
        <f>IF(Q19=0,"",VLOOKUP($F:$F,zSbu!$B:$H,2,FALSE))</f>
        <v>KCStore102</v>
      </c>
      <c r="H19" s="229"/>
      <c r="O19" s="264">
        <v>2017</v>
      </c>
      <c r="P19" s="265">
        <v>3</v>
      </c>
      <c r="Q19" s="145">
        <v>5942.7739476000006</v>
      </c>
      <c r="R19" s="145">
        <v>107.85151125</v>
      </c>
      <c r="S19" s="261">
        <f t="shared" si="3"/>
        <v>5834.9224363500007</v>
      </c>
      <c r="T19" s="244">
        <v>2420.9569818</v>
      </c>
      <c r="W19" s="266">
        <f t="shared" si="4"/>
        <v>3413.9654545500007</v>
      </c>
      <c r="X19" s="246">
        <v>70.223941519999997</v>
      </c>
      <c r="Y19" s="244">
        <v>686.48840387999996</v>
      </c>
      <c r="Z19" s="246">
        <v>28.597938669999998</v>
      </c>
      <c r="AA19" s="244">
        <v>0</v>
      </c>
      <c r="AB19" s="244">
        <v>84.507474760000008</v>
      </c>
      <c r="AC19" s="246">
        <v>41.502514089999998</v>
      </c>
      <c r="AD19" s="244">
        <v>188.74174848000001</v>
      </c>
      <c r="AE19" s="244">
        <v>569.31119136000007</v>
      </c>
      <c r="AF19" s="244">
        <v>312.16940063999999</v>
      </c>
      <c r="AG19" s="244">
        <v>249.48294144000005</v>
      </c>
      <c r="AH19" s="244">
        <v>0</v>
      </c>
      <c r="AI19" s="244">
        <v>121.94069472000001</v>
      </c>
      <c r="AJ19" s="244">
        <v>79.80683904</v>
      </c>
      <c r="AK19" s="244">
        <v>2.6785603199999999</v>
      </c>
      <c r="AL19" s="246">
        <v>3.8497939199999993</v>
      </c>
      <c r="AM19" s="244">
        <v>56.035889280000006</v>
      </c>
      <c r="AN19" s="244">
        <v>0.8555097599999999</v>
      </c>
      <c r="AO19" s="244">
        <v>20.786850240000003</v>
      </c>
      <c r="AP19" s="244">
        <v>0.79440191999999998</v>
      </c>
      <c r="AQ19" s="244">
        <v>8.5041744000000001</v>
      </c>
      <c r="AR19" s="244">
        <v>0</v>
      </c>
      <c r="AS19" s="244">
        <v>27.936467520000001</v>
      </c>
      <c r="AT19" s="246">
        <v>96.805003199999987</v>
      </c>
      <c r="AU19" s="261">
        <f t="shared" si="5"/>
        <v>211.71829631999998</v>
      </c>
      <c r="AV19" s="261">
        <f t="shared" si="6"/>
        <v>1739.6994662400002</v>
      </c>
      <c r="AW19" s="245">
        <v>118.5578625</v>
      </c>
      <c r="AX19" s="261">
        <f t="shared" si="7"/>
        <v>896.40783059000046</v>
      </c>
      <c r="AY19" s="244">
        <v>0</v>
      </c>
      <c r="AZ19" s="244">
        <v>0</v>
      </c>
      <c r="BA19" s="246">
        <v>285.80694899999997</v>
      </c>
      <c r="BB19" s="262">
        <f t="shared" si="8"/>
        <v>610.60088159000043</v>
      </c>
      <c r="BC19" s="272">
        <f t="shared" si="9"/>
        <v>0.15083996774806085</v>
      </c>
    </row>
    <row r="20" spans="1:137">
      <c r="B20" s="93"/>
      <c r="D20" s="258" t="str">
        <f t="shared" si="1"/>
        <v/>
      </c>
      <c r="E20" s="243">
        <f t="shared" si="2"/>
        <v>3</v>
      </c>
      <c r="F20" s="144" t="s">
        <v>69</v>
      </c>
      <c r="G20" s="218" t="str">
        <f>IF(Q20=0,"",VLOOKUP($F:$F,zSbu!$B:$H,2,FALSE))</f>
        <v>KCStore103</v>
      </c>
      <c r="H20" s="229"/>
      <c r="O20" s="264">
        <v>2017</v>
      </c>
      <c r="P20" s="265">
        <v>3</v>
      </c>
      <c r="Q20" s="145">
        <v>7019.6763672000006</v>
      </c>
      <c r="R20" s="145">
        <v>74.742113250000003</v>
      </c>
      <c r="S20" s="261">
        <f t="shared" si="3"/>
        <v>6944.9342539500003</v>
      </c>
      <c r="T20" s="244">
        <v>2789.4612815999999</v>
      </c>
      <c r="W20" s="266">
        <f t="shared" si="4"/>
        <v>4155.4729723500004</v>
      </c>
      <c r="X20" s="246">
        <v>72.79662402000001</v>
      </c>
      <c r="Y20" s="244">
        <v>817.26659747999997</v>
      </c>
      <c r="Z20" s="246">
        <v>60.375712909999997</v>
      </c>
      <c r="AA20" s="244">
        <v>0</v>
      </c>
      <c r="AB20" s="244">
        <v>82.089153210000006</v>
      </c>
      <c r="AC20" s="246">
        <v>22.670478190000004</v>
      </c>
      <c r="AD20" s="244">
        <v>237.82152864</v>
      </c>
      <c r="AE20" s="244">
        <v>787.38470303999998</v>
      </c>
      <c r="AF20" s="244">
        <v>188.68064064000001</v>
      </c>
      <c r="AG20" s="244">
        <v>214.04039423999998</v>
      </c>
      <c r="AH20" s="244">
        <v>0</v>
      </c>
      <c r="AI20" s="244">
        <v>154.53154272</v>
      </c>
      <c r="AJ20" s="244">
        <v>70.599924479999984</v>
      </c>
      <c r="AK20" s="244">
        <v>7.0681401600000013</v>
      </c>
      <c r="AL20" s="246">
        <v>8.0051270400000014</v>
      </c>
      <c r="AM20" s="244">
        <v>50.17972128000001</v>
      </c>
      <c r="AN20" s="244">
        <v>14.981605440000001</v>
      </c>
      <c r="AO20" s="244">
        <v>16.662071040000001</v>
      </c>
      <c r="AP20" s="244">
        <v>9.5939308800000003</v>
      </c>
      <c r="AQ20" s="244">
        <v>6.3144767999999996</v>
      </c>
      <c r="AR20" s="244">
        <v>0</v>
      </c>
      <c r="AS20" s="244">
        <v>2.1896976000000001</v>
      </c>
      <c r="AT20" s="246">
        <v>86.6712864</v>
      </c>
      <c r="AU20" s="261">
        <f t="shared" si="5"/>
        <v>186.59278943999999</v>
      </c>
      <c r="AV20" s="261">
        <f t="shared" si="6"/>
        <v>1854.7247904000001</v>
      </c>
      <c r="AW20" s="245">
        <v>140.04201750000001</v>
      </c>
      <c r="AX20" s="261">
        <f t="shared" si="7"/>
        <v>1315.0268614400006</v>
      </c>
      <c r="AY20" s="244">
        <v>0</v>
      </c>
      <c r="AZ20" s="244">
        <v>0</v>
      </c>
      <c r="BA20" s="246">
        <v>61.354657499999995</v>
      </c>
      <c r="BB20" s="262">
        <f t="shared" si="8"/>
        <v>1253.6722039400006</v>
      </c>
      <c r="BC20" s="272">
        <f t="shared" si="9"/>
        <v>0.18733440014194513</v>
      </c>
    </row>
    <row r="21" spans="1:137">
      <c r="B21" s="93"/>
      <c r="D21" s="258" t="str">
        <f t="shared" si="1"/>
        <v/>
      </c>
      <c r="E21" s="243">
        <f t="shared" si="2"/>
        <v>4</v>
      </c>
      <c r="F21" s="144" t="s">
        <v>73</v>
      </c>
      <c r="G21" s="218" t="str">
        <f>IF(Q21=0,"",VLOOKUP($F:$F,zSbu!$B:$H,2,FALSE))</f>
        <v>KCStore104</v>
      </c>
      <c r="H21" s="229"/>
      <c r="O21" s="264">
        <v>2017</v>
      </c>
      <c r="P21" s="265">
        <v>3</v>
      </c>
      <c r="Q21" s="145">
        <v>4727.1530502000005</v>
      </c>
      <c r="R21" s="145">
        <v>82.441973250000004</v>
      </c>
      <c r="S21" s="261">
        <f t="shared" si="3"/>
        <v>4644.7110769500005</v>
      </c>
      <c r="T21" s="244">
        <v>1931.8178754000003</v>
      </c>
      <c r="W21" s="266">
        <f t="shared" si="4"/>
        <v>2712.8932015500004</v>
      </c>
      <c r="X21" s="246">
        <v>45.659969009999998</v>
      </c>
      <c r="Y21" s="244">
        <v>546.4845208800001</v>
      </c>
      <c r="Z21" s="246">
        <v>32.508416070000003</v>
      </c>
      <c r="AA21" s="244">
        <v>0</v>
      </c>
      <c r="AB21" s="244">
        <v>-13.861613310000001</v>
      </c>
      <c r="AC21" s="246">
        <v>44.301592649999996</v>
      </c>
      <c r="AD21" s="244">
        <v>183.48647423999998</v>
      </c>
      <c r="AE21" s="244">
        <v>427.71414143999993</v>
      </c>
      <c r="AF21" s="244">
        <v>502.52032223999998</v>
      </c>
      <c r="AG21" s="244">
        <v>164.06436576000004</v>
      </c>
      <c r="AH21" s="244">
        <v>0</v>
      </c>
      <c r="AI21" s="244">
        <v>112.98839616000001</v>
      </c>
      <c r="AJ21" s="244">
        <v>69.408321600000008</v>
      </c>
      <c r="AK21" s="244">
        <v>3.0350227199999997</v>
      </c>
      <c r="AL21" s="246">
        <v>3.01465344</v>
      </c>
      <c r="AM21" s="244">
        <v>28.017944640000003</v>
      </c>
      <c r="AN21" s="244">
        <v>0.33609312000000002</v>
      </c>
      <c r="AO21" s="244">
        <v>18.85176864</v>
      </c>
      <c r="AP21" s="244">
        <v>5.0413968000000002</v>
      </c>
      <c r="AQ21" s="244">
        <v>8.4430665599999983</v>
      </c>
      <c r="AR21" s="244">
        <v>0</v>
      </c>
      <c r="AS21" s="244">
        <v>3.7479475200000003</v>
      </c>
      <c r="AT21" s="246">
        <v>78.044896320000007</v>
      </c>
      <c r="AU21" s="261">
        <f t="shared" si="5"/>
        <v>142.48311360000002</v>
      </c>
      <c r="AV21" s="261">
        <f t="shared" si="6"/>
        <v>1608.7148112</v>
      </c>
      <c r="AW21" s="245">
        <v>94.308637500000017</v>
      </c>
      <c r="AX21" s="261">
        <f t="shared" si="7"/>
        <v>415.65682622999998</v>
      </c>
      <c r="AY21" s="244">
        <v>0</v>
      </c>
      <c r="AZ21" s="244">
        <v>0</v>
      </c>
      <c r="BA21" s="246">
        <v>252.91380224999997</v>
      </c>
      <c r="BB21" s="262">
        <f t="shared" si="8"/>
        <v>162.74302398</v>
      </c>
      <c r="BC21" s="272">
        <f t="shared" si="9"/>
        <v>8.7929631601924546E-2</v>
      </c>
    </row>
    <row r="22" spans="1:137">
      <c r="B22" s="93"/>
      <c r="D22" s="258" t="str">
        <f t="shared" si="1"/>
        <v/>
      </c>
      <c r="E22" s="243">
        <f t="shared" si="2"/>
        <v>5</v>
      </c>
      <c r="F22" s="144" t="s">
        <v>75</v>
      </c>
      <c r="G22" s="218" t="str">
        <f>IF(Q22=0,"",VLOOKUP($F:$F,zSbu!$B:$H,2,FALSE))</f>
        <v>KCStore105</v>
      </c>
      <c r="H22" s="229"/>
      <c r="O22" s="264">
        <v>2017</v>
      </c>
      <c r="P22" s="265">
        <v>3</v>
      </c>
      <c r="Q22" s="145">
        <v>4301.9997804000004</v>
      </c>
      <c r="R22" s="145">
        <v>114.93110475000002</v>
      </c>
      <c r="S22" s="261">
        <f t="shared" si="3"/>
        <v>4187.0686756500008</v>
      </c>
      <c r="T22" s="244">
        <v>1672.9155828</v>
      </c>
      <c r="W22" s="266">
        <f t="shared" si="4"/>
        <v>2514.1530928500006</v>
      </c>
      <c r="X22" s="246">
        <v>60.581527509999994</v>
      </c>
      <c r="Y22" s="244">
        <v>492.48995976000003</v>
      </c>
      <c r="Z22" s="246">
        <v>30.717829050000002</v>
      </c>
      <c r="AA22" s="244">
        <v>0</v>
      </c>
      <c r="AB22" s="244">
        <v>-14.9215585</v>
      </c>
      <c r="AC22" s="246">
        <v>23.473155129999999</v>
      </c>
      <c r="AD22" s="244">
        <v>154.06304928000003</v>
      </c>
      <c r="AE22" s="244">
        <v>412.09090368</v>
      </c>
      <c r="AF22" s="244">
        <v>302.85045503999999</v>
      </c>
      <c r="AG22" s="244">
        <v>146.58752352000002</v>
      </c>
      <c r="AH22" s="244">
        <v>0</v>
      </c>
      <c r="AI22" s="244">
        <v>81.752105280000009</v>
      </c>
      <c r="AJ22" s="244">
        <v>30.360411839999998</v>
      </c>
      <c r="AK22" s="244">
        <v>5.6321059199999999</v>
      </c>
      <c r="AL22" s="246">
        <v>4.7969654400000001</v>
      </c>
      <c r="AM22" s="244">
        <v>1.2323414400000001</v>
      </c>
      <c r="AN22" s="244">
        <v>3.6053625600000005</v>
      </c>
      <c r="AO22" s="244">
        <v>11.02996512</v>
      </c>
      <c r="AP22" s="244">
        <v>0</v>
      </c>
      <c r="AQ22" s="244">
        <v>9.1458067200000013</v>
      </c>
      <c r="AR22" s="244">
        <v>0</v>
      </c>
      <c r="AS22" s="244">
        <v>4.39976448</v>
      </c>
      <c r="AT22" s="246">
        <v>55.811827199999996</v>
      </c>
      <c r="AU22" s="261">
        <f t="shared" si="5"/>
        <v>85.225067519999996</v>
      </c>
      <c r="AV22" s="261">
        <f t="shared" si="6"/>
        <v>1223.3585875199999</v>
      </c>
      <c r="AW22" s="245">
        <v>85.826895000000007</v>
      </c>
      <c r="AX22" s="261">
        <f t="shared" si="7"/>
        <v>629.72989064000046</v>
      </c>
      <c r="AY22" s="244">
        <v>0</v>
      </c>
      <c r="AZ22" s="244">
        <v>0</v>
      </c>
      <c r="BA22" s="246">
        <v>88.481641499999995</v>
      </c>
      <c r="BB22" s="262">
        <f t="shared" si="8"/>
        <v>541.24824914000044</v>
      </c>
      <c r="BC22" s="272">
        <f t="shared" si="9"/>
        <v>0.14638073518949554</v>
      </c>
    </row>
    <row r="23" spans="1:137">
      <c r="B23" s="93"/>
      <c r="D23" s="258" t="str">
        <f t="shared" si="1"/>
        <v/>
      </c>
      <c r="E23" s="243">
        <f t="shared" si="2"/>
        <v>6</v>
      </c>
      <c r="F23" s="144" t="s">
        <v>78</v>
      </c>
      <c r="G23" s="218" t="str">
        <f>IF(Q23=0,"",VLOOKUP($F:$F,zSbu!$B:$H,2,FALSE))</f>
        <v>KCStore106</v>
      </c>
      <c r="H23" s="229"/>
      <c r="O23" s="264">
        <v>2017</v>
      </c>
      <c r="P23" s="265">
        <v>3</v>
      </c>
      <c r="Q23" s="145">
        <v>7853.7802014000008</v>
      </c>
      <c r="R23" s="145">
        <v>217.30715999999998</v>
      </c>
      <c r="S23" s="261">
        <f t="shared" si="3"/>
        <v>7636.4730414000005</v>
      </c>
      <c r="T23" s="244">
        <v>3146.5367892000004</v>
      </c>
      <c r="W23" s="266">
        <f t="shared" si="4"/>
        <v>4489.9362522000001</v>
      </c>
      <c r="X23" s="246">
        <v>104.49207242</v>
      </c>
      <c r="Y23" s="244">
        <v>898.19369747999997</v>
      </c>
      <c r="Z23" s="246">
        <v>45.495317330000006</v>
      </c>
      <c r="AA23" s="244">
        <v>0</v>
      </c>
      <c r="AB23" s="244">
        <v>137.14455871000001</v>
      </c>
      <c r="AC23" s="246">
        <v>24.33757645</v>
      </c>
      <c r="AD23" s="244">
        <v>251.94762432000002</v>
      </c>
      <c r="AE23" s="244">
        <v>727.32588095999995</v>
      </c>
      <c r="AF23" s="244">
        <v>233.31991776000001</v>
      </c>
      <c r="AG23" s="244">
        <v>251.28562271999999</v>
      </c>
      <c r="AH23" s="244">
        <v>0</v>
      </c>
      <c r="AI23" s="244">
        <v>155.76388415999998</v>
      </c>
      <c r="AJ23" s="244">
        <v>80.835487680000014</v>
      </c>
      <c r="AK23" s="244">
        <v>9.4309766400000008</v>
      </c>
      <c r="AL23" s="246">
        <v>10.510548479999999</v>
      </c>
      <c r="AM23" s="244">
        <v>54.650778239999994</v>
      </c>
      <c r="AN23" s="244">
        <v>8.9013753599999994</v>
      </c>
      <c r="AO23" s="244">
        <v>25.93009344</v>
      </c>
      <c r="AP23" s="244">
        <v>0</v>
      </c>
      <c r="AQ23" s="244">
        <v>2.6276371199999997</v>
      </c>
      <c r="AR23" s="244">
        <v>0</v>
      </c>
      <c r="AS23" s="244">
        <v>7.5977414400000001</v>
      </c>
      <c r="AT23" s="246">
        <v>25.909724160000003</v>
      </c>
      <c r="AU23" s="261">
        <f t="shared" si="5"/>
        <v>125.61734976</v>
      </c>
      <c r="AV23" s="261">
        <f t="shared" si="6"/>
        <v>1846.0372924799997</v>
      </c>
      <c r="AW23" s="245">
        <v>156.68729999999999</v>
      </c>
      <c r="AX23" s="261">
        <f t="shared" si="7"/>
        <v>1600.51270765</v>
      </c>
      <c r="AY23" s="244">
        <v>0</v>
      </c>
      <c r="AZ23" s="244">
        <v>0</v>
      </c>
      <c r="BA23" s="246">
        <v>101.56671825000001</v>
      </c>
      <c r="BB23" s="262">
        <f t="shared" si="8"/>
        <v>1498.9459894000001</v>
      </c>
      <c r="BC23" s="272">
        <f t="shared" si="9"/>
        <v>0.20378883373444745</v>
      </c>
    </row>
    <row r="24" spans="1:137">
      <c r="D24" s="258" t="str">
        <f t="shared" si="1"/>
        <v/>
      </c>
      <c r="E24" s="243">
        <f t="shared" si="2"/>
        <v>7</v>
      </c>
      <c r="F24" s="144" t="s">
        <v>81</v>
      </c>
      <c r="G24" s="218" t="str">
        <f>IF(Q24=0,"",VLOOKUP($F:$F,zSbu!$B:$H,2,FALSE))</f>
        <v>KCStore107</v>
      </c>
      <c r="H24" s="229"/>
      <c r="O24" s="264">
        <v>2017</v>
      </c>
      <c r="P24" s="265">
        <v>3</v>
      </c>
      <c r="Q24" s="145">
        <v>6800.6153502000006</v>
      </c>
      <c r="R24" s="145">
        <v>120.10712175000002</v>
      </c>
      <c r="S24" s="261">
        <f t="shared" si="3"/>
        <v>6680.5082284500004</v>
      </c>
      <c r="T24" s="244">
        <v>2779.6934592000002</v>
      </c>
      <c r="W24" s="266">
        <f t="shared" si="4"/>
        <v>3900.8147692500002</v>
      </c>
      <c r="X24" s="246">
        <v>77.725883690000003</v>
      </c>
      <c r="Y24" s="244">
        <v>785.98557575999996</v>
      </c>
      <c r="Z24" s="246">
        <v>43.426880600000004</v>
      </c>
      <c r="AA24" s="244">
        <v>0</v>
      </c>
      <c r="AB24" s="244">
        <v>11.18602351</v>
      </c>
      <c r="AC24" s="246">
        <v>55.117149879999999</v>
      </c>
      <c r="AD24" s="244">
        <v>211.39238784</v>
      </c>
      <c r="AE24" s="244">
        <v>643.54703231999997</v>
      </c>
      <c r="AF24" s="244">
        <v>127.30800000000001</v>
      </c>
      <c r="AG24" s="244">
        <v>230.34600287999999</v>
      </c>
      <c r="AH24" s="244">
        <v>0</v>
      </c>
      <c r="AI24" s="244">
        <v>125.2201488</v>
      </c>
      <c r="AJ24" s="244">
        <v>102.26397023999999</v>
      </c>
      <c r="AK24" s="244">
        <v>9.8485468799999989</v>
      </c>
      <c r="AL24" s="246">
        <v>8.2597430399999983</v>
      </c>
      <c r="AM24" s="244">
        <v>53.693422080000005</v>
      </c>
      <c r="AN24" s="244">
        <v>4.7562268799999998</v>
      </c>
      <c r="AO24" s="244">
        <v>19.748016960000001</v>
      </c>
      <c r="AP24" s="244">
        <v>0</v>
      </c>
      <c r="AQ24" s="244">
        <v>8.4125126399999992</v>
      </c>
      <c r="AR24" s="244">
        <v>0</v>
      </c>
      <c r="AS24" s="244">
        <v>25.461600000000001</v>
      </c>
      <c r="AT24" s="246">
        <v>96.143001600000019</v>
      </c>
      <c r="AU24" s="261">
        <f t="shared" si="5"/>
        <v>208.21478016000003</v>
      </c>
      <c r="AV24" s="261">
        <f t="shared" si="6"/>
        <v>1666.40061216</v>
      </c>
      <c r="AW24" s="245">
        <v>149.37961499999997</v>
      </c>
      <c r="AX24" s="261">
        <f t="shared" si="7"/>
        <v>1244.1993754300004</v>
      </c>
      <c r="AY24" s="244">
        <v>0</v>
      </c>
      <c r="AZ24" s="244">
        <v>0</v>
      </c>
      <c r="BA24" s="246">
        <v>96.513981749999985</v>
      </c>
      <c r="BB24" s="262">
        <f t="shared" si="8"/>
        <v>1147.6853936800003</v>
      </c>
      <c r="BC24" s="272">
        <f t="shared" si="9"/>
        <v>0.18295394039502755</v>
      </c>
    </row>
    <row r="25" spans="1:137">
      <c r="B25" s="93"/>
      <c r="D25" s="258" t="str">
        <f t="shared" si="1"/>
        <v/>
      </c>
      <c r="E25" s="243">
        <f t="shared" si="2"/>
        <v>8</v>
      </c>
      <c r="F25" s="144" t="s">
        <v>84</v>
      </c>
      <c r="G25" s="218" t="str">
        <f>IF(Q25=0,"",VLOOKUP($F:$F,zSbu!$B:$H,2,FALSE))</f>
        <v>KCStore108</v>
      </c>
      <c r="H25" s="229"/>
      <c r="O25" s="264">
        <v>2017</v>
      </c>
      <c r="P25" s="265">
        <v>3</v>
      </c>
      <c r="Q25" s="145">
        <v>12068.716564800003</v>
      </c>
      <c r="R25" s="145">
        <v>190.25070750000003</v>
      </c>
      <c r="S25" s="261">
        <f t="shared" si="3"/>
        <v>11878.465857300003</v>
      </c>
      <c r="T25" s="244">
        <v>4801.9186908000001</v>
      </c>
      <c r="W25" s="266">
        <f t="shared" si="4"/>
        <v>7076.5471665000032</v>
      </c>
      <c r="X25" s="246">
        <v>138.69845893999999</v>
      </c>
      <c r="Y25" s="244">
        <v>1397.6218072800002</v>
      </c>
      <c r="Z25" s="246">
        <v>77.715592959999995</v>
      </c>
      <c r="AA25" s="244">
        <v>0</v>
      </c>
      <c r="AB25" s="244">
        <v>-107.31173244</v>
      </c>
      <c r="AC25" s="246">
        <v>96.619663969999991</v>
      </c>
      <c r="AD25" s="244">
        <v>342.64184352000001</v>
      </c>
      <c r="AE25" s="244">
        <v>1058.8562822400002</v>
      </c>
      <c r="AF25" s="244">
        <v>839.9272608</v>
      </c>
      <c r="AG25" s="244">
        <v>412.81401311999997</v>
      </c>
      <c r="AH25" s="244">
        <v>0</v>
      </c>
      <c r="AI25" s="244">
        <v>237.62802048</v>
      </c>
      <c r="AJ25" s="244">
        <v>116.53265088000001</v>
      </c>
      <c r="AK25" s="244">
        <v>16.62133248</v>
      </c>
      <c r="AL25" s="246">
        <v>4.1960716800000002</v>
      </c>
      <c r="AM25" s="244">
        <v>53.693422080000005</v>
      </c>
      <c r="AN25" s="244">
        <v>2.89243776</v>
      </c>
      <c r="AO25" s="244">
        <v>34.189836479999997</v>
      </c>
      <c r="AP25" s="244">
        <v>5.0413968000000002</v>
      </c>
      <c r="AQ25" s="244">
        <v>10.225378559999998</v>
      </c>
      <c r="AR25" s="244">
        <v>0</v>
      </c>
      <c r="AS25" s="244">
        <v>132.61419744000003</v>
      </c>
      <c r="AT25" s="246">
        <v>141.84148128000001</v>
      </c>
      <c r="AU25" s="261">
        <f t="shared" si="5"/>
        <v>380.49815040000004</v>
      </c>
      <c r="AV25" s="261">
        <f t="shared" si="6"/>
        <v>3409.7156256000003</v>
      </c>
      <c r="AW25" s="245">
        <v>240.78054000000003</v>
      </c>
      <c r="AX25" s="261">
        <f t="shared" si="7"/>
        <v>1801.3230732500026</v>
      </c>
      <c r="AY25" s="244">
        <v>0</v>
      </c>
      <c r="AZ25" s="244">
        <v>0</v>
      </c>
      <c r="BA25" s="246">
        <v>219.97868924999997</v>
      </c>
      <c r="BB25" s="262">
        <f t="shared" si="8"/>
        <v>1581.3443840000027</v>
      </c>
      <c r="BC25" s="272">
        <f t="shared" si="9"/>
        <v>0.14925556197945669</v>
      </c>
    </row>
    <row r="26" spans="1:137">
      <c r="B26" s="93"/>
      <c r="D26" s="258" t="str">
        <f t="shared" si="1"/>
        <v/>
      </c>
      <c r="E26" s="243">
        <f t="shared" si="2"/>
        <v>9</v>
      </c>
      <c r="F26" s="144" t="s">
        <v>86</v>
      </c>
      <c r="G26" s="218" t="str">
        <f>IF(Q26=0,"",VLOOKUP($F:$F,zSbu!$B:$H,2,FALSE))</f>
        <v>KCStore109</v>
      </c>
      <c r="H26" s="229"/>
      <c r="O26" s="264">
        <v>2017</v>
      </c>
      <c r="P26" s="265">
        <v>3</v>
      </c>
      <c r="Q26" s="145">
        <v>11751.636329999999</v>
      </c>
      <c r="R26" s="145">
        <v>184.06943100000001</v>
      </c>
      <c r="S26" s="261">
        <f t="shared" si="3"/>
        <v>11567.566898999999</v>
      </c>
      <c r="T26" s="244">
        <v>4696.3316106000002</v>
      </c>
      <c r="W26" s="266">
        <f t="shared" si="4"/>
        <v>6871.2352883999993</v>
      </c>
      <c r="X26" s="246">
        <v>115.47228133</v>
      </c>
      <c r="Y26" s="244">
        <v>1361.0535483599999</v>
      </c>
      <c r="Z26" s="246">
        <v>59.922920789999999</v>
      </c>
      <c r="AA26" s="244">
        <v>0</v>
      </c>
      <c r="AB26" s="244">
        <v>280.24745008999997</v>
      </c>
      <c r="AC26" s="246">
        <v>-26.4471761</v>
      </c>
      <c r="AD26" s="244">
        <v>324.72706176000003</v>
      </c>
      <c r="AE26" s="244">
        <v>1135.4040364800001</v>
      </c>
      <c r="AF26" s="244">
        <v>656.81761824</v>
      </c>
      <c r="AG26" s="244">
        <v>377.6464512</v>
      </c>
      <c r="AH26" s="244">
        <v>0</v>
      </c>
      <c r="AI26" s="244">
        <v>250.00235807999999</v>
      </c>
      <c r="AJ26" s="244">
        <v>130.39394592000002</v>
      </c>
      <c r="AK26" s="244">
        <v>5.9885683199999997</v>
      </c>
      <c r="AL26" s="246">
        <v>12.353968320000002</v>
      </c>
      <c r="AM26" s="244">
        <v>50.17972128000001</v>
      </c>
      <c r="AN26" s="244">
        <v>3.3201926399999997</v>
      </c>
      <c r="AO26" s="244">
        <v>25.420861439999999</v>
      </c>
      <c r="AP26" s="244">
        <v>1.58880384</v>
      </c>
      <c r="AQ26" s="244">
        <v>12.944677440000001</v>
      </c>
      <c r="AR26" s="244">
        <v>0</v>
      </c>
      <c r="AS26" s="244">
        <v>114.75033888</v>
      </c>
      <c r="AT26" s="246">
        <v>140.21193887999999</v>
      </c>
      <c r="AU26" s="261">
        <f t="shared" si="5"/>
        <v>348.41653439999999</v>
      </c>
      <c r="AV26" s="261">
        <f t="shared" si="6"/>
        <v>3241.7505427200003</v>
      </c>
      <c r="AW26" s="245">
        <v>234.44940750000001</v>
      </c>
      <c r="AX26" s="261">
        <f t="shared" si="7"/>
        <v>2112.386861689999</v>
      </c>
      <c r="AY26" s="244">
        <v>0</v>
      </c>
      <c r="AZ26" s="244">
        <v>0</v>
      </c>
      <c r="BA26" s="246">
        <v>124.61458274999997</v>
      </c>
      <c r="BB26" s="262">
        <f t="shared" si="8"/>
        <v>1987.7722789399991</v>
      </c>
      <c r="BC26" s="272">
        <f t="shared" si="9"/>
        <v>0.17975257252451066</v>
      </c>
    </row>
    <row r="27" spans="1:137">
      <c r="B27" s="93"/>
      <c r="D27" s="258" t="str">
        <f t="shared" si="1"/>
        <v/>
      </c>
      <c r="E27" s="243">
        <f t="shared" si="2"/>
        <v>10</v>
      </c>
      <c r="F27" s="144" t="s">
        <v>89</v>
      </c>
      <c r="G27" s="218" t="str">
        <f>IF(Q27=0,"",VLOOKUP($F:$F,zSbu!$B:$H,2,FALSE))</f>
        <v>KCStore110</v>
      </c>
      <c r="H27" s="229"/>
      <c r="O27" s="264">
        <v>2017</v>
      </c>
      <c r="P27" s="265">
        <v>3</v>
      </c>
      <c r="Q27" s="145">
        <v>5907.2555934000002</v>
      </c>
      <c r="R27" s="145">
        <v>98.076966750000011</v>
      </c>
      <c r="S27" s="261">
        <f t="shared" si="3"/>
        <v>5809.1786266500003</v>
      </c>
      <c r="T27" s="244">
        <v>2367.2559582000004</v>
      </c>
      <c r="W27" s="266">
        <f t="shared" si="4"/>
        <v>3441.9226684499999</v>
      </c>
      <c r="X27" s="246">
        <v>64.131829360000012</v>
      </c>
      <c r="Y27" s="244">
        <v>683.4887060399999</v>
      </c>
      <c r="Z27" s="246">
        <v>45.804039230000001</v>
      </c>
      <c r="AA27" s="244">
        <v>0</v>
      </c>
      <c r="AB27" s="244">
        <v>89.66313049</v>
      </c>
      <c r="AC27" s="246">
        <v>32.302601469999999</v>
      </c>
      <c r="AD27" s="244">
        <v>147.48377184</v>
      </c>
      <c r="AE27" s="244">
        <v>520.8323049600001</v>
      </c>
      <c r="AF27" s="244">
        <v>206.25932928</v>
      </c>
      <c r="AG27" s="244">
        <v>212.15623583999999</v>
      </c>
      <c r="AH27" s="244">
        <v>0</v>
      </c>
      <c r="AI27" s="244">
        <v>106.25634912000001</v>
      </c>
      <c r="AJ27" s="244">
        <v>121.12592352000001</v>
      </c>
      <c r="AK27" s="244">
        <v>5.6626598399999999</v>
      </c>
      <c r="AL27" s="246">
        <v>3.6868396800000003</v>
      </c>
      <c r="AM27" s="244">
        <v>27.569820480000001</v>
      </c>
      <c r="AN27" s="244">
        <v>4.46087232</v>
      </c>
      <c r="AO27" s="244">
        <v>9.9503932800000001</v>
      </c>
      <c r="AP27" s="244">
        <v>0</v>
      </c>
      <c r="AQ27" s="244">
        <v>6.78297024</v>
      </c>
      <c r="AR27" s="244">
        <v>0</v>
      </c>
      <c r="AS27" s="244">
        <v>5.1432431999999997</v>
      </c>
      <c r="AT27" s="246">
        <v>109.01638656</v>
      </c>
      <c r="AU27" s="261">
        <f t="shared" si="5"/>
        <v>162.92368607999998</v>
      </c>
      <c r="AV27" s="261">
        <f t="shared" si="6"/>
        <v>1486.3871001600003</v>
      </c>
      <c r="AW27" s="245">
        <v>117.8556225</v>
      </c>
      <c r="AX27" s="261">
        <f t="shared" si="7"/>
        <v>1166.22110312</v>
      </c>
      <c r="AY27" s="244">
        <v>0</v>
      </c>
      <c r="AZ27" s="244">
        <v>0</v>
      </c>
      <c r="BA27" s="246">
        <v>190.963224</v>
      </c>
      <c r="BB27" s="262">
        <f t="shared" si="8"/>
        <v>975.25787911999998</v>
      </c>
      <c r="BC27" s="272">
        <f t="shared" si="9"/>
        <v>0.19742181198710682</v>
      </c>
    </row>
    <row r="28" spans="1:137">
      <c r="B28" s="93"/>
      <c r="D28" s="258" t="str">
        <f t="shared" si="1"/>
        <v/>
      </c>
      <c r="E28" s="243">
        <f t="shared" si="2"/>
        <v>11</v>
      </c>
      <c r="F28" s="144" t="s">
        <v>93</v>
      </c>
      <c r="G28" s="218" t="str">
        <f>IF(Q28=0,"",VLOOKUP($F:$F,zSbu!$B:$H,2,FALSE))</f>
        <v>SSStore111</v>
      </c>
      <c r="H28" s="229"/>
      <c r="O28" s="264">
        <v>2017</v>
      </c>
      <c r="P28" s="265">
        <v>3</v>
      </c>
      <c r="Q28" s="145">
        <v>2792.8822194000004</v>
      </c>
      <c r="R28" s="145">
        <v>76.089588750000019</v>
      </c>
      <c r="S28" s="261">
        <f t="shared" si="3"/>
        <v>2716.7926306500003</v>
      </c>
      <c r="T28" s="244">
        <v>1615.4526275999999</v>
      </c>
      <c r="W28" s="266">
        <f t="shared" si="4"/>
        <v>1101.3400030500004</v>
      </c>
      <c r="X28" s="246">
        <v>85.989339880000003</v>
      </c>
      <c r="Y28" s="244">
        <v>213.03249804000001</v>
      </c>
      <c r="Z28" s="246">
        <v>38.497620929999997</v>
      </c>
      <c r="AA28" s="244">
        <v>0</v>
      </c>
      <c r="AB28" s="244">
        <v>28.927242029999999</v>
      </c>
      <c r="AC28" s="246">
        <v>8.5310151699999981</v>
      </c>
      <c r="AD28" s="244">
        <v>86.365747200000001</v>
      </c>
      <c r="AE28" s="244">
        <v>99.21876288</v>
      </c>
      <c r="AF28" s="244">
        <v>121.29906240000001</v>
      </c>
      <c r="AG28" s="244">
        <v>35.717532480000003</v>
      </c>
      <c r="AH28" s="244">
        <v>0</v>
      </c>
      <c r="AI28" s="244">
        <v>12.323414400000001</v>
      </c>
      <c r="AJ28" s="244">
        <v>7.9440192000000014</v>
      </c>
      <c r="AK28" s="244">
        <v>3.4424083199999997</v>
      </c>
      <c r="AL28" s="246">
        <v>1.6702809599999999</v>
      </c>
      <c r="AM28" s="244">
        <v>29.942841600000001</v>
      </c>
      <c r="AN28" s="244">
        <v>0</v>
      </c>
      <c r="AO28" s="244">
        <v>4.735857600000001</v>
      </c>
      <c r="AP28" s="244">
        <v>0</v>
      </c>
      <c r="AQ28" s="244">
        <v>2.9128070399999997</v>
      </c>
      <c r="AR28" s="244">
        <v>0</v>
      </c>
      <c r="AS28" s="244">
        <v>6.59964672</v>
      </c>
      <c r="AT28" s="246">
        <v>41.349638400000003</v>
      </c>
      <c r="AU28" s="261">
        <f t="shared" si="5"/>
        <v>85.540791360000014</v>
      </c>
      <c r="AV28" s="261">
        <f t="shared" si="6"/>
        <v>453.52201920000005</v>
      </c>
      <c r="AW28" s="245">
        <v>55.718355000000003</v>
      </c>
      <c r="AX28" s="261">
        <f t="shared" si="7"/>
        <v>292.03842720000046</v>
      </c>
      <c r="AY28" s="244">
        <v>0</v>
      </c>
      <c r="AZ28" s="244">
        <v>0</v>
      </c>
      <c r="BA28" s="246">
        <v>44.266000499999997</v>
      </c>
      <c r="BB28" s="262">
        <f t="shared" si="8"/>
        <v>247.77242670000047</v>
      </c>
      <c r="BC28" s="272">
        <f t="shared" si="9"/>
        <v>0.10456524989540718</v>
      </c>
    </row>
    <row r="29" spans="1:137">
      <c r="B29" s="93"/>
      <c r="D29" s="258" t="str">
        <f t="shared" si="1"/>
        <v/>
      </c>
      <c r="E29" s="243">
        <f t="shared" si="2"/>
        <v>12</v>
      </c>
      <c r="F29" s="144" t="s">
        <v>97</v>
      </c>
      <c r="G29" s="218" t="str">
        <f>IF(Q29=0,"",VLOOKUP($F:$F,zSbu!$B:$H,2,FALSE))</f>
        <v>KCStore112</v>
      </c>
      <c r="H29" s="229"/>
      <c r="O29" s="264">
        <v>2017</v>
      </c>
      <c r="P29" s="265">
        <v>3</v>
      </c>
      <c r="Q29" s="145">
        <v>7364.5200972000011</v>
      </c>
      <c r="R29" s="145">
        <v>123.3047025</v>
      </c>
      <c r="S29" s="261">
        <f t="shared" si="3"/>
        <v>7241.2153947000015</v>
      </c>
      <c r="T29" s="244">
        <v>3055.1614506000001</v>
      </c>
      <c r="W29" s="266">
        <f t="shared" si="4"/>
        <v>4186.0539441000019</v>
      </c>
      <c r="X29" s="246">
        <v>99.984732679999993</v>
      </c>
      <c r="Y29" s="244">
        <v>851.97892824000007</v>
      </c>
      <c r="Z29" s="246">
        <v>48.510501220000002</v>
      </c>
      <c r="AA29" s="244">
        <v>0</v>
      </c>
      <c r="AB29" s="244">
        <v>-21.744312490000002</v>
      </c>
      <c r="AC29" s="246">
        <v>42.788855339999998</v>
      </c>
      <c r="AD29" s="244">
        <v>236.58918720000003</v>
      </c>
      <c r="AE29" s="244">
        <v>646.28670048000004</v>
      </c>
      <c r="AF29" s="244">
        <v>303.63467231999999</v>
      </c>
      <c r="AG29" s="244">
        <v>366.901656</v>
      </c>
      <c r="AH29" s="244">
        <v>0</v>
      </c>
      <c r="AI29" s="244">
        <v>185.27897088</v>
      </c>
      <c r="AJ29" s="244">
        <v>141.4646496</v>
      </c>
      <c r="AK29" s="244">
        <v>4.6238265600000013</v>
      </c>
      <c r="AL29" s="246">
        <v>15.052897919999999</v>
      </c>
      <c r="AM29" s="244">
        <v>56.035889280000006</v>
      </c>
      <c r="AN29" s="244">
        <v>4.39976448</v>
      </c>
      <c r="AO29" s="244">
        <v>29.36231712</v>
      </c>
      <c r="AP29" s="244">
        <v>0</v>
      </c>
      <c r="AQ29" s="244">
        <v>12.282675840000001</v>
      </c>
      <c r="AR29" s="244">
        <v>0</v>
      </c>
      <c r="AS29" s="244">
        <v>4.9089964800000008</v>
      </c>
      <c r="AT29" s="246">
        <v>119.33342688</v>
      </c>
      <c r="AU29" s="261">
        <f t="shared" si="5"/>
        <v>226.32307008000001</v>
      </c>
      <c r="AV29" s="261">
        <f t="shared" si="6"/>
        <v>2126.1556310400001</v>
      </c>
      <c r="AW29" s="245">
        <v>146.921775</v>
      </c>
      <c r="AX29" s="261">
        <f t="shared" si="7"/>
        <v>933.54691877000209</v>
      </c>
      <c r="AY29" s="244">
        <v>0</v>
      </c>
      <c r="AZ29" s="244">
        <v>0</v>
      </c>
      <c r="BA29" s="246">
        <v>132.54620399999996</v>
      </c>
      <c r="BB29" s="262">
        <f t="shared" si="8"/>
        <v>801.00071477000211</v>
      </c>
      <c r="BC29" s="272">
        <f t="shared" si="9"/>
        <v>0.12676276341820802</v>
      </c>
    </row>
    <row r="30" spans="1:137">
      <c r="B30" s="93"/>
      <c r="D30" s="258" t="str">
        <f t="shared" si="1"/>
        <v/>
      </c>
      <c r="E30" s="243">
        <f t="shared" si="2"/>
        <v>13</v>
      </c>
      <c r="F30" s="144" t="s">
        <v>99</v>
      </c>
      <c r="G30" s="218" t="str">
        <f>IF(Q30=0,"",VLOOKUP($F:$F,zSbu!$B:$H,2,FALSE))</f>
        <v>KCStore113</v>
      </c>
      <c r="H30" s="229"/>
      <c r="O30" s="264">
        <v>2017</v>
      </c>
      <c r="P30" s="265">
        <v>3</v>
      </c>
      <c r="Q30" s="145">
        <v>4705.1424504000006</v>
      </c>
      <c r="R30" s="145">
        <v>36.02892825</v>
      </c>
      <c r="S30" s="261">
        <f t="shared" si="3"/>
        <v>4669.1135221500008</v>
      </c>
      <c r="T30" s="244">
        <v>1906.0893432</v>
      </c>
      <c r="W30" s="266">
        <f t="shared" si="4"/>
        <v>2763.0241789500005</v>
      </c>
      <c r="X30" s="246">
        <v>50.105564370000003</v>
      </c>
      <c r="Y30" s="244">
        <v>549.50579928000013</v>
      </c>
      <c r="Z30" s="246">
        <v>25.0064739</v>
      </c>
      <c r="AA30" s="244">
        <v>0</v>
      </c>
      <c r="AB30" s="244">
        <v>-12.647307169999999</v>
      </c>
      <c r="AC30" s="246">
        <v>23.740714110000003</v>
      </c>
      <c r="AD30" s="244">
        <v>195.24973344000003</v>
      </c>
      <c r="AE30" s="244">
        <v>527.35047456000007</v>
      </c>
      <c r="AF30" s="244">
        <v>278.53971936000005</v>
      </c>
      <c r="AG30" s="244">
        <v>301.73014463999999</v>
      </c>
      <c r="AH30" s="244">
        <v>0</v>
      </c>
      <c r="AI30" s="244">
        <v>121.08518496000001</v>
      </c>
      <c r="AJ30" s="244">
        <v>52.298126400000001</v>
      </c>
      <c r="AK30" s="244">
        <v>5.3571206399999998</v>
      </c>
      <c r="AL30" s="246">
        <v>1.00827936</v>
      </c>
      <c r="AM30" s="244">
        <v>0</v>
      </c>
      <c r="AN30" s="244">
        <v>4.1451484800000005</v>
      </c>
      <c r="AO30" s="244">
        <v>12.84283104</v>
      </c>
      <c r="AP30" s="244">
        <v>0</v>
      </c>
      <c r="AQ30" s="244">
        <v>9.5735615999999997</v>
      </c>
      <c r="AR30" s="244">
        <v>0</v>
      </c>
      <c r="AS30" s="244">
        <v>36.216579840000001</v>
      </c>
      <c r="AT30" s="246">
        <v>105.12585408000001</v>
      </c>
      <c r="AU30" s="261">
        <f t="shared" si="5"/>
        <v>167.90397504000001</v>
      </c>
      <c r="AV30" s="261">
        <f t="shared" si="6"/>
        <v>1650.5227584000002</v>
      </c>
      <c r="AW30" s="245">
        <v>93.869737499999999</v>
      </c>
      <c r="AX30" s="261">
        <f t="shared" si="7"/>
        <v>405.10725244000008</v>
      </c>
      <c r="AY30" s="244">
        <v>0</v>
      </c>
      <c r="AZ30" s="244">
        <v>0</v>
      </c>
      <c r="BA30" s="246">
        <v>57.057313500000006</v>
      </c>
      <c r="BB30" s="262">
        <f t="shared" si="8"/>
        <v>348.04993894000006</v>
      </c>
      <c r="BC30" s="272">
        <f t="shared" si="9"/>
        <v>8.6098828401159358E-2</v>
      </c>
    </row>
    <row r="31" spans="1:137">
      <c r="D31" s="258" t="str">
        <f t="shared" si="1"/>
        <v/>
      </c>
      <c r="E31" s="243">
        <f t="shared" si="2"/>
        <v>14</v>
      </c>
      <c r="F31" s="144" t="s">
        <v>101</v>
      </c>
      <c r="G31" s="218" t="str">
        <f>IF(Q31=0,"",VLOOKUP($F:$F,zSbu!$B:$H,2,FALSE))</f>
        <v>KCStore114</v>
      </c>
      <c r="H31" s="229"/>
      <c r="O31" s="264">
        <v>2017</v>
      </c>
      <c r="P31" s="265">
        <v>3</v>
      </c>
      <c r="Q31" s="145">
        <v>5109.0881058000004</v>
      </c>
      <c r="R31" s="145">
        <v>37.600982999999999</v>
      </c>
      <c r="S31" s="261">
        <f t="shared" si="3"/>
        <v>5071.4871228000002</v>
      </c>
      <c r="T31" s="244">
        <v>2092.5249534000004</v>
      </c>
      <c r="W31" s="266">
        <f t="shared" si="4"/>
        <v>2978.9621693999998</v>
      </c>
      <c r="X31" s="246">
        <v>56.866573979999998</v>
      </c>
      <c r="Y31" s="244">
        <v>596.86433820000002</v>
      </c>
      <c r="Z31" s="246">
        <v>24.471355940000002</v>
      </c>
      <c r="AA31" s="244">
        <v>0</v>
      </c>
      <c r="AB31" s="244">
        <v>-69.853475239999995</v>
      </c>
      <c r="AC31" s="246">
        <v>26.899968220000005</v>
      </c>
      <c r="AD31" s="244">
        <v>266.10427391999997</v>
      </c>
      <c r="AE31" s="244">
        <v>554.39069375999998</v>
      </c>
      <c r="AF31" s="244">
        <v>409.55492831999999</v>
      </c>
      <c r="AG31" s="244">
        <v>299.56081631999996</v>
      </c>
      <c r="AH31" s="244">
        <v>0</v>
      </c>
      <c r="AI31" s="244">
        <v>122.63325024</v>
      </c>
      <c r="AJ31" s="244">
        <v>63.236429760000007</v>
      </c>
      <c r="AK31" s="244">
        <v>6.9153705600000004</v>
      </c>
      <c r="AL31" s="246">
        <v>3.0961305600000002</v>
      </c>
      <c r="AM31" s="244">
        <v>25.084768319999998</v>
      </c>
      <c r="AN31" s="244">
        <v>3.7275782400000002</v>
      </c>
      <c r="AO31" s="244">
        <v>13.688156159999998</v>
      </c>
      <c r="AP31" s="244">
        <v>0</v>
      </c>
      <c r="AQ31" s="244">
        <v>6.0904147200000009</v>
      </c>
      <c r="AR31" s="244">
        <v>0</v>
      </c>
      <c r="AS31" s="244">
        <v>68.705581440000003</v>
      </c>
      <c r="AT31" s="246">
        <v>120.03616704000001</v>
      </c>
      <c r="AU31" s="261">
        <f t="shared" si="5"/>
        <v>237.33266592000001</v>
      </c>
      <c r="AV31" s="261">
        <f t="shared" si="6"/>
        <v>1962.8245593599997</v>
      </c>
      <c r="AW31" s="245">
        <v>101.9235525</v>
      </c>
      <c r="AX31" s="261">
        <f t="shared" si="7"/>
        <v>193.05828239999997</v>
      </c>
      <c r="AY31" s="244">
        <v>0</v>
      </c>
      <c r="AZ31" s="244">
        <v>0</v>
      </c>
      <c r="BA31" s="246">
        <v>54.824708999999991</v>
      </c>
      <c r="BB31" s="262">
        <f t="shared" si="8"/>
        <v>138.23357339999998</v>
      </c>
      <c r="BC31" s="272">
        <f t="shared" si="9"/>
        <v>3.7787229032287394E-2</v>
      </c>
    </row>
    <row r="32" spans="1:137">
      <c r="B32" s="93"/>
      <c r="D32" s="258" t="str">
        <f t="shared" si="1"/>
        <v/>
      </c>
      <c r="E32" s="243">
        <f t="shared" si="2"/>
        <v>15</v>
      </c>
      <c r="F32" s="144" t="s">
        <v>104</v>
      </c>
      <c r="G32" s="218" t="str">
        <f>IF(Q32=0,"",VLOOKUP($F:$F,zSbu!$B:$H,2,FALSE))</f>
        <v>DLStore115</v>
      </c>
      <c r="H32" s="229"/>
      <c r="O32" s="264">
        <v>2017</v>
      </c>
      <c r="P32" s="265">
        <v>3</v>
      </c>
      <c r="Q32" s="145">
        <v>2234.1913776000001</v>
      </c>
      <c r="R32" s="145">
        <v>27.73019025</v>
      </c>
      <c r="S32" s="261">
        <f t="shared" si="3"/>
        <v>2206.4611873500003</v>
      </c>
      <c r="T32" s="244">
        <v>856.21343220000017</v>
      </c>
      <c r="W32" s="266">
        <f t="shared" si="4"/>
        <v>1350.2477551500001</v>
      </c>
      <c r="X32" s="246">
        <v>33.486035419999993</v>
      </c>
      <c r="Y32" s="244">
        <v>183.90953232000004</v>
      </c>
      <c r="Z32" s="246">
        <v>27.661482239999998</v>
      </c>
      <c r="AA32" s="244">
        <v>0</v>
      </c>
      <c r="AB32" s="244">
        <v>-7.1006036999999997</v>
      </c>
      <c r="AC32" s="246">
        <v>11.22718643</v>
      </c>
      <c r="AD32" s="244">
        <v>90.144248640000001</v>
      </c>
      <c r="AE32" s="244">
        <v>329.31014976</v>
      </c>
      <c r="AF32" s="244">
        <v>245.17483872</v>
      </c>
      <c r="AG32" s="244">
        <v>79.409638079999993</v>
      </c>
      <c r="AH32" s="244">
        <v>0</v>
      </c>
      <c r="AI32" s="244">
        <v>113.06987328</v>
      </c>
      <c r="AJ32" s="244">
        <v>23.251533119999998</v>
      </c>
      <c r="AK32" s="244">
        <v>2.6480064000000003</v>
      </c>
      <c r="AL32" s="246">
        <v>0.9573561599999999</v>
      </c>
      <c r="AM32" s="244">
        <v>11.824367039999998</v>
      </c>
      <c r="AN32" s="244">
        <v>0</v>
      </c>
      <c r="AO32" s="244">
        <v>8.5041744000000001</v>
      </c>
      <c r="AP32" s="244">
        <v>0</v>
      </c>
      <c r="AQ32" s="244">
        <v>4.46087232</v>
      </c>
      <c r="AR32" s="244">
        <v>0</v>
      </c>
      <c r="AS32" s="244">
        <v>1.09994112</v>
      </c>
      <c r="AT32" s="246">
        <v>58.714449599999995</v>
      </c>
      <c r="AU32" s="261">
        <f t="shared" si="5"/>
        <v>84.603804479999994</v>
      </c>
      <c r="AV32" s="261">
        <f t="shared" si="6"/>
        <v>968.56944864000002</v>
      </c>
      <c r="AW32" s="245">
        <v>44.570295000000009</v>
      </c>
      <c r="AX32" s="261">
        <f t="shared" si="7"/>
        <v>96.177544260000076</v>
      </c>
      <c r="AY32" s="244">
        <v>0</v>
      </c>
      <c r="AZ32" s="244">
        <v>0</v>
      </c>
      <c r="BA32" s="246">
        <v>48.336726750000004</v>
      </c>
      <c r="BB32" s="262">
        <f t="shared" si="8"/>
        <v>47.840817510000072</v>
      </c>
      <c r="BC32" s="272">
        <f t="shared" si="9"/>
        <v>4.3048033048679719E-2</v>
      </c>
    </row>
    <row r="33" spans="2:55">
      <c r="B33" s="93"/>
      <c r="D33" s="258" t="str">
        <f t="shared" si="1"/>
        <v/>
      </c>
      <c r="E33" s="243">
        <f t="shared" si="2"/>
        <v>16</v>
      </c>
      <c r="F33" s="144" t="s">
        <v>107</v>
      </c>
      <c r="G33" s="218" t="str">
        <f>IF(Q33=0,"",VLOOKUP($F:$F,zSbu!$B:$H,2,FALSE))</f>
        <v>KCStore116</v>
      </c>
      <c r="H33" s="229"/>
      <c r="O33" s="264">
        <v>2017</v>
      </c>
      <c r="P33" s="265">
        <v>3</v>
      </c>
      <c r="Q33" s="145">
        <v>4300.4598084000008</v>
      </c>
      <c r="R33" s="145">
        <v>100.80400050000001</v>
      </c>
      <c r="S33" s="261">
        <f t="shared" si="3"/>
        <v>4199.6558079000006</v>
      </c>
      <c r="T33" s="244">
        <v>1721.5346988000001</v>
      </c>
      <c r="W33" s="266">
        <f t="shared" si="4"/>
        <v>2478.1211091000005</v>
      </c>
      <c r="X33" s="246">
        <v>45.03223448</v>
      </c>
      <c r="Y33" s="244">
        <v>494.02217952000001</v>
      </c>
      <c r="Z33" s="246">
        <v>26.930840410000002</v>
      </c>
      <c r="AA33" s="244">
        <v>0</v>
      </c>
      <c r="AB33" s="244">
        <v>-5.8142624500000011</v>
      </c>
      <c r="AC33" s="246">
        <v>26.189907850000001</v>
      </c>
      <c r="AD33" s="244">
        <v>175.91928672</v>
      </c>
      <c r="AE33" s="244">
        <v>511.51335935999998</v>
      </c>
      <c r="AF33" s="244">
        <v>663.93668160000004</v>
      </c>
      <c r="AG33" s="244">
        <v>144.98853504000002</v>
      </c>
      <c r="AH33" s="244">
        <v>0</v>
      </c>
      <c r="AI33" s="244">
        <v>146.97453984000001</v>
      </c>
      <c r="AJ33" s="244">
        <v>30.604843200000001</v>
      </c>
      <c r="AK33" s="244">
        <v>5.6321059199999999</v>
      </c>
      <c r="AL33" s="246">
        <v>1.1304950400000002</v>
      </c>
      <c r="AM33" s="244">
        <v>9.2782070399999999</v>
      </c>
      <c r="AN33" s="244">
        <v>6.3552153599999999</v>
      </c>
      <c r="AO33" s="244">
        <v>17.680535039999999</v>
      </c>
      <c r="AP33" s="244">
        <v>0</v>
      </c>
      <c r="AQ33" s="244">
        <v>11.019780480000001</v>
      </c>
      <c r="AR33" s="244">
        <v>0</v>
      </c>
      <c r="AS33" s="244">
        <v>3.0044688000000006</v>
      </c>
      <c r="AT33" s="246">
        <v>131.74850304000003</v>
      </c>
      <c r="AU33" s="261">
        <f t="shared" si="5"/>
        <v>179.08670976000002</v>
      </c>
      <c r="AV33" s="261">
        <f t="shared" si="6"/>
        <v>1859.7865564799999</v>
      </c>
      <c r="AW33" s="245">
        <v>85.793977499999997</v>
      </c>
      <c r="AX33" s="261">
        <f t="shared" si="7"/>
        <v>-13.06903388999946</v>
      </c>
      <c r="AY33" s="244">
        <v>0</v>
      </c>
      <c r="AZ33" s="244">
        <v>0</v>
      </c>
      <c r="BA33" s="246">
        <v>130.75004849999999</v>
      </c>
      <c r="BB33" s="262">
        <f t="shared" si="8"/>
        <v>-143.81908238999944</v>
      </c>
      <c r="BC33" s="272">
        <f t="shared" si="9"/>
        <v>-3.0389852416413663E-3</v>
      </c>
    </row>
    <row r="34" spans="2:55">
      <c r="B34" s="93"/>
      <c r="D34" s="258" t="str">
        <f t="shared" si="1"/>
        <v/>
      </c>
      <c r="E34" s="243">
        <f t="shared" si="2"/>
        <v>17</v>
      </c>
      <c r="F34" s="144" t="s">
        <v>109</v>
      </c>
      <c r="G34" s="218" t="str">
        <f>IF(Q34=0,"",VLOOKUP($F:$F,zSbu!$B:$H,2,FALSE))</f>
        <v>KCStore117</v>
      </c>
      <c r="H34" s="229"/>
      <c r="O34" s="264">
        <v>2017</v>
      </c>
      <c r="P34" s="265">
        <v>3</v>
      </c>
      <c r="Q34" s="145">
        <v>8033.6049318000005</v>
      </c>
      <c r="R34" s="145">
        <v>108.525249</v>
      </c>
      <c r="S34" s="261">
        <f t="shared" si="3"/>
        <v>7925.0796828000002</v>
      </c>
      <c r="T34" s="244">
        <v>3206.5626978000005</v>
      </c>
      <c r="W34" s="266">
        <f t="shared" si="4"/>
        <v>4718.5169850000002</v>
      </c>
      <c r="X34" s="246">
        <v>82.54194532999999</v>
      </c>
      <c r="Y34" s="244">
        <v>932.52836844000012</v>
      </c>
      <c r="Z34" s="246">
        <v>41.687747229999999</v>
      </c>
      <c r="AA34" s="244">
        <v>0</v>
      </c>
      <c r="AB34" s="244">
        <v>-29.93573357</v>
      </c>
      <c r="AC34" s="246">
        <v>36.665870990000002</v>
      </c>
      <c r="AD34" s="244">
        <v>224.55094272000002</v>
      </c>
      <c r="AE34" s="244">
        <v>612.59591136000006</v>
      </c>
      <c r="AF34" s="244">
        <v>124.67017823999998</v>
      </c>
      <c r="AG34" s="244">
        <v>331.83594047999998</v>
      </c>
      <c r="AH34" s="244">
        <v>0</v>
      </c>
      <c r="AI34" s="244">
        <v>170.53161216000001</v>
      </c>
      <c r="AJ34" s="244">
        <v>71.567465280000008</v>
      </c>
      <c r="AK34" s="244">
        <v>3.2387155200000004</v>
      </c>
      <c r="AL34" s="246">
        <v>1.8026812800000003</v>
      </c>
      <c r="AM34" s="244">
        <v>29.840995200000002</v>
      </c>
      <c r="AN34" s="244">
        <v>1.24252608</v>
      </c>
      <c r="AO34" s="244">
        <v>26.989296000000003</v>
      </c>
      <c r="AP34" s="244">
        <v>5.0413968000000002</v>
      </c>
      <c r="AQ34" s="244">
        <v>8.1477119999999985</v>
      </c>
      <c r="AR34" s="244">
        <v>0</v>
      </c>
      <c r="AS34" s="244">
        <v>7.2514636800000005</v>
      </c>
      <c r="AT34" s="246">
        <v>124.30353119999999</v>
      </c>
      <c r="AU34" s="261">
        <f t="shared" si="5"/>
        <v>202.81692096</v>
      </c>
      <c r="AV34" s="261">
        <f t="shared" si="6"/>
        <v>1743.6103679999999</v>
      </c>
      <c r="AW34" s="245">
        <v>160.2753075</v>
      </c>
      <c r="AX34" s="261">
        <f t="shared" si="7"/>
        <v>1764.6033859200004</v>
      </c>
      <c r="AY34" s="244">
        <v>0</v>
      </c>
      <c r="AZ34" s="244">
        <v>0</v>
      </c>
      <c r="BA34" s="246">
        <v>115.58344575</v>
      </c>
      <c r="BB34" s="262">
        <f t="shared" si="8"/>
        <v>1649.0199401700004</v>
      </c>
      <c r="BC34" s="272">
        <f t="shared" si="9"/>
        <v>0.21965274629513371</v>
      </c>
    </row>
    <row r="35" spans="2:55">
      <c r="B35" s="93"/>
      <c r="D35" s="258" t="str">
        <f t="shared" si="1"/>
        <v/>
      </c>
      <c r="E35" s="243">
        <f t="shared" si="2"/>
        <v>18</v>
      </c>
      <c r="F35" s="144" t="s">
        <v>112</v>
      </c>
      <c r="G35" s="218" t="str">
        <f>IF(Q35=0,"",VLOOKUP($F:$F,zSbu!$B:$H,2,FALSE))</f>
        <v>KCStore118</v>
      </c>
      <c r="H35" s="229"/>
      <c r="O35" s="264">
        <v>2017</v>
      </c>
      <c r="P35" s="265">
        <v>3</v>
      </c>
      <c r="Q35" s="145">
        <v>3992.8064021999999</v>
      </c>
      <c r="R35" s="145">
        <v>84.153053249999999</v>
      </c>
      <c r="S35" s="261">
        <f t="shared" si="3"/>
        <v>3908.6533489499998</v>
      </c>
      <c r="T35" s="244">
        <v>1565.8875288000002</v>
      </c>
      <c r="W35" s="266">
        <f t="shared" si="4"/>
        <v>2342.7658201499999</v>
      </c>
      <c r="X35" s="246">
        <v>43.519497170000001</v>
      </c>
      <c r="Y35" s="244">
        <v>459.81699192000002</v>
      </c>
      <c r="Z35" s="246">
        <v>23.534899510000002</v>
      </c>
      <c r="AA35" s="244">
        <v>0</v>
      </c>
      <c r="AB35" s="244">
        <v>-13.18242513</v>
      </c>
      <c r="AC35" s="246">
        <v>31.17062117</v>
      </c>
      <c r="AD35" s="244">
        <v>160.15346399999999</v>
      </c>
      <c r="AE35" s="244">
        <v>449.62130208000002</v>
      </c>
      <c r="AF35" s="244">
        <v>322.88364191999995</v>
      </c>
      <c r="AG35" s="244">
        <v>105.22770048</v>
      </c>
      <c r="AH35" s="244">
        <v>0</v>
      </c>
      <c r="AI35" s="244">
        <v>70.223092800000003</v>
      </c>
      <c r="AJ35" s="244">
        <v>58.928327040000006</v>
      </c>
      <c r="AK35" s="244">
        <v>2.9026224000000003</v>
      </c>
      <c r="AL35" s="246">
        <v>1.58880384</v>
      </c>
      <c r="AM35" s="244">
        <v>0</v>
      </c>
      <c r="AN35" s="244">
        <v>2.0369279999999996</v>
      </c>
      <c r="AO35" s="244">
        <v>9.5226383999999982</v>
      </c>
      <c r="AP35" s="244">
        <v>6.1617072000000004</v>
      </c>
      <c r="AQ35" s="244">
        <v>5.1025046400000003</v>
      </c>
      <c r="AR35" s="244">
        <v>0</v>
      </c>
      <c r="AS35" s="244">
        <v>3.8905324799999996</v>
      </c>
      <c r="AT35" s="246">
        <v>97.192019520000002</v>
      </c>
      <c r="AU35" s="261">
        <f t="shared" si="5"/>
        <v>123.90633024</v>
      </c>
      <c r="AV35" s="261">
        <f t="shared" si="6"/>
        <v>1295.4352848000001</v>
      </c>
      <c r="AW35" s="245">
        <v>69.697320000000019</v>
      </c>
      <c r="AX35" s="261">
        <f t="shared" si="7"/>
        <v>468.75002278999978</v>
      </c>
      <c r="AY35" s="244">
        <v>0</v>
      </c>
      <c r="AZ35" s="244">
        <v>0</v>
      </c>
      <c r="BA35" s="246">
        <v>66.516506249999992</v>
      </c>
      <c r="BB35" s="262">
        <f t="shared" si="8"/>
        <v>402.23351653999975</v>
      </c>
      <c r="BC35" s="272">
        <f t="shared" si="9"/>
        <v>0.11739863533872386</v>
      </c>
    </row>
    <row r="36" spans="2:55">
      <c r="B36" s="93"/>
      <c r="D36" s="258" t="str">
        <f t="shared" si="1"/>
        <v/>
      </c>
      <c r="E36" s="243">
        <f t="shared" si="2"/>
        <v>19</v>
      </c>
      <c r="F36" s="144" t="s">
        <v>115</v>
      </c>
      <c r="G36" s="218" t="str">
        <f>IF(Q36=0,"",VLOOKUP($F:$F,zSbu!$B:$H,2,FALSE))</f>
        <v>NJStore119</v>
      </c>
      <c r="H36" s="229"/>
      <c r="O36" s="264">
        <v>2017</v>
      </c>
      <c r="P36" s="265">
        <v>3</v>
      </c>
      <c r="Q36" s="145">
        <v>4587.7965840000006</v>
      </c>
      <c r="R36" s="145">
        <v>25.227735750000001</v>
      </c>
      <c r="S36" s="261">
        <f t="shared" si="3"/>
        <v>4562.5688482500009</v>
      </c>
      <c r="T36" s="244">
        <v>2432.2867758000007</v>
      </c>
      <c r="W36" s="266">
        <f t="shared" si="4"/>
        <v>2130.2820724500002</v>
      </c>
      <c r="X36" s="246">
        <v>51.402196350000004</v>
      </c>
      <c r="Y36" s="244">
        <v>313.24182840000009</v>
      </c>
      <c r="Z36" s="246">
        <v>36.861394860000004</v>
      </c>
      <c r="AA36" s="244">
        <v>0</v>
      </c>
      <c r="AB36" s="244">
        <v>197.76724914000002</v>
      </c>
      <c r="AC36" s="246">
        <v>4.6102470400000009</v>
      </c>
      <c r="AD36" s="244">
        <v>89.115600000000001</v>
      </c>
      <c r="AE36" s="244">
        <v>445.12987584000001</v>
      </c>
      <c r="AF36" s="244">
        <v>435.55631424000006</v>
      </c>
      <c r="AG36" s="244">
        <v>105.95080992000001</v>
      </c>
      <c r="AH36" s="244">
        <v>0</v>
      </c>
      <c r="AI36" s="244">
        <v>117.06225216</v>
      </c>
      <c r="AJ36" s="244">
        <v>55.485918720000001</v>
      </c>
      <c r="AK36" s="244">
        <v>2.5665292800000001</v>
      </c>
      <c r="AL36" s="246">
        <v>5.4895209599999992</v>
      </c>
      <c r="AM36" s="244">
        <v>0</v>
      </c>
      <c r="AN36" s="244">
        <v>0</v>
      </c>
      <c r="AO36" s="244">
        <v>12.639138240000001</v>
      </c>
      <c r="AP36" s="244">
        <v>0</v>
      </c>
      <c r="AQ36" s="244">
        <v>6.6709392000000003</v>
      </c>
      <c r="AR36" s="244">
        <v>0</v>
      </c>
      <c r="AS36" s="244">
        <v>5.0413968000000002</v>
      </c>
      <c r="AT36" s="246">
        <v>83.595525119999991</v>
      </c>
      <c r="AU36" s="261">
        <f t="shared" si="5"/>
        <v>107.94699935999999</v>
      </c>
      <c r="AV36" s="261">
        <f t="shared" si="6"/>
        <v>1364.30382048</v>
      </c>
      <c r="AW36" s="245">
        <v>91.532595000000001</v>
      </c>
      <c r="AX36" s="261">
        <f t="shared" si="7"/>
        <v>475.31773354000018</v>
      </c>
      <c r="AY36" s="244">
        <v>0</v>
      </c>
      <c r="AZ36" s="244">
        <v>0</v>
      </c>
      <c r="BA36" s="246">
        <v>39.188084250000003</v>
      </c>
      <c r="BB36" s="262">
        <f t="shared" si="8"/>
        <v>436.1296492900002</v>
      </c>
      <c r="BC36" s="272">
        <f t="shared" si="9"/>
        <v>0.10360479695147706</v>
      </c>
    </row>
    <row r="37" spans="2:55">
      <c r="B37" s="93"/>
      <c r="D37" s="258" t="str">
        <f t="shared" si="1"/>
        <v/>
      </c>
      <c r="E37" s="243">
        <f t="shared" si="2"/>
        <v>20</v>
      </c>
      <c r="F37" s="144" t="s">
        <v>118</v>
      </c>
      <c r="G37" s="218" t="str">
        <f>IF(Q37=0,"",VLOOKUP($F:$F,zSbu!$B:$H,2,FALSE))</f>
        <v>KCStore120</v>
      </c>
      <c r="H37" s="229"/>
      <c r="O37" s="264">
        <v>2017</v>
      </c>
      <c r="P37" s="265">
        <v>3</v>
      </c>
      <c r="Q37" s="145">
        <v>8046.122704200001</v>
      </c>
      <c r="R37" s="145">
        <v>123.99982875000001</v>
      </c>
      <c r="S37" s="261">
        <f t="shared" si="3"/>
        <v>7922.1228754500007</v>
      </c>
      <c r="T37" s="244">
        <v>3221.3904282000003</v>
      </c>
      <c r="W37" s="266">
        <f t="shared" si="4"/>
        <v>4700.7324472500004</v>
      </c>
      <c r="X37" s="246">
        <v>86.709690980000005</v>
      </c>
      <c r="Y37" s="244">
        <v>932.12912807999987</v>
      </c>
      <c r="Z37" s="246">
        <v>56.413781860000007</v>
      </c>
      <c r="AA37" s="244">
        <v>0</v>
      </c>
      <c r="AB37" s="244">
        <v>-191.73688136000001</v>
      </c>
      <c r="AC37" s="246">
        <v>38.240352679999994</v>
      </c>
      <c r="AD37" s="244">
        <v>347.43880895999996</v>
      </c>
      <c r="AE37" s="244">
        <v>725.74726176000001</v>
      </c>
      <c r="AF37" s="244">
        <v>644.09700287999999</v>
      </c>
      <c r="AG37" s="244">
        <v>258.45560928000003</v>
      </c>
      <c r="AH37" s="244">
        <v>0</v>
      </c>
      <c r="AI37" s="244">
        <v>144.22468704000002</v>
      </c>
      <c r="AJ37" s="244">
        <v>106.27671839999999</v>
      </c>
      <c r="AK37" s="244">
        <v>3.6868396800000003</v>
      </c>
      <c r="AL37" s="246">
        <v>8.4226972799999995</v>
      </c>
      <c r="AM37" s="244">
        <v>0</v>
      </c>
      <c r="AN37" s="244">
        <v>0.51941663999999999</v>
      </c>
      <c r="AO37" s="244">
        <v>31.450168320000003</v>
      </c>
      <c r="AP37" s="244">
        <v>5.0413968000000002</v>
      </c>
      <c r="AQ37" s="244">
        <v>11.08088832</v>
      </c>
      <c r="AR37" s="244">
        <v>0</v>
      </c>
      <c r="AS37" s="244">
        <v>101.03162879999999</v>
      </c>
      <c r="AT37" s="246">
        <v>118.98714912000001</v>
      </c>
      <c r="AU37" s="261">
        <f t="shared" si="5"/>
        <v>268.11064800000003</v>
      </c>
      <c r="AV37" s="261">
        <f t="shared" si="6"/>
        <v>2506.4602732799999</v>
      </c>
      <c r="AW37" s="245">
        <v>160.52767500000004</v>
      </c>
      <c r="AX37" s="261">
        <f t="shared" si="7"/>
        <v>804.99536937000016</v>
      </c>
      <c r="AY37" s="244">
        <v>0</v>
      </c>
      <c r="AZ37" s="244">
        <v>0</v>
      </c>
      <c r="BA37" s="246">
        <v>227.92709699999997</v>
      </c>
      <c r="BB37" s="262">
        <f t="shared" si="8"/>
        <v>577.06827237000016</v>
      </c>
      <c r="BC37" s="272">
        <f t="shared" si="9"/>
        <v>0.10004761286449187</v>
      </c>
    </row>
    <row r="38" spans="2:55">
      <c r="D38" s="258" t="str">
        <f t="shared" si="1"/>
        <v/>
      </c>
      <c r="E38" s="243">
        <f t="shared" si="2"/>
        <v>21</v>
      </c>
      <c r="F38" s="144" t="s">
        <v>120</v>
      </c>
      <c r="G38" s="218" t="str">
        <f>IF(Q38=0,"",VLOOKUP($F:$F,zSbu!$B:$H,2,FALSE))</f>
        <v>SSStore121</v>
      </c>
      <c r="H38" s="229"/>
      <c r="O38" s="264">
        <v>2017</v>
      </c>
      <c r="P38" s="265">
        <v>3</v>
      </c>
      <c r="Q38" s="145">
        <v>1105.0179083999999</v>
      </c>
      <c r="R38" s="145">
        <v>30.318198750000001</v>
      </c>
      <c r="S38" s="261">
        <f t="shared" si="3"/>
        <v>1074.6997096499999</v>
      </c>
      <c r="T38" s="244">
        <v>639.94636439999999</v>
      </c>
      <c r="W38" s="266">
        <f t="shared" si="4"/>
        <v>434.75334524999994</v>
      </c>
      <c r="X38" s="246">
        <v>25.634208430000001</v>
      </c>
      <c r="Y38" s="244">
        <v>84.272086799999968</v>
      </c>
      <c r="Z38" s="246">
        <v>6.0818214299999998</v>
      </c>
      <c r="AA38" s="244">
        <v>0</v>
      </c>
      <c r="AB38" s="244">
        <v>-0.12348876</v>
      </c>
      <c r="AC38" s="246">
        <v>6.3905433299999999</v>
      </c>
      <c r="AD38" s="244">
        <v>56.168289599999994</v>
      </c>
      <c r="AE38" s="244">
        <v>34.281498239999998</v>
      </c>
      <c r="AF38" s="244">
        <v>95.481000000000009</v>
      </c>
      <c r="AG38" s="244">
        <v>9.6041155199999988</v>
      </c>
      <c r="AH38" s="244">
        <v>0</v>
      </c>
      <c r="AI38" s="244">
        <v>2.4137596800000001</v>
      </c>
      <c r="AJ38" s="244">
        <v>9.2272838400000001</v>
      </c>
      <c r="AK38" s="244">
        <v>2.0165587199999999</v>
      </c>
      <c r="AL38" s="246">
        <v>1.50732672</v>
      </c>
      <c r="AM38" s="244">
        <v>0</v>
      </c>
      <c r="AN38" s="244">
        <v>0</v>
      </c>
      <c r="AO38" s="244">
        <v>3.4831468800000001</v>
      </c>
      <c r="AP38" s="244">
        <v>0</v>
      </c>
      <c r="AQ38" s="244">
        <v>1.9045276800000002</v>
      </c>
      <c r="AR38" s="244">
        <v>0</v>
      </c>
      <c r="AS38" s="244">
        <v>14.329788479999999</v>
      </c>
      <c r="AT38" s="246">
        <v>20.644265280000003</v>
      </c>
      <c r="AU38" s="261">
        <f t="shared" si="5"/>
        <v>40.361728319999997</v>
      </c>
      <c r="AV38" s="261">
        <f t="shared" si="6"/>
        <v>251.06156064000001</v>
      </c>
      <c r="AW38" s="245">
        <v>19.289655</v>
      </c>
      <c r="AX38" s="261">
        <f t="shared" si="7"/>
        <v>54.681067520000013</v>
      </c>
      <c r="AY38" s="244">
        <v>0</v>
      </c>
      <c r="AZ38" s="244">
        <v>0</v>
      </c>
      <c r="BA38" s="246">
        <v>21.092237249999997</v>
      </c>
      <c r="BB38" s="262">
        <f t="shared" si="8"/>
        <v>33.588830270000017</v>
      </c>
      <c r="BC38" s="272">
        <f t="shared" si="9"/>
        <v>4.948432699988993E-2</v>
      </c>
    </row>
    <row r="39" spans="2:55">
      <c r="D39" s="258" t="str">
        <f t="shared" si="1"/>
        <v/>
      </c>
      <c r="E39" s="243">
        <f t="shared" si="2"/>
        <v>22</v>
      </c>
      <c r="F39" s="144" t="s">
        <v>122</v>
      </c>
      <c r="G39" s="218" t="str">
        <f>IF(Q39=0,"",VLOOKUP($F:$F,zSbu!$B:$H,2,FALSE))</f>
        <v>SSStore122</v>
      </c>
      <c r="H39" s="229"/>
      <c r="O39" s="264">
        <v>2017</v>
      </c>
      <c r="P39" s="265">
        <v>3</v>
      </c>
      <c r="Q39" s="145">
        <v>1417.0052358000003</v>
      </c>
      <c r="R39" s="145">
        <v>18.223002000000001</v>
      </c>
      <c r="S39" s="261">
        <f t="shared" si="3"/>
        <v>1398.7822338000003</v>
      </c>
      <c r="T39" s="244">
        <v>800.54344439999988</v>
      </c>
      <c r="W39" s="266">
        <f t="shared" si="4"/>
        <v>598.23878940000043</v>
      </c>
      <c r="X39" s="246">
        <v>29.297708309999997</v>
      </c>
      <c r="Y39" s="244">
        <v>137.16603935999998</v>
      </c>
      <c r="Z39" s="246">
        <v>1.87291286</v>
      </c>
      <c r="AA39" s="244">
        <v>0</v>
      </c>
      <c r="AB39" s="244">
        <v>-8.2325839999999997E-2</v>
      </c>
      <c r="AC39" s="246">
        <v>0</v>
      </c>
      <c r="AD39" s="244">
        <v>87.241626240000002</v>
      </c>
      <c r="AE39" s="244">
        <v>42.979180800000002</v>
      </c>
      <c r="AF39" s="244">
        <v>30.951120960000001</v>
      </c>
      <c r="AG39" s="244">
        <v>17.935151040000001</v>
      </c>
      <c r="AH39" s="244">
        <v>0</v>
      </c>
      <c r="AI39" s="244">
        <v>2.9535456</v>
      </c>
      <c r="AJ39" s="244">
        <v>6.02930688</v>
      </c>
      <c r="AK39" s="244">
        <v>2.7396681600000004</v>
      </c>
      <c r="AL39" s="246">
        <v>0.68237088000000001</v>
      </c>
      <c r="AM39" s="244">
        <v>0</v>
      </c>
      <c r="AN39" s="244">
        <v>0</v>
      </c>
      <c r="AO39" s="244">
        <v>5.27564352</v>
      </c>
      <c r="AP39" s="244">
        <v>0</v>
      </c>
      <c r="AQ39" s="244">
        <v>0.96754079999999987</v>
      </c>
      <c r="AR39" s="244">
        <v>0</v>
      </c>
      <c r="AS39" s="244">
        <v>0.51941663999999999</v>
      </c>
      <c r="AT39" s="246">
        <v>28.415145599999999</v>
      </c>
      <c r="AU39" s="261">
        <f t="shared" si="5"/>
        <v>35.177746560000003</v>
      </c>
      <c r="AV39" s="261">
        <f t="shared" si="6"/>
        <v>226.68971712000004</v>
      </c>
      <c r="AW39" s="245">
        <v>28.265160000000005</v>
      </c>
      <c r="AX39" s="261">
        <f t="shared" si="7"/>
        <v>174.86492591000035</v>
      </c>
      <c r="AY39" s="244">
        <v>0</v>
      </c>
      <c r="AZ39" s="244">
        <v>0</v>
      </c>
      <c r="BA39" s="246">
        <v>24.776873999999999</v>
      </c>
      <c r="BB39" s="262">
        <f t="shared" si="8"/>
        <v>150.08805191000036</v>
      </c>
      <c r="BC39" s="272">
        <f t="shared" si="9"/>
        <v>0.12340457289226363</v>
      </c>
    </row>
    <row r="40" spans="2:55">
      <c r="D40" s="258" t="str">
        <f t="shared" si="1"/>
        <v/>
      </c>
      <c r="E40" s="243">
        <f t="shared" si="2"/>
        <v>23</v>
      </c>
      <c r="F40" s="144" t="s">
        <v>124</v>
      </c>
      <c r="G40" s="218" t="str">
        <f>IF(Q40=0,"",VLOOKUP($F:$F,zSbu!$B:$H,2,FALSE))</f>
        <v>KCStore123</v>
      </c>
      <c r="H40" s="229"/>
      <c r="O40" s="264">
        <v>2017</v>
      </c>
      <c r="P40" s="265">
        <v>3</v>
      </c>
      <c r="Q40" s="145">
        <v>7036.3960632000008</v>
      </c>
      <c r="R40" s="145">
        <v>75.041552249999995</v>
      </c>
      <c r="S40" s="261">
        <f t="shared" si="3"/>
        <v>6961.354510950001</v>
      </c>
      <c r="T40" s="244">
        <v>2791.1772504000005</v>
      </c>
      <c r="W40" s="266">
        <f t="shared" si="4"/>
        <v>4170.1772605500009</v>
      </c>
      <c r="X40" s="246">
        <v>100.13909363</v>
      </c>
      <c r="Y40" s="244">
        <v>819.19805760000008</v>
      </c>
      <c r="Z40" s="246">
        <v>27.188108660000001</v>
      </c>
      <c r="AA40" s="244">
        <v>0</v>
      </c>
      <c r="AB40" s="244">
        <v>-9.6012510899999999</v>
      </c>
      <c r="AC40" s="246">
        <v>25.201997769999998</v>
      </c>
      <c r="AD40" s="244">
        <v>168.36228384</v>
      </c>
      <c r="AE40" s="244">
        <v>479.79839040000007</v>
      </c>
      <c r="AF40" s="244">
        <v>501.01299552</v>
      </c>
      <c r="AG40" s="244">
        <v>199.7207904</v>
      </c>
      <c r="AH40" s="244">
        <v>0</v>
      </c>
      <c r="AI40" s="244">
        <v>251.85596255999999</v>
      </c>
      <c r="AJ40" s="244">
        <v>41.207053439999996</v>
      </c>
      <c r="AK40" s="244">
        <v>6.0394915199999994</v>
      </c>
      <c r="AL40" s="246">
        <v>10.06242432</v>
      </c>
      <c r="AM40" s="244">
        <v>17.171303039999998</v>
      </c>
      <c r="AN40" s="244">
        <v>0.27498528</v>
      </c>
      <c r="AO40" s="244">
        <v>63.745661760000011</v>
      </c>
      <c r="AP40" s="244">
        <v>0</v>
      </c>
      <c r="AQ40" s="244">
        <v>7.0477708799999998</v>
      </c>
      <c r="AR40" s="244">
        <v>0</v>
      </c>
      <c r="AS40" s="244">
        <v>8.8198982400000006</v>
      </c>
      <c r="AT40" s="246">
        <v>53.18419008</v>
      </c>
      <c r="AU40" s="261">
        <f t="shared" si="5"/>
        <v>150.24380928000002</v>
      </c>
      <c r="AV40" s="261">
        <f t="shared" si="6"/>
        <v>1808.3032012799999</v>
      </c>
      <c r="AW40" s="245">
        <v>122.826165</v>
      </c>
      <c r="AX40" s="261">
        <f t="shared" si="7"/>
        <v>1308.1233810600011</v>
      </c>
      <c r="AY40" s="244">
        <v>0</v>
      </c>
      <c r="AZ40" s="244">
        <v>0</v>
      </c>
      <c r="BA40" s="246">
        <v>161.04128774999998</v>
      </c>
      <c r="BB40" s="262">
        <f t="shared" si="8"/>
        <v>1147.082093310001</v>
      </c>
      <c r="BC40" s="272">
        <f t="shared" si="9"/>
        <v>0.18590815089295795</v>
      </c>
    </row>
    <row r="41" spans="2:55">
      <c r="D41" s="258" t="str">
        <f t="shared" si="1"/>
        <v/>
      </c>
      <c r="E41" s="243">
        <f t="shared" si="2"/>
        <v>24</v>
      </c>
      <c r="F41" s="144" t="s">
        <v>127</v>
      </c>
      <c r="G41" s="218" t="str">
        <f>IF(Q41=0,"",VLOOKUP($F:$F,zSbu!$B:$H,2,FALSE))</f>
        <v>SSStore124</v>
      </c>
      <c r="H41" s="229"/>
      <c r="O41" s="264">
        <v>2017</v>
      </c>
      <c r="P41" s="265">
        <v>3</v>
      </c>
      <c r="Q41" s="145">
        <v>2090.1489966000004</v>
      </c>
      <c r="R41" s="145">
        <v>39.504559499999999</v>
      </c>
      <c r="S41" s="261">
        <f t="shared" si="3"/>
        <v>2050.6444371000002</v>
      </c>
      <c r="T41" s="244">
        <v>1171.5336989999998</v>
      </c>
      <c r="W41" s="266">
        <f t="shared" si="4"/>
        <v>879.11073810000039</v>
      </c>
      <c r="X41" s="246">
        <v>62.186881389999996</v>
      </c>
      <c r="Y41" s="244">
        <v>160.83991368000002</v>
      </c>
      <c r="Z41" s="246">
        <v>10.32160219</v>
      </c>
      <c r="AA41" s="244">
        <v>0</v>
      </c>
      <c r="AB41" s="244">
        <v>-0.32930335999999999</v>
      </c>
      <c r="AC41" s="246">
        <v>7.7283382300000003</v>
      </c>
      <c r="AD41" s="244">
        <v>70.701770879999998</v>
      </c>
      <c r="AE41" s="244">
        <v>60.364361280000004</v>
      </c>
      <c r="AF41" s="244">
        <v>135.31312704000004</v>
      </c>
      <c r="AG41" s="244">
        <v>13.301139839999999</v>
      </c>
      <c r="AH41" s="244">
        <v>0</v>
      </c>
      <c r="AI41" s="244">
        <v>8.98285248</v>
      </c>
      <c r="AJ41" s="244">
        <v>4.8988118400000005</v>
      </c>
      <c r="AK41" s="244">
        <v>2.2202515200000001</v>
      </c>
      <c r="AL41" s="246">
        <v>7.8116188799999993</v>
      </c>
      <c r="AM41" s="244">
        <v>0</v>
      </c>
      <c r="AN41" s="244">
        <v>0</v>
      </c>
      <c r="AO41" s="244">
        <v>38.447015999999998</v>
      </c>
      <c r="AP41" s="244">
        <v>0</v>
      </c>
      <c r="AQ41" s="244">
        <v>3.2285308799999997</v>
      </c>
      <c r="AR41" s="244">
        <v>0</v>
      </c>
      <c r="AS41" s="244">
        <v>4.1349638400000002</v>
      </c>
      <c r="AT41" s="246">
        <v>35.819378880000002</v>
      </c>
      <c r="AU41" s="261">
        <f t="shared" si="5"/>
        <v>81.629889599999998</v>
      </c>
      <c r="AV41" s="261">
        <f t="shared" si="6"/>
        <v>385.2238233600001</v>
      </c>
      <c r="AW41" s="245">
        <v>36.483562500000005</v>
      </c>
      <c r="AX41" s="261">
        <f t="shared" si="7"/>
        <v>231.45398985000037</v>
      </c>
      <c r="AY41" s="244">
        <v>0</v>
      </c>
      <c r="AZ41" s="244">
        <v>0</v>
      </c>
      <c r="BA41" s="246">
        <v>27.143770500000002</v>
      </c>
      <c r="BB41" s="262">
        <f t="shared" si="8"/>
        <v>204.31021935000035</v>
      </c>
      <c r="BC41" s="272">
        <f t="shared" si="9"/>
        <v>0.11073564144302703</v>
      </c>
    </row>
    <row r="42" spans="2:55">
      <c r="D42" s="258" t="str">
        <f t="shared" si="1"/>
        <v/>
      </c>
      <c r="E42" s="243">
        <f t="shared" si="2"/>
        <v>25</v>
      </c>
      <c r="F42" s="144" t="s">
        <v>129</v>
      </c>
      <c r="G42" s="218" t="str">
        <f>IF(Q42=0,"",VLOOKUP($F:$F,zSbu!$B:$H,2,FALSE))</f>
        <v>NJStore125</v>
      </c>
      <c r="H42" s="229"/>
      <c r="O42" s="264">
        <v>2017</v>
      </c>
      <c r="P42" s="265">
        <v>3</v>
      </c>
      <c r="Q42" s="145">
        <v>5456.2967927999998</v>
      </c>
      <c r="R42" s="145">
        <v>81.864483750000005</v>
      </c>
      <c r="S42" s="261">
        <f t="shared" si="3"/>
        <v>5374.4323090500002</v>
      </c>
      <c r="T42" s="244">
        <v>2683.2912120000001</v>
      </c>
      <c r="W42" s="266">
        <f t="shared" si="4"/>
        <v>2691.1410970500001</v>
      </c>
      <c r="X42" s="246">
        <v>65.541659370000005</v>
      </c>
      <c r="Y42" s="244">
        <v>368.88730236000004</v>
      </c>
      <c r="Z42" s="246">
        <v>6.4419969799999999</v>
      </c>
      <c r="AA42" s="244">
        <v>0</v>
      </c>
      <c r="AB42" s="244">
        <v>-0.46308284999999999</v>
      </c>
      <c r="AC42" s="246">
        <v>25.613626969999999</v>
      </c>
      <c r="AD42" s="244">
        <v>118.651056</v>
      </c>
      <c r="AE42" s="244">
        <v>530.66048255999999</v>
      </c>
      <c r="AF42" s="244">
        <v>382.72858656000005</v>
      </c>
      <c r="AG42" s="244">
        <v>79.603146240000001</v>
      </c>
      <c r="AH42" s="244">
        <v>0</v>
      </c>
      <c r="AI42" s="244">
        <v>115.00495488</v>
      </c>
      <c r="AJ42" s="244">
        <v>52.369418879999998</v>
      </c>
      <c r="AK42" s="244">
        <v>3.1572383999999998</v>
      </c>
      <c r="AL42" s="246">
        <v>9.5531923200000008</v>
      </c>
      <c r="AM42" s="244">
        <v>0.8555097599999999</v>
      </c>
      <c r="AN42" s="244">
        <v>0</v>
      </c>
      <c r="AO42" s="244">
        <v>14.085357120000001</v>
      </c>
      <c r="AP42" s="244">
        <v>10.0827936</v>
      </c>
      <c r="AQ42" s="244">
        <v>5.5404441599999998</v>
      </c>
      <c r="AR42" s="244">
        <v>0</v>
      </c>
      <c r="AS42" s="244">
        <v>1.38511104</v>
      </c>
      <c r="AT42" s="246">
        <v>107.67201408</v>
      </c>
      <c r="AU42" s="261">
        <f t="shared" si="5"/>
        <v>139.62122976000001</v>
      </c>
      <c r="AV42" s="261">
        <f t="shared" si="6"/>
        <v>1431.3493056000004</v>
      </c>
      <c r="AW42" s="245">
        <v>95.252272500000018</v>
      </c>
      <c r="AX42" s="261">
        <f t="shared" si="7"/>
        <v>748.81910435999964</v>
      </c>
      <c r="AY42" s="244">
        <v>0</v>
      </c>
      <c r="AZ42" s="244">
        <v>0</v>
      </c>
      <c r="BA42" s="246">
        <v>158.39741399999997</v>
      </c>
      <c r="BB42" s="262">
        <f t="shared" si="8"/>
        <v>590.42169035999973</v>
      </c>
      <c r="BC42" s="272">
        <f t="shared" si="9"/>
        <v>0.13723943780846445</v>
      </c>
    </row>
    <row r="43" spans="2:55">
      <c r="D43" s="258" t="str">
        <f t="shared" si="1"/>
        <v/>
      </c>
      <c r="E43" s="243">
        <f t="shared" si="2"/>
        <v>26</v>
      </c>
      <c r="F43" s="144" t="s">
        <v>131</v>
      </c>
      <c r="G43" s="218" t="str">
        <f>IF(Q43=0,"",VLOOKUP($F:$F,zSbu!$B:$H,2,FALSE))</f>
        <v>DLStore126</v>
      </c>
      <c r="H43" s="229"/>
      <c r="O43" s="264">
        <v>2017</v>
      </c>
      <c r="P43" s="265">
        <v>3</v>
      </c>
      <c r="Q43" s="145">
        <v>3605.5144440000004</v>
      </c>
      <c r="R43" s="145">
        <v>129.69986400000002</v>
      </c>
      <c r="S43" s="261">
        <f t="shared" si="3"/>
        <v>3475.8145800000002</v>
      </c>
      <c r="T43" s="244">
        <v>1497.8647655999998</v>
      </c>
      <c r="W43" s="266">
        <f t="shared" si="4"/>
        <v>1977.9498144000004</v>
      </c>
      <c r="X43" s="246">
        <v>54.818718710000006</v>
      </c>
      <c r="Y43" s="244">
        <v>323.56812636000006</v>
      </c>
      <c r="Z43" s="246">
        <v>8.3663634900000012</v>
      </c>
      <c r="AA43" s="244">
        <v>0</v>
      </c>
      <c r="AB43" s="244">
        <v>-7.3784534100000005</v>
      </c>
      <c r="AC43" s="246">
        <v>50.362832620000006</v>
      </c>
      <c r="AD43" s="244">
        <v>124.35445439999999</v>
      </c>
      <c r="AE43" s="244">
        <v>368.79599904000008</v>
      </c>
      <c r="AF43" s="244">
        <v>308.56403808000005</v>
      </c>
      <c r="AG43" s="244">
        <v>109.31174112000001</v>
      </c>
      <c r="AH43" s="244">
        <v>0</v>
      </c>
      <c r="AI43" s="244">
        <v>143.18585376000001</v>
      </c>
      <c r="AJ43" s="244">
        <v>43.997644799999996</v>
      </c>
      <c r="AK43" s="244">
        <v>2.48505216</v>
      </c>
      <c r="AL43" s="246">
        <v>1.53788064</v>
      </c>
      <c r="AM43" s="244">
        <v>0</v>
      </c>
      <c r="AN43" s="244">
        <v>0</v>
      </c>
      <c r="AO43" s="244">
        <v>5.5811827200000002</v>
      </c>
      <c r="AP43" s="244">
        <v>0</v>
      </c>
      <c r="AQ43" s="244">
        <v>7.7708803200000007</v>
      </c>
      <c r="AR43" s="244">
        <v>0</v>
      </c>
      <c r="AS43" s="244">
        <v>3.1979769600000005</v>
      </c>
      <c r="AT43" s="246">
        <v>31.34832192</v>
      </c>
      <c r="AU43" s="261">
        <f t="shared" si="5"/>
        <v>47.898361919999999</v>
      </c>
      <c r="AV43" s="261">
        <f t="shared" si="6"/>
        <v>1150.13102592</v>
      </c>
      <c r="AW43" s="245">
        <v>62.938260000000007</v>
      </c>
      <c r="AX43" s="261">
        <f t="shared" si="7"/>
        <v>421.11169913000037</v>
      </c>
      <c r="AY43" s="244">
        <v>0</v>
      </c>
      <c r="AZ43" s="244">
        <v>0</v>
      </c>
      <c r="BA43" s="246">
        <v>126.99826574999997</v>
      </c>
      <c r="BB43" s="262">
        <f t="shared" si="8"/>
        <v>294.1134333800004</v>
      </c>
      <c r="BC43" s="272">
        <f t="shared" si="9"/>
        <v>0.11679656417152336</v>
      </c>
    </row>
    <row r="44" spans="2:55">
      <c r="D44" s="258" t="str">
        <f t="shared" si="1"/>
        <v/>
      </c>
      <c r="E44" s="243">
        <f t="shared" si="2"/>
        <v>27</v>
      </c>
      <c r="F44" s="144" t="s">
        <v>133</v>
      </c>
      <c r="G44" s="218" t="str">
        <f>IF(Q44=0,"",VLOOKUP($F:$F,zSbu!$B:$H,2,FALSE))</f>
        <v>HXStore127</v>
      </c>
      <c r="H44" s="229"/>
      <c r="O44" s="264">
        <v>2017</v>
      </c>
      <c r="P44" s="265">
        <v>3</v>
      </c>
      <c r="Q44" s="145">
        <v>2400.3763559999998</v>
      </c>
      <c r="R44" s="145">
        <v>55.000527750000003</v>
      </c>
      <c r="S44" s="261">
        <f t="shared" si="3"/>
        <v>2345.3758282499998</v>
      </c>
      <c r="T44" s="244">
        <v>852.66049679999992</v>
      </c>
      <c r="W44" s="266">
        <f t="shared" si="4"/>
        <v>1492.7153314499999</v>
      </c>
      <c r="X44" s="246">
        <v>34.165223600000004</v>
      </c>
      <c r="Y44" s="244">
        <v>195.43355136000002</v>
      </c>
      <c r="Z44" s="246">
        <v>42.387516869999999</v>
      </c>
      <c r="AA44" s="244">
        <v>0</v>
      </c>
      <c r="AB44" s="244">
        <v>-2.24337914</v>
      </c>
      <c r="AC44" s="246">
        <v>18.440988160000003</v>
      </c>
      <c r="AD44" s="244">
        <v>109.41358752000001</v>
      </c>
      <c r="AE44" s="244">
        <v>242.11944671999998</v>
      </c>
      <c r="AF44" s="244">
        <v>220.15117824000001</v>
      </c>
      <c r="AG44" s="244">
        <v>83.870510400000001</v>
      </c>
      <c r="AH44" s="244">
        <v>0</v>
      </c>
      <c r="AI44" s="244">
        <v>96.407802239999995</v>
      </c>
      <c r="AJ44" s="244">
        <v>45.698479679999991</v>
      </c>
      <c r="AK44" s="244">
        <v>2.60726784</v>
      </c>
      <c r="AL44" s="246">
        <v>7.5468182400000003</v>
      </c>
      <c r="AM44" s="244">
        <v>0</v>
      </c>
      <c r="AN44" s="244">
        <v>1.56843456</v>
      </c>
      <c r="AO44" s="244">
        <v>6.905185920000001</v>
      </c>
      <c r="AP44" s="244">
        <v>0</v>
      </c>
      <c r="AQ44" s="244">
        <v>5.3163820800000003</v>
      </c>
      <c r="AR44" s="244">
        <v>0</v>
      </c>
      <c r="AS44" s="244">
        <v>2.8313299199999999</v>
      </c>
      <c r="AT44" s="246">
        <v>23.964457920000001</v>
      </c>
      <c r="AU44" s="261">
        <f t="shared" si="5"/>
        <v>40.5857904</v>
      </c>
      <c r="AV44" s="261">
        <f t="shared" si="6"/>
        <v>848.40088128000002</v>
      </c>
      <c r="AW44" s="245">
        <v>41.903977499999996</v>
      </c>
      <c r="AX44" s="261">
        <f t="shared" si="7"/>
        <v>346.62178985999992</v>
      </c>
      <c r="AY44" s="244">
        <v>0</v>
      </c>
      <c r="AZ44" s="244">
        <v>0</v>
      </c>
      <c r="BA44" s="246">
        <v>105.95638799999998</v>
      </c>
      <c r="BB44" s="262">
        <f t="shared" si="8"/>
        <v>240.66540185999995</v>
      </c>
      <c r="BC44" s="272">
        <f t="shared" si="9"/>
        <v>0.14440310120268487</v>
      </c>
    </row>
    <row r="45" spans="2:55">
      <c r="D45" s="258" t="str">
        <f t="shared" si="1"/>
        <v/>
      </c>
      <c r="E45" s="243">
        <f t="shared" si="2"/>
        <v>28</v>
      </c>
      <c r="F45" s="144" t="s">
        <v>136</v>
      </c>
      <c r="G45" s="218" t="str">
        <f>IF(Q45=0,"",VLOOKUP($F:$F,zSbu!$B:$H,2,FALSE))</f>
        <v>HXStore128</v>
      </c>
      <c r="H45" s="229"/>
      <c r="O45" s="264">
        <v>2017</v>
      </c>
      <c r="P45" s="265">
        <v>3</v>
      </c>
      <c r="Q45" s="145">
        <v>3942.4493178000002</v>
      </c>
      <c r="R45" s="145">
        <v>53.514027000000006</v>
      </c>
      <c r="S45" s="261">
        <f t="shared" si="3"/>
        <v>3888.9352908000001</v>
      </c>
      <c r="T45" s="244">
        <v>1435.198905</v>
      </c>
      <c r="W45" s="266">
        <f t="shared" si="4"/>
        <v>2453.7363857999999</v>
      </c>
      <c r="X45" s="246">
        <v>93.100234310000005</v>
      </c>
      <c r="Y45" s="244">
        <v>324.14001119999995</v>
      </c>
      <c r="Z45" s="246">
        <v>20.55058781</v>
      </c>
      <c r="AA45" s="244">
        <v>0</v>
      </c>
      <c r="AB45" s="244">
        <v>-1.5436095000000001</v>
      </c>
      <c r="AC45" s="246">
        <v>16.578366029999998</v>
      </c>
      <c r="AD45" s="244">
        <v>114.56701536</v>
      </c>
      <c r="AE45" s="244">
        <v>341.72522591999996</v>
      </c>
      <c r="AF45" s="244">
        <v>298.70530656</v>
      </c>
      <c r="AG45" s="244">
        <v>92.496900479999979</v>
      </c>
      <c r="AH45" s="244">
        <v>0</v>
      </c>
      <c r="AI45" s="244">
        <v>107.42758272</v>
      </c>
      <c r="AJ45" s="244">
        <v>41.563515840000001</v>
      </c>
      <c r="AK45" s="244">
        <v>3.1063151999999996</v>
      </c>
      <c r="AL45" s="246">
        <v>5.7441369599999996</v>
      </c>
      <c r="AM45" s="244">
        <v>1.1406796800000001</v>
      </c>
      <c r="AN45" s="244">
        <v>0.33609312000000002</v>
      </c>
      <c r="AO45" s="244">
        <v>8.1273427199999997</v>
      </c>
      <c r="AP45" s="244">
        <v>0</v>
      </c>
      <c r="AQ45" s="244">
        <v>5.2450896000000009</v>
      </c>
      <c r="AR45" s="244">
        <v>0</v>
      </c>
      <c r="AS45" s="244">
        <v>32.081616000000004</v>
      </c>
      <c r="AT45" s="246">
        <v>85.530606720000009</v>
      </c>
      <c r="AU45" s="261">
        <f t="shared" si="5"/>
        <v>132.46142784</v>
      </c>
      <c r="AV45" s="261">
        <f t="shared" si="6"/>
        <v>1137.7974268800001</v>
      </c>
      <c r="AW45" s="245">
        <v>68.819519999999997</v>
      </c>
      <c r="AX45" s="261">
        <f t="shared" si="7"/>
        <v>824.36336212999981</v>
      </c>
      <c r="AY45" s="244">
        <v>0</v>
      </c>
      <c r="AZ45" s="244">
        <v>0</v>
      </c>
      <c r="BA45" s="246">
        <v>103.2873345</v>
      </c>
      <c r="BB45" s="262">
        <f t="shared" si="8"/>
        <v>721.07602762999977</v>
      </c>
      <c r="BC45" s="272">
        <f t="shared" si="9"/>
        <v>0.20909929226180091</v>
      </c>
    </row>
    <row r="46" spans="2:55">
      <c r="D46" s="258" t="str">
        <f t="shared" si="1"/>
        <v/>
      </c>
      <c r="E46" s="243">
        <f t="shared" si="2"/>
        <v>29</v>
      </c>
      <c r="F46" s="144" t="s">
        <v>138</v>
      </c>
      <c r="G46" s="218" t="str">
        <f>IF(Q46=0,"",VLOOKUP($F:$F,zSbu!$B:$H,2,FALSE))</f>
        <v>KCStore129</v>
      </c>
      <c r="H46" s="229"/>
      <c r="O46" s="264">
        <v>2017</v>
      </c>
      <c r="P46" s="265">
        <v>3</v>
      </c>
      <c r="Q46" s="145">
        <v>8448.0333965999998</v>
      </c>
      <c r="R46" s="145">
        <v>113.86167975000001</v>
      </c>
      <c r="S46" s="261">
        <f t="shared" si="3"/>
        <v>8334.1717168499999</v>
      </c>
      <c r="T46" s="244">
        <v>3378.423573</v>
      </c>
      <c r="W46" s="266">
        <f t="shared" si="4"/>
        <v>4955.7481438499999</v>
      </c>
      <c r="X46" s="246">
        <v>96.352104990000001</v>
      </c>
      <c r="Y46" s="244">
        <v>980.66380751999998</v>
      </c>
      <c r="Z46" s="246">
        <v>39.485531009999995</v>
      </c>
      <c r="AA46" s="244">
        <v>0</v>
      </c>
      <c r="AB46" s="244">
        <v>-18.698256410000003</v>
      </c>
      <c r="AC46" s="246">
        <v>43.241647460000003</v>
      </c>
      <c r="AD46" s="244">
        <v>204.51775584000001</v>
      </c>
      <c r="AE46" s="244">
        <v>655.81952351999996</v>
      </c>
      <c r="AF46" s="244">
        <v>547.24107648000006</v>
      </c>
      <c r="AG46" s="244">
        <v>126.87006047999998</v>
      </c>
      <c r="AH46" s="244">
        <v>0</v>
      </c>
      <c r="AI46" s="244">
        <v>140.78227871999999</v>
      </c>
      <c r="AJ46" s="244">
        <v>108.78213984000001</v>
      </c>
      <c r="AK46" s="244">
        <v>2.8516992000000001</v>
      </c>
      <c r="AL46" s="246">
        <v>8.2291891200000009</v>
      </c>
      <c r="AM46" s="244">
        <v>17.751827519999999</v>
      </c>
      <c r="AN46" s="244">
        <v>1.9147123199999998</v>
      </c>
      <c r="AO46" s="244">
        <v>19.839678720000002</v>
      </c>
      <c r="AP46" s="244">
        <v>0</v>
      </c>
      <c r="AQ46" s="244">
        <v>9.3596841600000005</v>
      </c>
      <c r="AR46" s="244">
        <v>0</v>
      </c>
      <c r="AS46" s="244">
        <v>7.5671875200000001</v>
      </c>
      <c r="AT46" s="246">
        <v>167.84286720000003</v>
      </c>
      <c r="AU46" s="261">
        <f t="shared" si="5"/>
        <v>224.27595744000001</v>
      </c>
      <c r="AV46" s="261">
        <f t="shared" si="6"/>
        <v>2019.3696806399998</v>
      </c>
      <c r="AW46" s="245">
        <v>147.47040000000001</v>
      </c>
      <c r="AX46" s="261">
        <f t="shared" si="7"/>
        <v>1696.9500107400002</v>
      </c>
      <c r="AY46" s="244">
        <v>0</v>
      </c>
      <c r="AZ46" s="244">
        <v>0</v>
      </c>
      <c r="BA46" s="246">
        <v>223.38634874999997</v>
      </c>
      <c r="BB46" s="262">
        <f t="shared" si="8"/>
        <v>1473.5636619900001</v>
      </c>
      <c r="BC46" s="272">
        <f t="shared" si="9"/>
        <v>0.20086923560493447</v>
      </c>
    </row>
    <row r="47" spans="2:55">
      <c r="D47" s="258" t="str">
        <f t="shared" si="1"/>
        <v/>
      </c>
      <c r="E47" s="243">
        <f t="shared" si="2"/>
        <v>30</v>
      </c>
      <c r="F47" s="144" t="s">
        <v>140</v>
      </c>
      <c r="G47" s="218" t="str">
        <f>IF(Q47=0,"",VLOOKUP($F:$F,zSbu!$B:$H,2,FALSE))</f>
        <v>DLStore130</v>
      </c>
      <c r="H47" s="229"/>
      <c r="O47" s="264">
        <v>2017</v>
      </c>
      <c r="P47" s="265">
        <v>3</v>
      </c>
      <c r="Q47" s="145">
        <v>3321.8406018000005</v>
      </c>
      <c r="R47" s="145">
        <v>119.45477250000002</v>
      </c>
      <c r="S47" s="261">
        <f t="shared" si="3"/>
        <v>3202.3858293000003</v>
      </c>
      <c r="T47" s="244">
        <v>1261.0170720000003</v>
      </c>
      <c r="W47" s="266">
        <f t="shared" si="4"/>
        <v>1941.3687573</v>
      </c>
      <c r="X47" s="246">
        <v>42.16112081</v>
      </c>
      <c r="Y47" s="244">
        <v>298.11385584000004</v>
      </c>
      <c r="Z47" s="246">
        <v>8.8808999900000014</v>
      </c>
      <c r="AA47" s="244">
        <v>0</v>
      </c>
      <c r="AB47" s="244">
        <v>-2.3051235200000004</v>
      </c>
      <c r="AC47" s="246">
        <v>18.173429180000003</v>
      </c>
      <c r="AD47" s="244">
        <v>117.07243680000002</v>
      </c>
      <c r="AE47" s="244">
        <v>418.69055040000001</v>
      </c>
      <c r="AF47" s="244">
        <v>419.59698336000002</v>
      </c>
      <c r="AG47" s="244">
        <v>102.610248</v>
      </c>
      <c r="AH47" s="244">
        <v>0</v>
      </c>
      <c r="AI47" s="244">
        <v>134.28447839999998</v>
      </c>
      <c r="AJ47" s="244">
        <v>30.961305599999996</v>
      </c>
      <c r="AK47" s="244">
        <v>2.8516992000000001</v>
      </c>
      <c r="AL47" s="246">
        <v>2.1489590399999998</v>
      </c>
      <c r="AM47" s="244">
        <v>0</v>
      </c>
      <c r="AN47" s="244">
        <v>0.56015520000000008</v>
      </c>
      <c r="AO47" s="244">
        <v>6.9866630400000007</v>
      </c>
      <c r="AP47" s="244">
        <v>0</v>
      </c>
      <c r="AQ47" s="244">
        <v>5.2349049600000006</v>
      </c>
      <c r="AR47" s="244">
        <v>0</v>
      </c>
      <c r="AS47" s="244">
        <v>4.55253408</v>
      </c>
      <c r="AT47" s="246">
        <v>92.975578560000017</v>
      </c>
      <c r="AU47" s="261">
        <f t="shared" si="5"/>
        <v>110.30983584000002</v>
      </c>
      <c r="AV47" s="261">
        <f t="shared" si="6"/>
        <v>1338.5264966399998</v>
      </c>
      <c r="AW47" s="245">
        <v>66.273900000000012</v>
      </c>
      <c r="AX47" s="261">
        <f t="shared" si="7"/>
        <v>203.28078968000011</v>
      </c>
      <c r="AY47" s="244">
        <v>0</v>
      </c>
      <c r="AZ47" s="244">
        <v>0</v>
      </c>
      <c r="BA47" s="246">
        <v>176.11556475000003</v>
      </c>
      <c r="BB47" s="262">
        <f t="shared" si="8"/>
        <v>27.165224930000079</v>
      </c>
      <c r="BC47" s="272">
        <f t="shared" si="9"/>
        <v>6.1195226998504583E-2</v>
      </c>
    </row>
    <row r="48" spans="2:55">
      <c r="D48" s="258" t="str">
        <f t="shared" si="1"/>
        <v/>
      </c>
      <c r="E48" s="243">
        <f t="shared" si="2"/>
        <v>31</v>
      </c>
      <c r="F48" s="144" t="s">
        <v>142</v>
      </c>
      <c r="G48" s="218" t="str">
        <f>IF(Q48=0,"",VLOOKUP($F:$F,zSbu!$B:$H,2,FALSE))</f>
        <v>KCStore131</v>
      </c>
      <c r="H48" s="229"/>
      <c r="O48" s="264">
        <v>2017</v>
      </c>
      <c r="P48" s="265">
        <v>3</v>
      </c>
      <c r="Q48" s="145">
        <v>8481.6597852000014</v>
      </c>
      <c r="R48" s="145">
        <v>107.37027000000002</v>
      </c>
      <c r="S48" s="261">
        <f t="shared" si="3"/>
        <v>8374.2895152000019</v>
      </c>
      <c r="T48" s="244">
        <v>3424.5017352000004</v>
      </c>
      <c r="W48" s="266">
        <f t="shared" si="4"/>
        <v>4949.7877800000015</v>
      </c>
      <c r="X48" s="246">
        <v>94.355703370000015</v>
      </c>
      <c r="Y48" s="244">
        <v>985.4115307200002</v>
      </c>
      <c r="Z48" s="246">
        <v>50.836206199999999</v>
      </c>
      <c r="AA48" s="244">
        <v>0</v>
      </c>
      <c r="AB48" s="244">
        <v>-12.60614425</v>
      </c>
      <c r="AC48" s="246">
        <v>36.748196830000005</v>
      </c>
      <c r="AD48" s="244">
        <v>305.08089120000005</v>
      </c>
      <c r="AE48" s="244">
        <v>818.5395168</v>
      </c>
      <c r="AF48" s="244">
        <v>1460.1107289600002</v>
      </c>
      <c r="AG48" s="244">
        <v>172.74167904000001</v>
      </c>
      <c r="AH48" s="244">
        <v>0</v>
      </c>
      <c r="AI48" s="244">
        <v>204.07981631999999</v>
      </c>
      <c r="AJ48" s="244">
        <v>58.459833599999996</v>
      </c>
      <c r="AK48" s="244">
        <v>3.07576128</v>
      </c>
      <c r="AL48" s="246">
        <v>2.0165587199999999</v>
      </c>
      <c r="AM48" s="244">
        <v>0</v>
      </c>
      <c r="AN48" s="244">
        <v>2.7804067200000002</v>
      </c>
      <c r="AO48" s="244">
        <v>10.561471679999999</v>
      </c>
      <c r="AP48" s="244">
        <v>0</v>
      </c>
      <c r="AQ48" s="244">
        <v>11.712336000000001</v>
      </c>
      <c r="AR48" s="244">
        <v>0</v>
      </c>
      <c r="AS48" s="244">
        <v>10.398517440000001</v>
      </c>
      <c r="AT48" s="246">
        <v>117.70388447999999</v>
      </c>
      <c r="AU48" s="261">
        <f t="shared" si="5"/>
        <v>153.15661631999998</v>
      </c>
      <c r="AV48" s="261">
        <f t="shared" si="6"/>
        <v>3177.2614022400003</v>
      </c>
      <c r="AW48" s="245">
        <v>148.06291499999998</v>
      </c>
      <c r="AX48" s="261">
        <f t="shared" si="7"/>
        <v>518.00207505000071</v>
      </c>
      <c r="AY48" s="244">
        <v>0</v>
      </c>
      <c r="AZ48" s="244">
        <v>0</v>
      </c>
      <c r="BA48" s="246">
        <v>394.37363774999994</v>
      </c>
      <c r="BB48" s="262">
        <f t="shared" si="8"/>
        <v>123.62843730000077</v>
      </c>
      <c r="BC48" s="272">
        <f t="shared" si="9"/>
        <v>6.1073196540361585E-2</v>
      </c>
    </row>
    <row r="49" spans="4:55">
      <c r="D49" s="258" t="str">
        <f t="shared" si="1"/>
        <v/>
      </c>
      <c r="E49" s="243">
        <f t="shared" si="2"/>
        <v>32</v>
      </c>
      <c r="F49" s="144" t="s">
        <v>144</v>
      </c>
      <c r="G49" s="218" t="str">
        <f>IF(Q49=0,"",VLOOKUP($F:$F,zSbu!$B:$H,2,FALSE))</f>
        <v>KCStore132</v>
      </c>
      <c r="H49" s="229"/>
      <c r="O49" s="264">
        <v>2017</v>
      </c>
      <c r="P49" s="265">
        <v>3</v>
      </c>
      <c r="Q49" s="145">
        <v>2721.3835194000003</v>
      </c>
      <c r="R49" s="145">
        <v>43.076439000000001</v>
      </c>
      <c r="S49" s="261">
        <f t="shared" si="3"/>
        <v>2678.3070804000004</v>
      </c>
      <c r="T49" s="244">
        <v>1161.1608876</v>
      </c>
      <c r="W49" s="266">
        <f t="shared" si="4"/>
        <v>1517.1461928000003</v>
      </c>
      <c r="X49" s="246">
        <v>31.880681540000005</v>
      </c>
      <c r="Y49" s="244">
        <v>315.13012740000005</v>
      </c>
      <c r="Z49" s="246">
        <v>13.73812455</v>
      </c>
      <c r="AA49" s="244">
        <v>0</v>
      </c>
      <c r="AB49" s="244">
        <v>-5.4952498200000006</v>
      </c>
      <c r="AC49" s="246">
        <v>13.449984110000003</v>
      </c>
      <c r="AD49" s="244">
        <v>106.59244224000001</v>
      </c>
      <c r="AE49" s="244">
        <v>344.03713920000001</v>
      </c>
      <c r="AF49" s="244">
        <v>572.92673855999999</v>
      </c>
      <c r="AG49" s="244">
        <v>90.826619519999994</v>
      </c>
      <c r="AH49" s="244">
        <v>0</v>
      </c>
      <c r="AI49" s="244">
        <v>90.19517184</v>
      </c>
      <c r="AJ49" s="244">
        <v>26.194894080000001</v>
      </c>
      <c r="AK49" s="244">
        <v>6.2329996799999998</v>
      </c>
      <c r="AL49" s="246">
        <v>10.5411024</v>
      </c>
      <c r="AM49" s="244">
        <v>0</v>
      </c>
      <c r="AN49" s="244">
        <v>0.49904736</v>
      </c>
      <c r="AO49" s="244">
        <v>6.1209686399999992</v>
      </c>
      <c r="AP49" s="244">
        <v>0</v>
      </c>
      <c r="AQ49" s="244">
        <v>4.3488412799999994</v>
      </c>
      <c r="AR49" s="244">
        <v>0</v>
      </c>
      <c r="AS49" s="244">
        <v>4.2469948799999999</v>
      </c>
      <c r="AT49" s="246">
        <v>43.529151360000007</v>
      </c>
      <c r="AU49" s="261">
        <f t="shared" si="5"/>
        <v>58.745003520000004</v>
      </c>
      <c r="AV49" s="261">
        <f t="shared" si="6"/>
        <v>1306.29211104</v>
      </c>
      <c r="AW49" s="245">
        <v>47.510925</v>
      </c>
      <c r="AX49" s="261">
        <f t="shared" si="7"/>
        <v>-189.45104243999975</v>
      </c>
      <c r="AY49" s="244">
        <v>0</v>
      </c>
      <c r="AZ49" s="244">
        <v>0</v>
      </c>
      <c r="BA49" s="246">
        <v>82.950489750000003</v>
      </c>
      <c r="BB49" s="262">
        <f t="shared" si="8"/>
        <v>-272.40153218999978</v>
      </c>
      <c r="BC49" s="272">
        <f t="shared" si="9"/>
        <v>-6.9615708733978501E-2</v>
      </c>
    </row>
    <row r="50" spans="4:55">
      <c r="D50" s="258" t="str">
        <f t="shared" si="1"/>
        <v/>
      </c>
      <c r="E50" s="243">
        <f t="shared" si="2"/>
        <v>33</v>
      </c>
      <c r="F50" s="144" t="s">
        <v>145</v>
      </c>
      <c r="G50" s="218" t="str">
        <f>IF(Q50=0,"",VLOOKUP($F:$F,zSbu!$B:$H,2,FALSE))</f>
        <v>KCStore133</v>
      </c>
      <c r="H50" s="229"/>
      <c r="O50" s="264">
        <v>2017</v>
      </c>
      <c r="P50" s="265">
        <v>3</v>
      </c>
      <c r="Q50" s="145">
        <v>6397.3186830000004</v>
      </c>
      <c r="R50" s="145">
        <v>70.999125750000005</v>
      </c>
      <c r="S50" s="261">
        <f t="shared" si="3"/>
        <v>6326.3195572500008</v>
      </c>
      <c r="T50" s="244">
        <v>2522.2431401999997</v>
      </c>
      <c r="W50" s="266">
        <f t="shared" si="4"/>
        <v>3804.0764170500011</v>
      </c>
      <c r="X50" s="246">
        <v>62.907232489999998</v>
      </c>
      <c r="Y50" s="244">
        <v>744.45378803999995</v>
      </c>
      <c r="Z50" s="246">
        <v>41.512804820000007</v>
      </c>
      <c r="AA50" s="244">
        <v>0</v>
      </c>
      <c r="AB50" s="244">
        <v>-14.623127330000003</v>
      </c>
      <c r="AC50" s="246">
        <v>23.19530542</v>
      </c>
      <c r="AD50" s="244">
        <v>207.58333247999997</v>
      </c>
      <c r="AE50" s="244">
        <v>617.17899936000003</v>
      </c>
      <c r="AF50" s="244">
        <v>915.94541376000018</v>
      </c>
      <c r="AG50" s="244">
        <v>174.56472960000002</v>
      </c>
      <c r="AH50" s="244">
        <v>0</v>
      </c>
      <c r="AI50" s="244">
        <v>134.51872512000003</v>
      </c>
      <c r="AJ50" s="244">
        <v>29.749333440000001</v>
      </c>
      <c r="AK50" s="244">
        <v>3.4322236800000003</v>
      </c>
      <c r="AL50" s="246">
        <v>8.7689750399999991</v>
      </c>
      <c r="AM50" s="244">
        <v>11.060519040000001</v>
      </c>
      <c r="AN50" s="244">
        <v>1.6091731200000003</v>
      </c>
      <c r="AO50" s="244">
        <v>13.474278720000001</v>
      </c>
      <c r="AP50" s="244">
        <v>2.6785603199999999</v>
      </c>
      <c r="AQ50" s="244">
        <v>9.7568851199999997</v>
      </c>
      <c r="AR50" s="244">
        <v>0</v>
      </c>
      <c r="AS50" s="244">
        <v>8.4532512000000004</v>
      </c>
      <c r="AT50" s="246">
        <v>126.98209151999998</v>
      </c>
      <c r="AU50" s="261">
        <f t="shared" si="5"/>
        <v>174.01475904</v>
      </c>
      <c r="AV50" s="261">
        <f t="shared" si="6"/>
        <v>2265.7564915200005</v>
      </c>
      <c r="AW50" s="245">
        <v>111.67810500000002</v>
      </c>
      <c r="AX50" s="261">
        <f t="shared" si="7"/>
        <v>586.34017327000038</v>
      </c>
      <c r="AY50" s="244">
        <v>0</v>
      </c>
      <c r="AZ50" s="244">
        <v>0</v>
      </c>
      <c r="BA50" s="246">
        <v>223.75565174999997</v>
      </c>
      <c r="BB50" s="262">
        <f t="shared" si="8"/>
        <v>362.58452152000041</v>
      </c>
      <c r="BC50" s="272">
        <f t="shared" si="9"/>
        <v>9.1654051068007475E-2</v>
      </c>
    </row>
    <row r="51" spans="4:55">
      <c r="D51" s="258" t="str">
        <f t="shared" si="1"/>
        <v/>
      </c>
      <c r="E51" s="243">
        <f t="shared" si="2"/>
        <v>34</v>
      </c>
      <c r="F51" s="144" t="s">
        <v>147</v>
      </c>
      <c r="G51" s="218" t="str">
        <f>IF(Q51=0,"",VLOOKUP($F:$F,zSbu!$B:$H,2,FALSE))</f>
        <v>KCStore134</v>
      </c>
      <c r="H51" s="229"/>
      <c r="O51" s="264">
        <v>2017</v>
      </c>
      <c r="P51" s="265">
        <v>3</v>
      </c>
      <c r="Q51" s="145">
        <v>3397.8712194000004</v>
      </c>
      <c r="R51" s="145">
        <v>60.486678000000005</v>
      </c>
      <c r="S51" s="261">
        <f t="shared" si="3"/>
        <v>3337.3845414000002</v>
      </c>
      <c r="T51" s="244">
        <v>1351.1164338000001</v>
      </c>
      <c r="W51" s="266">
        <f t="shared" si="4"/>
        <v>1986.2681076000001</v>
      </c>
      <c r="X51" s="246">
        <v>40.915942479999991</v>
      </c>
      <c r="Y51" s="244">
        <v>392.65828920000001</v>
      </c>
      <c r="Z51" s="246">
        <v>22.31030264</v>
      </c>
      <c r="AA51" s="244">
        <v>0</v>
      </c>
      <c r="AB51" s="244">
        <v>-5.62902931</v>
      </c>
      <c r="AC51" s="246">
        <v>19.325990940000001</v>
      </c>
      <c r="AD51" s="244">
        <v>123.85540704</v>
      </c>
      <c r="AE51" s="244">
        <v>294.14258784000003</v>
      </c>
      <c r="AF51" s="244">
        <v>437.30807232000001</v>
      </c>
      <c r="AG51" s="244">
        <v>101.03162879999999</v>
      </c>
      <c r="AH51" s="244">
        <v>0</v>
      </c>
      <c r="AI51" s="244">
        <v>111.68476224</v>
      </c>
      <c r="AJ51" s="244">
        <v>38.019261120000003</v>
      </c>
      <c r="AK51" s="244">
        <v>0.81477120000000014</v>
      </c>
      <c r="AL51" s="246">
        <v>7.5773721600000004</v>
      </c>
      <c r="AM51" s="244">
        <v>0</v>
      </c>
      <c r="AN51" s="244">
        <v>0.25461599999999995</v>
      </c>
      <c r="AO51" s="244">
        <v>11.192919360000001</v>
      </c>
      <c r="AP51" s="244">
        <v>0</v>
      </c>
      <c r="AQ51" s="244">
        <v>5.1636124800000003</v>
      </c>
      <c r="AR51" s="244">
        <v>0</v>
      </c>
      <c r="AS51" s="244">
        <v>2.2406208000000003</v>
      </c>
      <c r="AT51" s="246">
        <v>29.647487040000001</v>
      </c>
      <c r="AU51" s="261">
        <f t="shared" si="5"/>
        <v>48.499255680000005</v>
      </c>
      <c r="AV51" s="261">
        <f t="shared" si="6"/>
        <v>1162.9331184000002</v>
      </c>
      <c r="AW51" s="245">
        <v>59.317335000000007</v>
      </c>
      <c r="AX51" s="261">
        <f t="shared" si="7"/>
        <v>321.83008150999984</v>
      </c>
      <c r="AY51" s="244">
        <v>0</v>
      </c>
      <c r="AZ51" s="244">
        <v>0</v>
      </c>
      <c r="BA51" s="246">
        <v>228.43908525000003</v>
      </c>
      <c r="BB51" s="262">
        <f t="shared" si="8"/>
        <v>93.39099625999981</v>
      </c>
      <c r="BC51" s="272">
        <f t="shared" si="9"/>
        <v>9.4715208649617078E-2</v>
      </c>
    </row>
    <row r="52" spans="4:55">
      <c r="D52" s="258" t="str">
        <f t="shared" si="1"/>
        <v/>
      </c>
      <c r="E52" s="243">
        <f t="shared" si="2"/>
        <v>35</v>
      </c>
      <c r="F52" s="144" t="s">
        <v>149</v>
      </c>
      <c r="G52" s="218" t="str">
        <f>IF(Q52=0,"",VLOOKUP($F:$F,zSbu!$B:$H,2,FALSE))</f>
        <v>KCStore135</v>
      </c>
      <c r="H52" s="229"/>
      <c r="O52" s="264">
        <v>2017</v>
      </c>
      <c r="P52" s="265">
        <v>3</v>
      </c>
      <c r="Q52" s="145">
        <v>3415.2179040000001</v>
      </c>
      <c r="R52" s="145">
        <v>76.97721150000001</v>
      </c>
      <c r="S52" s="261">
        <f t="shared" si="3"/>
        <v>3338.2406925</v>
      </c>
      <c r="T52" s="244">
        <v>1371.4110648000001</v>
      </c>
      <c r="W52" s="266">
        <f t="shared" si="4"/>
        <v>1966.8296276999999</v>
      </c>
      <c r="X52" s="246">
        <v>37.880177130000007</v>
      </c>
      <c r="Y52" s="244">
        <v>392.70145031999999</v>
      </c>
      <c r="Z52" s="246">
        <v>18.780582249999998</v>
      </c>
      <c r="AA52" s="244">
        <v>0</v>
      </c>
      <c r="AB52" s="244">
        <v>-6.7095559599999994</v>
      </c>
      <c r="AC52" s="246">
        <v>31.448470879999999</v>
      </c>
      <c r="AD52" s="244">
        <v>130.67911583999998</v>
      </c>
      <c r="AE52" s="244">
        <v>361.53435072000002</v>
      </c>
      <c r="AF52" s="244">
        <v>157.00641023999998</v>
      </c>
      <c r="AG52" s="244">
        <v>142.23868223999997</v>
      </c>
      <c r="AH52" s="244">
        <v>0</v>
      </c>
      <c r="AI52" s="244">
        <v>93.963488640000008</v>
      </c>
      <c r="AJ52" s="244">
        <v>21.387743999999998</v>
      </c>
      <c r="AK52" s="244">
        <v>2.9331763200000003</v>
      </c>
      <c r="AL52" s="246">
        <v>8.92174464</v>
      </c>
      <c r="AM52" s="244">
        <v>0</v>
      </c>
      <c r="AN52" s="244">
        <v>0.77403264000000005</v>
      </c>
      <c r="AO52" s="244">
        <v>6.6302006400000009</v>
      </c>
      <c r="AP52" s="244">
        <v>0</v>
      </c>
      <c r="AQ52" s="244">
        <v>2.7192988800000002</v>
      </c>
      <c r="AR52" s="244">
        <v>0</v>
      </c>
      <c r="AS52" s="244">
        <v>2.1693283199999995</v>
      </c>
      <c r="AT52" s="246">
        <v>41.736654719999997</v>
      </c>
      <c r="AU52" s="261">
        <f t="shared" si="5"/>
        <v>54.029515199999999</v>
      </c>
      <c r="AV52" s="261">
        <f t="shared" si="6"/>
        <v>972.69422784000017</v>
      </c>
      <c r="AW52" s="245">
        <v>59.613592500000003</v>
      </c>
      <c r="AX52" s="261">
        <f t="shared" si="7"/>
        <v>509.89851257999987</v>
      </c>
      <c r="AY52" s="244">
        <v>0</v>
      </c>
      <c r="AZ52" s="244">
        <v>0</v>
      </c>
      <c r="BA52" s="246">
        <v>234.27239399999999</v>
      </c>
      <c r="BB52" s="262">
        <f t="shared" si="8"/>
        <v>275.62611857999991</v>
      </c>
      <c r="BC52" s="272">
        <f t="shared" si="9"/>
        <v>0.14930189724725684</v>
      </c>
    </row>
    <row r="53" spans="4:55">
      <c r="D53" s="258" t="str">
        <f t="shared" si="1"/>
        <v/>
      </c>
      <c r="E53" s="243">
        <f t="shared" si="2"/>
        <v>36</v>
      </c>
      <c r="F53" s="144" t="s">
        <v>152</v>
      </c>
      <c r="G53" s="218" t="str">
        <f>IF(Q53=0,"",VLOOKUP($F:$F,zSbu!$B:$H,2,FALSE))</f>
        <v>HXStore136</v>
      </c>
      <c r="H53" s="229"/>
      <c r="O53" s="264">
        <v>2017</v>
      </c>
      <c r="P53" s="265">
        <v>3</v>
      </c>
      <c r="Q53" s="145">
        <v>1775.2027230000001</v>
      </c>
      <c r="R53" s="145">
        <v>56.818550250000008</v>
      </c>
      <c r="S53" s="261">
        <f t="shared" si="3"/>
        <v>1718.3841727500001</v>
      </c>
      <c r="T53" s="244">
        <v>690.53444460000003</v>
      </c>
      <c r="W53" s="266">
        <f t="shared" si="4"/>
        <v>1027.8497281499999</v>
      </c>
      <c r="X53" s="246">
        <v>25.232869960000002</v>
      </c>
      <c r="Y53" s="244">
        <v>143.14385447999999</v>
      </c>
      <c r="Z53" s="246">
        <v>22.588152349999998</v>
      </c>
      <c r="AA53" s="244">
        <v>0</v>
      </c>
      <c r="AB53" s="244">
        <v>-0.52482722999999998</v>
      </c>
      <c r="AC53" s="246">
        <v>25.54159186</v>
      </c>
      <c r="AD53" s="244">
        <v>94.554197760000008</v>
      </c>
      <c r="AE53" s="244">
        <v>233.18751744000002</v>
      </c>
      <c r="AF53" s="244">
        <v>132.99102912000001</v>
      </c>
      <c r="AG53" s="244">
        <v>94.452351359999994</v>
      </c>
      <c r="AH53" s="244">
        <v>0</v>
      </c>
      <c r="AI53" s="244">
        <v>77.494925760000001</v>
      </c>
      <c r="AJ53" s="244">
        <v>23.944088640000004</v>
      </c>
      <c r="AK53" s="244">
        <v>0.86569439999999986</v>
      </c>
      <c r="AL53" s="246">
        <v>2.7600374400000001</v>
      </c>
      <c r="AM53" s="244">
        <v>0</v>
      </c>
      <c r="AN53" s="244">
        <v>1.85360448</v>
      </c>
      <c r="AO53" s="244">
        <v>12.353968320000002</v>
      </c>
      <c r="AP53" s="244">
        <v>0</v>
      </c>
      <c r="AQ53" s="244">
        <v>4.5627187200000003</v>
      </c>
      <c r="AR53" s="244">
        <v>0</v>
      </c>
      <c r="AS53" s="244">
        <v>0.50923199999999991</v>
      </c>
      <c r="AT53" s="246">
        <v>24.178335359999998</v>
      </c>
      <c r="AU53" s="261">
        <f t="shared" si="5"/>
        <v>43.457858880000003</v>
      </c>
      <c r="AV53" s="261">
        <f t="shared" si="6"/>
        <v>703.70770080000011</v>
      </c>
      <c r="AW53" s="245">
        <v>30.986339999999998</v>
      </c>
      <c r="AX53" s="261">
        <f t="shared" si="7"/>
        <v>127.20757518999987</v>
      </c>
      <c r="AY53" s="244">
        <v>0</v>
      </c>
      <c r="AZ53" s="244">
        <v>0</v>
      </c>
      <c r="BA53" s="246">
        <v>173.50526400000001</v>
      </c>
      <c r="BB53" s="262">
        <f t="shared" si="8"/>
        <v>-46.297688810000139</v>
      </c>
      <c r="BC53" s="272">
        <f t="shared" si="9"/>
        <v>7.1658055467054324E-2</v>
      </c>
    </row>
    <row r="54" spans="4:55">
      <c r="D54" s="258" t="str">
        <f t="shared" si="1"/>
        <v/>
      </c>
      <c r="E54" s="243">
        <f t="shared" si="2"/>
        <v>37</v>
      </c>
      <c r="F54" s="144" t="s">
        <v>154</v>
      </c>
      <c r="G54" s="218" t="str">
        <f>IF(Q54=0,"",VLOOKUP($F:$F,zSbu!$B:$H,2,FALSE))</f>
        <v>KCStore137</v>
      </c>
      <c r="H54" s="229"/>
      <c r="O54" s="264">
        <v>2017</v>
      </c>
      <c r="P54" s="265">
        <v>3</v>
      </c>
      <c r="Q54" s="145">
        <v>6681.2235209999999</v>
      </c>
      <c r="R54" s="145">
        <v>142.85379150000003</v>
      </c>
      <c r="S54" s="261">
        <f t="shared" si="3"/>
        <v>6538.3697295000002</v>
      </c>
      <c r="T54" s="244">
        <v>2751.0059808000001</v>
      </c>
      <c r="W54" s="266">
        <f t="shared" si="4"/>
        <v>3787.3637487000001</v>
      </c>
      <c r="X54" s="246">
        <v>78.19925726999999</v>
      </c>
      <c r="Y54" s="244">
        <v>769.18510980000008</v>
      </c>
      <c r="Z54" s="246">
        <v>34.453364039999997</v>
      </c>
      <c r="AA54" s="244">
        <v>0</v>
      </c>
      <c r="AB54" s="244">
        <v>-17.144356180000003</v>
      </c>
      <c r="AC54" s="246">
        <v>54.674648490000003</v>
      </c>
      <c r="AD54" s="244">
        <v>175.99057919999998</v>
      </c>
      <c r="AE54" s="244">
        <v>564.52441055999998</v>
      </c>
      <c r="AF54" s="244">
        <v>335.95053504000003</v>
      </c>
      <c r="AG54" s="244">
        <v>217.05504768</v>
      </c>
      <c r="AH54" s="244">
        <v>0</v>
      </c>
      <c r="AI54" s="244">
        <v>165.65316960000001</v>
      </c>
      <c r="AJ54" s="244">
        <v>42.948626879999999</v>
      </c>
      <c r="AK54" s="244">
        <v>4.2877334400000002</v>
      </c>
      <c r="AL54" s="246">
        <v>9.4309766400000008</v>
      </c>
      <c r="AM54" s="244">
        <v>0</v>
      </c>
      <c r="AN54" s="244">
        <v>1.5175113599999999</v>
      </c>
      <c r="AO54" s="244">
        <v>21.632175359999998</v>
      </c>
      <c r="AP54" s="244">
        <v>3.4729622400000002</v>
      </c>
      <c r="AQ54" s="244">
        <v>4.8377039999999996</v>
      </c>
      <c r="AR54" s="244">
        <v>0</v>
      </c>
      <c r="AS54" s="244">
        <v>5.0006582399999999</v>
      </c>
      <c r="AT54" s="246">
        <v>71.638757760000004</v>
      </c>
      <c r="AU54" s="261">
        <f t="shared" si="5"/>
        <v>108.09976896000001</v>
      </c>
      <c r="AV54" s="261">
        <f t="shared" si="6"/>
        <v>1623.9408479999997</v>
      </c>
      <c r="AW54" s="245">
        <v>116.62670250000001</v>
      </c>
      <c r="AX54" s="261">
        <f t="shared" si="7"/>
        <v>1202.4887594000004</v>
      </c>
      <c r="AY54" s="244">
        <v>0</v>
      </c>
      <c r="AZ54" s="244">
        <v>0</v>
      </c>
      <c r="BA54" s="246">
        <v>231.93067724999997</v>
      </c>
      <c r="BB54" s="262">
        <f t="shared" si="8"/>
        <v>970.55808215000047</v>
      </c>
      <c r="BC54" s="272">
        <f t="shared" si="9"/>
        <v>0.17998032181087995</v>
      </c>
    </row>
    <row r="55" spans="4:55">
      <c r="D55" s="258" t="str">
        <f t="shared" si="1"/>
        <v/>
      </c>
      <c r="E55" s="243">
        <f t="shared" si="2"/>
        <v>38</v>
      </c>
      <c r="F55" s="144" t="s">
        <v>156</v>
      </c>
      <c r="G55" s="218" t="str">
        <f>IF(Q55=0,"",VLOOKUP($F:$F,zSbu!$B:$H,2,FALSE))</f>
        <v>KCStore138</v>
      </c>
      <c r="H55" s="229"/>
      <c r="O55" s="264">
        <v>2017</v>
      </c>
      <c r="P55" s="265">
        <v>3</v>
      </c>
      <c r="Q55" s="145">
        <v>3010.865256</v>
      </c>
      <c r="R55" s="145">
        <v>45.643059000000001</v>
      </c>
      <c r="S55" s="261">
        <f t="shared" si="3"/>
        <v>2965.2221970000001</v>
      </c>
      <c r="T55" s="244">
        <v>1201.1121611999999</v>
      </c>
      <c r="W55" s="266">
        <f t="shared" si="4"/>
        <v>1764.1100358000001</v>
      </c>
      <c r="X55" s="246">
        <v>51.937314309999998</v>
      </c>
      <c r="Y55" s="244">
        <v>348.89291351999998</v>
      </c>
      <c r="Z55" s="246">
        <v>11.70056001</v>
      </c>
      <c r="AA55" s="244">
        <v>0</v>
      </c>
      <c r="AB55" s="244">
        <v>-7.87240845</v>
      </c>
      <c r="AC55" s="246">
        <v>29.719628240000002</v>
      </c>
      <c r="AD55" s="244">
        <v>139.67215296000001</v>
      </c>
      <c r="AE55" s="244">
        <v>234.30782784000002</v>
      </c>
      <c r="AF55" s="244">
        <v>111.70513152000001</v>
      </c>
      <c r="AG55" s="244">
        <v>160.89694272</v>
      </c>
      <c r="AH55" s="244">
        <v>0</v>
      </c>
      <c r="AI55" s="244">
        <v>140.07953856</v>
      </c>
      <c r="AJ55" s="244">
        <v>39.567326400000006</v>
      </c>
      <c r="AK55" s="244">
        <v>3.5137008000000001</v>
      </c>
      <c r="AL55" s="246">
        <v>16.03062336</v>
      </c>
      <c r="AM55" s="244">
        <v>0</v>
      </c>
      <c r="AN55" s="244">
        <v>0.17313888</v>
      </c>
      <c r="AO55" s="244">
        <v>56.005335360000004</v>
      </c>
      <c r="AP55" s="244">
        <v>0</v>
      </c>
      <c r="AQ55" s="244">
        <v>13.60667904</v>
      </c>
      <c r="AR55" s="244">
        <v>0</v>
      </c>
      <c r="AS55" s="244">
        <v>4.2673641600000005</v>
      </c>
      <c r="AT55" s="246">
        <v>43.396751039999998</v>
      </c>
      <c r="AU55" s="261">
        <f t="shared" si="5"/>
        <v>117.44926848</v>
      </c>
      <c r="AV55" s="261">
        <f t="shared" si="6"/>
        <v>963.2225126400001</v>
      </c>
      <c r="AW55" s="245">
        <v>52.558275000000002</v>
      </c>
      <c r="AX55" s="261">
        <f t="shared" si="7"/>
        <v>357.64568011000017</v>
      </c>
      <c r="AY55" s="244">
        <v>0</v>
      </c>
      <c r="AZ55" s="244">
        <v>0</v>
      </c>
      <c r="BA55" s="246">
        <v>69.630401999999975</v>
      </c>
      <c r="BB55" s="262">
        <f t="shared" si="8"/>
        <v>288.01527811000017</v>
      </c>
      <c r="BC55" s="272">
        <f t="shared" si="9"/>
        <v>0.11878501683105548</v>
      </c>
    </row>
    <row r="56" spans="4:55">
      <c r="D56" s="258" t="str">
        <f t="shared" si="1"/>
        <v/>
      </c>
      <c r="E56" s="243">
        <f t="shared" si="2"/>
        <v>39</v>
      </c>
      <c r="F56" s="144" t="s">
        <v>158</v>
      </c>
      <c r="G56" s="218" t="str">
        <f>IF(Q56=0,"",VLOOKUP($F:$F,zSbu!$B:$H,2,FALSE))</f>
        <v>NJStore139</v>
      </c>
      <c r="H56" s="229"/>
      <c r="O56" s="264">
        <v>2017</v>
      </c>
      <c r="P56" s="265">
        <v>3</v>
      </c>
      <c r="Q56" s="145">
        <v>2322.2117772000001</v>
      </c>
      <c r="R56" s="145">
        <v>51.503508000000004</v>
      </c>
      <c r="S56" s="261">
        <f t="shared" si="3"/>
        <v>2270.7082692000004</v>
      </c>
      <c r="T56" s="244">
        <v>1205.3250846000001</v>
      </c>
      <c r="W56" s="266">
        <f t="shared" si="4"/>
        <v>1065.3831846000003</v>
      </c>
      <c r="X56" s="246">
        <v>34.216677250000004</v>
      </c>
      <c r="Y56" s="244">
        <v>155.82243348</v>
      </c>
      <c r="Z56" s="246">
        <v>11.1139884</v>
      </c>
      <c r="AA56" s="244">
        <v>0</v>
      </c>
      <c r="AB56" s="244">
        <v>-7.2035110000000013E-2</v>
      </c>
      <c r="AC56" s="246">
        <v>24.347867180000001</v>
      </c>
      <c r="AD56" s="244">
        <v>58.296879360000005</v>
      </c>
      <c r="AE56" s="244">
        <v>280.78034016000004</v>
      </c>
      <c r="AF56" s="244">
        <v>104.09720543999998</v>
      </c>
      <c r="AG56" s="244">
        <v>58.144109760000006</v>
      </c>
      <c r="AH56" s="244">
        <v>0</v>
      </c>
      <c r="AI56" s="244">
        <v>73.634947199999999</v>
      </c>
      <c r="AJ56" s="244">
        <v>73.186823039999993</v>
      </c>
      <c r="AK56" s="244">
        <v>1.8434198400000001</v>
      </c>
      <c r="AL56" s="246">
        <v>7.7403263999999989</v>
      </c>
      <c r="AM56" s="244">
        <v>0</v>
      </c>
      <c r="AN56" s="244">
        <v>0</v>
      </c>
      <c r="AO56" s="244">
        <v>11.549381759999999</v>
      </c>
      <c r="AP56" s="244">
        <v>0</v>
      </c>
      <c r="AQ56" s="244">
        <v>4.1145945600000005</v>
      </c>
      <c r="AR56" s="244">
        <v>0</v>
      </c>
      <c r="AS56" s="244">
        <v>1.2323414400000001</v>
      </c>
      <c r="AT56" s="246">
        <v>34.087990080000004</v>
      </c>
      <c r="AU56" s="261">
        <f t="shared" si="5"/>
        <v>50.98430784</v>
      </c>
      <c r="AV56" s="261">
        <f t="shared" si="6"/>
        <v>708.70835904000012</v>
      </c>
      <c r="AW56" s="245">
        <v>40.532415</v>
      </c>
      <c r="AX56" s="261">
        <f t="shared" si="7"/>
        <v>139.26514350000014</v>
      </c>
      <c r="AY56" s="244">
        <v>0</v>
      </c>
      <c r="AZ56" s="244">
        <v>0</v>
      </c>
      <c r="BA56" s="246">
        <v>35.537020499999997</v>
      </c>
      <c r="BB56" s="262">
        <f t="shared" si="8"/>
        <v>103.72812300000014</v>
      </c>
      <c r="BC56" s="272">
        <f t="shared" si="9"/>
        <v>5.9970905697463418E-2</v>
      </c>
    </row>
    <row r="57" spans="4:55">
      <c r="D57" s="258" t="str">
        <f t="shared" si="1"/>
        <v/>
      </c>
      <c r="E57" s="243">
        <f t="shared" si="2"/>
        <v>40</v>
      </c>
      <c r="F57" s="144" t="s">
        <v>160</v>
      </c>
      <c r="G57" s="218" t="str">
        <f>IF(Q57=0,"",VLOOKUP($F:$F,zSbu!$B:$H,2,FALSE))</f>
        <v>HXStore140</v>
      </c>
      <c r="H57" s="229"/>
      <c r="O57" s="264">
        <v>2017</v>
      </c>
      <c r="P57" s="265">
        <v>3</v>
      </c>
      <c r="Q57" s="145">
        <v>2491.5206988</v>
      </c>
      <c r="R57" s="145">
        <v>34.574510249999996</v>
      </c>
      <c r="S57" s="261">
        <f t="shared" si="3"/>
        <v>2456.94618855</v>
      </c>
      <c r="T57" s="244">
        <v>966.98141820000001</v>
      </c>
      <c r="W57" s="266">
        <f t="shared" si="4"/>
        <v>1489.96477035</v>
      </c>
      <c r="X57" s="246">
        <v>52.369524970000001</v>
      </c>
      <c r="Y57" s="244">
        <v>204.77793383999997</v>
      </c>
      <c r="Z57" s="246">
        <v>41.018849779999996</v>
      </c>
      <c r="AA57" s="244">
        <v>0</v>
      </c>
      <c r="AB57" s="244">
        <v>59.593617430000002</v>
      </c>
      <c r="AC57" s="246">
        <v>15.065628720000001</v>
      </c>
      <c r="AD57" s="244">
        <v>89.472062399999999</v>
      </c>
      <c r="AE57" s="244">
        <v>246.52939583999998</v>
      </c>
      <c r="AF57" s="244">
        <v>135.00758783999999</v>
      </c>
      <c r="AG57" s="244">
        <v>174.05549760000002</v>
      </c>
      <c r="AH57" s="244">
        <v>0</v>
      </c>
      <c r="AI57" s="244">
        <v>75.529290239999995</v>
      </c>
      <c r="AJ57" s="244">
        <v>30.146534400000004</v>
      </c>
      <c r="AK57" s="244">
        <v>0.19350816000000001</v>
      </c>
      <c r="AL57" s="246">
        <v>2.3017286399999999</v>
      </c>
      <c r="AM57" s="244">
        <v>1.8230505600000002</v>
      </c>
      <c r="AN57" s="244">
        <v>0.16295424</v>
      </c>
      <c r="AO57" s="244">
        <v>5.6219212800000005</v>
      </c>
      <c r="AP57" s="244">
        <v>0</v>
      </c>
      <c r="AQ57" s="244">
        <v>4.46087232</v>
      </c>
      <c r="AR57" s="244">
        <v>0</v>
      </c>
      <c r="AS57" s="244">
        <v>1.2832646400000001</v>
      </c>
      <c r="AT57" s="246">
        <v>52.766619840000004</v>
      </c>
      <c r="AU57" s="261">
        <f t="shared" si="5"/>
        <v>66.118682880000009</v>
      </c>
      <c r="AV57" s="261">
        <f t="shared" si="6"/>
        <v>819.354288</v>
      </c>
      <c r="AW57" s="245">
        <v>49.705425000000005</v>
      </c>
      <c r="AX57" s="261">
        <f t="shared" si="7"/>
        <v>397.39799490999997</v>
      </c>
      <c r="AY57" s="244">
        <v>0</v>
      </c>
      <c r="AZ57" s="244">
        <v>0</v>
      </c>
      <c r="BA57" s="246">
        <v>163.82784674999999</v>
      </c>
      <c r="BB57" s="262">
        <f t="shared" si="8"/>
        <v>233.57014815999997</v>
      </c>
      <c r="BC57" s="272">
        <f t="shared" si="9"/>
        <v>0.15950017798423274</v>
      </c>
    </row>
    <row r="58" spans="4:55">
      <c r="D58" s="258" t="str">
        <f t="shared" si="1"/>
        <v/>
      </c>
      <c r="E58" s="243">
        <f t="shared" si="2"/>
        <v>41</v>
      </c>
      <c r="F58" s="144" t="s">
        <v>162</v>
      </c>
      <c r="G58" s="218" t="str">
        <f>IF(Q58=0,"",VLOOKUP($F:$F,zSbu!$B:$H,2,FALSE))</f>
        <v>KCStore141</v>
      </c>
      <c r="H58" s="229"/>
      <c r="O58" s="264">
        <v>2017</v>
      </c>
      <c r="P58" s="265">
        <v>3</v>
      </c>
      <c r="Q58" s="145">
        <v>3081.3629741999998</v>
      </c>
      <c r="R58" s="145">
        <v>46.787343749999998</v>
      </c>
      <c r="S58" s="261">
        <f t="shared" si="3"/>
        <v>3034.5756304499996</v>
      </c>
      <c r="T58" s="244">
        <v>1233.8915651999998</v>
      </c>
      <c r="W58" s="266">
        <f t="shared" si="4"/>
        <v>1800.6840652499998</v>
      </c>
      <c r="X58" s="246">
        <v>34.196095790000001</v>
      </c>
      <c r="Y58" s="244">
        <v>357.05036520000004</v>
      </c>
      <c r="Z58" s="246">
        <v>18.039649690000001</v>
      </c>
      <c r="AA58" s="244">
        <v>0</v>
      </c>
      <c r="AB58" s="244">
        <v>-6.9256612900000007</v>
      </c>
      <c r="AC58" s="246">
        <v>16.01237588</v>
      </c>
      <c r="AD58" s="244">
        <v>109.17934080000002</v>
      </c>
      <c r="AE58" s="244">
        <v>279.18135168000003</v>
      </c>
      <c r="AF58" s="244">
        <v>148.79759039999999</v>
      </c>
      <c r="AG58" s="244">
        <v>133.51044576000001</v>
      </c>
      <c r="AH58" s="244">
        <v>0</v>
      </c>
      <c r="AI58" s="244">
        <v>69.459244800000008</v>
      </c>
      <c r="AJ58" s="244">
        <v>33.130633920000008</v>
      </c>
      <c r="AK58" s="244">
        <v>4.2877334400000002</v>
      </c>
      <c r="AL58" s="246">
        <v>3.9312710400000004</v>
      </c>
      <c r="AM58" s="244">
        <v>2.0369279999999996</v>
      </c>
      <c r="AN58" s="244">
        <v>3.01465344</v>
      </c>
      <c r="AO58" s="244">
        <v>10.439256</v>
      </c>
      <c r="AP58" s="244">
        <v>0</v>
      </c>
      <c r="AQ58" s="244">
        <v>12.394706879999999</v>
      </c>
      <c r="AR58" s="244">
        <v>0</v>
      </c>
      <c r="AS58" s="244">
        <v>4.7969654400000001</v>
      </c>
      <c r="AT58" s="246">
        <v>37.672983360000003</v>
      </c>
      <c r="AU58" s="261">
        <f t="shared" si="5"/>
        <v>70.355493120000006</v>
      </c>
      <c r="AV58" s="261">
        <f t="shared" si="6"/>
        <v>851.83310496000013</v>
      </c>
      <c r="AW58" s="245">
        <v>53.787195000000011</v>
      </c>
      <c r="AX58" s="261">
        <f t="shared" si="7"/>
        <v>494.86436919999949</v>
      </c>
      <c r="AY58" s="244">
        <v>0</v>
      </c>
      <c r="AZ58" s="244">
        <v>0</v>
      </c>
      <c r="BA58" s="246">
        <v>323.87873100000002</v>
      </c>
      <c r="BB58" s="262">
        <f t="shared" si="8"/>
        <v>170.98563819999947</v>
      </c>
      <c r="BC58" s="272">
        <f t="shared" si="9"/>
        <v>0.16059918073380461</v>
      </c>
    </row>
    <row r="59" spans="4:55">
      <c r="D59" s="258" t="str">
        <f t="shared" si="1"/>
        <v/>
      </c>
      <c r="E59" s="243">
        <f t="shared" si="2"/>
        <v>42</v>
      </c>
      <c r="F59" s="144" t="s">
        <v>164</v>
      </c>
      <c r="G59" s="218" t="str">
        <f>IF(Q59=0,"",VLOOKUP($F:$F,zSbu!$B:$H,2,FALSE))</f>
        <v>DLStore142</v>
      </c>
      <c r="H59" s="229"/>
      <c r="O59" s="264">
        <v>2017</v>
      </c>
      <c r="P59" s="265">
        <v>3</v>
      </c>
      <c r="Q59" s="145">
        <v>3571.5800610000001</v>
      </c>
      <c r="R59" s="145">
        <v>108.64288575000002</v>
      </c>
      <c r="S59" s="261">
        <f t="shared" si="3"/>
        <v>3462.9371752500001</v>
      </c>
      <c r="T59" s="244">
        <v>1382.4218646000002</v>
      </c>
      <c r="W59" s="266">
        <f t="shared" si="4"/>
        <v>2080.5153106500002</v>
      </c>
      <c r="X59" s="246">
        <v>57.556052889999997</v>
      </c>
      <c r="Y59" s="244">
        <v>322.42435668000002</v>
      </c>
      <c r="Z59" s="246">
        <v>8.4383985999999993</v>
      </c>
      <c r="AA59" s="244">
        <v>0</v>
      </c>
      <c r="AB59" s="244">
        <v>-7.8826991800000004</v>
      </c>
      <c r="AC59" s="246">
        <v>19.583259190000003</v>
      </c>
      <c r="AD59" s="244">
        <v>83.860325760000009</v>
      </c>
      <c r="AE59" s="244">
        <v>439.15149215999998</v>
      </c>
      <c r="AF59" s="244">
        <v>183.30315072000002</v>
      </c>
      <c r="AG59" s="244">
        <v>229.55160096</v>
      </c>
      <c r="AH59" s="244">
        <v>0</v>
      </c>
      <c r="AI59" s="244">
        <v>181.16437632</v>
      </c>
      <c r="AJ59" s="244">
        <v>54.253577280000002</v>
      </c>
      <c r="AK59" s="244">
        <v>3.0859459199999999</v>
      </c>
      <c r="AL59" s="246">
        <v>12.435445440000002</v>
      </c>
      <c r="AM59" s="244">
        <v>4.5423494400000006</v>
      </c>
      <c r="AN59" s="244">
        <v>0.41757023999999998</v>
      </c>
      <c r="AO59" s="244">
        <v>8.1986352</v>
      </c>
      <c r="AP59" s="244">
        <v>0</v>
      </c>
      <c r="AQ59" s="244">
        <v>5.4487823999999998</v>
      </c>
      <c r="AR59" s="244">
        <v>0</v>
      </c>
      <c r="AS59" s="244">
        <v>4.7053036800000001</v>
      </c>
      <c r="AT59" s="246">
        <v>59.152389119999995</v>
      </c>
      <c r="AU59" s="261">
        <f t="shared" si="5"/>
        <v>82.465030079999991</v>
      </c>
      <c r="AV59" s="261">
        <f t="shared" si="6"/>
        <v>1269.2709446399999</v>
      </c>
      <c r="AW59" s="245">
        <v>71.255415000000013</v>
      </c>
      <c r="AX59" s="261">
        <f t="shared" si="7"/>
        <v>363.27070285000042</v>
      </c>
      <c r="AY59" s="244">
        <v>0</v>
      </c>
      <c r="AZ59" s="244">
        <v>0</v>
      </c>
      <c r="BA59" s="246">
        <v>237.57933449999999</v>
      </c>
      <c r="BB59" s="262">
        <f t="shared" si="8"/>
        <v>125.69136835000043</v>
      </c>
      <c r="BC59" s="272">
        <f t="shared" si="9"/>
        <v>0.10171148249391025</v>
      </c>
    </row>
    <row r="60" spans="4:55">
      <c r="D60" s="258" t="str">
        <f t="shared" si="1"/>
        <v/>
      </c>
      <c r="E60" s="243">
        <f t="shared" si="2"/>
        <v>43</v>
      </c>
      <c r="F60" s="144" t="s">
        <v>166</v>
      </c>
      <c r="G60" s="218" t="str">
        <f>IF(Q60=0,"",VLOOKUP($F:$F,zSbu!$B:$H,2,FALSE))</f>
        <v>KCStore143</v>
      </c>
      <c r="H60" s="229"/>
      <c r="O60" s="264">
        <v>2017</v>
      </c>
      <c r="P60" s="265">
        <v>3</v>
      </c>
      <c r="Q60" s="145">
        <v>6266.8830546000008</v>
      </c>
      <c r="R60" s="145">
        <v>58.262274000000005</v>
      </c>
      <c r="S60" s="261">
        <f t="shared" si="3"/>
        <v>6208.6207806000011</v>
      </c>
      <c r="T60" s="244">
        <v>2699.4499182000004</v>
      </c>
      <c r="W60" s="266">
        <f t="shared" si="4"/>
        <v>3509.1708624000007</v>
      </c>
      <c r="X60" s="246">
        <v>59.480419399999995</v>
      </c>
      <c r="Y60" s="244">
        <v>730.6422296400001</v>
      </c>
      <c r="Z60" s="246">
        <v>23.895075059999996</v>
      </c>
      <c r="AA60" s="244">
        <v>0</v>
      </c>
      <c r="AB60" s="244">
        <v>-5.6187385800000005</v>
      </c>
      <c r="AC60" s="246">
        <v>13.347076810000003</v>
      </c>
      <c r="AD60" s="244">
        <v>111.67457760000001</v>
      </c>
      <c r="AE60" s="244">
        <v>450.7212432</v>
      </c>
      <c r="AF60" s="244">
        <v>375.16139904000005</v>
      </c>
      <c r="AG60" s="244">
        <v>136.94266944000003</v>
      </c>
      <c r="AH60" s="244">
        <v>0</v>
      </c>
      <c r="AI60" s="244">
        <v>276.70648416</v>
      </c>
      <c r="AJ60" s="244">
        <v>50.322306239999996</v>
      </c>
      <c r="AK60" s="244">
        <v>4.3488412799999994</v>
      </c>
      <c r="AL60" s="246">
        <v>14.075172479999999</v>
      </c>
      <c r="AM60" s="244">
        <v>0</v>
      </c>
      <c r="AN60" s="244">
        <v>1.0286486400000001</v>
      </c>
      <c r="AO60" s="244">
        <v>45.423494400000003</v>
      </c>
      <c r="AP60" s="244">
        <v>0</v>
      </c>
      <c r="AQ60" s="244">
        <v>5.1025046400000003</v>
      </c>
      <c r="AR60" s="244">
        <v>0</v>
      </c>
      <c r="AS60" s="244">
        <v>75.325597439999996</v>
      </c>
      <c r="AT60" s="246">
        <v>51.870371519999999</v>
      </c>
      <c r="AU60" s="261">
        <f t="shared" si="5"/>
        <v>178.75061664</v>
      </c>
      <c r="AV60" s="261">
        <f t="shared" si="6"/>
        <v>1598.7033100799999</v>
      </c>
      <c r="AW60" s="245">
        <v>109.39582500000002</v>
      </c>
      <c r="AX60" s="261">
        <f t="shared" si="7"/>
        <v>994.78234145000079</v>
      </c>
      <c r="AY60" s="244">
        <v>0</v>
      </c>
      <c r="AZ60" s="244">
        <v>0</v>
      </c>
      <c r="BA60" s="246">
        <v>240.651264</v>
      </c>
      <c r="BB60" s="262">
        <f t="shared" si="8"/>
        <v>754.13107745000082</v>
      </c>
      <c r="BC60" s="272">
        <f t="shared" si="9"/>
        <v>0.15873638183176456</v>
      </c>
    </row>
    <row r="61" spans="4:55">
      <c r="D61" s="258" t="str">
        <f t="shared" si="1"/>
        <v/>
      </c>
      <c r="E61" s="243">
        <f t="shared" si="2"/>
        <v>44</v>
      </c>
      <c r="F61" s="144" t="s">
        <v>169</v>
      </c>
      <c r="G61" s="218" t="str">
        <f>IF(Q61=0,"",VLOOKUP($F:$F,zSbu!$B:$H,2,FALSE))</f>
        <v>KCStore144</v>
      </c>
      <c r="H61" s="229"/>
      <c r="O61" s="264">
        <v>2017</v>
      </c>
      <c r="P61" s="265">
        <v>3</v>
      </c>
      <c r="Q61" s="145">
        <v>4134.9678174000001</v>
      </c>
      <c r="R61" s="145">
        <v>45.71791875000001</v>
      </c>
      <c r="S61" s="261">
        <f t="shared" si="3"/>
        <v>4089.24989865</v>
      </c>
      <c r="T61" s="244">
        <v>1643.2601220000004</v>
      </c>
      <c r="W61" s="266">
        <f t="shared" si="4"/>
        <v>2445.9897766499998</v>
      </c>
      <c r="X61" s="246">
        <v>88.685511140000017</v>
      </c>
      <c r="Y61" s="244">
        <v>481.20332687999996</v>
      </c>
      <c r="Z61" s="246">
        <v>23.905365790000001</v>
      </c>
      <c r="AA61" s="244">
        <v>0</v>
      </c>
      <c r="AB61" s="244">
        <v>-5.6599015000000001</v>
      </c>
      <c r="AC61" s="246">
        <v>15.549293029999999</v>
      </c>
      <c r="AD61" s="244">
        <v>83.931618240000006</v>
      </c>
      <c r="AE61" s="244">
        <v>387.96349151999999</v>
      </c>
      <c r="AF61" s="244">
        <v>312.24069312</v>
      </c>
      <c r="AG61" s="244">
        <v>122.85731231999999</v>
      </c>
      <c r="AH61" s="244">
        <v>0</v>
      </c>
      <c r="AI61" s="244">
        <v>98.566945920000009</v>
      </c>
      <c r="AJ61" s="244">
        <v>44.476322879999998</v>
      </c>
      <c r="AK61" s="244">
        <v>5.4182284799999998</v>
      </c>
      <c r="AL61" s="246">
        <v>10.215193919999999</v>
      </c>
      <c r="AM61" s="244">
        <v>0</v>
      </c>
      <c r="AN61" s="244">
        <v>0.53978592000000003</v>
      </c>
      <c r="AO61" s="244">
        <v>29.34194784</v>
      </c>
      <c r="AP61" s="244">
        <v>0</v>
      </c>
      <c r="AQ61" s="244">
        <v>3.1979769600000005</v>
      </c>
      <c r="AR61" s="244">
        <v>0</v>
      </c>
      <c r="AS61" s="244">
        <v>53.245297920000006</v>
      </c>
      <c r="AT61" s="246">
        <v>72.911837759999997</v>
      </c>
      <c r="AU61" s="261">
        <f t="shared" si="5"/>
        <v>159.23684639999999</v>
      </c>
      <c r="AV61" s="261">
        <f t="shared" si="6"/>
        <v>1224.9066527999998</v>
      </c>
      <c r="AW61" s="245">
        <v>72.177104999999997</v>
      </c>
      <c r="AX61" s="261">
        <f t="shared" si="7"/>
        <v>565.00120657000002</v>
      </c>
      <c r="AY61" s="244">
        <v>0</v>
      </c>
      <c r="AZ61" s="244">
        <v>0</v>
      </c>
      <c r="BA61" s="246">
        <v>266.88856350000003</v>
      </c>
      <c r="BB61" s="262">
        <f t="shared" si="8"/>
        <v>298.11264306999999</v>
      </c>
      <c r="BC61" s="272">
        <f t="shared" si="9"/>
        <v>0.13663980749559099</v>
      </c>
    </row>
    <row r="62" spans="4:55">
      <c r="D62" s="258" t="str">
        <f t="shared" si="1"/>
        <v/>
      </c>
      <c r="E62" s="243">
        <f t="shared" si="2"/>
        <v>45</v>
      </c>
      <c r="F62" s="144" t="s">
        <v>171</v>
      </c>
      <c r="G62" s="218" t="str">
        <f>IF(Q62=0,"",VLOOKUP($F:$F,zSbu!$B:$H,2,FALSE))</f>
        <v>DLStore145</v>
      </c>
      <c r="H62" s="229"/>
      <c r="O62" s="264">
        <v>2017</v>
      </c>
      <c r="P62" s="265">
        <v>3</v>
      </c>
      <c r="Q62" s="145">
        <v>1730.8955286</v>
      </c>
      <c r="R62" s="145">
        <v>65.320478999999992</v>
      </c>
      <c r="S62" s="261">
        <f t="shared" si="3"/>
        <v>1665.5750496000001</v>
      </c>
      <c r="T62" s="244">
        <v>704.47119120000013</v>
      </c>
      <c r="W62" s="266">
        <f t="shared" si="4"/>
        <v>961.10385839999992</v>
      </c>
      <c r="X62" s="246">
        <v>24.10088966</v>
      </c>
      <c r="Y62" s="244">
        <v>155.04553332000003</v>
      </c>
      <c r="Z62" s="246">
        <v>4.7028636100000005</v>
      </c>
      <c r="AA62" s="244">
        <v>0</v>
      </c>
      <c r="AB62" s="244">
        <v>-0.59686233999999994</v>
      </c>
      <c r="AC62" s="246">
        <v>25.891476679999997</v>
      </c>
      <c r="AD62" s="244">
        <v>77.535664319999995</v>
      </c>
      <c r="AE62" s="244">
        <v>235.56053856</v>
      </c>
      <c r="AF62" s="244">
        <v>143.98025568000003</v>
      </c>
      <c r="AG62" s="244">
        <v>94.961583360000006</v>
      </c>
      <c r="AH62" s="244">
        <v>0</v>
      </c>
      <c r="AI62" s="244">
        <v>95.654138880000005</v>
      </c>
      <c r="AJ62" s="244">
        <v>19.48321632</v>
      </c>
      <c r="AK62" s="244">
        <v>3.6461011200000004</v>
      </c>
      <c r="AL62" s="246">
        <v>0.57033984000000004</v>
      </c>
      <c r="AM62" s="244">
        <v>0</v>
      </c>
      <c r="AN62" s="244">
        <v>0</v>
      </c>
      <c r="AO62" s="244">
        <v>2.3424671999999997</v>
      </c>
      <c r="AP62" s="244">
        <v>0</v>
      </c>
      <c r="AQ62" s="244">
        <v>3.0553919999999999</v>
      </c>
      <c r="AR62" s="244">
        <v>0</v>
      </c>
      <c r="AS62" s="244">
        <v>4.5729033600000006</v>
      </c>
      <c r="AT62" s="246">
        <v>22.79322432</v>
      </c>
      <c r="AU62" s="261">
        <f t="shared" si="5"/>
        <v>32.763986880000004</v>
      </c>
      <c r="AV62" s="261">
        <f t="shared" si="6"/>
        <v>704.15582496000002</v>
      </c>
      <c r="AW62" s="245">
        <v>30.218264999999999</v>
      </c>
      <c r="AX62" s="261">
        <f t="shared" si="7"/>
        <v>68.175096189999834</v>
      </c>
      <c r="AY62" s="244">
        <v>0</v>
      </c>
      <c r="AZ62" s="244">
        <v>0</v>
      </c>
      <c r="BA62" s="246">
        <v>159.26191875000001</v>
      </c>
      <c r="BB62" s="262">
        <f t="shared" si="8"/>
        <v>-91.086822560000172</v>
      </c>
      <c r="BC62" s="272">
        <f t="shared" si="9"/>
        <v>3.9387181411891382E-2</v>
      </c>
    </row>
    <row r="63" spans="4:55">
      <c r="D63" s="258" t="str">
        <f t="shared" si="1"/>
        <v/>
      </c>
      <c r="E63" s="243">
        <f t="shared" si="2"/>
        <v>46</v>
      </c>
      <c r="F63" s="144" t="s">
        <v>172</v>
      </c>
      <c r="G63" s="218" t="str">
        <f>IF(Q63=0,"",VLOOKUP($F:$F,zSbu!$B:$H,2,FALSE))</f>
        <v>SSStore146</v>
      </c>
      <c r="H63" s="229"/>
      <c r="O63" s="264">
        <v>2017</v>
      </c>
      <c r="P63" s="265">
        <v>3</v>
      </c>
      <c r="Q63" s="145">
        <v>1004.9307282</v>
      </c>
      <c r="R63" s="145">
        <v>25.420232250000002</v>
      </c>
      <c r="S63" s="261">
        <f t="shared" si="3"/>
        <v>979.51049594999995</v>
      </c>
      <c r="T63" s="244">
        <v>564.63073379999992</v>
      </c>
      <c r="W63" s="266">
        <f t="shared" si="4"/>
        <v>414.87976215000003</v>
      </c>
      <c r="X63" s="246">
        <v>22.917455709999999</v>
      </c>
      <c r="Y63" s="244">
        <v>96.011911439999992</v>
      </c>
      <c r="Z63" s="246">
        <v>9.4263086800000018</v>
      </c>
      <c r="AA63" s="244">
        <v>0</v>
      </c>
      <c r="AB63" s="244">
        <v>-0.18523314000000002</v>
      </c>
      <c r="AC63" s="246">
        <v>4.0236754299999999</v>
      </c>
      <c r="AD63" s="244">
        <v>39.720096000000005</v>
      </c>
      <c r="AE63" s="244">
        <v>40.789483199999999</v>
      </c>
      <c r="AF63" s="244">
        <v>44.405030400000001</v>
      </c>
      <c r="AG63" s="244">
        <v>9.9911318399999995</v>
      </c>
      <c r="AH63" s="244">
        <v>0</v>
      </c>
      <c r="AI63" s="244">
        <v>2.8415145599999998</v>
      </c>
      <c r="AJ63" s="244">
        <v>4.8988118400000005</v>
      </c>
      <c r="AK63" s="244">
        <v>3.3507465599999997</v>
      </c>
      <c r="AL63" s="246">
        <v>0.49904736</v>
      </c>
      <c r="AM63" s="244">
        <v>0</v>
      </c>
      <c r="AN63" s="244">
        <v>0</v>
      </c>
      <c r="AO63" s="244">
        <v>14.564035199999999</v>
      </c>
      <c r="AP63" s="244">
        <v>0</v>
      </c>
      <c r="AQ63" s="244">
        <v>1.2221568</v>
      </c>
      <c r="AR63" s="244">
        <v>0</v>
      </c>
      <c r="AS63" s="244">
        <v>-0.41757023999999998</v>
      </c>
      <c r="AT63" s="246">
        <v>17.110195200000003</v>
      </c>
      <c r="AU63" s="261">
        <f t="shared" si="5"/>
        <v>32.478816960000003</v>
      </c>
      <c r="AV63" s="261">
        <f t="shared" si="6"/>
        <v>178.97467872000004</v>
      </c>
      <c r="AW63" s="245">
        <v>17.5450275</v>
      </c>
      <c r="AX63" s="261">
        <f t="shared" si="7"/>
        <v>93.842822389999981</v>
      </c>
      <c r="AY63" s="244">
        <v>0</v>
      </c>
      <c r="AZ63" s="244">
        <v>0</v>
      </c>
      <c r="BA63" s="246">
        <v>21.05866425</v>
      </c>
      <c r="BB63" s="262">
        <f t="shared" si="8"/>
        <v>72.784158139999988</v>
      </c>
      <c r="BC63" s="272">
        <f t="shared" si="9"/>
        <v>9.3382379259203535E-2</v>
      </c>
    </row>
    <row r="64" spans="4:55">
      <c r="D64" s="258" t="str">
        <f t="shared" si="1"/>
        <v/>
      </c>
      <c r="E64" s="243">
        <f t="shared" si="2"/>
        <v>47</v>
      </c>
      <c r="F64" s="144" t="s">
        <v>174</v>
      </c>
      <c r="G64" s="218" t="str">
        <f>IF(Q64=0,"",VLOOKUP($F:$F,zSbu!$B:$H,2,FALSE))</f>
        <v>SSStore147</v>
      </c>
      <c r="H64" s="229"/>
      <c r="O64" s="264">
        <v>2017</v>
      </c>
      <c r="P64" s="265">
        <v>3</v>
      </c>
      <c r="Q64" s="145">
        <v>788.69665980000013</v>
      </c>
      <c r="R64" s="145">
        <v>32.018584500000003</v>
      </c>
      <c r="S64" s="261">
        <f t="shared" si="3"/>
        <v>756.67807530000016</v>
      </c>
      <c r="T64" s="244">
        <v>441.35597519999999</v>
      </c>
      <c r="W64" s="266">
        <f t="shared" si="4"/>
        <v>315.32210010000017</v>
      </c>
      <c r="X64" s="246">
        <v>18.595349110000001</v>
      </c>
      <c r="Y64" s="244">
        <v>74.140013879999984</v>
      </c>
      <c r="Z64" s="246">
        <v>15.075919450000001</v>
      </c>
      <c r="AA64" s="244">
        <v>0</v>
      </c>
      <c r="AB64" s="244">
        <v>-0.16465167999999999</v>
      </c>
      <c r="AC64" s="246">
        <v>4.6925728799999993</v>
      </c>
      <c r="AD64" s="244">
        <v>65.517789120000003</v>
      </c>
      <c r="AE64" s="244">
        <v>33.263034239999996</v>
      </c>
      <c r="AF64" s="244">
        <v>65.079849600000003</v>
      </c>
      <c r="AG64" s="244">
        <v>11.060519040000001</v>
      </c>
      <c r="AH64" s="244">
        <v>0</v>
      </c>
      <c r="AI64" s="244">
        <v>1.1508643199999999</v>
      </c>
      <c r="AJ64" s="244">
        <v>5.1636124800000003</v>
      </c>
      <c r="AK64" s="244">
        <v>1.0184639999999998</v>
      </c>
      <c r="AL64" s="246">
        <v>6.2024457600000007</v>
      </c>
      <c r="AM64" s="244">
        <v>0</v>
      </c>
      <c r="AN64" s="244">
        <v>0</v>
      </c>
      <c r="AO64" s="244">
        <v>6.4570617599999993</v>
      </c>
      <c r="AP64" s="244">
        <v>0</v>
      </c>
      <c r="AQ64" s="244">
        <v>1.0795718400000001</v>
      </c>
      <c r="AR64" s="244">
        <v>0</v>
      </c>
      <c r="AS64" s="244">
        <v>1.04901792</v>
      </c>
      <c r="AT64" s="246">
        <v>135.89365152000002</v>
      </c>
      <c r="AU64" s="261">
        <f t="shared" si="5"/>
        <v>144.47930304000002</v>
      </c>
      <c r="AV64" s="261">
        <f t="shared" si="6"/>
        <v>332.93588160000002</v>
      </c>
      <c r="AW64" s="245">
        <v>13.770487500000002</v>
      </c>
      <c r="AX64" s="261">
        <f t="shared" si="7"/>
        <v>-134.66763023999982</v>
      </c>
      <c r="AY64" s="244">
        <v>0</v>
      </c>
      <c r="AZ64" s="244">
        <v>0</v>
      </c>
      <c r="BA64" s="246">
        <v>21.100630500000001</v>
      </c>
      <c r="BB64" s="262">
        <f t="shared" si="8"/>
        <v>-155.76826073999982</v>
      </c>
      <c r="BC64" s="272">
        <f t="shared" si="9"/>
        <v>-0.17074705283289676</v>
      </c>
    </row>
    <row r="65" spans="4:55">
      <c r="D65" s="258" t="str">
        <f t="shared" si="1"/>
        <v/>
      </c>
      <c r="E65" s="243">
        <f t="shared" si="2"/>
        <v>48</v>
      </c>
      <c r="F65" s="144" t="s">
        <v>175</v>
      </c>
      <c r="G65" s="218" t="str">
        <f>IF(Q65=0,"",VLOOKUP($F:$F,zSbu!$B:$H,2,FALSE))</f>
        <v>KCStore148</v>
      </c>
      <c r="H65" s="229"/>
      <c r="O65" s="264">
        <v>2017</v>
      </c>
      <c r="P65" s="265">
        <v>3</v>
      </c>
      <c r="Q65" s="145">
        <v>2740.1271786000002</v>
      </c>
      <c r="R65" s="145">
        <v>17.99842275</v>
      </c>
      <c r="S65" s="261">
        <f t="shared" si="3"/>
        <v>2722.1287558500003</v>
      </c>
      <c r="T65" s="244">
        <v>1097.4610458000002</v>
      </c>
      <c r="W65" s="266">
        <f t="shared" si="4"/>
        <v>1624.6677100500001</v>
      </c>
      <c r="X65" s="246">
        <v>59.027627280000004</v>
      </c>
      <c r="Y65" s="244">
        <v>320.37420348000001</v>
      </c>
      <c r="Z65" s="246">
        <v>17.885288739999996</v>
      </c>
      <c r="AA65" s="244">
        <v>0</v>
      </c>
      <c r="AB65" s="244">
        <v>-6.2979267600000002</v>
      </c>
      <c r="AC65" s="246">
        <v>9.2102033499999987</v>
      </c>
      <c r="AD65" s="244">
        <v>105.74711712</v>
      </c>
      <c r="AE65" s="244">
        <v>245.41927008000002</v>
      </c>
      <c r="AF65" s="244">
        <v>156.69068639999998</v>
      </c>
      <c r="AG65" s="244">
        <v>261.96931008000007</v>
      </c>
      <c r="AH65" s="244">
        <v>0</v>
      </c>
      <c r="AI65" s="244">
        <v>85.958361600000003</v>
      </c>
      <c r="AJ65" s="244">
        <v>43.692105599999998</v>
      </c>
      <c r="AK65" s="244">
        <v>3.9007171200000004</v>
      </c>
      <c r="AL65" s="246">
        <v>9.0032217600000006</v>
      </c>
      <c r="AM65" s="244">
        <v>0</v>
      </c>
      <c r="AN65" s="244">
        <v>1.6702809599999999</v>
      </c>
      <c r="AO65" s="244">
        <v>32.723248320000003</v>
      </c>
      <c r="AP65" s="244">
        <v>0</v>
      </c>
      <c r="AQ65" s="244">
        <v>6.0394915199999994</v>
      </c>
      <c r="AR65" s="244">
        <v>0</v>
      </c>
      <c r="AS65" s="244">
        <v>23.689472640000002</v>
      </c>
      <c r="AT65" s="246">
        <v>64.774310400000019</v>
      </c>
      <c r="AU65" s="261">
        <f t="shared" si="5"/>
        <v>128.89680384000002</v>
      </c>
      <c r="AV65" s="261">
        <f t="shared" si="6"/>
        <v>1041.2775936</v>
      </c>
      <c r="AW65" s="245">
        <v>47.829127500000006</v>
      </c>
      <c r="AX65" s="261">
        <f t="shared" si="7"/>
        <v>141.18614603999995</v>
      </c>
      <c r="AY65" s="244">
        <v>0</v>
      </c>
      <c r="AZ65" s="244">
        <v>0</v>
      </c>
      <c r="BA65" s="246">
        <v>251.32747799999996</v>
      </c>
      <c r="BB65" s="262">
        <f t="shared" si="8"/>
        <v>-110.14133196</v>
      </c>
      <c r="BC65" s="272">
        <f t="shared" si="9"/>
        <v>5.1525398945948014E-2</v>
      </c>
    </row>
    <row r="66" spans="4:55">
      <c r="D66" s="258" t="str">
        <f t="shared" si="1"/>
        <v/>
      </c>
      <c r="E66" s="243">
        <f t="shared" si="2"/>
        <v>49</v>
      </c>
      <c r="F66" s="144" t="s">
        <v>177</v>
      </c>
      <c r="G66" s="218" t="str">
        <f>IF(Q66=0,"",VLOOKUP($F:$F,zSbu!$B:$H,2,FALSE))</f>
        <v>SSStore149</v>
      </c>
      <c r="H66" s="229"/>
      <c r="O66" s="264">
        <v>2017</v>
      </c>
      <c r="P66" s="265">
        <v>3</v>
      </c>
      <c r="Q66" s="145">
        <v>1860.3411750000002</v>
      </c>
      <c r="R66" s="145">
        <v>26.2864665</v>
      </c>
      <c r="S66" s="261">
        <f t="shared" si="3"/>
        <v>1834.0547085000003</v>
      </c>
      <c r="T66" s="244">
        <v>1048.6549332000002</v>
      </c>
      <c r="W66" s="266">
        <f t="shared" si="4"/>
        <v>785.3997753000001</v>
      </c>
      <c r="X66" s="246">
        <v>43.241647460000003</v>
      </c>
      <c r="Y66" s="244">
        <v>179.84159676000002</v>
      </c>
      <c r="Z66" s="246">
        <v>13.203006589999999</v>
      </c>
      <c r="AA66" s="244">
        <v>0</v>
      </c>
      <c r="AB66" s="244">
        <v>-1.38924855</v>
      </c>
      <c r="AC66" s="246">
        <v>4.6102470400000009</v>
      </c>
      <c r="AD66" s="244">
        <v>51.2287392</v>
      </c>
      <c r="AE66" s="244">
        <v>40.473759360000003</v>
      </c>
      <c r="AF66" s="244">
        <v>60.700454400000005</v>
      </c>
      <c r="AG66" s="244">
        <v>13.484463360000001</v>
      </c>
      <c r="AH66" s="244">
        <v>0</v>
      </c>
      <c r="AI66" s="244">
        <v>5.2450896000000009</v>
      </c>
      <c r="AJ66" s="244">
        <v>3.3100079999999998</v>
      </c>
      <c r="AK66" s="244">
        <v>2.8822531200000001</v>
      </c>
      <c r="AL66" s="246">
        <v>7.1903558399999996</v>
      </c>
      <c r="AM66" s="244">
        <v>0</v>
      </c>
      <c r="AN66" s="244">
        <v>0</v>
      </c>
      <c r="AO66" s="244">
        <v>8.3514047999999992</v>
      </c>
      <c r="AP66" s="244">
        <v>1.8230505600000002</v>
      </c>
      <c r="AQ66" s="244">
        <v>1.8841584000000002</v>
      </c>
      <c r="AR66" s="244">
        <v>0</v>
      </c>
      <c r="AS66" s="244">
        <v>0.27498528</v>
      </c>
      <c r="AT66" s="246">
        <v>22.243253760000002</v>
      </c>
      <c r="AU66" s="261">
        <f t="shared" si="5"/>
        <v>34.576852799999998</v>
      </c>
      <c r="AV66" s="261">
        <f t="shared" si="6"/>
        <v>219.09197568000002</v>
      </c>
      <c r="AW66" s="245">
        <v>32.4786</v>
      </c>
      <c r="AX66" s="261">
        <f t="shared" si="7"/>
        <v>300.76394730000015</v>
      </c>
      <c r="AY66" s="244">
        <v>0</v>
      </c>
      <c r="AZ66" s="244">
        <v>0</v>
      </c>
      <c r="BA66" s="246">
        <v>61.128039749999992</v>
      </c>
      <c r="BB66" s="262">
        <f t="shared" si="8"/>
        <v>239.63590755000016</v>
      </c>
      <c r="BC66" s="272">
        <f t="shared" si="9"/>
        <v>0.16167139196927149</v>
      </c>
    </row>
    <row r="67" spans="4:55">
      <c r="D67" s="258" t="str">
        <f t="shared" si="1"/>
        <v/>
      </c>
      <c r="E67" s="243">
        <f t="shared" si="2"/>
        <v>50</v>
      </c>
      <c r="F67" s="144" t="s">
        <v>179</v>
      </c>
      <c r="G67" s="218" t="str">
        <f>IF(Q67=0,"",VLOOKUP($F:$F,zSbu!$B:$H,2,FALSE))</f>
        <v>DLStore150</v>
      </c>
      <c r="H67" s="229"/>
      <c r="O67" s="264">
        <v>2017</v>
      </c>
      <c r="P67" s="265">
        <v>3</v>
      </c>
      <c r="Q67" s="145">
        <v>3235.7671668000003</v>
      </c>
      <c r="R67" s="145">
        <v>73.576440000000005</v>
      </c>
      <c r="S67" s="261">
        <f t="shared" si="3"/>
        <v>3162.1907268000004</v>
      </c>
      <c r="T67" s="244">
        <v>1329.8098212000002</v>
      </c>
      <c r="W67" s="266">
        <f t="shared" si="4"/>
        <v>1832.3809056000002</v>
      </c>
      <c r="X67" s="246">
        <v>31.283819199999996</v>
      </c>
      <c r="Y67" s="244">
        <v>294.48832176000002</v>
      </c>
      <c r="Z67" s="246">
        <v>3.6943720699999996</v>
      </c>
      <c r="AA67" s="244">
        <v>0</v>
      </c>
      <c r="AB67" s="244">
        <v>-0.72035110000000002</v>
      </c>
      <c r="AC67" s="246">
        <v>25.181416310000003</v>
      </c>
      <c r="AD67" s="244">
        <v>111.46070016</v>
      </c>
      <c r="AE67" s="244">
        <v>334.99317888000002</v>
      </c>
      <c r="AF67" s="244">
        <v>209.73229151999999</v>
      </c>
      <c r="AG67" s="244">
        <v>158.90075328</v>
      </c>
      <c r="AH67" s="244">
        <v>0</v>
      </c>
      <c r="AI67" s="244">
        <v>139.89621504000002</v>
      </c>
      <c r="AJ67" s="244">
        <v>25.257907199999998</v>
      </c>
      <c r="AK67" s="244">
        <v>3.2896387200000001</v>
      </c>
      <c r="AL67" s="246">
        <v>6.9968476800000001</v>
      </c>
      <c r="AM67" s="244">
        <v>0</v>
      </c>
      <c r="AN67" s="244">
        <v>0</v>
      </c>
      <c r="AO67" s="244">
        <v>10.337409600000001</v>
      </c>
      <c r="AP67" s="244">
        <v>0</v>
      </c>
      <c r="AQ67" s="244">
        <v>4.3182873600000002</v>
      </c>
      <c r="AR67" s="244">
        <v>0</v>
      </c>
      <c r="AS67" s="244">
        <v>6.2533689600000004</v>
      </c>
      <c r="AT67" s="246">
        <v>35.432362560000001</v>
      </c>
      <c r="AU67" s="261">
        <f t="shared" si="5"/>
        <v>56.341428480000005</v>
      </c>
      <c r="AV67" s="261">
        <f t="shared" si="6"/>
        <v>1046.8689609599999</v>
      </c>
      <c r="AW67" s="245">
        <v>56.486429999999999</v>
      </c>
      <c r="AX67" s="261">
        <f t="shared" si="7"/>
        <v>424.02006682000041</v>
      </c>
      <c r="AY67" s="244">
        <v>0</v>
      </c>
      <c r="AZ67" s="244">
        <v>0</v>
      </c>
      <c r="BA67" s="246">
        <v>225.57698699999997</v>
      </c>
      <c r="BB67" s="262">
        <f t="shared" si="8"/>
        <v>198.44307982000043</v>
      </c>
      <c r="BC67" s="272">
        <f t="shared" si="9"/>
        <v>0.13104158765518764</v>
      </c>
    </row>
    <row r="68" spans="4:55">
      <c r="D68" s="258" t="str">
        <f t="shared" si="1"/>
        <v/>
      </c>
      <c r="E68" s="243">
        <f t="shared" si="2"/>
        <v>51</v>
      </c>
      <c r="F68" s="144" t="s">
        <v>181</v>
      </c>
      <c r="G68" s="218" t="str">
        <f>IF(Q68=0,"",VLOOKUP($F:$F,zSbu!$B:$H,2,FALSE))</f>
        <v>KCStore151</v>
      </c>
      <c r="H68" s="229"/>
      <c r="O68" s="264">
        <v>2017</v>
      </c>
      <c r="P68" s="265">
        <v>3</v>
      </c>
      <c r="Q68" s="145">
        <v>4774.6501866000008</v>
      </c>
      <c r="R68" s="145">
        <v>64.379384999999999</v>
      </c>
      <c r="S68" s="261">
        <f t="shared" si="3"/>
        <v>4710.2708016000006</v>
      </c>
      <c r="T68" s="244">
        <v>1955.9954358000002</v>
      </c>
      <c r="W68" s="266">
        <f t="shared" si="4"/>
        <v>2754.2753658000001</v>
      </c>
      <c r="X68" s="246">
        <v>98.358797339999995</v>
      </c>
      <c r="Y68" s="244">
        <v>554.25352248000002</v>
      </c>
      <c r="Z68" s="246">
        <v>22.855711330000002</v>
      </c>
      <c r="AA68" s="244">
        <v>0</v>
      </c>
      <c r="AB68" s="244">
        <v>-5.4232147099999999</v>
      </c>
      <c r="AC68" s="246">
        <v>21.75460322</v>
      </c>
      <c r="AD68" s="244">
        <v>140.81283263999998</v>
      </c>
      <c r="AE68" s="244">
        <v>403.61728320000003</v>
      </c>
      <c r="AF68" s="244">
        <v>291.01590335999998</v>
      </c>
      <c r="AG68" s="244">
        <v>144.59133408000002</v>
      </c>
      <c r="AH68" s="244">
        <v>0</v>
      </c>
      <c r="AI68" s="244">
        <v>75.020058239999997</v>
      </c>
      <c r="AJ68" s="244">
        <v>29.718779519999998</v>
      </c>
      <c r="AK68" s="244">
        <v>2.98409952</v>
      </c>
      <c r="AL68" s="246">
        <v>8.07641952</v>
      </c>
      <c r="AM68" s="244">
        <v>0</v>
      </c>
      <c r="AN68" s="244">
        <v>9.5531923200000008</v>
      </c>
      <c r="AO68" s="244">
        <v>49.690858560000002</v>
      </c>
      <c r="AP68" s="244">
        <v>0</v>
      </c>
      <c r="AQ68" s="244">
        <v>5.5608134400000004</v>
      </c>
      <c r="AR68" s="244">
        <v>0</v>
      </c>
      <c r="AS68" s="244">
        <v>9.6754079999999991</v>
      </c>
      <c r="AT68" s="246">
        <v>57.583954560000002</v>
      </c>
      <c r="AU68" s="261">
        <f t="shared" si="5"/>
        <v>132.06422688000001</v>
      </c>
      <c r="AV68" s="261">
        <f t="shared" si="6"/>
        <v>1227.9009369599999</v>
      </c>
      <c r="AW68" s="245">
        <v>83.347110000000001</v>
      </c>
      <c r="AX68" s="261">
        <f t="shared" si="7"/>
        <v>783.89067620000026</v>
      </c>
      <c r="AY68" s="244">
        <v>0</v>
      </c>
      <c r="AZ68" s="244">
        <v>0</v>
      </c>
      <c r="BA68" s="246">
        <v>254.70156449999996</v>
      </c>
      <c r="BB68" s="262">
        <f t="shared" si="8"/>
        <v>529.18911170000024</v>
      </c>
      <c r="BC68" s="272">
        <f t="shared" si="9"/>
        <v>0.16417761418417209</v>
      </c>
    </row>
    <row r="69" spans="4:55">
      <c r="D69" s="258" t="str">
        <f t="shared" si="1"/>
        <v/>
      </c>
      <c r="E69" s="243">
        <f t="shared" si="2"/>
        <v>52</v>
      </c>
      <c r="F69" s="144" t="s">
        <v>183</v>
      </c>
      <c r="G69" s="218" t="str">
        <f>IF(Q69=0,"",VLOOKUP($F:$F,zSbu!$B:$H,2,FALSE))</f>
        <v>HXStore152</v>
      </c>
      <c r="H69" s="229"/>
      <c r="O69" s="264">
        <v>2017</v>
      </c>
      <c r="P69" s="265">
        <v>3</v>
      </c>
      <c r="Q69" s="145">
        <v>2553.6585690000006</v>
      </c>
      <c r="R69" s="145">
        <v>27.152700750000001</v>
      </c>
      <c r="S69" s="261">
        <f t="shared" si="3"/>
        <v>2526.5058682500007</v>
      </c>
      <c r="T69" s="244">
        <v>1014.0935616</v>
      </c>
      <c r="W69" s="266">
        <f t="shared" si="4"/>
        <v>1512.4123066500006</v>
      </c>
      <c r="X69" s="246">
        <v>56.948899820000008</v>
      </c>
      <c r="Y69" s="244">
        <v>210.59389475999998</v>
      </c>
      <c r="Z69" s="246">
        <v>45.135141780000005</v>
      </c>
      <c r="AA69" s="244">
        <v>0</v>
      </c>
      <c r="AB69" s="244">
        <v>47.574044790000002</v>
      </c>
      <c r="AC69" s="246">
        <v>9.4880530600000004</v>
      </c>
      <c r="AD69" s="244">
        <v>94.095888959999996</v>
      </c>
      <c r="AE69" s="244">
        <v>208.02127200000001</v>
      </c>
      <c r="AF69" s="244">
        <v>178.61821631999999</v>
      </c>
      <c r="AG69" s="244">
        <v>71.883189119999997</v>
      </c>
      <c r="AH69" s="244">
        <v>0</v>
      </c>
      <c r="AI69" s="244">
        <v>73.960855680000009</v>
      </c>
      <c r="AJ69" s="244">
        <v>60.242145600000001</v>
      </c>
      <c r="AK69" s="244">
        <v>4.5932726399999995</v>
      </c>
      <c r="AL69" s="246">
        <v>6.2941075199999998</v>
      </c>
      <c r="AM69" s="244">
        <v>0</v>
      </c>
      <c r="AN69" s="244">
        <v>1.4971420799999999</v>
      </c>
      <c r="AO69" s="244">
        <v>7.4042332799999997</v>
      </c>
      <c r="AP69" s="244">
        <v>0</v>
      </c>
      <c r="AQ69" s="244">
        <v>4.3081027200000008</v>
      </c>
      <c r="AR69" s="244">
        <v>0</v>
      </c>
      <c r="AS69" s="244">
        <v>7.2718329599999993</v>
      </c>
      <c r="AT69" s="246">
        <v>33.487096320000006</v>
      </c>
      <c r="AU69" s="261">
        <f t="shared" si="5"/>
        <v>53.968407360000008</v>
      </c>
      <c r="AV69" s="261">
        <f t="shared" si="6"/>
        <v>751.67735519999997</v>
      </c>
      <c r="AW69" s="245">
        <v>44.581267500000003</v>
      </c>
      <c r="AX69" s="261">
        <f t="shared" si="7"/>
        <v>460.53784544000081</v>
      </c>
      <c r="AY69" s="244">
        <v>0</v>
      </c>
      <c r="AZ69" s="244">
        <v>0</v>
      </c>
      <c r="BA69" s="246">
        <v>234.93546075000003</v>
      </c>
      <c r="BB69" s="262">
        <f t="shared" si="8"/>
        <v>225.60238469000078</v>
      </c>
      <c r="BC69" s="272">
        <f t="shared" si="9"/>
        <v>0.18034433069114053</v>
      </c>
    </row>
    <row r="70" spans="4:55">
      <c r="D70" s="258" t="str">
        <f t="shared" si="1"/>
        <v/>
      </c>
      <c r="E70" s="243">
        <f t="shared" si="2"/>
        <v>53</v>
      </c>
      <c r="F70" s="144" t="s">
        <v>185</v>
      </c>
      <c r="G70" s="218" t="str">
        <f>IF(Q70=0,"",VLOOKUP($F:$F,zSbu!$B:$H,2,FALSE))</f>
        <v>DLStore153</v>
      </c>
      <c r="H70" s="229"/>
      <c r="O70" s="264">
        <v>2017</v>
      </c>
      <c r="P70" s="265">
        <v>3</v>
      </c>
      <c r="Q70" s="145">
        <v>3350.1100878000007</v>
      </c>
      <c r="R70" s="145">
        <v>67.833627750000005</v>
      </c>
      <c r="S70" s="261">
        <f t="shared" si="3"/>
        <v>3282.2764600500004</v>
      </c>
      <c r="T70" s="244">
        <v>1346.1885233999999</v>
      </c>
      <c r="W70" s="266">
        <f t="shared" si="4"/>
        <v>1936.0879366500005</v>
      </c>
      <c r="X70" s="246">
        <v>52.54446738</v>
      </c>
      <c r="Y70" s="244">
        <v>305.69942268</v>
      </c>
      <c r="Z70" s="246">
        <v>10.43480022</v>
      </c>
      <c r="AA70" s="244">
        <v>0</v>
      </c>
      <c r="AB70" s="244">
        <v>-6.0612399699999999</v>
      </c>
      <c r="AC70" s="246">
        <v>25.54159186</v>
      </c>
      <c r="AD70" s="244">
        <v>104.35182143999999</v>
      </c>
      <c r="AE70" s="244">
        <v>366.59611679999995</v>
      </c>
      <c r="AF70" s="244">
        <v>218.94939072</v>
      </c>
      <c r="AG70" s="244">
        <v>108.60900096</v>
      </c>
      <c r="AH70" s="244">
        <v>0</v>
      </c>
      <c r="AI70" s="244">
        <v>130.52634624000001</v>
      </c>
      <c r="AJ70" s="244">
        <v>32.865833280000004</v>
      </c>
      <c r="AK70" s="244">
        <v>4.8071500799999995</v>
      </c>
      <c r="AL70" s="246">
        <v>6.9561091199999998</v>
      </c>
      <c r="AM70" s="244">
        <v>0</v>
      </c>
      <c r="AN70" s="244">
        <v>0</v>
      </c>
      <c r="AO70" s="244">
        <v>9.1152527999999986</v>
      </c>
      <c r="AP70" s="244">
        <v>0</v>
      </c>
      <c r="AQ70" s="244">
        <v>3.39148512</v>
      </c>
      <c r="AR70" s="244">
        <v>0</v>
      </c>
      <c r="AS70" s="244">
        <v>31.236290880000002</v>
      </c>
      <c r="AT70" s="246">
        <v>40.585790400000008</v>
      </c>
      <c r="AU70" s="261">
        <f t="shared" si="5"/>
        <v>84.328819200000012</v>
      </c>
      <c r="AV70" s="261">
        <f t="shared" si="6"/>
        <v>1057.99058784</v>
      </c>
      <c r="AW70" s="245">
        <v>58.483425000000004</v>
      </c>
      <c r="AX70" s="261">
        <f t="shared" si="7"/>
        <v>470.41558542000064</v>
      </c>
      <c r="AY70" s="244">
        <v>0</v>
      </c>
      <c r="AZ70" s="244">
        <v>0</v>
      </c>
      <c r="BA70" s="246">
        <v>204.69458099999997</v>
      </c>
      <c r="BB70" s="262">
        <f t="shared" si="8"/>
        <v>265.72100442000067</v>
      </c>
      <c r="BC70" s="272">
        <f t="shared" si="9"/>
        <v>0.14041794839312879</v>
      </c>
    </row>
    <row r="71" spans="4:55">
      <c r="D71" s="258" t="str">
        <f t="shared" si="1"/>
        <v/>
      </c>
      <c r="E71" s="243">
        <f t="shared" si="2"/>
        <v>54</v>
      </c>
      <c r="F71" s="144" t="s">
        <v>187</v>
      </c>
      <c r="G71" s="218" t="str">
        <f>IF(Q71=0,"",VLOOKUP($F:$F,zSbu!$B:$H,2,FALSE))</f>
        <v>NJStore154</v>
      </c>
      <c r="H71" s="229"/>
      <c r="O71" s="264">
        <v>2017</v>
      </c>
      <c r="P71" s="265">
        <v>3</v>
      </c>
      <c r="Q71" s="145">
        <v>4239.9279090000009</v>
      </c>
      <c r="R71" s="145">
        <v>42.851859750000003</v>
      </c>
      <c r="S71" s="261">
        <f t="shared" si="3"/>
        <v>4197.0760492500012</v>
      </c>
      <c r="T71" s="244">
        <v>2017.4183190000003</v>
      </c>
      <c r="W71" s="266">
        <f t="shared" si="4"/>
        <v>2179.6577302500009</v>
      </c>
      <c r="X71" s="246">
        <v>57.597215809999994</v>
      </c>
      <c r="Y71" s="244">
        <v>288.11126628</v>
      </c>
      <c r="Z71" s="246">
        <v>0.18523314000000002</v>
      </c>
      <c r="AA71" s="244">
        <v>0</v>
      </c>
      <c r="AB71" s="244">
        <v>-1.5950631500000001</v>
      </c>
      <c r="AC71" s="246">
        <v>13.830741119999999</v>
      </c>
      <c r="AD71" s="244">
        <v>93.077424960000016</v>
      </c>
      <c r="AE71" s="244">
        <v>318.80978591999997</v>
      </c>
      <c r="AF71" s="244">
        <v>247.85339904</v>
      </c>
      <c r="AG71" s="244">
        <v>90.592372800000007</v>
      </c>
      <c r="AH71" s="244">
        <v>0</v>
      </c>
      <c r="AI71" s="244">
        <v>106.96927392000001</v>
      </c>
      <c r="AJ71" s="244">
        <v>88.952645759999996</v>
      </c>
      <c r="AK71" s="244">
        <v>2.3832057600000001</v>
      </c>
      <c r="AL71" s="246">
        <v>10.653133440000001</v>
      </c>
      <c r="AM71" s="244">
        <v>0</v>
      </c>
      <c r="AN71" s="244">
        <v>0</v>
      </c>
      <c r="AO71" s="244">
        <v>10.306855679999998</v>
      </c>
      <c r="AP71" s="244">
        <v>0</v>
      </c>
      <c r="AQ71" s="244">
        <v>3.4729622400000002</v>
      </c>
      <c r="AR71" s="244">
        <v>0</v>
      </c>
      <c r="AS71" s="244">
        <v>12.404891520000001</v>
      </c>
      <c r="AT71" s="246">
        <v>46.828974720000005</v>
      </c>
      <c r="AU71" s="261">
        <f t="shared" si="5"/>
        <v>73.013684159999997</v>
      </c>
      <c r="AV71" s="261">
        <f t="shared" si="6"/>
        <v>1032.3049257600001</v>
      </c>
      <c r="AW71" s="245">
        <v>74.009512500000014</v>
      </c>
      <c r="AX71" s="261">
        <f t="shared" si="7"/>
        <v>739.68525473000091</v>
      </c>
      <c r="AY71" s="244">
        <v>0</v>
      </c>
      <c r="AZ71" s="244">
        <v>0</v>
      </c>
      <c r="BA71" s="246">
        <v>160.15999650000001</v>
      </c>
      <c r="BB71" s="262">
        <f t="shared" si="8"/>
        <v>579.52525823000087</v>
      </c>
      <c r="BC71" s="272">
        <f t="shared" si="9"/>
        <v>0.1744570357340009</v>
      </c>
    </row>
    <row r="72" spans="4:55">
      <c r="D72" s="258" t="str">
        <f t="shared" si="1"/>
        <v/>
      </c>
      <c r="E72" s="243">
        <f t="shared" si="2"/>
        <v>55</v>
      </c>
      <c r="F72" s="144" t="s">
        <v>189</v>
      </c>
      <c r="G72" s="218" t="str">
        <f>IF(Q72=0,"",VLOOKUP($F:$F,zSbu!$B:$H,2,FALSE))</f>
        <v>KCStore155</v>
      </c>
      <c r="H72" s="229"/>
      <c r="O72" s="264">
        <v>2017</v>
      </c>
      <c r="P72" s="265">
        <v>3</v>
      </c>
      <c r="Q72" s="145">
        <v>9608.3692992000015</v>
      </c>
      <c r="R72" s="145">
        <v>25.826613749999996</v>
      </c>
      <c r="S72" s="261">
        <f t="shared" si="3"/>
        <v>9582.542685450002</v>
      </c>
      <c r="T72" s="244">
        <v>3083.9369274000001</v>
      </c>
      <c r="W72" s="266">
        <f t="shared" si="4"/>
        <v>6498.6057580500019</v>
      </c>
      <c r="X72" s="246">
        <v>255.25126692000001</v>
      </c>
      <c r="Y72" s="244">
        <v>1127.9187586800001</v>
      </c>
      <c r="Z72" s="246">
        <v>58.955592170000003</v>
      </c>
      <c r="AA72" s="244">
        <v>0</v>
      </c>
      <c r="AB72" s="244">
        <v>-26.930840410000002</v>
      </c>
      <c r="AC72" s="246">
        <v>6.8844983700000002</v>
      </c>
      <c r="AD72" s="244">
        <v>235.81515456</v>
      </c>
      <c r="AE72" s="244">
        <v>556.6414992</v>
      </c>
      <c r="AF72" s="244">
        <v>443.58181056000006</v>
      </c>
      <c r="AG72" s="244">
        <v>348.70170432000003</v>
      </c>
      <c r="AH72" s="244">
        <v>0</v>
      </c>
      <c r="AI72" s="244">
        <v>299.57100095999999</v>
      </c>
      <c r="AJ72" s="244">
        <v>33.151003199999998</v>
      </c>
      <c r="AK72" s="244">
        <v>26.194894080000001</v>
      </c>
      <c r="AL72" s="246">
        <v>16.061177279999999</v>
      </c>
      <c r="AM72" s="244">
        <v>40.188589440000001</v>
      </c>
      <c r="AN72" s="244">
        <v>34.393529280000003</v>
      </c>
      <c r="AO72" s="244">
        <v>115.84009535999999</v>
      </c>
      <c r="AP72" s="244">
        <v>0</v>
      </c>
      <c r="AQ72" s="244">
        <v>20.063740800000001</v>
      </c>
      <c r="AR72" s="244">
        <v>0</v>
      </c>
      <c r="AS72" s="244">
        <v>66.200159999999997</v>
      </c>
      <c r="AT72" s="246">
        <v>145.09038144000002</v>
      </c>
      <c r="AU72" s="261">
        <f t="shared" si="5"/>
        <v>421.77649631999998</v>
      </c>
      <c r="AV72" s="261">
        <f t="shared" si="6"/>
        <v>2381.4947404800005</v>
      </c>
      <c r="AW72" s="245">
        <v>191.68957499999999</v>
      </c>
      <c r="AX72" s="261">
        <f t="shared" si="7"/>
        <v>2463.2494827600017</v>
      </c>
      <c r="AY72" s="244">
        <v>0</v>
      </c>
      <c r="AZ72" s="244">
        <v>0</v>
      </c>
      <c r="BA72" s="246">
        <v>554.70989249999991</v>
      </c>
      <c r="BB72" s="262">
        <f t="shared" si="8"/>
        <v>1908.5395902600017</v>
      </c>
      <c r="BC72" s="272">
        <f t="shared" si="9"/>
        <v>0.25636498827798943</v>
      </c>
    </row>
    <row r="73" spans="4:55">
      <c r="D73" s="258" t="str">
        <f t="shared" si="1"/>
        <v/>
      </c>
      <c r="E73" s="243">
        <f t="shared" si="2"/>
        <v>56</v>
      </c>
      <c r="F73" s="144" t="s">
        <v>192</v>
      </c>
      <c r="G73" s="218" t="str">
        <f>IF(Q73=0,"",VLOOKUP($F:$F,zSbu!$B:$H,2,FALSE))</f>
        <v>SSStore156</v>
      </c>
      <c r="H73" s="229"/>
      <c r="O73" s="264">
        <v>2017</v>
      </c>
      <c r="P73" s="265">
        <v>3</v>
      </c>
      <c r="Q73" s="145">
        <v>1079.9163647999999</v>
      </c>
      <c r="R73" s="145">
        <v>18.629383500000007</v>
      </c>
      <c r="S73" s="261">
        <f t="shared" si="3"/>
        <v>1061.2869813</v>
      </c>
      <c r="T73" s="244">
        <v>648.33921179999993</v>
      </c>
      <c r="W73" s="266">
        <f t="shared" si="4"/>
        <v>412.94776950000005</v>
      </c>
      <c r="X73" s="246">
        <v>3.6532091499999995</v>
      </c>
      <c r="Y73" s="244">
        <v>104.05067004</v>
      </c>
      <c r="Z73" s="246">
        <v>15.29202478</v>
      </c>
      <c r="AA73" s="244">
        <v>0</v>
      </c>
      <c r="AB73" s="244">
        <v>-0.29843116999999997</v>
      </c>
      <c r="AC73" s="246">
        <v>2.7064619899999998</v>
      </c>
      <c r="AD73" s="244">
        <v>53.611944959999995</v>
      </c>
      <c r="AE73" s="244">
        <v>87.679565760000017</v>
      </c>
      <c r="AF73" s="244">
        <v>83.778848640000007</v>
      </c>
      <c r="AG73" s="244">
        <v>20.114664000000001</v>
      </c>
      <c r="AH73" s="244">
        <v>0</v>
      </c>
      <c r="AI73" s="244">
        <v>5.4487823999999998</v>
      </c>
      <c r="AJ73" s="244">
        <v>5.8357987200000006</v>
      </c>
      <c r="AK73" s="244">
        <v>4.6136419200000001</v>
      </c>
      <c r="AL73" s="246">
        <v>1.6906502399999999</v>
      </c>
      <c r="AM73" s="244">
        <v>0</v>
      </c>
      <c r="AN73" s="244">
        <v>0</v>
      </c>
      <c r="AO73" s="244">
        <v>42.856965119999998</v>
      </c>
      <c r="AP73" s="244">
        <v>0</v>
      </c>
      <c r="AQ73" s="244">
        <v>7.2005404799999999</v>
      </c>
      <c r="AR73" s="244">
        <v>0</v>
      </c>
      <c r="AS73" s="244">
        <v>0.34627775999999999</v>
      </c>
      <c r="AT73" s="246">
        <v>12.384522240000001</v>
      </c>
      <c r="AU73" s="261">
        <f t="shared" si="5"/>
        <v>62.788305600000001</v>
      </c>
      <c r="AV73" s="261">
        <f t="shared" si="6"/>
        <v>325.56220224000009</v>
      </c>
      <c r="AW73" s="245">
        <v>18.850754999999999</v>
      </c>
      <c r="AX73" s="261">
        <f t="shared" si="7"/>
        <v>-52.05306088999999</v>
      </c>
      <c r="AY73" s="244">
        <v>0</v>
      </c>
      <c r="AZ73" s="244">
        <v>0</v>
      </c>
      <c r="BA73" s="246">
        <v>78.50206725000001</v>
      </c>
      <c r="BB73" s="262">
        <f t="shared" si="8"/>
        <v>-130.55512813999999</v>
      </c>
      <c r="BC73" s="272">
        <f t="shared" si="9"/>
        <v>-4.8201011288166007E-2</v>
      </c>
    </row>
    <row r="74" spans="4:55">
      <c r="D74" s="258" t="str">
        <f t="shared" si="1"/>
        <v/>
      </c>
      <c r="E74" s="243">
        <f t="shared" si="2"/>
        <v>57</v>
      </c>
      <c r="F74" s="144" t="s">
        <v>193</v>
      </c>
      <c r="G74" s="218" t="str">
        <f>IF(Q74=0,"",VLOOKUP($F:$F,zSbu!$B:$H,2,FALSE))</f>
        <v>DLStore157</v>
      </c>
      <c r="H74" s="229"/>
      <c r="O74" s="264">
        <v>2017</v>
      </c>
      <c r="P74" s="265">
        <v>3</v>
      </c>
      <c r="Q74" s="145">
        <v>2596.5357894000003</v>
      </c>
      <c r="R74" s="145">
        <v>48.241761750000009</v>
      </c>
      <c r="S74" s="261">
        <f t="shared" si="3"/>
        <v>2548.2940276500003</v>
      </c>
      <c r="T74" s="244">
        <v>996.88987440000005</v>
      </c>
      <c r="W74" s="266">
        <f t="shared" si="4"/>
        <v>1551.4041532500003</v>
      </c>
      <c r="X74" s="246">
        <v>48.37672173</v>
      </c>
      <c r="Y74" s="244">
        <v>237.35378916000002</v>
      </c>
      <c r="Z74" s="246">
        <v>29.853407730000004</v>
      </c>
      <c r="AA74" s="244">
        <v>0</v>
      </c>
      <c r="AB74" s="244">
        <v>-0.79238621000000009</v>
      </c>
      <c r="AC74" s="246">
        <v>16.454877270000001</v>
      </c>
      <c r="AD74" s="244">
        <v>135.22146528000002</v>
      </c>
      <c r="AE74" s="244">
        <v>307.03634208000005</v>
      </c>
      <c r="AF74" s="244">
        <v>183.31333536</v>
      </c>
      <c r="AG74" s="244">
        <v>126.64599840000001</v>
      </c>
      <c r="AH74" s="244">
        <v>0</v>
      </c>
      <c r="AI74" s="244">
        <v>146.78103167999998</v>
      </c>
      <c r="AJ74" s="244">
        <v>29.70859488</v>
      </c>
      <c r="AK74" s="244">
        <v>4.4506876799999997</v>
      </c>
      <c r="AL74" s="246">
        <v>11.753074559999998</v>
      </c>
      <c r="AM74" s="244">
        <v>0</v>
      </c>
      <c r="AN74" s="244">
        <v>0</v>
      </c>
      <c r="AO74" s="244">
        <v>20.135033279999998</v>
      </c>
      <c r="AP74" s="244">
        <v>0</v>
      </c>
      <c r="AQ74" s="244">
        <v>2.7091142399999999</v>
      </c>
      <c r="AR74" s="244">
        <v>0</v>
      </c>
      <c r="AS74" s="244">
        <v>2.7396681600000004</v>
      </c>
      <c r="AT74" s="246">
        <v>18.923061119999996</v>
      </c>
      <c r="AU74" s="261">
        <f t="shared" si="5"/>
        <v>44.506876800000001</v>
      </c>
      <c r="AV74" s="261">
        <f t="shared" si="6"/>
        <v>989.41740672000003</v>
      </c>
      <c r="AW74" s="245">
        <v>45.327397500000004</v>
      </c>
      <c r="AX74" s="261">
        <f t="shared" si="7"/>
        <v>216.73792147000023</v>
      </c>
      <c r="AY74" s="244">
        <v>0</v>
      </c>
      <c r="AZ74" s="244">
        <v>0</v>
      </c>
      <c r="BA74" s="246">
        <v>241.7759595</v>
      </c>
      <c r="BB74" s="262">
        <f t="shared" si="8"/>
        <v>-25.038038029999768</v>
      </c>
      <c r="BC74" s="272">
        <f t="shared" si="9"/>
        <v>8.3471956117378759E-2</v>
      </c>
    </row>
    <row r="75" spans="4:55">
      <c r="D75" s="258" t="str">
        <f t="shared" si="1"/>
        <v/>
      </c>
      <c r="E75" s="243">
        <f t="shared" si="2"/>
        <v>58</v>
      </c>
      <c r="F75" s="144" t="s">
        <v>194</v>
      </c>
      <c r="G75" s="218" t="str">
        <f>IF(Q75=0,"",VLOOKUP($F:$F,zSbu!$B:$H,2,FALSE))</f>
        <v>HXStore158</v>
      </c>
      <c r="H75" s="229"/>
      <c r="O75" s="264">
        <v>2017</v>
      </c>
      <c r="P75" s="265">
        <v>3</v>
      </c>
      <c r="Q75" s="145">
        <v>2264.6168244000005</v>
      </c>
      <c r="R75" s="145">
        <v>23.880260249999999</v>
      </c>
      <c r="S75" s="261">
        <f t="shared" si="3"/>
        <v>2240.7365641500005</v>
      </c>
      <c r="T75" s="244">
        <v>892.89776520000009</v>
      </c>
      <c r="W75" s="266">
        <f t="shared" si="4"/>
        <v>1347.8387989500004</v>
      </c>
      <c r="X75" s="246">
        <v>62.269207229999999</v>
      </c>
      <c r="Y75" s="244">
        <v>186.77974680000003</v>
      </c>
      <c r="Z75" s="246">
        <v>3.3856501699999999</v>
      </c>
      <c r="AA75" s="244">
        <v>0</v>
      </c>
      <c r="AB75" s="244">
        <v>-1.2966319800000001</v>
      </c>
      <c r="AC75" s="246">
        <v>8.7779926899999996</v>
      </c>
      <c r="AD75" s="244">
        <v>115.52437152</v>
      </c>
      <c r="AE75" s="244">
        <v>234.25690464000002</v>
      </c>
      <c r="AF75" s="244">
        <v>169.18723967999998</v>
      </c>
      <c r="AG75" s="244">
        <v>101.81584607999999</v>
      </c>
      <c r="AH75" s="244">
        <v>0</v>
      </c>
      <c r="AI75" s="244">
        <v>86.100946560000011</v>
      </c>
      <c r="AJ75" s="244">
        <v>29.331763200000001</v>
      </c>
      <c r="AK75" s="244">
        <v>1.99618944</v>
      </c>
      <c r="AL75" s="246">
        <v>8.6569440000000011</v>
      </c>
      <c r="AM75" s="244">
        <v>0</v>
      </c>
      <c r="AN75" s="244">
        <v>0</v>
      </c>
      <c r="AO75" s="244">
        <v>21.805314240000001</v>
      </c>
      <c r="AP75" s="244">
        <v>0</v>
      </c>
      <c r="AQ75" s="244">
        <v>4.0534867200000004</v>
      </c>
      <c r="AR75" s="244">
        <v>0</v>
      </c>
      <c r="AS75" s="244">
        <v>5.0617660799999991</v>
      </c>
      <c r="AT75" s="246">
        <v>19.839678720000002</v>
      </c>
      <c r="AU75" s="261">
        <f t="shared" si="5"/>
        <v>50.760245760000004</v>
      </c>
      <c r="AV75" s="261">
        <f t="shared" si="6"/>
        <v>797.6304508799999</v>
      </c>
      <c r="AW75" s="245">
        <v>39.533917500000001</v>
      </c>
      <c r="AX75" s="261">
        <f t="shared" si="7"/>
        <v>265.7211870800005</v>
      </c>
      <c r="AY75" s="244">
        <v>0</v>
      </c>
      <c r="AZ75" s="244">
        <v>0</v>
      </c>
      <c r="BA75" s="246">
        <v>234.26400074999998</v>
      </c>
      <c r="BB75" s="262">
        <f t="shared" si="8"/>
        <v>31.457186330000525</v>
      </c>
      <c r="BC75" s="272">
        <f t="shared" si="9"/>
        <v>0.11733604741296669</v>
      </c>
    </row>
    <row r="76" spans="4:55">
      <c r="D76" s="258" t="str">
        <f t="shared" si="1"/>
        <v/>
      </c>
      <c r="E76" s="243">
        <f t="shared" si="2"/>
        <v>59</v>
      </c>
      <c r="F76" s="144" t="s">
        <v>196</v>
      </c>
      <c r="G76" s="218" t="str">
        <f>IF(Q76=0,"",VLOOKUP($F:$F,zSbu!$B:$H,2,FALSE))</f>
        <v>KCStore159</v>
      </c>
      <c r="H76" s="229"/>
      <c r="O76" s="264">
        <v>2017</v>
      </c>
      <c r="P76" s="265">
        <v>3</v>
      </c>
      <c r="Q76" s="145">
        <v>5697.7754022000008</v>
      </c>
      <c r="R76" s="145">
        <v>57.192848999999995</v>
      </c>
      <c r="S76" s="261">
        <f t="shared" si="3"/>
        <v>5640.5825532000008</v>
      </c>
      <c r="T76" s="244">
        <v>2157.0607800000002</v>
      </c>
      <c r="W76" s="266">
        <f t="shared" si="4"/>
        <v>3483.5217732000006</v>
      </c>
      <c r="X76" s="246">
        <v>118.43601157000001</v>
      </c>
      <c r="Y76" s="244">
        <v>663.78565475999994</v>
      </c>
      <c r="Z76" s="246">
        <v>28.536194290000001</v>
      </c>
      <c r="AA76" s="244">
        <v>0</v>
      </c>
      <c r="AB76" s="244">
        <v>-4.3221066000000006</v>
      </c>
      <c r="AC76" s="246">
        <v>21.69285884</v>
      </c>
      <c r="AD76" s="244">
        <v>202.20584255999998</v>
      </c>
      <c r="AE76" s="244">
        <v>536.75089728</v>
      </c>
      <c r="AF76" s="244">
        <v>295.82305343999997</v>
      </c>
      <c r="AG76" s="244">
        <v>174.92119199999999</v>
      </c>
      <c r="AH76" s="244">
        <v>0</v>
      </c>
      <c r="AI76" s="244">
        <v>137.15654687999998</v>
      </c>
      <c r="AJ76" s="244">
        <v>34.291682879999996</v>
      </c>
      <c r="AK76" s="244">
        <v>4.5016108800000003</v>
      </c>
      <c r="AL76" s="246">
        <v>11.478089280000001</v>
      </c>
      <c r="AM76" s="244">
        <v>1.6804656</v>
      </c>
      <c r="AN76" s="244">
        <v>0.45830880000000002</v>
      </c>
      <c r="AO76" s="244">
        <v>48.927010559999999</v>
      </c>
      <c r="AP76" s="244">
        <v>0</v>
      </c>
      <c r="AQ76" s="244">
        <v>9.6754079999999991</v>
      </c>
      <c r="AR76" s="244">
        <v>0</v>
      </c>
      <c r="AS76" s="244">
        <v>7.7606956800000004</v>
      </c>
      <c r="AT76" s="246">
        <v>32.519555520000004</v>
      </c>
      <c r="AU76" s="261">
        <f t="shared" si="5"/>
        <v>101.02144416000002</v>
      </c>
      <c r="AV76" s="261">
        <f t="shared" si="6"/>
        <v>1498.15035936</v>
      </c>
      <c r="AW76" s="245">
        <v>99.465712500000024</v>
      </c>
      <c r="AX76" s="261">
        <f t="shared" si="7"/>
        <v>1092.5185929600004</v>
      </c>
      <c r="AY76" s="244">
        <v>0</v>
      </c>
      <c r="AZ76" s="244">
        <v>0</v>
      </c>
      <c r="BA76" s="246">
        <v>337.13167275000001</v>
      </c>
      <c r="BB76" s="262">
        <f t="shared" si="8"/>
        <v>755.38692021000043</v>
      </c>
      <c r="BC76" s="272">
        <f t="shared" si="9"/>
        <v>0.19174476279604874</v>
      </c>
    </row>
    <row r="77" spans="4:55">
      <c r="D77" s="258" t="str">
        <f t="shared" si="1"/>
        <v/>
      </c>
      <c r="E77" s="243">
        <f t="shared" si="2"/>
        <v>60</v>
      </c>
      <c r="F77" s="144" t="s">
        <v>198</v>
      </c>
      <c r="G77" s="218" t="str">
        <f>IF(Q77=0,"",VLOOKUP($F:$F,zSbu!$B:$H,2,FALSE))</f>
        <v>NJStore160</v>
      </c>
      <c r="H77" s="229"/>
      <c r="O77" s="264">
        <v>2017</v>
      </c>
      <c r="P77" s="265">
        <v>3</v>
      </c>
      <c r="Q77" s="145">
        <v>2241.0332532000002</v>
      </c>
      <c r="R77" s="145">
        <v>32.489131500000006</v>
      </c>
      <c r="S77" s="261">
        <f t="shared" si="3"/>
        <v>2208.5441217000002</v>
      </c>
      <c r="T77" s="244">
        <v>1143.484209</v>
      </c>
      <c r="W77" s="266">
        <f t="shared" si="4"/>
        <v>1065.0599127000003</v>
      </c>
      <c r="X77" s="246">
        <v>36.171915949999999</v>
      </c>
      <c r="Y77" s="244">
        <v>151.59264372000001</v>
      </c>
      <c r="Z77" s="246">
        <v>15.549293029999999</v>
      </c>
      <c r="AA77" s="244">
        <v>0</v>
      </c>
      <c r="AB77" s="244">
        <v>-0.60715306999999996</v>
      </c>
      <c r="AC77" s="246">
        <v>9.6321232800000018</v>
      </c>
      <c r="AD77" s="244">
        <v>89.502616320000001</v>
      </c>
      <c r="AE77" s="244">
        <v>280.88218656000004</v>
      </c>
      <c r="AF77" s="244">
        <v>171.83524607999999</v>
      </c>
      <c r="AG77" s="244">
        <v>150.36602495999998</v>
      </c>
      <c r="AH77" s="244">
        <v>0</v>
      </c>
      <c r="AI77" s="244">
        <v>105.59434752</v>
      </c>
      <c r="AJ77" s="244">
        <v>16.753732799999998</v>
      </c>
      <c r="AK77" s="244">
        <v>1.8128659200000001</v>
      </c>
      <c r="AL77" s="246">
        <v>1.5480652800000001</v>
      </c>
      <c r="AM77" s="244">
        <v>0</v>
      </c>
      <c r="AN77" s="244">
        <v>0</v>
      </c>
      <c r="AO77" s="244">
        <v>7.1496172800000002</v>
      </c>
      <c r="AP77" s="244">
        <v>1.99618944</v>
      </c>
      <c r="AQ77" s="244">
        <v>1.21197216</v>
      </c>
      <c r="AR77" s="244">
        <v>0</v>
      </c>
      <c r="AS77" s="244">
        <v>35.585132160000001</v>
      </c>
      <c r="AT77" s="246">
        <v>21.754391040000002</v>
      </c>
      <c r="AU77" s="261">
        <f t="shared" si="5"/>
        <v>67.69730208</v>
      </c>
      <c r="AV77" s="261">
        <f t="shared" si="6"/>
        <v>885.99238751999997</v>
      </c>
      <c r="AW77" s="245">
        <v>44.712937500000002</v>
      </c>
      <c r="AX77" s="261">
        <f t="shared" si="7"/>
        <v>-59.934294809999692</v>
      </c>
      <c r="AY77" s="244">
        <v>0</v>
      </c>
      <c r="AZ77" s="244">
        <v>0</v>
      </c>
      <c r="BA77" s="246">
        <v>150.99456750000002</v>
      </c>
      <c r="BB77" s="262">
        <f t="shared" si="8"/>
        <v>-210.92886230999972</v>
      </c>
      <c r="BC77" s="272">
        <f t="shared" si="9"/>
        <v>-2.6744045285547968E-2</v>
      </c>
    </row>
    <row r="78" spans="4:55">
      <c r="D78" s="258" t="str">
        <f t="shared" si="1"/>
        <v/>
      </c>
      <c r="E78" s="243">
        <f t="shared" si="2"/>
        <v>61</v>
      </c>
      <c r="F78" s="144" t="s">
        <v>199</v>
      </c>
      <c r="G78" s="218" t="str">
        <f>IF(Q78=0,"",VLOOKUP($F:$F,zSbu!$B:$H,2,FALSE))</f>
        <v>KCStore161</v>
      </c>
      <c r="H78" s="229"/>
      <c r="O78" s="264">
        <v>2017</v>
      </c>
      <c r="P78" s="265">
        <v>3</v>
      </c>
      <c r="Q78" s="145">
        <v>3880.0254528000005</v>
      </c>
      <c r="R78" s="145">
        <v>52.30557675</v>
      </c>
      <c r="S78" s="261">
        <f t="shared" si="3"/>
        <v>3827.7198760500005</v>
      </c>
      <c r="T78" s="244">
        <v>1480.9140738000001</v>
      </c>
      <c r="W78" s="266">
        <f t="shared" si="4"/>
        <v>2346.8058022500004</v>
      </c>
      <c r="X78" s="246">
        <v>87.512367920000017</v>
      </c>
      <c r="Y78" s="244">
        <v>450.39707748000012</v>
      </c>
      <c r="Z78" s="246">
        <v>19.809655249999999</v>
      </c>
      <c r="AA78" s="244">
        <v>0</v>
      </c>
      <c r="AB78" s="244">
        <v>-3.3547779799999997</v>
      </c>
      <c r="AC78" s="246">
        <v>21.363555480000006</v>
      </c>
      <c r="AD78" s="244">
        <v>241.2741216</v>
      </c>
      <c r="AE78" s="244">
        <v>318.84033984000001</v>
      </c>
      <c r="AF78" s="244">
        <v>251.29580736000003</v>
      </c>
      <c r="AG78" s="244">
        <v>187.46866847999999</v>
      </c>
      <c r="AH78" s="244">
        <v>0</v>
      </c>
      <c r="AI78" s="244">
        <v>90.24609504</v>
      </c>
      <c r="AJ78" s="244">
        <v>11.549381759999999</v>
      </c>
      <c r="AK78" s="244">
        <v>4.6034572799999998</v>
      </c>
      <c r="AL78" s="246">
        <v>7.7097724799999998</v>
      </c>
      <c r="AM78" s="244">
        <v>0</v>
      </c>
      <c r="AN78" s="244">
        <v>6.3042921600000001</v>
      </c>
      <c r="AO78" s="244">
        <v>21.306266880000003</v>
      </c>
      <c r="AP78" s="244">
        <v>0.35646240000000001</v>
      </c>
      <c r="AQ78" s="244">
        <v>3.5748086400000001</v>
      </c>
      <c r="AR78" s="244">
        <v>0</v>
      </c>
      <c r="AS78" s="244">
        <v>3.8803478400000002</v>
      </c>
      <c r="AT78" s="246">
        <v>68.593550399999984</v>
      </c>
      <c r="AU78" s="261">
        <f t="shared" si="5"/>
        <v>104.01572831999999</v>
      </c>
      <c r="AV78" s="261">
        <f t="shared" si="6"/>
        <v>1217.0033721600003</v>
      </c>
      <c r="AW78" s="245">
        <v>67.733242500000003</v>
      </c>
      <c r="AX78" s="261">
        <f t="shared" si="7"/>
        <v>522.35886443999993</v>
      </c>
      <c r="AY78" s="244">
        <v>0</v>
      </c>
      <c r="AZ78" s="244">
        <v>0</v>
      </c>
      <c r="BA78" s="246">
        <v>302.58505574999998</v>
      </c>
      <c r="BB78" s="262">
        <f t="shared" si="8"/>
        <v>219.77380868999995</v>
      </c>
      <c r="BC78" s="272">
        <f t="shared" si="9"/>
        <v>0.13462769015163092</v>
      </c>
    </row>
    <row r="79" spans="4:55">
      <c r="D79" s="258" t="str">
        <f t="shared" si="1"/>
        <v/>
      </c>
      <c r="E79" s="243">
        <f t="shared" si="2"/>
        <v>62</v>
      </c>
      <c r="F79" s="144" t="s">
        <v>201</v>
      </c>
      <c r="G79" s="218" t="str">
        <f>IF(Q79=0,"",VLOOKUP($F:$F,zSbu!$B:$H,2,FALSE))</f>
        <v>NJStore162</v>
      </c>
      <c r="H79" s="229"/>
      <c r="O79" s="264">
        <v>2017</v>
      </c>
      <c r="P79" s="265">
        <v>3</v>
      </c>
      <c r="Q79" s="145">
        <v>3166.9414182000005</v>
      </c>
      <c r="R79" s="145">
        <v>30.254033249999999</v>
      </c>
      <c r="S79" s="261">
        <f t="shared" si="3"/>
        <v>3136.6873849500007</v>
      </c>
      <c r="T79" s="244">
        <v>1559.5516440000001</v>
      </c>
      <c r="W79" s="266">
        <f t="shared" si="4"/>
        <v>1577.1357409500006</v>
      </c>
      <c r="X79" s="246">
        <v>54.057204689999999</v>
      </c>
      <c r="Y79" s="244">
        <v>215.33082767999997</v>
      </c>
      <c r="Z79" s="246">
        <v>0.15436095</v>
      </c>
      <c r="AA79" s="244">
        <v>0</v>
      </c>
      <c r="AB79" s="244">
        <v>-0.37046628000000004</v>
      </c>
      <c r="AC79" s="246">
        <v>12.143061400000002</v>
      </c>
      <c r="AD79" s="244">
        <v>120.75927648</v>
      </c>
      <c r="AE79" s="244">
        <v>302.01531456000004</v>
      </c>
      <c r="AF79" s="244">
        <v>200.16891455999999</v>
      </c>
      <c r="AG79" s="244">
        <v>100.66498176</v>
      </c>
      <c r="AH79" s="244">
        <v>0</v>
      </c>
      <c r="AI79" s="244">
        <v>95.501369279999992</v>
      </c>
      <c r="AJ79" s="244">
        <v>34.301867520000002</v>
      </c>
      <c r="AK79" s="244">
        <v>4.2775488000000008</v>
      </c>
      <c r="AL79" s="246">
        <v>7.5162643200000003</v>
      </c>
      <c r="AM79" s="244">
        <v>0</v>
      </c>
      <c r="AN79" s="244">
        <v>0</v>
      </c>
      <c r="AO79" s="244">
        <v>7.2718329599999993</v>
      </c>
      <c r="AP79" s="244">
        <v>0</v>
      </c>
      <c r="AQ79" s="244">
        <v>3.5646240000000002</v>
      </c>
      <c r="AR79" s="244">
        <v>0</v>
      </c>
      <c r="AS79" s="244">
        <v>3.0044688000000006</v>
      </c>
      <c r="AT79" s="246">
        <v>45.841064640000006</v>
      </c>
      <c r="AU79" s="261">
        <f t="shared" si="5"/>
        <v>59.681990400000004</v>
      </c>
      <c r="AV79" s="261">
        <f t="shared" si="6"/>
        <v>924.88752767999995</v>
      </c>
      <c r="AW79" s="245">
        <v>55.279455000000006</v>
      </c>
      <c r="AX79" s="261">
        <f t="shared" si="7"/>
        <v>339.19896007000068</v>
      </c>
      <c r="AY79" s="244">
        <v>0</v>
      </c>
      <c r="AZ79" s="244">
        <v>0</v>
      </c>
      <c r="BA79" s="246">
        <v>172.73308499999999</v>
      </c>
      <c r="BB79" s="262">
        <f t="shared" si="8"/>
        <v>166.46587507000069</v>
      </c>
      <c r="BC79" s="272">
        <f t="shared" si="9"/>
        <v>0.10710616815349611</v>
      </c>
    </row>
    <row r="80" spans="4:55">
      <c r="D80" s="258" t="str">
        <f t="shared" si="1"/>
        <v/>
      </c>
      <c r="E80" s="243">
        <f t="shared" si="2"/>
        <v>63</v>
      </c>
      <c r="F80" s="144" t="s">
        <v>203</v>
      </c>
      <c r="G80" s="218" t="str">
        <f>IF(Q80=0,"",VLOOKUP($F:$F,zSbu!$B:$H,2,FALSE))</f>
        <v>NJStore163</v>
      </c>
      <c r="H80" s="229"/>
      <c r="O80" s="264">
        <v>2017</v>
      </c>
      <c r="P80" s="265">
        <v>3</v>
      </c>
      <c r="Q80" s="145">
        <v>3953.4601176000001</v>
      </c>
      <c r="R80" s="145">
        <v>27.911992500000004</v>
      </c>
      <c r="S80" s="261">
        <f t="shared" si="3"/>
        <v>3925.5481251000001</v>
      </c>
      <c r="T80" s="244">
        <v>2028.6601146</v>
      </c>
      <c r="W80" s="266">
        <f t="shared" si="4"/>
        <v>1896.8880105000001</v>
      </c>
      <c r="X80" s="246">
        <v>65.449042800000015</v>
      </c>
      <c r="Y80" s="244">
        <v>307.99775232000007</v>
      </c>
      <c r="Z80" s="246">
        <v>15.662491059999999</v>
      </c>
      <c r="AA80" s="244">
        <v>0</v>
      </c>
      <c r="AB80" s="244">
        <v>-1.07023592</v>
      </c>
      <c r="AC80" s="246">
        <v>20.262447370000004</v>
      </c>
      <c r="AD80" s="244">
        <v>121.43146272000001</v>
      </c>
      <c r="AE80" s="244">
        <v>434.34434208000005</v>
      </c>
      <c r="AF80" s="244">
        <v>292.42138368000002</v>
      </c>
      <c r="AG80" s="244">
        <v>166.37627904000001</v>
      </c>
      <c r="AH80" s="244">
        <v>0</v>
      </c>
      <c r="AI80" s="244">
        <v>154.85745120000001</v>
      </c>
      <c r="AJ80" s="244">
        <v>76.232030399999999</v>
      </c>
      <c r="AK80" s="244">
        <v>3.0859459199999999</v>
      </c>
      <c r="AL80" s="246">
        <v>3.4525929600000005</v>
      </c>
      <c r="AM80" s="244">
        <v>0</v>
      </c>
      <c r="AN80" s="244">
        <v>0</v>
      </c>
      <c r="AO80" s="244">
        <v>4.2266256000000002</v>
      </c>
      <c r="AP80" s="244">
        <v>11.498458560000001</v>
      </c>
      <c r="AQ80" s="244">
        <v>1.6091731200000003</v>
      </c>
      <c r="AR80" s="244">
        <v>0</v>
      </c>
      <c r="AS80" s="244">
        <v>2.4952368000000003</v>
      </c>
      <c r="AT80" s="246">
        <v>8.6365747200000005</v>
      </c>
      <c r="AU80" s="261">
        <f t="shared" si="5"/>
        <v>28.466068800000002</v>
      </c>
      <c r="AV80" s="261">
        <f t="shared" si="6"/>
        <v>1280.6675568000001</v>
      </c>
      <c r="AW80" s="245">
        <v>78.870329999999996</v>
      </c>
      <c r="AX80" s="261">
        <f t="shared" si="7"/>
        <v>167.43304897000004</v>
      </c>
      <c r="AY80" s="244">
        <v>0</v>
      </c>
      <c r="AZ80" s="244">
        <v>0</v>
      </c>
      <c r="BA80" s="246">
        <v>241.22200499999997</v>
      </c>
      <c r="BB80" s="262">
        <f t="shared" si="8"/>
        <v>-73.788956029999923</v>
      </c>
      <c r="BC80" s="272">
        <f t="shared" si="9"/>
        <v>4.2351015057575055E-2</v>
      </c>
    </row>
    <row r="81" spans="2:55">
      <c r="D81" s="258" t="str">
        <f t="shared" si="1"/>
        <v/>
      </c>
      <c r="E81" s="243">
        <f t="shared" si="2"/>
        <v>64</v>
      </c>
      <c r="F81" s="144" t="s">
        <v>204</v>
      </c>
      <c r="G81" s="218" t="str">
        <f>IF(Q81=0,"",VLOOKUP($F:$F,zSbu!$B:$H,2,FALSE))</f>
        <v>NJStore164</v>
      </c>
      <c r="H81" s="229"/>
      <c r="O81" s="264">
        <v>2017</v>
      </c>
      <c r="P81" s="265">
        <v>3</v>
      </c>
      <c r="Q81" s="145">
        <v>4985.9563446000011</v>
      </c>
      <c r="R81" s="145">
        <v>54.669006000000003</v>
      </c>
      <c r="S81" s="261">
        <f t="shared" si="3"/>
        <v>4931.287338600001</v>
      </c>
      <c r="T81" s="244">
        <v>2482.8418566000005</v>
      </c>
      <c r="W81" s="266">
        <f t="shared" si="4"/>
        <v>2448.4454820000005</v>
      </c>
      <c r="X81" s="246">
        <v>82.850667229999999</v>
      </c>
      <c r="Y81" s="244">
        <v>338.51266416000004</v>
      </c>
      <c r="Z81" s="246">
        <v>0.52482722999999998</v>
      </c>
      <c r="AA81" s="244">
        <v>0</v>
      </c>
      <c r="AB81" s="244">
        <v>-1.3480856300000001</v>
      </c>
      <c r="AC81" s="246">
        <v>29.11247517</v>
      </c>
      <c r="AD81" s="244">
        <v>94.788444479999995</v>
      </c>
      <c r="AE81" s="244">
        <v>488.91364320000002</v>
      </c>
      <c r="AF81" s="244">
        <v>551.0603164800001</v>
      </c>
      <c r="AG81" s="244">
        <v>118.37607072000002</v>
      </c>
      <c r="AH81" s="244">
        <v>0</v>
      </c>
      <c r="AI81" s="244">
        <v>132.42068928</v>
      </c>
      <c r="AJ81" s="244">
        <v>29.718779519999998</v>
      </c>
      <c r="AK81" s="244">
        <v>3.5340700800000007</v>
      </c>
      <c r="AL81" s="246">
        <v>10.785533760000002</v>
      </c>
      <c r="AM81" s="244">
        <v>0</v>
      </c>
      <c r="AN81" s="244">
        <v>0</v>
      </c>
      <c r="AO81" s="244">
        <v>11.773443840000001</v>
      </c>
      <c r="AP81" s="244">
        <v>5.27564352</v>
      </c>
      <c r="AQ81" s="244">
        <v>1.6702809599999999</v>
      </c>
      <c r="AR81" s="244">
        <v>0</v>
      </c>
      <c r="AS81" s="244">
        <v>16.62133248</v>
      </c>
      <c r="AT81" s="246">
        <v>20.450757119999995</v>
      </c>
      <c r="AU81" s="261">
        <f t="shared" si="5"/>
        <v>55.791457919999999</v>
      </c>
      <c r="AV81" s="261">
        <f t="shared" si="6"/>
        <v>1485.3890054400001</v>
      </c>
      <c r="AW81" s="245">
        <v>99.476685000000003</v>
      </c>
      <c r="AX81" s="261">
        <f t="shared" si="7"/>
        <v>469.45602248000057</v>
      </c>
      <c r="AY81" s="244">
        <v>0</v>
      </c>
      <c r="AZ81" s="244">
        <v>0</v>
      </c>
      <c r="BA81" s="246">
        <v>229.65610649999996</v>
      </c>
      <c r="BB81" s="262">
        <f t="shared" si="8"/>
        <v>239.79991598000061</v>
      </c>
      <c r="BC81" s="272">
        <f t="shared" si="9"/>
        <v>9.4155662431429241E-2</v>
      </c>
    </row>
    <row r="82" spans="2:55">
      <c r="D82" s="258" t="str">
        <f t="shared" ref="D82:D145" si="10">IF(ISNA(G82)=TRUE,-1,"")</f>
        <v/>
      </c>
      <c r="E82" s="243">
        <f t="shared" ref="E82:E145" si="11">IF(Q:Q=0,"",ROW()-17)</f>
        <v>65</v>
      </c>
      <c r="F82" s="144" t="s">
        <v>206</v>
      </c>
      <c r="G82" s="218" t="str">
        <f>IF(Q82=0,"",VLOOKUP($F:$F,zSbu!$B:$H,2,FALSE))</f>
        <v>KCStore165</v>
      </c>
      <c r="H82" s="229"/>
      <c r="O82" s="264">
        <v>2017</v>
      </c>
      <c r="P82" s="265">
        <v>3</v>
      </c>
      <c r="Q82" s="145">
        <v>5267.1662316000011</v>
      </c>
      <c r="R82" s="145">
        <v>66.988782</v>
      </c>
      <c r="S82" s="261">
        <f t="shared" ref="S82:S145" si="12">IF(Q82=0,"",Q82-R82)</f>
        <v>5200.1774496000007</v>
      </c>
      <c r="T82" s="244">
        <v>2123.6213880000005</v>
      </c>
      <c r="W82" s="266">
        <f t="shared" ref="W82:W145" si="13">IF(Q82=0,"",S82-T82)</f>
        <v>3076.5560616000002</v>
      </c>
      <c r="X82" s="246">
        <v>111.03697670000003</v>
      </c>
      <c r="Y82" s="244">
        <v>611.90598852000005</v>
      </c>
      <c r="Z82" s="246">
        <v>21.312101830000003</v>
      </c>
      <c r="AA82" s="244">
        <v>0</v>
      </c>
      <c r="AB82" s="244">
        <v>6.5140320899999997</v>
      </c>
      <c r="AC82" s="246">
        <v>26.025256169999999</v>
      </c>
      <c r="AD82" s="244">
        <v>245.12391552000003</v>
      </c>
      <c r="AE82" s="244">
        <v>319.19680224000007</v>
      </c>
      <c r="AF82" s="244">
        <v>381.92400000000004</v>
      </c>
      <c r="AG82" s="244">
        <v>247.10992031999999</v>
      </c>
      <c r="AH82" s="244">
        <v>0</v>
      </c>
      <c r="AI82" s="244">
        <v>148.32909695999999</v>
      </c>
      <c r="AJ82" s="244">
        <v>26.021755200000001</v>
      </c>
      <c r="AK82" s="244">
        <v>8.9115599999999997</v>
      </c>
      <c r="AL82" s="246">
        <v>8.2393737600000012</v>
      </c>
      <c r="AM82" s="244">
        <v>0</v>
      </c>
      <c r="AN82" s="244">
        <v>1.64991168</v>
      </c>
      <c r="AO82" s="244">
        <v>21.408113280000002</v>
      </c>
      <c r="AP82" s="244">
        <v>0</v>
      </c>
      <c r="AQ82" s="244">
        <v>12.791907840000002</v>
      </c>
      <c r="AR82" s="244">
        <v>0</v>
      </c>
      <c r="AS82" s="244">
        <v>9.76706976</v>
      </c>
      <c r="AT82" s="246">
        <v>28.191083519999999</v>
      </c>
      <c r="AU82" s="261">
        <f t="shared" ref="AU82:AU145" si="14">IF(Q82=0,"",SUM(AM82:AT82))</f>
        <v>73.80808608000001</v>
      </c>
      <c r="AV82" s="261">
        <f t="shared" ref="AV82:AV145" si="15">IF(Q82=0,"",SUM(AD82:AL82)+AU82)</f>
        <v>1458.6645100800001</v>
      </c>
      <c r="AW82" s="245">
        <v>91.949550000000016</v>
      </c>
      <c r="AX82" s="261">
        <f t="shared" ref="AX82:AX145" si="16">IF(Q82=0,"",(W82-SUM(X82:Z82)+SUM(AA82:AC82)-AV82-AW82))</f>
        <v>814.22622273000002</v>
      </c>
      <c r="AY82" s="244">
        <v>0</v>
      </c>
      <c r="AZ82" s="244">
        <v>0</v>
      </c>
      <c r="BA82" s="246">
        <v>254.37422774999996</v>
      </c>
      <c r="BB82" s="262">
        <f t="shared" ref="BB82:BB145" si="17">IF(Q82=0,"",(AX82-SUM(AY82:BA82)))</f>
        <v>559.85199498000009</v>
      </c>
      <c r="BC82" s="272">
        <f t="shared" ref="BC82:BC145" si="18">IF(Q82=0,"",AX82/Q82)</f>
        <v>0.15458525266301751</v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W83" s="245" t="s">
        <v>246</v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W84" s="245" t="s">
        <v>246</v>
      </c>
      <c r="AX84" s="261" t="str">
        <f t="shared" si="16"/>
        <v/>
      </c>
      <c r="BA84" s="246" t="s">
        <v>246</v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W85" s="245" t="s">
        <v>246</v>
      </c>
      <c r="AX85" s="261" t="str">
        <f t="shared" si="16"/>
        <v/>
      </c>
      <c r="BA85" s="246" t="s">
        <v>246</v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W86" s="245" t="s">
        <v>246</v>
      </c>
      <c r="AX86" s="261" t="str">
        <f t="shared" si="16"/>
        <v/>
      </c>
      <c r="BA86" s="246" t="s">
        <v>246</v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W87" s="245" t="s">
        <v>246</v>
      </c>
      <c r="AX87" s="261" t="str">
        <f t="shared" si="16"/>
        <v/>
      </c>
      <c r="BA87" s="246" t="s">
        <v>246</v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W88" s="245" t="s">
        <v>246</v>
      </c>
      <c r="AX88" s="261" t="str">
        <f t="shared" si="16"/>
        <v/>
      </c>
      <c r="BA88" s="246" t="s">
        <v>246</v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W89" s="245" t="s">
        <v>246</v>
      </c>
      <c r="AX89" s="261" t="str">
        <f t="shared" si="16"/>
        <v/>
      </c>
      <c r="BA89" s="246" t="s">
        <v>246</v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W90" s="245" t="s">
        <v>246</v>
      </c>
      <c r="AX90" s="261" t="str">
        <f t="shared" si="16"/>
        <v/>
      </c>
      <c r="BA90" s="246" t="s">
        <v>246</v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W91" s="245" t="s">
        <v>246</v>
      </c>
      <c r="AX91" s="261" t="str">
        <f t="shared" si="16"/>
        <v/>
      </c>
      <c r="BA91" s="246" t="s">
        <v>246</v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W92" s="245" t="s">
        <v>246</v>
      </c>
      <c r="AX92" s="261" t="str">
        <f t="shared" si="16"/>
        <v/>
      </c>
      <c r="BA92" s="246" t="s">
        <v>246</v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W93" s="245" t="s">
        <v>246</v>
      </c>
      <c r="AX93" s="261" t="str">
        <f t="shared" si="16"/>
        <v/>
      </c>
      <c r="BA93" s="246" t="s">
        <v>246</v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W94" s="245" t="s">
        <v>246</v>
      </c>
      <c r="AX94" s="261" t="str">
        <f t="shared" si="16"/>
        <v/>
      </c>
      <c r="BA94" s="246" t="s">
        <v>246</v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W95" s="245" t="s">
        <v>246</v>
      </c>
      <c r="AX95" s="261" t="str">
        <f t="shared" si="16"/>
        <v/>
      </c>
      <c r="BA95" s="246" t="s">
        <v>246</v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W96" s="245" t="s">
        <v>246</v>
      </c>
      <c r="AX96" s="261" t="str">
        <f t="shared" si="16"/>
        <v/>
      </c>
      <c r="BA96" s="246" t="s">
        <v>246</v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W97" s="245" t="s">
        <v>246</v>
      </c>
      <c r="AX97" s="261" t="str">
        <f t="shared" si="16"/>
        <v/>
      </c>
      <c r="BA97" s="246" t="s">
        <v>246</v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W98" s="245" t="s">
        <v>246</v>
      </c>
      <c r="AX98" s="261" t="str">
        <f t="shared" si="16"/>
        <v/>
      </c>
      <c r="BA98" s="246" t="s">
        <v>246</v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W99" s="245" t="s">
        <v>246</v>
      </c>
      <c r="AX99" s="261" t="str">
        <f t="shared" si="16"/>
        <v/>
      </c>
      <c r="BA99" s="246" t="s">
        <v>246</v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W100" s="245" t="s">
        <v>246</v>
      </c>
      <c r="AX100" s="261" t="str">
        <f t="shared" si="16"/>
        <v/>
      </c>
      <c r="BA100" s="246" t="s">
        <v>246</v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W101" s="245" t="s">
        <v>246</v>
      </c>
      <c r="AX101" s="261" t="str">
        <f t="shared" si="16"/>
        <v/>
      </c>
      <c r="BA101" s="246" t="s">
        <v>246</v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W102" s="245" t="s">
        <v>246</v>
      </c>
      <c r="AX102" s="261" t="str">
        <f t="shared" si="16"/>
        <v/>
      </c>
      <c r="BA102" s="246" t="s">
        <v>246</v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W103" s="245" t="s">
        <v>246</v>
      </c>
      <c r="AX103" s="261" t="str">
        <f t="shared" si="16"/>
        <v/>
      </c>
      <c r="BA103" s="246" t="s">
        <v>246</v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W104" s="245" t="s">
        <v>246</v>
      </c>
      <c r="AX104" s="261" t="str">
        <f t="shared" si="16"/>
        <v/>
      </c>
      <c r="BA104" s="246" t="s">
        <v>246</v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W105" s="245" t="s">
        <v>246</v>
      </c>
      <c r="AX105" s="261" t="str">
        <f t="shared" si="16"/>
        <v/>
      </c>
      <c r="BA105" s="246" t="s">
        <v>246</v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W106" s="245" t="s">
        <v>246</v>
      </c>
      <c r="AX106" s="261" t="str">
        <f t="shared" si="16"/>
        <v/>
      </c>
      <c r="BA106" s="246" t="s">
        <v>246</v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W107" s="245" t="s">
        <v>246</v>
      </c>
      <c r="AX107" s="261" t="str">
        <f t="shared" si="16"/>
        <v/>
      </c>
      <c r="BA107" s="246" t="s">
        <v>246</v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W108" s="245" t="s">
        <v>246</v>
      </c>
      <c r="AX108" s="261" t="str">
        <f t="shared" si="16"/>
        <v/>
      </c>
      <c r="BA108" s="246" t="s">
        <v>246</v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W109" s="245" t="s">
        <v>246</v>
      </c>
      <c r="AX109" s="261" t="str">
        <f t="shared" si="16"/>
        <v/>
      </c>
      <c r="BA109" s="246" t="s">
        <v>246</v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W110" s="245" t="s">
        <v>246</v>
      </c>
      <c r="AX110" s="261" t="str">
        <f t="shared" si="16"/>
        <v/>
      </c>
      <c r="BA110" s="246" t="s">
        <v>246</v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W111" s="245" t="s">
        <v>246</v>
      </c>
      <c r="AX111" s="261" t="str">
        <f t="shared" si="16"/>
        <v/>
      </c>
      <c r="BA111" s="246" t="s">
        <v>246</v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W112" s="245" t="s">
        <v>246</v>
      </c>
      <c r="AX112" s="261" t="str">
        <f t="shared" si="16"/>
        <v/>
      </c>
      <c r="BA112" s="246" t="s">
        <v>246</v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W113" s="245" t="s">
        <v>246</v>
      </c>
      <c r="AX113" s="261" t="str">
        <f t="shared" si="16"/>
        <v/>
      </c>
      <c r="BA113" s="246" t="s">
        <v>246</v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W114" s="245" t="s">
        <v>246</v>
      </c>
      <c r="AX114" s="261" t="str">
        <f t="shared" si="16"/>
        <v/>
      </c>
      <c r="BA114" s="246" t="s">
        <v>246</v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W115" s="245" t="s">
        <v>246</v>
      </c>
      <c r="AX115" s="261" t="str">
        <f t="shared" si="16"/>
        <v/>
      </c>
      <c r="BA115" s="246" t="s">
        <v>246</v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W116" s="245" t="s">
        <v>246</v>
      </c>
      <c r="AX116" s="261" t="str">
        <f t="shared" si="16"/>
        <v/>
      </c>
      <c r="BA116" s="246" t="s">
        <v>246</v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W117" s="245" t="s">
        <v>246</v>
      </c>
      <c r="AX117" s="261" t="str">
        <f t="shared" si="16"/>
        <v/>
      </c>
      <c r="BA117" s="246" t="s">
        <v>246</v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W118" s="245" t="s">
        <v>246</v>
      </c>
      <c r="AX118" s="261" t="str">
        <f t="shared" si="16"/>
        <v/>
      </c>
      <c r="BA118" s="246" t="s">
        <v>246</v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W119" s="245" t="s">
        <v>246</v>
      </c>
      <c r="AX119" s="261" t="str">
        <f t="shared" si="16"/>
        <v/>
      </c>
      <c r="BA119" s="246" t="s">
        <v>246</v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W120" s="245" t="s">
        <v>246</v>
      </c>
      <c r="AX120" s="261" t="str">
        <f t="shared" si="16"/>
        <v/>
      </c>
      <c r="BA120" s="246" t="s">
        <v>246</v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W121" s="245" t="s">
        <v>246</v>
      </c>
      <c r="AX121" s="261" t="str">
        <f t="shared" si="16"/>
        <v/>
      </c>
      <c r="BA121" s="246" t="s">
        <v>246</v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W122" s="245" t="s">
        <v>246</v>
      </c>
      <c r="AX122" s="261" t="str">
        <f t="shared" si="16"/>
        <v/>
      </c>
      <c r="BA122" s="246" t="s">
        <v>246</v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W123" s="245" t="s">
        <v>246</v>
      </c>
      <c r="AX123" s="261" t="str">
        <f t="shared" si="16"/>
        <v/>
      </c>
      <c r="BA123" s="246" t="s">
        <v>246</v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W124" s="245" t="s">
        <v>246</v>
      </c>
      <c r="AX124" s="261" t="str">
        <f t="shared" si="16"/>
        <v/>
      </c>
      <c r="BA124" s="246" t="s">
        <v>246</v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W125" s="245" t="s">
        <v>246</v>
      </c>
      <c r="AX125" s="261" t="str">
        <f t="shared" si="16"/>
        <v/>
      </c>
      <c r="BA125" s="246" t="s">
        <v>246</v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W126" s="245" t="s">
        <v>246</v>
      </c>
      <c r="AX126" s="261" t="str">
        <f t="shared" si="16"/>
        <v/>
      </c>
      <c r="BA126" s="246" t="s">
        <v>246</v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W127" s="245" t="s">
        <v>246</v>
      </c>
      <c r="AX127" s="261" t="str">
        <f t="shared" si="16"/>
        <v/>
      </c>
      <c r="BA127" s="246" t="s">
        <v>246</v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W128" s="245" t="s">
        <v>246</v>
      </c>
      <c r="AX128" s="261" t="str">
        <f t="shared" si="16"/>
        <v/>
      </c>
      <c r="BA128" s="246" t="s">
        <v>246</v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W129" s="245" t="s">
        <v>246</v>
      </c>
      <c r="AX129" s="261" t="str">
        <f t="shared" si="16"/>
        <v/>
      </c>
      <c r="BA129" s="246" t="s">
        <v>246</v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W130" s="245" t="s">
        <v>246</v>
      </c>
      <c r="AX130" s="261" t="str">
        <f t="shared" si="16"/>
        <v/>
      </c>
      <c r="BA130" s="246" t="s">
        <v>246</v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W131" s="245" t="s">
        <v>246</v>
      </c>
      <c r="AX131" s="261" t="str">
        <f t="shared" si="16"/>
        <v/>
      </c>
      <c r="BA131" s="246" t="s">
        <v>246</v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W132" s="245" t="s">
        <v>246</v>
      </c>
      <c r="AX132" s="261" t="str">
        <f t="shared" si="16"/>
        <v/>
      </c>
      <c r="BA132" s="246" t="s">
        <v>246</v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W133" s="245" t="s">
        <v>246</v>
      </c>
      <c r="AX133" s="261" t="str">
        <f t="shared" si="16"/>
        <v/>
      </c>
      <c r="BA133" s="246" t="s">
        <v>246</v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W134" s="245" t="s">
        <v>246</v>
      </c>
      <c r="AX134" s="261" t="str">
        <f t="shared" si="16"/>
        <v/>
      </c>
      <c r="BA134" s="246" t="s">
        <v>246</v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W135" s="245" t="s">
        <v>246</v>
      </c>
      <c r="AX135" s="261" t="str">
        <f t="shared" si="16"/>
        <v/>
      </c>
      <c r="BA135" s="246" t="s">
        <v>246</v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W136" s="245" t="s">
        <v>246</v>
      </c>
      <c r="AX136" s="261" t="str">
        <f t="shared" si="16"/>
        <v/>
      </c>
      <c r="BA136" s="246" t="s">
        <v>246</v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W137" s="245" t="s">
        <v>246</v>
      </c>
      <c r="AX137" s="261" t="str">
        <f t="shared" si="16"/>
        <v/>
      </c>
      <c r="BA137" s="246" t="s">
        <v>246</v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W138" s="245" t="s">
        <v>246</v>
      </c>
      <c r="AX138" s="261" t="str">
        <f t="shared" si="16"/>
        <v/>
      </c>
      <c r="BA138" s="246" t="s">
        <v>246</v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W139" s="245" t="s">
        <v>246</v>
      </c>
      <c r="AX139" s="261" t="str">
        <f t="shared" si="16"/>
        <v/>
      </c>
      <c r="BA139" s="246" t="s">
        <v>246</v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W140" s="245" t="s">
        <v>246</v>
      </c>
      <c r="AX140" s="261" t="str">
        <f t="shared" si="16"/>
        <v/>
      </c>
      <c r="BA140" s="246" t="s">
        <v>246</v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W141" s="245" t="s">
        <v>246</v>
      </c>
      <c r="AX141" s="261" t="str">
        <f t="shared" si="16"/>
        <v/>
      </c>
      <c r="BA141" s="246" t="s">
        <v>246</v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W142" s="245" t="s">
        <v>246</v>
      </c>
      <c r="AX142" s="261" t="str">
        <f t="shared" si="16"/>
        <v/>
      </c>
      <c r="BA142" s="246" t="s">
        <v>246</v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W143" s="245" t="s">
        <v>246</v>
      </c>
      <c r="AX143" s="261" t="str">
        <f t="shared" si="16"/>
        <v/>
      </c>
      <c r="BA143" s="246" t="s">
        <v>246</v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W144" s="245" t="s">
        <v>246</v>
      </c>
      <c r="AX144" s="261" t="str">
        <f t="shared" si="16"/>
        <v/>
      </c>
      <c r="BA144" s="246" t="s">
        <v>246</v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W145" s="245" t="s">
        <v>246</v>
      </c>
      <c r="AX145" s="261" t="str">
        <f t="shared" si="16"/>
        <v/>
      </c>
      <c r="BA145" s="246" t="s">
        <v>246</v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W146" s="245" t="s">
        <v>246</v>
      </c>
      <c r="AX146" s="261" t="str">
        <f t="shared" ref="AX146:AX200" si="25">IF(Q146=0,"",(W146-SUM(X146:Z146)+SUM(AA146:AC146)-AV146-AW146))</f>
        <v/>
      </c>
      <c r="BA146" s="246" t="s">
        <v>246</v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W147" s="245" t="s">
        <v>246</v>
      </c>
      <c r="AX147" s="261" t="str">
        <f t="shared" si="25"/>
        <v/>
      </c>
      <c r="BA147" s="246" t="s">
        <v>246</v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W148" s="245" t="s">
        <v>246</v>
      </c>
      <c r="AX148" s="261" t="str">
        <f t="shared" si="25"/>
        <v/>
      </c>
      <c r="BA148" s="246" t="s">
        <v>246</v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W149" s="245" t="s">
        <v>246</v>
      </c>
      <c r="AX149" s="261" t="str">
        <f t="shared" si="25"/>
        <v/>
      </c>
      <c r="BA149" s="246" t="s">
        <v>246</v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W150" s="245" t="s">
        <v>246</v>
      </c>
      <c r="AX150" s="261" t="str">
        <f t="shared" si="25"/>
        <v/>
      </c>
      <c r="BA150" s="246" t="s">
        <v>246</v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W151" s="245" t="s">
        <v>246</v>
      </c>
      <c r="AX151" s="261" t="str">
        <f t="shared" si="25"/>
        <v/>
      </c>
      <c r="BA151" s="246" t="s">
        <v>246</v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W152" s="245" t="s">
        <v>246</v>
      </c>
      <c r="AX152" s="261" t="str">
        <f t="shared" si="25"/>
        <v/>
      </c>
      <c r="BA152" s="246" t="s">
        <v>246</v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W153" s="245" t="s">
        <v>246</v>
      </c>
      <c r="AX153" s="261" t="str">
        <f t="shared" si="25"/>
        <v/>
      </c>
      <c r="BA153" s="246" t="s">
        <v>246</v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W154" s="245" t="s">
        <v>246</v>
      </c>
      <c r="AX154" s="261" t="str">
        <f t="shared" si="25"/>
        <v/>
      </c>
      <c r="BA154" s="246" t="s">
        <v>246</v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W155" s="245" t="s">
        <v>246</v>
      </c>
      <c r="AX155" s="261" t="str">
        <f t="shared" si="25"/>
        <v/>
      </c>
      <c r="BA155" s="246" t="s">
        <v>246</v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W156" s="245" t="s">
        <v>246</v>
      </c>
      <c r="AX156" s="261" t="str">
        <f t="shared" si="25"/>
        <v/>
      </c>
      <c r="BA156" s="246" t="s">
        <v>246</v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W157" s="245" t="s">
        <v>246</v>
      </c>
      <c r="AX157" s="261" t="str">
        <f t="shared" si="25"/>
        <v/>
      </c>
      <c r="BA157" s="246" t="s">
        <v>246</v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W158" s="245" t="s">
        <v>246</v>
      </c>
      <c r="AX158" s="261" t="str">
        <f t="shared" si="25"/>
        <v/>
      </c>
      <c r="BA158" s="246" t="s">
        <v>246</v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W159" s="245" t="s">
        <v>246</v>
      </c>
      <c r="AX159" s="261" t="str">
        <f t="shared" si="25"/>
        <v/>
      </c>
      <c r="BA159" s="246" t="s">
        <v>246</v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W160" s="245" t="s">
        <v>246</v>
      </c>
      <c r="AX160" s="261" t="str">
        <f t="shared" si="25"/>
        <v/>
      </c>
      <c r="BA160" s="246" t="s">
        <v>246</v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W161" s="245" t="s">
        <v>246</v>
      </c>
      <c r="AX161" s="261" t="str">
        <f t="shared" si="25"/>
        <v/>
      </c>
      <c r="BA161" s="246" t="s">
        <v>246</v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W162" s="245" t="s">
        <v>246</v>
      </c>
      <c r="AX162" s="261" t="str">
        <f t="shared" si="25"/>
        <v/>
      </c>
      <c r="BA162" s="246" t="s">
        <v>246</v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W163" s="245" t="s">
        <v>246</v>
      </c>
      <c r="AX163" s="261" t="str">
        <f t="shared" si="25"/>
        <v/>
      </c>
      <c r="BA163" s="246" t="s">
        <v>246</v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W164" s="245" t="s">
        <v>246</v>
      </c>
      <c r="AX164" s="261" t="str">
        <f t="shared" si="25"/>
        <v/>
      </c>
      <c r="BA164" s="246" t="s">
        <v>246</v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W165" s="245" t="s">
        <v>246</v>
      </c>
      <c r="AX165" s="261" t="str">
        <f t="shared" si="25"/>
        <v/>
      </c>
      <c r="BA165" s="246" t="s">
        <v>246</v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W166" s="245" t="s">
        <v>246</v>
      </c>
      <c r="AX166" s="261" t="str">
        <f t="shared" si="25"/>
        <v/>
      </c>
      <c r="BA166" s="246" t="s">
        <v>246</v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W167" s="245" t="s">
        <v>246</v>
      </c>
      <c r="AX167" s="261" t="str">
        <f t="shared" si="25"/>
        <v/>
      </c>
      <c r="BA167" s="246" t="s">
        <v>246</v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W168" s="245" t="s">
        <v>246</v>
      </c>
      <c r="AX168" s="261" t="str">
        <f t="shared" si="25"/>
        <v/>
      </c>
      <c r="BA168" s="246" t="s">
        <v>246</v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W169" s="245" t="s">
        <v>246</v>
      </c>
      <c r="AX169" s="261" t="str">
        <f t="shared" si="25"/>
        <v/>
      </c>
      <c r="BA169" s="246" t="s">
        <v>246</v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W170" s="245" t="s">
        <v>246</v>
      </c>
      <c r="AX170" s="261" t="str">
        <f t="shared" si="25"/>
        <v/>
      </c>
      <c r="BA170" s="246" t="s">
        <v>246</v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W171" s="245" t="s">
        <v>246</v>
      </c>
      <c r="AX171" s="261" t="str">
        <f t="shared" si="25"/>
        <v/>
      </c>
      <c r="BA171" s="246" t="s">
        <v>246</v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W172" s="245" t="s">
        <v>246</v>
      </c>
      <c r="AX172" s="261" t="str">
        <f t="shared" si="25"/>
        <v/>
      </c>
      <c r="BA172" s="246" t="s">
        <v>246</v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W173" s="245" t="s">
        <v>246</v>
      </c>
      <c r="AX173" s="261" t="str">
        <f t="shared" si="25"/>
        <v/>
      </c>
      <c r="BA173" s="246" t="s">
        <v>246</v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W174" s="245" t="s">
        <v>246</v>
      </c>
      <c r="AX174" s="261" t="str">
        <f t="shared" si="25"/>
        <v/>
      </c>
      <c r="BA174" s="246" t="s">
        <v>246</v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W175" s="245" t="s">
        <v>246</v>
      </c>
      <c r="AX175" s="261" t="str">
        <f t="shared" si="25"/>
        <v/>
      </c>
      <c r="BA175" s="246" t="s">
        <v>246</v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W176" s="245" t="s">
        <v>246</v>
      </c>
      <c r="AX176" s="261" t="str">
        <f t="shared" si="25"/>
        <v/>
      </c>
      <c r="BA176" s="246" t="s">
        <v>246</v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W177" s="245" t="s">
        <v>246</v>
      </c>
      <c r="AX177" s="261" t="str">
        <f t="shared" si="25"/>
        <v/>
      </c>
      <c r="BA177" s="246" t="s">
        <v>246</v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W178" s="245" t="s">
        <v>246</v>
      </c>
      <c r="AX178" s="261" t="str">
        <f t="shared" si="25"/>
        <v/>
      </c>
      <c r="BA178" s="246" t="s">
        <v>246</v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W179" s="245" t="s">
        <v>246</v>
      </c>
      <c r="AX179" s="261" t="str">
        <f t="shared" si="25"/>
        <v/>
      </c>
      <c r="BA179" s="246" t="s">
        <v>246</v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W180" s="245" t="s">
        <v>246</v>
      </c>
      <c r="AX180" s="261" t="str">
        <f t="shared" si="25"/>
        <v/>
      </c>
      <c r="BA180" s="246" t="s">
        <v>246</v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W181" s="245" t="s">
        <v>246</v>
      </c>
      <c r="AX181" s="261" t="str">
        <f t="shared" si="25"/>
        <v/>
      </c>
      <c r="BA181" s="246" t="s">
        <v>246</v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W182" s="245" t="s">
        <v>246</v>
      </c>
      <c r="AX182" s="261" t="str">
        <f t="shared" si="25"/>
        <v/>
      </c>
      <c r="BA182" s="246" t="s">
        <v>246</v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W183" s="245" t="s">
        <v>246</v>
      </c>
      <c r="AX183" s="261" t="str">
        <f t="shared" si="25"/>
        <v/>
      </c>
      <c r="BA183" s="246" t="s">
        <v>246</v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W184" s="245" t="s">
        <v>246</v>
      </c>
      <c r="AX184" s="261" t="str">
        <f t="shared" si="25"/>
        <v/>
      </c>
      <c r="BA184" s="246" t="s">
        <v>246</v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W185" s="245" t="s">
        <v>246</v>
      </c>
      <c r="AX185" s="261" t="str">
        <f t="shared" si="25"/>
        <v/>
      </c>
      <c r="BA185" s="246" t="s">
        <v>246</v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W186" s="245" t="s">
        <v>246</v>
      </c>
      <c r="AX186" s="261" t="str">
        <f t="shared" si="25"/>
        <v/>
      </c>
      <c r="BA186" s="246" t="s">
        <v>246</v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W187" s="245" t="s">
        <v>246</v>
      </c>
      <c r="AX187" s="261" t="str">
        <f t="shared" si="25"/>
        <v/>
      </c>
      <c r="BA187" s="246" t="s">
        <v>246</v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W188" s="245" t="s">
        <v>246</v>
      </c>
      <c r="AX188" s="261" t="str">
        <f t="shared" si="25"/>
        <v/>
      </c>
      <c r="BA188" s="246" t="s">
        <v>246</v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W189" s="245" t="s">
        <v>246</v>
      </c>
      <c r="AX189" s="261" t="str">
        <f t="shared" si="25"/>
        <v/>
      </c>
      <c r="BA189" s="246" t="s">
        <v>246</v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W190" s="245" t="s">
        <v>246</v>
      </c>
      <c r="AX190" s="261" t="str">
        <f t="shared" si="25"/>
        <v/>
      </c>
      <c r="BA190" s="246" t="s">
        <v>246</v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W191" s="245" t="s">
        <v>246</v>
      </c>
      <c r="AX191" s="261" t="str">
        <f t="shared" si="25"/>
        <v/>
      </c>
      <c r="BA191" s="246" t="s">
        <v>246</v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W192" s="245" t="s">
        <v>246</v>
      </c>
      <c r="AX192" s="261" t="str">
        <f t="shared" si="25"/>
        <v/>
      </c>
      <c r="BA192" s="246" t="s">
        <v>246</v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W193" s="245" t="s">
        <v>246</v>
      </c>
      <c r="AX193" s="261" t="str">
        <f t="shared" si="25"/>
        <v/>
      </c>
      <c r="BA193" s="246" t="s">
        <v>246</v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W194" s="245" t="s">
        <v>246</v>
      </c>
      <c r="AX194" s="261" t="str">
        <f t="shared" si="25"/>
        <v/>
      </c>
      <c r="BA194" s="246" t="s">
        <v>246</v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17C885-1BB0-4D7F-A9ED-C2773545E261}">
  <sheetPr codeName="Sheet59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266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507">
        <v>4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FBAC6A-806D-431B-BBA0-3011A9249E5F}">
  <sheetPr codeName="Sheet60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267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409">
        <v>5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568F8-A2C0-4A14-A981-A3CCDF1BE9F5}">
  <sheetPr codeName="Sheet61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268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507">
        <v>6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28224-9D6D-4051-A964-F0413F6EAA23}">
  <sheetPr codeName="Sheet62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269</v>
      </c>
      <c r="H15" s="194"/>
      <c r="I15" s="90"/>
      <c r="J15" s="90"/>
      <c r="K15" s="231"/>
      <c r="L15" s="161"/>
      <c r="M15" s="108"/>
      <c r="N15" s="93"/>
      <c r="O15" s="508">
        <f>DBM!F8-1</f>
        <v>2017</v>
      </c>
      <c r="P15" s="506">
        <v>7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113EF-8D10-4A6F-B71B-D8C50CD97F7C}">
  <sheetPr codeName="Sheet63">
    <tabColor theme="9" tint="0.59999389629810485"/>
  </sheetPr>
  <dimension ref="A1:EG200"/>
  <sheetViews>
    <sheetView showRowColHeaders="0" workbookViewId="0">
      <selection activeCell="Q15" sqref="Q15:BB15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270</v>
      </c>
      <c r="H15" s="194"/>
      <c r="I15" s="90"/>
      <c r="J15" s="90"/>
      <c r="K15" s="231"/>
      <c r="L15" s="161"/>
      <c r="M15" s="108"/>
      <c r="N15" s="93"/>
      <c r="O15" s="508">
        <f>DBM!F8-1</f>
        <v>2017</v>
      </c>
      <c r="P15" s="506">
        <v>8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/>
  <pageMargins left="0.7" right="0.7" top="0.75" bottom="0.75" header="0.3" footer="0.3"/>
  <drawing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D6EB6C-149A-47B9-B6CD-D4FA9DD6470F}">
  <sheetPr codeName="Sheet64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12</v>
      </c>
      <c r="AL14" s="428" t="s">
        <v>14</v>
      </c>
      <c r="AM14" s="453" t="s">
        <v>16</v>
      </c>
      <c r="AN14" s="428" t="s">
        <v>17</v>
      </c>
      <c r="AO14" s="428" t="s">
        <v>18</v>
      </c>
      <c r="AP14" s="428" t="s">
        <v>34</v>
      </c>
      <c r="AQ14" s="428" t="s">
        <v>19</v>
      </c>
      <c r="AR14" s="428" t="s">
        <v>20</v>
      </c>
      <c r="AS14" s="454" t="s">
        <v>21</v>
      </c>
      <c r="AT14" s="428" t="s">
        <v>22</v>
      </c>
      <c r="AU14" s="453" t="s">
        <v>35</v>
      </c>
      <c r="AV14" s="428" t="s">
        <v>23</v>
      </c>
      <c r="AW14" s="428" t="s">
        <v>24</v>
      </c>
      <c r="AX14" s="428" t="s">
        <v>25</v>
      </c>
      <c r="AY14" s="428" t="s">
        <v>26</v>
      </c>
      <c r="AZ14" s="428" t="s">
        <v>27</v>
      </c>
      <c r="BA14" s="428" t="s">
        <v>48</v>
      </c>
      <c r="BB14" s="428" t="s">
        <v>47</v>
      </c>
      <c r="BC14" s="456"/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271</v>
      </c>
      <c r="H15" s="194"/>
      <c r="I15" s="90"/>
      <c r="J15" s="90"/>
      <c r="K15" s="231"/>
      <c r="L15" s="161"/>
      <c r="M15" s="108"/>
      <c r="N15" s="93"/>
      <c r="O15" s="508">
        <f>DBM!F8-1</f>
        <v>2017</v>
      </c>
      <c r="P15" s="506">
        <v>9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12</v>
      </c>
      <c r="AL17" s="442" t="s">
        <v>14</v>
      </c>
      <c r="AM17" s="435" t="s">
        <v>16</v>
      </c>
      <c r="AN17" s="435" t="s">
        <v>17</v>
      </c>
      <c r="AO17" s="435" t="s">
        <v>18</v>
      </c>
      <c r="AP17" s="435" t="s">
        <v>34</v>
      </c>
      <c r="AQ17" s="435" t="s">
        <v>19</v>
      </c>
      <c r="AR17" s="435" t="s">
        <v>20</v>
      </c>
      <c r="AS17" s="435" t="s">
        <v>21</v>
      </c>
      <c r="AT17" s="443" t="s">
        <v>22</v>
      </c>
      <c r="AU17" s="441" t="s">
        <v>35</v>
      </c>
      <c r="AV17" s="441" t="s">
        <v>23</v>
      </c>
      <c r="AW17" s="435" t="s">
        <v>24</v>
      </c>
      <c r="AX17" s="441" t="s">
        <v>25</v>
      </c>
      <c r="AY17" s="435" t="s">
        <v>26</v>
      </c>
      <c r="AZ17" s="435" t="s">
        <v>27</v>
      </c>
      <c r="BA17" s="442" t="s">
        <v>48</v>
      </c>
      <c r="BB17" s="444" t="s">
        <v>47</v>
      </c>
      <c r="BC17" s="445"/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W18" s="245" t="str">
        <f t="shared" ref="AW18:AW81" si="7">IF(Q18=0,"",(Q18-R18-T18-SUM(X18:Z18)+SUM(AA18:AC18)-SUM(AD18:AT18)-AV18))</f>
        <v/>
      </c>
      <c r="AX18" s="261" t="str">
        <f t="shared" ref="AX18:AX81" si="8">IF(Q18=0,"",(W18-SUM(X18:Z18)+SUM(AA18:AC18)-AV18-AW18))</f>
        <v/>
      </c>
      <c r="BA18" s="246" t="str">
        <f t="shared" ref="BA18:BA81" si="9">IF(Q18=0,"",(AW18-SUM(AX18:AZ18)))</f>
        <v/>
      </c>
      <c r="BB18" s="262" t="str">
        <f t="shared" ref="BB18:BB81" si="10">IF(Q18=0,"",(AX18-SUM(AY18:BA18)))</f>
        <v/>
      </c>
      <c r="BC18" s="272" t="str">
        <f t="shared" ref="BC18:BC81" si="11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W19" s="245" t="str">
        <f t="shared" si="7"/>
        <v/>
      </c>
      <c r="AX19" s="261" t="str">
        <f t="shared" si="8"/>
        <v/>
      </c>
      <c r="BA19" s="246" t="str">
        <f t="shared" si="9"/>
        <v/>
      </c>
      <c r="BB19" s="262" t="str">
        <f t="shared" si="10"/>
        <v/>
      </c>
      <c r="BC19" s="272" t="str">
        <f t="shared" si="11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W20" s="245" t="str">
        <f t="shared" si="7"/>
        <v/>
      </c>
      <c r="AX20" s="261" t="str">
        <f t="shared" si="8"/>
        <v/>
      </c>
      <c r="BA20" s="246" t="str">
        <f t="shared" si="9"/>
        <v/>
      </c>
      <c r="BB20" s="262" t="str">
        <f t="shared" si="10"/>
        <v/>
      </c>
      <c r="BC20" s="272" t="str">
        <f t="shared" si="11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W21" s="245" t="str">
        <f t="shared" si="7"/>
        <v/>
      </c>
      <c r="AX21" s="261" t="str">
        <f t="shared" si="8"/>
        <v/>
      </c>
      <c r="BA21" s="246" t="str">
        <f t="shared" si="9"/>
        <v/>
      </c>
      <c r="BB21" s="262" t="str">
        <f t="shared" si="10"/>
        <v/>
      </c>
      <c r="BC21" s="272" t="str">
        <f t="shared" si="11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W22" s="245" t="str">
        <f t="shared" si="7"/>
        <v/>
      </c>
      <c r="AX22" s="261" t="str">
        <f t="shared" si="8"/>
        <v/>
      </c>
      <c r="BA22" s="246" t="str">
        <f t="shared" si="9"/>
        <v/>
      </c>
      <c r="BB22" s="262" t="str">
        <f t="shared" si="10"/>
        <v/>
      </c>
      <c r="BC22" s="272" t="str">
        <f t="shared" si="11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W23" s="245" t="str">
        <f t="shared" si="7"/>
        <v/>
      </c>
      <c r="AX23" s="261" t="str">
        <f t="shared" si="8"/>
        <v/>
      </c>
      <c r="BA23" s="246" t="str">
        <f t="shared" si="9"/>
        <v/>
      </c>
      <c r="BB23" s="262" t="str">
        <f t="shared" si="10"/>
        <v/>
      </c>
      <c r="BC23" s="272" t="str">
        <f t="shared" si="11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W24" s="245" t="str">
        <f t="shared" si="7"/>
        <v/>
      </c>
      <c r="AX24" s="261" t="str">
        <f t="shared" si="8"/>
        <v/>
      </c>
      <c r="BA24" s="246" t="str">
        <f t="shared" si="9"/>
        <v/>
      </c>
      <c r="BB24" s="262" t="str">
        <f t="shared" si="10"/>
        <v/>
      </c>
      <c r="BC24" s="272" t="str">
        <f t="shared" si="11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W25" s="245" t="str">
        <f t="shared" si="7"/>
        <v/>
      </c>
      <c r="AX25" s="261" t="str">
        <f t="shared" si="8"/>
        <v/>
      </c>
      <c r="BA25" s="246" t="str">
        <f t="shared" si="9"/>
        <v/>
      </c>
      <c r="BB25" s="262" t="str">
        <f t="shared" si="10"/>
        <v/>
      </c>
      <c r="BC25" s="272" t="str">
        <f t="shared" si="11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W26" s="245" t="str">
        <f t="shared" si="7"/>
        <v/>
      </c>
      <c r="AX26" s="261" t="str">
        <f t="shared" si="8"/>
        <v/>
      </c>
      <c r="BA26" s="246" t="str">
        <f t="shared" si="9"/>
        <v/>
      </c>
      <c r="BB26" s="262" t="str">
        <f t="shared" si="10"/>
        <v/>
      </c>
      <c r="BC26" s="272" t="str">
        <f t="shared" si="11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W27" s="245" t="str">
        <f t="shared" si="7"/>
        <v/>
      </c>
      <c r="AX27" s="261" t="str">
        <f t="shared" si="8"/>
        <v/>
      </c>
      <c r="BA27" s="246" t="str">
        <f t="shared" si="9"/>
        <v/>
      </c>
      <c r="BB27" s="262" t="str">
        <f t="shared" si="10"/>
        <v/>
      </c>
      <c r="BC27" s="272" t="str">
        <f t="shared" si="11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W28" s="245" t="str">
        <f t="shared" si="7"/>
        <v/>
      </c>
      <c r="AX28" s="261" t="str">
        <f t="shared" si="8"/>
        <v/>
      </c>
      <c r="BA28" s="246" t="str">
        <f t="shared" si="9"/>
        <v/>
      </c>
      <c r="BB28" s="262" t="str">
        <f t="shared" si="10"/>
        <v/>
      </c>
      <c r="BC28" s="272" t="str">
        <f t="shared" si="11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W29" s="245" t="str">
        <f t="shared" si="7"/>
        <v/>
      </c>
      <c r="AX29" s="261" t="str">
        <f t="shared" si="8"/>
        <v/>
      </c>
      <c r="BA29" s="246" t="str">
        <f t="shared" si="9"/>
        <v/>
      </c>
      <c r="BB29" s="262" t="str">
        <f t="shared" si="10"/>
        <v/>
      </c>
      <c r="BC29" s="272" t="str">
        <f t="shared" si="11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W30" s="245" t="str">
        <f t="shared" si="7"/>
        <v/>
      </c>
      <c r="AX30" s="261" t="str">
        <f t="shared" si="8"/>
        <v/>
      </c>
      <c r="BA30" s="246" t="str">
        <f t="shared" si="9"/>
        <v/>
      </c>
      <c r="BB30" s="262" t="str">
        <f t="shared" si="10"/>
        <v/>
      </c>
      <c r="BC30" s="272" t="str">
        <f t="shared" si="11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W31" s="245" t="str">
        <f t="shared" si="7"/>
        <v/>
      </c>
      <c r="AX31" s="261" t="str">
        <f t="shared" si="8"/>
        <v/>
      </c>
      <c r="BA31" s="246" t="str">
        <f t="shared" si="9"/>
        <v/>
      </c>
      <c r="BB31" s="262" t="str">
        <f t="shared" si="10"/>
        <v/>
      </c>
      <c r="BC31" s="272" t="str">
        <f t="shared" si="11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W32" s="245" t="str">
        <f t="shared" si="7"/>
        <v/>
      </c>
      <c r="AX32" s="261" t="str">
        <f t="shared" si="8"/>
        <v/>
      </c>
      <c r="BA32" s="246" t="str">
        <f t="shared" si="9"/>
        <v/>
      </c>
      <c r="BB32" s="262" t="str">
        <f t="shared" si="10"/>
        <v/>
      </c>
      <c r="BC32" s="272" t="str">
        <f t="shared" si="11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W33" s="245" t="str">
        <f t="shared" si="7"/>
        <v/>
      </c>
      <c r="AX33" s="261" t="str">
        <f t="shared" si="8"/>
        <v/>
      </c>
      <c r="BA33" s="246" t="str">
        <f t="shared" si="9"/>
        <v/>
      </c>
      <c r="BB33" s="262" t="str">
        <f t="shared" si="10"/>
        <v/>
      </c>
      <c r="BC33" s="272" t="str">
        <f t="shared" si="11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W34" s="245" t="str">
        <f t="shared" si="7"/>
        <v/>
      </c>
      <c r="AX34" s="261" t="str">
        <f t="shared" si="8"/>
        <v/>
      </c>
      <c r="BA34" s="246" t="str">
        <f t="shared" si="9"/>
        <v/>
      </c>
      <c r="BB34" s="262" t="str">
        <f t="shared" si="10"/>
        <v/>
      </c>
      <c r="BC34" s="272" t="str">
        <f t="shared" si="11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W35" s="245" t="str">
        <f t="shared" si="7"/>
        <v/>
      </c>
      <c r="AX35" s="261" t="str">
        <f t="shared" si="8"/>
        <v/>
      </c>
      <c r="BA35" s="246" t="str">
        <f t="shared" si="9"/>
        <v/>
      </c>
      <c r="BB35" s="262" t="str">
        <f t="shared" si="10"/>
        <v/>
      </c>
      <c r="BC35" s="272" t="str">
        <f t="shared" si="11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W36" s="245" t="str">
        <f t="shared" si="7"/>
        <v/>
      </c>
      <c r="AX36" s="261" t="str">
        <f t="shared" si="8"/>
        <v/>
      </c>
      <c r="BA36" s="246" t="str">
        <f t="shared" si="9"/>
        <v/>
      </c>
      <c r="BB36" s="262" t="str">
        <f t="shared" si="10"/>
        <v/>
      </c>
      <c r="BC36" s="272" t="str">
        <f t="shared" si="11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W37" s="245" t="str">
        <f t="shared" si="7"/>
        <v/>
      </c>
      <c r="AX37" s="261" t="str">
        <f t="shared" si="8"/>
        <v/>
      </c>
      <c r="BA37" s="246" t="str">
        <f t="shared" si="9"/>
        <v/>
      </c>
      <c r="BB37" s="262" t="str">
        <f t="shared" si="10"/>
        <v/>
      </c>
      <c r="BC37" s="272" t="str">
        <f t="shared" si="11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W38" s="245" t="str">
        <f t="shared" si="7"/>
        <v/>
      </c>
      <c r="AX38" s="261" t="str">
        <f t="shared" si="8"/>
        <v/>
      </c>
      <c r="BA38" s="246" t="str">
        <f t="shared" si="9"/>
        <v/>
      </c>
      <c r="BB38" s="262" t="str">
        <f t="shared" si="10"/>
        <v/>
      </c>
      <c r="BC38" s="272" t="str">
        <f t="shared" si="11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W39" s="245" t="str">
        <f t="shared" si="7"/>
        <v/>
      </c>
      <c r="AX39" s="261" t="str">
        <f t="shared" si="8"/>
        <v/>
      </c>
      <c r="BA39" s="246" t="str">
        <f t="shared" si="9"/>
        <v/>
      </c>
      <c r="BB39" s="262" t="str">
        <f t="shared" si="10"/>
        <v/>
      </c>
      <c r="BC39" s="272" t="str">
        <f t="shared" si="11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W40" s="245" t="str">
        <f t="shared" si="7"/>
        <v/>
      </c>
      <c r="AX40" s="261" t="str">
        <f t="shared" si="8"/>
        <v/>
      </c>
      <c r="BA40" s="246" t="str">
        <f t="shared" si="9"/>
        <v/>
      </c>
      <c r="BB40" s="262" t="str">
        <f t="shared" si="10"/>
        <v/>
      </c>
      <c r="BC40" s="272" t="str">
        <f t="shared" si="11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W41" s="245" t="str">
        <f t="shared" si="7"/>
        <v/>
      </c>
      <c r="AX41" s="261" t="str">
        <f t="shared" si="8"/>
        <v/>
      </c>
      <c r="BA41" s="246" t="str">
        <f t="shared" si="9"/>
        <v/>
      </c>
      <c r="BB41" s="262" t="str">
        <f t="shared" si="10"/>
        <v/>
      </c>
      <c r="BC41" s="272" t="str">
        <f t="shared" si="11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W42" s="245" t="str">
        <f t="shared" si="7"/>
        <v/>
      </c>
      <c r="AX42" s="261" t="str">
        <f t="shared" si="8"/>
        <v/>
      </c>
      <c r="BA42" s="246" t="str">
        <f t="shared" si="9"/>
        <v/>
      </c>
      <c r="BB42" s="262" t="str">
        <f t="shared" si="10"/>
        <v/>
      </c>
      <c r="BC42" s="272" t="str">
        <f t="shared" si="11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W43" s="245" t="str">
        <f t="shared" si="7"/>
        <v/>
      </c>
      <c r="AX43" s="261" t="str">
        <f t="shared" si="8"/>
        <v/>
      </c>
      <c r="BA43" s="246" t="str">
        <f t="shared" si="9"/>
        <v/>
      </c>
      <c r="BB43" s="262" t="str">
        <f t="shared" si="10"/>
        <v/>
      </c>
      <c r="BC43" s="272" t="str">
        <f t="shared" si="11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W44" s="245" t="str">
        <f t="shared" si="7"/>
        <v/>
      </c>
      <c r="AX44" s="261" t="str">
        <f t="shared" si="8"/>
        <v/>
      </c>
      <c r="BA44" s="246" t="str">
        <f t="shared" si="9"/>
        <v/>
      </c>
      <c r="BB44" s="262" t="str">
        <f t="shared" si="10"/>
        <v/>
      </c>
      <c r="BC44" s="272" t="str">
        <f t="shared" si="11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W45" s="245" t="str">
        <f t="shared" si="7"/>
        <v/>
      </c>
      <c r="AX45" s="261" t="str">
        <f t="shared" si="8"/>
        <v/>
      </c>
      <c r="BA45" s="246" t="str">
        <f t="shared" si="9"/>
        <v/>
      </c>
      <c r="BB45" s="262" t="str">
        <f t="shared" si="10"/>
        <v/>
      </c>
      <c r="BC45" s="272" t="str">
        <f t="shared" si="11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W46" s="245" t="str">
        <f t="shared" si="7"/>
        <v/>
      </c>
      <c r="AX46" s="261" t="str">
        <f t="shared" si="8"/>
        <v/>
      </c>
      <c r="BA46" s="246" t="str">
        <f t="shared" si="9"/>
        <v/>
      </c>
      <c r="BB46" s="262" t="str">
        <f t="shared" si="10"/>
        <v/>
      </c>
      <c r="BC46" s="272" t="str">
        <f t="shared" si="11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W47" s="245" t="str">
        <f t="shared" si="7"/>
        <v/>
      </c>
      <c r="AX47" s="261" t="str">
        <f t="shared" si="8"/>
        <v/>
      </c>
      <c r="BA47" s="246" t="str">
        <f t="shared" si="9"/>
        <v/>
      </c>
      <c r="BB47" s="262" t="str">
        <f t="shared" si="10"/>
        <v/>
      </c>
      <c r="BC47" s="272" t="str">
        <f t="shared" si="11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W48" s="245" t="str">
        <f t="shared" si="7"/>
        <v/>
      </c>
      <c r="AX48" s="261" t="str">
        <f t="shared" si="8"/>
        <v/>
      </c>
      <c r="BA48" s="246" t="str">
        <f t="shared" si="9"/>
        <v/>
      </c>
      <c r="BB48" s="262" t="str">
        <f t="shared" si="10"/>
        <v/>
      </c>
      <c r="BC48" s="272" t="str">
        <f t="shared" si="11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W49" s="245" t="str">
        <f t="shared" si="7"/>
        <v/>
      </c>
      <c r="AX49" s="261" t="str">
        <f t="shared" si="8"/>
        <v/>
      </c>
      <c r="BA49" s="246" t="str">
        <f t="shared" si="9"/>
        <v/>
      </c>
      <c r="BB49" s="262" t="str">
        <f t="shared" si="10"/>
        <v/>
      </c>
      <c r="BC49" s="272" t="str">
        <f t="shared" si="11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W50" s="245" t="str">
        <f t="shared" si="7"/>
        <v/>
      </c>
      <c r="AX50" s="261" t="str">
        <f t="shared" si="8"/>
        <v/>
      </c>
      <c r="BA50" s="246" t="str">
        <f t="shared" si="9"/>
        <v/>
      </c>
      <c r="BB50" s="262" t="str">
        <f t="shared" si="10"/>
        <v/>
      </c>
      <c r="BC50" s="272" t="str">
        <f t="shared" si="11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W51" s="245" t="str">
        <f t="shared" si="7"/>
        <v/>
      </c>
      <c r="AX51" s="261" t="str">
        <f t="shared" si="8"/>
        <v/>
      </c>
      <c r="BA51" s="246" t="str">
        <f t="shared" si="9"/>
        <v/>
      </c>
      <c r="BB51" s="262" t="str">
        <f t="shared" si="10"/>
        <v/>
      </c>
      <c r="BC51" s="272" t="str">
        <f t="shared" si="11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W52" s="245" t="str">
        <f t="shared" si="7"/>
        <v/>
      </c>
      <c r="AX52" s="261" t="str">
        <f t="shared" si="8"/>
        <v/>
      </c>
      <c r="BA52" s="246" t="str">
        <f t="shared" si="9"/>
        <v/>
      </c>
      <c r="BB52" s="262" t="str">
        <f t="shared" si="10"/>
        <v/>
      </c>
      <c r="BC52" s="272" t="str">
        <f t="shared" si="11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W53" s="245" t="str">
        <f t="shared" si="7"/>
        <v/>
      </c>
      <c r="AX53" s="261" t="str">
        <f t="shared" si="8"/>
        <v/>
      </c>
      <c r="BA53" s="246" t="str">
        <f t="shared" si="9"/>
        <v/>
      </c>
      <c r="BB53" s="262" t="str">
        <f t="shared" si="10"/>
        <v/>
      </c>
      <c r="BC53" s="272" t="str">
        <f t="shared" si="11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W54" s="245" t="str">
        <f t="shared" si="7"/>
        <v/>
      </c>
      <c r="AX54" s="261" t="str">
        <f t="shared" si="8"/>
        <v/>
      </c>
      <c r="BA54" s="246" t="str">
        <f t="shared" si="9"/>
        <v/>
      </c>
      <c r="BB54" s="262" t="str">
        <f t="shared" si="10"/>
        <v/>
      </c>
      <c r="BC54" s="272" t="str">
        <f t="shared" si="11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W55" s="245" t="str">
        <f t="shared" si="7"/>
        <v/>
      </c>
      <c r="AX55" s="261" t="str">
        <f t="shared" si="8"/>
        <v/>
      </c>
      <c r="BA55" s="246" t="str">
        <f t="shared" si="9"/>
        <v/>
      </c>
      <c r="BB55" s="262" t="str">
        <f t="shared" si="10"/>
        <v/>
      </c>
      <c r="BC55" s="272" t="str">
        <f t="shared" si="11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W56" s="245" t="str">
        <f t="shared" si="7"/>
        <v/>
      </c>
      <c r="AX56" s="261" t="str">
        <f t="shared" si="8"/>
        <v/>
      </c>
      <c r="BA56" s="246" t="str">
        <f t="shared" si="9"/>
        <v/>
      </c>
      <c r="BB56" s="262" t="str">
        <f t="shared" si="10"/>
        <v/>
      </c>
      <c r="BC56" s="272" t="str">
        <f t="shared" si="11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W57" s="245" t="str">
        <f t="shared" si="7"/>
        <v/>
      </c>
      <c r="AX57" s="261" t="str">
        <f t="shared" si="8"/>
        <v/>
      </c>
      <c r="BA57" s="246" t="str">
        <f t="shared" si="9"/>
        <v/>
      </c>
      <c r="BB57" s="262" t="str">
        <f t="shared" si="10"/>
        <v/>
      </c>
      <c r="BC57" s="272" t="str">
        <f t="shared" si="11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W58" s="245" t="str">
        <f t="shared" si="7"/>
        <v/>
      </c>
      <c r="AX58" s="261" t="str">
        <f t="shared" si="8"/>
        <v/>
      </c>
      <c r="BA58" s="246" t="str">
        <f t="shared" si="9"/>
        <v/>
      </c>
      <c r="BB58" s="262" t="str">
        <f t="shared" si="10"/>
        <v/>
      </c>
      <c r="BC58" s="272" t="str">
        <f t="shared" si="11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W59" s="245" t="str">
        <f t="shared" si="7"/>
        <v/>
      </c>
      <c r="AX59" s="261" t="str">
        <f t="shared" si="8"/>
        <v/>
      </c>
      <c r="BA59" s="246" t="str">
        <f t="shared" si="9"/>
        <v/>
      </c>
      <c r="BB59" s="262" t="str">
        <f t="shared" si="10"/>
        <v/>
      </c>
      <c r="BC59" s="272" t="str">
        <f t="shared" si="11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W60" s="245" t="str">
        <f t="shared" si="7"/>
        <v/>
      </c>
      <c r="AX60" s="261" t="str">
        <f t="shared" si="8"/>
        <v/>
      </c>
      <c r="BA60" s="246" t="str">
        <f t="shared" si="9"/>
        <v/>
      </c>
      <c r="BB60" s="262" t="str">
        <f t="shared" si="10"/>
        <v/>
      </c>
      <c r="BC60" s="272" t="str">
        <f t="shared" si="11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W61" s="245" t="str">
        <f t="shared" si="7"/>
        <v/>
      </c>
      <c r="AX61" s="261" t="str">
        <f t="shared" si="8"/>
        <v/>
      </c>
      <c r="BA61" s="246" t="str">
        <f t="shared" si="9"/>
        <v/>
      </c>
      <c r="BB61" s="262" t="str">
        <f t="shared" si="10"/>
        <v/>
      </c>
      <c r="BC61" s="272" t="str">
        <f t="shared" si="11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W62" s="245" t="str">
        <f t="shared" si="7"/>
        <v/>
      </c>
      <c r="AX62" s="261" t="str">
        <f t="shared" si="8"/>
        <v/>
      </c>
      <c r="BA62" s="246" t="str">
        <f t="shared" si="9"/>
        <v/>
      </c>
      <c r="BB62" s="262" t="str">
        <f t="shared" si="10"/>
        <v/>
      </c>
      <c r="BC62" s="272" t="str">
        <f t="shared" si="11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W63" s="245" t="str">
        <f t="shared" si="7"/>
        <v/>
      </c>
      <c r="AX63" s="261" t="str">
        <f t="shared" si="8"/>
        <v/>
      </c>
      <c r="BA63" s="246" t="str">
        <f t="shared" si="9"/>
        <v/>
      </c>
      <c r="BB63" s="262" t="str">
        <f t="shared" si="10"/>
        <v/>
      </c>
      <c r="BC63" s="272" t="str">
        <f t="shared" si="11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W64" s="245" t="str">
        <f t="shared" si="7"/>
        <v/>
      </c>
      <c r="AX64" s="261" t="str">
        <f t="shared" si="8"/>
        <v/>
      </c>
      <c r="BA64" s="246" t="str">
        <f t="shared" si="9"/>
        <v/>
      </c>
      <c r="BB64" s="262" t="str">
        <f t="shared" si="10"/>
        <v/>
      </c>
      <c r="BC64" s="272" t="str">
        <f t="shared" si="11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W65" s="245" t="str">
        <f t="shared" si="7"/>
        <v/>
      </c>
      <c r="AX65" s="261" t="str">
        <f t="shared" si="8"/>
        <v/>
      </c>
      <c r="BA65" s="246" t="str">
        <f t="shared" si="9"/>
        <v/>
      </c>
      <c r="BB65" s="262" t="str">
        <f t="shared" si="10"/>
        <v/>
      </c>
      <c r="BC65" s="272" t="str">
        <f t="shared" si="11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W66" s="245" t="str">
        <f t="shared" si="7"/>
        <v/>
      </c>
      <c r="AX66" s="261" t="str">
        <f t="shared" si="8"/>
        <v/>
      </c>
      <c r="BA66" s="246" t="str">
        <f t="shared" si="9"/>
        <v/>
      </c>
      <c r="BB66" s="262" t="str">
        <f t="shared" si="10"/>
        <v/>
      </c>
      <c r="BC66" s="272" t="str">
        <f t="shared" si="11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W67" s="245" t="str">
        <f t="shared" si="7"/>
        <v/>
      </c>
      <c r="AX67" s="261" t="str">
        <f t="shared" si="8"/>
        <v/>
      </c>
      <c r="BA67" s="246" t="str">
        <f t="shared" si="9"/>
        <v/>
      </c>
      <c r="BB67" s="262" t="str">
        <f t="shared" si="10"/>
        <v/>
      </c>
      <c r="BC67" s="272" t="str">
        <f t="shared" si="11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W68" s="245" t="str">
        <f t="shared" si="7"/>
        <v/>
      </c>
      <c r="AX68" s="261" t="str">
        <f t="shared" si="8"/>
        <v/>
      </c>
      <c r="BA68" s="246" t="str">
        <f t="shared" si="9"/>
        <v/>
      </c>
      <c r="BB68" s="262" t="str">
        <f t="shared" si="10"/>
        <v/>
      </c>
      <c r="BC68" s="272" t="str">
        <f t="shared" si="11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W69" s="245" t="str">
        <f t="shared" si="7"/>
        <v/>
      </c>
      <c r="AX69" s="261" t="str">
        <f t="shared" si="8"/>
        <v/>
      </c>
      <c r="BA69" s="246" t="str">
        <f t="shared" si="9"/>
        <v/>
      </c>
      <c r="BB69" s="262" t="str">
        <f t="shared" si="10"/>
        <v/>
      </c>
      <c r="BC69" s="272" t="str">
        <f t="shared" si="11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W70" s="245" t="str">
        <f t="shared" si="7"/>
        <v/>
      </c>
      <c r="AX70" s="261" t="str">
        <f t="shared" si="8"/>
        <v/>
      </c>
      <c r="BA70" s="246" t="str">
        <f t="shared" si="9"/>
        <v/>
      </c>
      <c r="BB70" s="262" t="str">
        <f t="shared" si="10"/>
        <v/>
      </c>
      <c r="BC70" s="272" t="str">
        <f t="shared" si="11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W71" s="245" t="str">
        <f t="shared" si="7"/>
        <v/>
      </c>
      <c r="AX71" s="261" t="str">
        <f t="shared" si="8"/>
        <v/>
      </c>
      <c r="BA71" s="246" t="str">
        <f t="shared" si="9"/>
        <v/>
      </c>
      <c r="BB71" s="262" t="str">
        <f t="shared" si="10"/>
        <v/>
      </c>
      <c r="BC71" s="272" t="str">
        <f t="shared" si="11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W72" s="245" t="str">
        <f t="shared" si="7"/>
        <v/>
      </c>
      <c r="AX72" s="261" t="str">
        <f t="shared" si="8"/>
        <v/>
      </c>
      <c r="BA72" s="246" t="str">
        <f t="shared" si="9"/>
        <v/>
      </c>
      <c r="BB72" s="262" t="str">
        <f t="shared" si="10"/>
        <v/>
      </c>
      <c r="BC72" s="272" t="str">
        <f t="shared" si="11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W73" s="245" t="str">
        <f t="shared" si="7"/>
        <v/>
      </c>
      <c r="AX73" s="261" t="str">
        <f t="shared" si="8"/>
        <v/>
      </c>
      <c r="BA73" s="246" t="str">
        <f t="shared" si="9"/>
        <v/>
      </c>
      <c r="BB73" s="262" t="str">
        <f t="shared" si="10"/>
        <v/>
      </c>
      <c r="BC73" s="272" t="str">
        <f t="shared" si="11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W74" s="245" t="str">
        <f t="shared" si="7"/>
        <v/>
      </c>
      <c r="AX74" s="261" t="str">
        <f t="shared" si="8"/>
        <v/>
      </c>
      <c r="BA74" s="246" t="str">
        <f t="shared" si="9"/>
        <v/>
      </c>
      <c r="BB74" s="262" t="str">
        <f t="shared" si="10"/>
        <v/>
      </c>
      <c r="BC74" s="272" t="str">
        <f t="shared" si="11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W75" s="245" t="str">
        <f t="shared" si="7"/>
        <v/>
      </c>
      <c r="AX75" s="261" t="str">
        <f t="shared" si="8"/>
        <v/>
      </c>
      <c r="BA75" s="246" t="str">
        <f t="shared" si="9"/>
        <v/>
      </c>
      <c r="BB75" s="262" t="str">
        <f t="shared" si="10"/>
        <v/>
      </c>
      <c r="BC75" s="272" t="str">
        <f t="shared" si="11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W76" s="245" t="str">
        <f t="shared" si="7"/>
        <v/>
      </c>
      <c r="AX76" s="261" t="str">
        <f t="shared" si="8"/>
        <v/>
      </c>
      <c r="BA76" s="246" t="str">
        <f t="shared" si="9"/>
        <v/>
      </c>
      <c r="BB76" s="262" t="str">
        <f t="shared" si="10"/>
        <v/>
      </c>
      <c r="BC76" s="272" t="str">
        <f t="shared" si="11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W77" s="245" t="str">
        <f t="shared" si="7"/>
        <v/>
      </c>
      <c r="AX77" s="261" t="str">
        <f t="shared" si="8"/>
        <v/>
      </c>
      <c r="BA77" s="246" t="str">
        <f t="shared" si="9"/>
        <v/>
      </c>
      <c r="BB77" s="262" t="str">
        <f t="shared" si="10"/>
        <v/>
      </c>
      <c r="BC77" s="272" t="str">
        <f t="shared" si="11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W78" s="245" t="str">
        <f t="shared" si="7"/>
        <v/>
      </c>
      <c r="AX78" s="261" t="str">
        <f t="shared" si="8"/>
        <v/>
      </c>
      <c r="BA78" s="246" t="str">
        <f t="shared" si="9"/>
        <v/>
      </c>
      <c r="BB78" s="262" t="str">
        <f t="shared" si="10"/>
        <v/>
      </c>
      <c r="BC78" s="272" t="str">
        <f t="shared" si="11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W79" s="245" t="str">
        <f t="shared" si="7"/>
        <v/>
      </c>
      <c r="AX79" s="261" t="str">
        <f t="shared" si="8"/>
        <v/>
      </c>
      <c r="BA79" s="246" t="str">
        <f t="shared" si="9"/>
        <v/>
      </c>
      <c r="BB79" s="262" t="str">
        <f t="shared" si="10"/>
        <v/>
      </c>
      <c r="BC79" s="272" t="str">
        <f t="shared" si="11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W80" s="245" t="str">
        <f t="shared" si="7"/>
        <v/>
      </c>
      <c r="AX80" s="261" t="str">
        <f t="shared" si="8"/>
        <v/>
      </c>
      <c r="BA80" s="246" t="str">
        <f t="shared" si="9"/>
        <v/>
      </c>
      <c r="BB80" s="262" t="str">
        <f t="shared" si="10"/>
        <v/>
      </c>
      <c r="BC80" s="272" t="str">
        <f t="shared" si="11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W81" s="245" t="str">
        <f t="shared" si="7"/>
        <v/>
      </c>
      <c r="AX81" s="261" t="str">
        <f t="shared" si="8"/>
        <v/>
      </c>
      <c r="BA81" s="246" t="str">
        <f t="shared" si="9"/>
        <v/>
      </c>
      <c r="BB81" s="262" t="str">
        <f t="shared" si="10"/>
        <v/>
      </c>
      <c r="BC81" s="272" t="str">
        <f t="shared" si="11"/>
        <v/>
      </c>
    </row>
    <row r="82" spans="2:55">
      <c r="D82" s="258" t="str">
        <f t="shared" ref="D82:D145" si="12">IF(ISNA(G82)=TRUE,-1,"")</f>
        <v/>
      </c>
      <c r="E82" s="243" t="str">
        <f t="shared" ref="E82:E145" si="13">IF(Q:Q=0,"",ROW()-17)</f>
        <v/>
      </c>
      <c r="G82" s="218" t="str">
        <f>IF(Q82=0,"",VLOOKUP($F:$F,zSbu!$B:$H,2,FALSE))</f>
        <v/>
      </c>
      <c r="H82" s="229"/>
      <c r="S82" s="261" t="str">
        <f t="shared" ref="S82:S145" si="14">IF(Q82=0,"",Q82-R82)</f>
        <v/>
      </c>
      <c r="W82" s="266" t="str">
        <f t="shared" ref="W82:W145" si="15">IF(Q82=0,"",S82-T82)</f>
        <v/>
      </c>
      <c r="AU82" s="261" t="str">
        <f t="shared" ref="AU82:AU145" si="16">IF(Q82=0,"",SUM(AM82:AT82))</f>
        <v/>
      </c>
      <c r="AV82" s="261" t="str">
        <f t="shared" ref="AV82:AV145" si="17">IF(Q82=0,"",SUM(AD82:AL82)+AU82)</f>
        <v/>
      </c>
      <c r="AW82" s="245" t="str">
        <f t="shared" ref="AW82:AW145" si="18">IF(Q82=0,"",(Q82-R82-T82-SUM(X82:Z82)+SUM(AA82:AC82)-SUM(AD82:AT82)-AV82))</f>
        <v/>
      </c>
      <c r="AX82" s="261" t="str">
        <f t="shared" ref="AX82:AX145" si="19">IF(Q82=0,"",(W82-SUM(X82:Z82)+SUM(AA82:AC82)-AV82-AW82))</f>
        <v/>
      </c>
      <c r="BA82" s="246" t="str">
        <f t="shared" ref="BA82:BA145" si="20">IF(Q82=0,"",(AW82-SUM(AX82:AZ82)))</f>
        <v/>
      </c>
      <c r="BB82" s="262" t="str">
        <f t="shared" ref="BB82:BB145" si="21">IF(Q82=0,"",(AX82-SUM(AY82:BA82)))</f>
        <v/>
      </c>
      <c r="BC82" s="272" t="str">
        <f t="shared" ref="BC82:BC145" si="22">IF(Q82=0,"",AX82/Q82)</f>
        <v/>
      </c>
    </row>
    <row r="83" spans="2:55">
      <c r="D83" s="258" t="str">
        <f t="shared" si="12"/>
        <v/>
      </c>
      <c r="E83" s="243" t="str">
        <f t="shared" si="13"/>
        <v/>
      </c>
      <c r="G83" s="218" t="str">
        <f>IF(Q83=0,"",VLOOKUP($F:$F,zSbu!$B:$H,2,FALSE))</f>
        <v/>
      </c>
      <c r="H83" s="229"/>
      <c r="S83" s="261" t="str">
        <f t="shared" si="14"/>
        <v/>
      </c>
      <c r="W83" s="266" t="str">
        <f t="shared" si="15"/>
        <v/>
      </c>
      <c r="AU83" s="261" t="str">
        <f t="shared" si="16"/>
        <v/>
      </c>
      <c r="AV83" s="261" t="str">
        <f t="shared" si="17"/>
        <v/>
      </c>
      <c r="AW83" s="245" t="str">
        <f t="shared" si="18"/>
        <v/>
      </c>
      <c r="AX83" s="261" t="str">
        <f t="shared" si="19"/>
        <v/>
      </c>
      <c r="BA83" s="246" t="str">
        <f t="shared" si="20"/>
        <v/>
      </c>
      <c r="BB83" s="262" t="str">
        <f t="shared" si="21"/>
        <v/>
      </c>
      <c r="BC83" s="272" t="str">
        <f t="shared" si="22"/>
        <v/>
      </c>
    </row>
    <row r="84" spans="2:55">
      <c r="B84" s="93"/>
      <c r="D84" s="258" t="str">
        <f t="shared" si="12"/>
        <v/>
      </c>
      <c r="E84" s="243" t="str">
        <f t="shared" si="13"/>
        <v/>
      </c>
      <c r="G84" s="218" t="str">
        <f>IF(Q84=0,"",VLOOKUP($F:$F,zSbu!$B:$H,2,FALSE))</f>
        <v/>
      </c>
      <c r="H84" s="229"/>
      <c r="S84" s="261" t="str">
        <f t="shared" si="14"/>
        <v/>
      </c>
      <c r="W84" s="266" t="str">
        <f t="shared" si="15"/>
        <v/>
      </c>
      <c r="AU84" s="261" t="str">
        <f t="shared" si="16"/>
        <v/>
      </c>
      <c r="AV84" s="261" t="str">
        <f t="shared" si="17"/>
        <v/>
      </c>
      <c r="AW84" s="245" t="str">
        <f t="shared" si="18"/>
        <v/>
      </c>
      <c r="AX84" s="261" t="str">
        <f t="shared" si="19"/>
        <v/>
      </c>
      <c r="BA84" s="246" t="str">
        <f t="shared" si="20"/>
        <v/>
      </c>
      <c r="BB84" s="262" t="str">
        <f t="shared" si="21"/>
        <v/>
      </c>
      <c r="BC84" s="272" t="str">
        <f t="shared" si="22"/>
        <v/>
      </c>
    </row>
    <row r="85" spans="2:55">
      <c r="B85" s="93"/>
      <c r="D85" s="258" t="str">
        <f t="shared" si="12"/>
        <v/>
      </c>
      <c r="E85" s="243" t="str">
        <f t="shared" si="13"/>
        <v/>
      </c>
      <c r="G85" s="218" t="str">
        <f>IF(Q85=0,"",VLOOKUP($F:$F,zSbu!$B:$H,2,FALSE))</f>
        <v/>
      </c>
      <c r="H85" s="229"/>
      <c r="S85" s="261" t="str">
        <f t="shared" si="14"/>
        <v/>
      </c>
      <c r="W85" s="266" t="str">
        <f t="shared" si="15"/>
        <v/>
      </c>
      <c r="AU85" s="261" t="str">
        <f t="shared" si="16"/>
        <v/>
      </c>
      <c r="AV85" s="261" t="str">
        <f t="shared" si="17"/>
        <v/>
      </c>
      <c r="AW85" s="245" t="str">
        <f t="shared" si="18"/>
        <v/>
      </c>
      <c r="AX85" s="261" t="str">
        <f t="shared" si="19"/>
        <v/>
      </c>
      <c r="BA85" s="246" t="str">
        <f t="shared" si="20"/>
        <v/>
      </c>
      <c r="BB85" s="262" t="str">
        <f t="shared" si="21"/>
        <v/>
      </c>
      <c r="BC85" s="272" t="str">
        <f t="shared" si="22"/>
        <v/>
      </c>
    </row>
    <row r="86" spans="2:55">
      <c r="B86" s="93"/>
      <c r="D86" s="258" t="str">
        <f t="shared" si="12"/>
        <v/>
      </c>
      <c r="E86" s="243" t="str">
        <f t="shared" si="13"/>
        <v/>
      </c>
      <c r="G86" s="218" t="str">
        <f>IF(Q86=0,"",VLOOKUP($F:$F,zSbu!$B:$H,2,FALSE))</f>
        <v/>
      </c>
      <c r="H86" s="229"/>
      <c r="S86" s="261" t="str">
        <f t="shared" si="14"/>
        <v/>
      </c>
      <c r="W86" s="266" t="str">
        <f t="shared" si="15"/>
        <v/>
      </c>
      <c r="AU86" s="261" t="str">
        <f t="shared" si="16"/>
        <v/>
      </c>
      <c r="AV86" s="261" t="str">
        <f t="shared" si="17"/>
        <v/>
      </c>
      <c r="AW86" s="245" t="str">
        <f t="shared" si="18"/>
        <v/>
      </c>
      <c r="AX86" s="261" t="str">
        <f t="shared" si="19"/>
        <v/>
      </c>
      <c r="BA86" s="246" t="str">
        <f t="shared" si="20"/>
        <v/>
      </c>
      <c r="BB86" s="262" t="str">
        <f t="shared" si="21"/>
        <v/>
      </c>
      <c r="BC86" s="272" t="str">
        <f t="shared" si="22"/>
        <v/>
      </c>
    </row>
    <row r="87" spans="2:55">
      <c r="B87" s="93"/>
      <c r="D87" s="258" t="str">
        <f t="shared" si="12"/>
        <v/>
      </c>
      <c r="E87" s="243" t="str">
        <f t="shared" si="13"/>
        <v/>
      </c>
      <c r="G87" s="218" t="str">
        <f>IF(Q87=0,"",VLOOKUP($F:$F,zSbu!$B:$H,2,FALSE))</f>
        <v/>
      </c>
      <c r="H87" s="229"/>
      <c r="S87" s="261" t="str">
        <f t="shared" si="14"/>
        <v/>
      </c>
      <c r="W87" s="266" t="str">
        <f t="shared" si="15"/>
        <v/>
      </c>
      <c r="AU87" s="261" t="str">
        <f t="shared" si="16"/>
        <v/>
      </c>
      <c r="AV87" s="261" t="str">
        <f t="shared" si="17"/>
        <v/>
      </c>
      <c r="AW87" s="245" t="str">
        <f t="shared" si="18"/>
        <v/>
      </c>
      <c r="AX87" s="261" t="str">
        <f t="shared" si="19"/>
        <v/>
      </c>
      <c r="BA87" s="246" t="str">
        <f t="shared" si="20"/>
        <v/>
      </c>
      <c r="BB87" s="262" t="str">
        <f t="shared" si="21"/>
        <v/>
      </c>
      <c r="BC87" s="272" t="str">
        <f t="shared" si="22"/>
        <v/>
      </c>
    </row>
    <row r="88" spans="2:55">
      <c r="B88" s="93"/>
      <c r="D88" s="258" t="str">
        <f t="shared" si="12"/>
        <v/>
      </c>
      <c r="E88" s="243" t="str">
        <f t="shared" si="13"/>
        <v/>
      </c>
      <c r="G88" s="218" t="str">
        <f>IF(Q88=0,"",VLOOKUP($F:$F,zSbu!$B:$H,2,FALSE))</f>
        <v/>
      </c>
      <c r="H88" s="229"/>
      <c r="S88" s="261" t="str">
        <f t="shared" si="14"/>
        <v/>
      </c>
      <c r="W88" s="266" t="str">
        <f t="shared" si="15"/>
        <v/>
      </c>
      <c r="AU88" s="261" t="str">
        <f t="shared" si="16"/>
        <v/>
      </c>
      <c r="AV88" s="261" t="str">
        <f t="shared" si="17"/>
        <v/>
      </c>
      <c r="AW88" s="245" t="str">
        <f t="shared" si="18"/>
        <v/>
      </c>
      <c r="AX88" s="261" t="str">
        <f t="shared" si="19"/>
        <v/>
      </c>
      <c r="BA88" s="246" t="str">
        <f t="shared" si="20"/>
        <v/>
      </c>
      <c r="BB88" s="262" t="str">
        <f t="shared" si="21"/>
        <v/>
      </c>
      <c r="BC88" s="272" t="str">
        <f t="shared" si="22"/>
        <v/>
      </c>
    </row>
    <row r="89" spans="2:55">
      <c r="B89" s="93"/>
      <c r="D89" s="258" t="str">
        <f t="shared" si="12"/>
        <v/>
      </c>
      <c r="E89" s="243" t="str">
        <f t="shared" si="13"/>
        <v/>
      </c>
      <c r="G89" s="218" t="str">
        <f>IF(Q89=0,"",VLOOKUP($F:$F,zSbu!$B:$H,2,FALSE))</f>
        <v/>
      </c>
      <c r="H89" s="229"/>
      <c r="S89" s="261" t="str">
        <f t="shared" si="14"/>
        <v/>
      </c>
      <c r="W89" s="266" t="str">
        <f t="shared" si="15"/>
        <v/>
      </c>
      <c r="AU89" s="261" t="str">
        <f t="shared" si="16"/>
        <v/>
      </c>
      <c r="AV89" s="261" t="str">
        <f t="shared" si="17"/>
        <v/>
      </c>
      <c r="AW89" s="245" t="str">
        <f t="shared" si="18"/>
        <v/>
      </c>
      <c r="AX89" s="261" t="str">
        <f t="shared" si="19"/>
        <v/>
      </c>
      <c r="BA89" s="246" t="str">
        <f t="shared" si="20"/>
        <v/>
      </c>
      <c r="BB89" s="262" t="str">
        <f t="shared" si="21"/>
        <v/>
      </c>
      <c r="BC89" s="272" t="str">
        <f t="shared" si="22"/>
        <v/>
      </c>
    </row>
    <row r="90" spans="2:55">
      <c r="D90" s="258" t="str">
        <f t="shared" si="12"/>
        <v/>
      </c>
      <c r="E90" s="243" t="str">
        <f t="shared" si="13"/>
        <v/>
      </c>
      <c r="G90" s="218" t="str">
        <f>IF(Q90=0,"",VLOOKUP($F:$F,zSbu!$B:$H,2,FALSE))</f>
        <v/>
      </c>
      <c r="H90" s="229"/>
      <c r="S90" s="261" t="str">
        <f t="shared" si="14"/>
        <v/>
      </c>
      <c r="W90" s="266" t="str">
        <f t="shared" si="15"/>
        <v/>
      </c>
      <c r="AU90" s="261" t="str">
        <f t="shared" si="16"/>
        <v/>
      </c>
      <c r="AV90" s="261" t="str">
        <f t="shared" si="17"/>
        <v/>
      </c>
      <c r="AW90" s="245" t="str">
        <f t="shared" si="18"/>
        <v/>
      </c>
      <c r="AX90" s="261" t="str">
        <f t="shared" si="19"/>
        <v/>
      </c>
      <c r="BA90" s="246" t="str">
        <f t="shared" si="20"/>
        <v/>
      </c>
      <c r="BB90" s="262" t="str">
        <f t="shared" si="21"/>
        <v/>
      </c>
      <c r="BC90" s="272" t="str">
        <f t="shared" si="22"/>
        <v/>
      </c>
    </row>
    <row r="91" spans="2:55">
      <c r="B91" s="93"/>
      <c r="D91" s="258" t="str">
        <f t="shared" si="12"/>
        <v/>
      </c>
      <c r="E91" s="243" t="str">
        <f t="shared" si="13"/>
        <v/>
      </c>
      <c r="G91" s="218" t="str">
        <f>IF(Q91=0,"",VLOOKUP($F:$F,zSbu!$B:$H,2,FALSE))</f>
        <v/>
      </c>
      <c r="H91" s="229"/>
      <c r="S91" s="261" t="str">
        <f t="shared" si="14"/>
        <v/>
      </c>
      <c r="W91" s="266" t="str">
        <f t="shared" si="15"/>
        <v/>
      </c>
      <c r="AU91" s="261" t="str">
        <f t="shared" si="16"/>
        <v/>
      </c>
      <c r="AV91" s="261" t="str">
        <f t="shared" si="17"/>
        <v/>
      </c>
      <c r="AW91" s="245" t="str">
        <f t="shared" si="18"/>
        <v/>
      </c>
      <c r="AX91" s="261" t="str">
        <f t="shared" si="19"/>
        <v/>
      </c>
      <c r="BA91" s="246" t="str">
        <f t="shared" si="20"/>
        <v/>
      </c>
      <c r="BB91" s="262" t="str">
        <f t="shared" si="21"/>
        <v/>
      </c>
      <c r="BC91" s="272" t="str">
        <f t="shared" si="22"/>
        <v/>
      </c>
    </row>
    <row r="92" spans="2:55">
      <c r="B92" s="93"/>
      <c r="D92" s="258" t="str">
        <f t="shared" si="12"/>
        <v/>
      </c>
      <c r="E92" s="243" t="str">
        <f t="shared" si="13"/>
        <v/>
      </c>
      <c r="G92" s="218" t="str">
        <f>IF(Q92=0,"",VLOOKUP($F:$F,zSbu!$B:$H,2,FALSE))</f>
        <v/>
      </c>
      <c r="H92" s="229"/>
      <c r="S92" s="261" t="str">
        <f t="shared" si="14"/>
        <v/>
      </c>
      <c r="W92" s="266" t="str">
        <f t="shared" si="15"/>
        <v/>
      </c>
      <c r="AU92" s="261" t="str">
        <f t="shared" si="16"/>
        <v/>
      </c>
      <c r="AV92" s="261" t="str">
        <f t="shared" si="17"/>
        <v/>
      </c>
      <c r="AW92" s="245" t="str">
        <f t="shared" si="18"/>
        <v/>
      </c>
      <c r="AX92" s="261" t="str">
        <f t="shared" si="19"/>
        <v/>
      </c>
      <c r="BA92" s="246" t="str">
        <f t="shared" si="20"/>
        <v/>
      </c>
      <c r="BB92" s="262" t="str">
        <f t="shared" si="21"/>
        <v/>
      </c>
      <c r="BC92" s="272" t="str">
        <f t="shared" si="22"/>
        <v/>
      </c>
    </row>
    <row r="93" spans="2:55">
      <c r="B93" s="93"/>
      <c r="D93" s="258" t="str">
        <f t="shared" si="12"/>
        <v/>
      </c>
      <c r="E93" s="243" t="str">
        <f t="shared" si="13"/>
        <v/>
      </c>
      <c r="G93" s="218" t="str">
        <f>IF(Q93=0,"",VLOOKUP($F:$F,zSbu!$B:$H,2,FALSE))</f>
        <v/>
      </c>
      <c r="H93" s="229"/>
      <c r="S93" s="261" t="str">
        <f t="shared" si="14"/>
        <v/>
      </c>
      <c r="W93" s="266" t="str">
        <f t="shared" si="15"/>
        <v/>
      </c>
      <c r="AU93" s="261" t="str">
        <f t="shared" si="16"/>
        <v/>
      </c>
      <c r="AV93" s="261" t="str">
        <f t="shared" si="17"/>
        <v/>
      </c>
      <c r="AW93" s="245" t="str">
        <f t="shared" si="18"/>
        <v/>
      </c>
      <c r="AX93" s="261" t="str">
        <f t="shared" si="19"/>
        <v/>
      </c>
      <c r="BA93" s="246" t="str">
        <f t="shared" si="20"/>
        <v/>
      </c>
      <c r="BB93" s="262" t="str">
        <f t="shared" si="21"/>
        <v/>
      </c>
      <c r="BC93" s="272" t="str">
        <f t="shared" si="22"/>
        <v/>
      </c>
    </row>
    <row r="94" spans="2:55">
      <c r="B94" s="93"/>
      <c r="D94" s="258" t="str">
        <f t="shared" si="12"/>
        <v/>
      </c>
      <c r="E94" s="243" t="str">
        <f t="shared" si="13"/>
        <v/>
      </c>
      <c r="G94" s="218" t="str">
        <f>IF(Q94=0,"",VLOOKUP($F:$F,zSbu!$B:$H,2,FALSE))</f>
        <v/>
      </c>
      <c r="H94" s="229"/>
      <c r="S94" s="261" t="str">
        <f t="shared" si="14"/>
        <v/>
      </c>
      <c r="W94" s="266" t="str">
        <f t="shared" si="15"/>
        <v/>
      </c>
      <c r="AU94" s="261" t="str">
        <f t="shared" si="16"/>
        <v/>
      </c>
      <c r="AV94" s="261" t="str">
        <f t="shared" si="17"/>
        <v/>
      </c>
      <c r="AW94" s="245" t="str">
        <f t="shared" si="18"/>
        <v/>
      </c>
      <c r="AX94" s="261" t="str">
        <f t="shared" si="19"/>
        <v/>
      </c>
      <c r="BA94" s="246" t="str">
        <f t="shared" si="20"/>
        <v/>
      </c>
      <c r="BB94" s="262" t="str">
        <f t="shared" si="21"/>
        <v/>
      </c>
      <c r="BC94" s="272" t="str">
        <f t="shared" si="22"/>
        <v/>
      </c>
    </row>
    <row r="95" spans="2:55">
      <c r="B95" s="93"/>
      <c r="D95" s="258" t="str">
        <f t="shared" si="12"/>
        <v/>
      </c>
      <c r="E95" s="243" t="str">
        <f t="shared" si="13"/>
        <v/>
      </c>
      <c r="G95" s="218" t="str">
        <f>IF(Q95=0,"",VLOOKUP($F:$F,zSbu!$B:$H,2,FALSE))</f>
        <v/>
      </c>
      <c r="H95" s="229"/>
      <c r="S95" s="261" t="str">
        <f t="shared" si="14"/>
        <v/>
      </c>
      <c r="W95" s="266" t="str">
        <f t="shared" si="15"/>
        <v/>
      </c>
      <c r="AU95" s="261" t="str">
        <f t="shared" si="16"/>
        <v/>
      </c>
      <c r="AV95" s="261" t="str">
        <f t="shared" si="17"/>
        <v/>
      </c>
      <c r="AW95" s="245" t="str">
        <f t="shared" si="18"/>
        <v/>
      </c>
      <c r="AX95" s="261" t="str">
        <f t="shared" si="19"/>
        <v/>
      </c>
      <c r="BA95" s="246" t="str">
        <f t="shared" si="20"/>
        <v/>
      </c>
      <c r="BB95" s="262" t="str">
        <f t="shared" si="21"/>
        <v/>
      </c>
      <c r="BC95" s="272" t="str">
        <f t="shared" si="22"/>
        <v/>
      </c>
    </row>
    <row r="96" spans="2:55">
      <c r="B96" s="93"/>
      <c r="D96" s="258" t="str">
        <f t="shared" si="12"/>
        <v/>
      </c>
      <c r="E96" s="243" t="str">
        <f t="shared" si="13"/>
        <v/>
      </c>
      <c r="G96" s="218" t="str">
        <f>IF(Q96=0,"",VLOOKUP($F:$F,zSbu!$B:$H,2,FALSE))</f>
        <v/>
      </c>
      <c r="H96" s="229"/>
      <c r="S96" s="261" t="str">
        <f t="shared" si="14"/>
        <v/>
      </c>
      <c r="W96" s="266" t="str">
        <f t="shared" si="15"/>
        <v/>
      </c>
      <c r="AU96" s="261" t="str">
        <f t="shared" si="16"/>
        <v/>
      </c>
      <c r="AV96" s="261" t="str">
        <f t="shared" si="17"/>
        <v/>
      </c>
      <c r="AW96" s="245" t="str">
        <f t="shared" si="18"/>
        <v/>
      </c>
      <c r="AX96" s="261" t="str">
        <f t="shared" si="19"/>
        <v/>
      </c>
      <c r="BA96" s="246" t="str">
        <f t="shared" si="20"/>
        <v/>
      </c>
      <c r="BB96" s="262" t="str">
        <f t="shared" si="21"/>
        <v/>
      </c>
      <c r="BC96" s="272" t="str">
        <f t="shared" si="22"/>
        <v/>
      </c>
    </row>
    <row r="97" spans="2:55">
      <c r="D97" s="258" t="str">
        <f t="shared" si="12"/>
        <v/>
      </c>
      <c r="E97" s="243" t="str">
        <f t="shared" si="13"/>
        <v/>
      </c>
      <c r="G97" s="218" t="str">
        <f>IF(Q97=0,"",VLOOKUP($F:$F,zSbu!$B:$H,2,FALSE))</f>
        <v/>
      </c>
      <c r="H97" s="229"/>
      <c r="S97" s="261" t="str">
        <f t="shared" si="14"/>
        <v/>
      </c>
      <c r="W97" s="266" t="str">
        <f t="shared" si="15"/>
        <v/>
      </c>
      <c r="AU97" s="261" t="str">
        <f t="shared" si="16"/>
        <v/>
      </c>
      <c r="AV97" s="261" t="str">
        <f t="shared" si="17"/>
        <v/>
      </c>
      <c r="AW97" s="245" t="str">
        <f t="shared" si="18"/>
        <v/>
      </c>
      <c r="AX97" s="261" t="str">
        <f t="shared" si="19"/>
        <v/>
      </c>
      <c r="BA97" s="246" t="str">
        <f t="shared" si="20"/>
        <v/>
      </c>
      <c r="BB97" s="262" t="str">
        <f t="shared" si="21"/>
        <v/>
      </c>
      <c r="BC97" s="272" t="str">
        <f t="shared" si="22"/>
        <v/>
      </c>
    </row>
    <row r="98" spans="2:55">
      <c r="B98" s="93"/>
      <c r="D98" s="258" t="str">
        <f t="shared" si="12"/>
        <v/>
      </c>
      <c r="E98" s="243" t="str">
        <f t="shared" si="13"/>
        <v/>
      </c>
      <c r="G98" s="218" t="str">
        <f>IF(Q98=0,"",VLOOKUP($F:$F,zSbu!$B:$H,2,FALSE))</f>
        <v/>
      </c>
      <c r="H98" s="229"/>
      <c r="S98" s="261" t="str">
        <f t="shared" si="14"/>
        <v/>
      </c>
      <c r="W98" s="266" t="str">
        <f t="shared" si="15"/>
        <v/>
      </c>
      <c r="AU98" s="261" t="str">
        <f t="shared" si="16"/>
        <v/>
      </c>
      <c r="AV98" s="261" t="str">
        <f t="shared" si="17"/>
        <v/>
      </c>
      <c r="AW98" s="245" t="str">
        <f t="shared" si="18"/>
        <v/>
      </c>
      <c r="AX98" s="261" t="str">
        <f t="shared" si="19"/>
        <v/>
      </c>
      <c r="BA98" s="246" t="str">
        <f t="shared" si="20"/>
        <v/>
      </c>
      <c r="BB98" s="262" t="str">
        <f t="shared" si="21"/>
        <v/>
      </c>
      <c r="BC98" s="272" t="str">
        <f t="shared" si="22"/>
        <v/>
      </c>
    </row>
    <row r="99" spans="2:55">
      <c r="B99" s="93"/>
      <c r="D99" s="258" t="str">
        <f t="shared" si="12"/>
        <v/>
      </c>
      <c r="E99" s="243" t="str">
        <f t="shared" si="13"/>
        <v/>
      </c>
      <c r="G99" s="218" t="str">
        <f>IF(Q99=0,"",VLOOKUP($F:$F,zSbu!$B:$H,2,FALSE))</f>
        <v/>
      </c>
      <c r="H99" s="229"/>
      <c r="S99" s="261" t="str">
        <f t="shared" si="14"/>
        <v/>
      </c>
      <c r="W99" s="266" t="str">
        <f t="shared" si="15"/>
        <v/>
      </c>
      <c r="AU99" s="261" t="str">
        <f t="shared" si="16"/>
        <v/>
      </c>
      <c r="AV99" s="261" t="str">
        <f t="shared" si="17"/>
        <v/>
      </c>
      <c r="AW99" s="245" t="str">
        <f t="shared" si="18"/>
        <v/>
      </c>
      <c r="AX99" s="261" t="str">
        <f t="shared" si="19"/>
        <v/>
      </c>
      <c r="BA99" s="246" t="str">
        <f t="shared" si="20"/>
        <v/>
      </c>
      <c r="BB99" s="262" t="str">
        <f t="shared" si="21"/>
        <v/>
      </c>
      <c r="BC99" s="272" t="str">
        <f t="shared" si="22"/>
        <v/>
      </c>
    </row>
    <row r="100" spans="2:55">
      <c r="B100" s="93"/>
      <c r="D100" s="258" t="str">
        <f t="shared" si="12"/>
        <v/>
      </c>
      <c r="E100" s="243" t="str">
        <f t="shared" si="13"/>
        <v/>
      </c>
      <c r="G100" s="218" t="str">
        <f>IF(Q100=0,"",VLOOKUP($F:$F,zSbu!$B:$H,2,FALSE))</f>
        <v/>
      </c>
      <c r="H100" s="229"/>
      <c r="S100" s="261" t="str">
        <f t="shared" si="14"/>
        <v/>
      </c>
      <c r="W100" s="266" t="str">
        <f t="shared" si="15"/>
        <v/>
      </c>
      <c r="AU100" s="261" t="str">
        <f t="shared" si="16"/>
        <v/>
      </c>
      <c r="AV100" s="261" t="str">
        <f t="shared" si="17"/>
        <v/>
      </c>
      <c r="AW100" s="245" t="str">
        <f t="shared" si="18"/>
        <v/>
      </c>
      <c r="AX100" s="261" t="str">
        <f t="shared" si="19"/>
        <v/>
      </c>
      <c r="BA100" s="246" t="str">
        <f t="shared" si="20"/>
        <v/>
      </c>
      <c r="BB100" s="262" t="str">
        <f t="shared" si="21"/>
        <v/>
      </c>
      <c r="BC100" s="272" t="str">
        <f t="shared" si="22"/>
        <v/>
      </c>
    </row>
    <row r="101" spans="2:55">
      <c r="B101" s="93"/>
      <c r="D101" s="258" t="str">
        <f t="shared" si="12"/>
        <v/>
      </c>
      <c r="E101" s="243" t="str">
        <f t="shared" si="13"/>
        <v/>
      </c>
      <c r="G101" s="218" t="str">
        <f>IF(Q101=0,"",VLOOKUP($F:$F,zSbu!$B:$H,2,FALSE))</f>
        <v/>
      </c>
      <c r="H101" s="229"/>
      <c r="S101" s="261" t="str">
        <f t="shared" si="14"/>
        <v/>
      </c>
      <c r="W101" s="266" t="str">
        <f t="shared" si="15"/>
        <v/>
      </c>
      <c r="AU101" s="261" t="str">
        <f t="shared" si="16"/>
        <v/>
      </c>
      <c r="AV101" s="261" t="str">
        <f t="shared" si="17"/>
        <v/>
      </c>
      <c r="AW101" s="245" t="str">
        <f t="shared" si="18"/>
        <v/>
      </c>
      <c r="AX101" s="261" t="str">
        <f t="shared" si="19"/>
        <v/>
      </c>
      <c r="BA101" s="246" t="str">
        <f t="shared" si="20"/>
        <v/>
      </c>
      <c r="BB101" s="262" t="str">
        <f t="shared" si="21"/>
        <v/>
      </c>
      <c r="BC101" s="272" t="str">
        <f t="shared" si="22"/>
        <v/>
      </c>
    </row>
    <row r="102" spans="2:55">
      <c r="B102" s="93"/>
      <c r="D102" s="258" t="str">
        <f t="shared" si="12"/>
        <v/>
      </c>
      <c r="E102" s="243" t="str">
        <f t="shared" si="13"/>
        <v/>
      </c>
      <c r="G102" s="218" t="str">
        <f>IF(Q102=0,"",VLOOKUP($F:$F,zSbu!$B:$H,2,FALSE))</f>
        <v/>
      </c>
      <c r="H102" s="229"/>
      <c r="S102" s="261" t="str">
        <f t="shared" si="14"/>
        <v/>
      </c>
      <c r="W102" s="266" t="str">
        <f t="shared" si="15"/>
        <v/>
      </c>
      <c r="AU102" s="261" t="str">
        <f t="shared" si="16"/>
        <v/>
      </c>
      <c r="AV102" s="261" t="str">
        <f t="shared" si="17"/>
        <v/>
      </c>
      <c r="AW102" s="245" t="str">
        <f t="shared" si="18"/>
        <v/>
      </c>
      <c r="AX102" s="261" t="str">
        <f t="shared" si="19"/>
        <v/>
      </c>
      <c r="BA102" s="246" t="str">
        <f t="shared" si="20"/>
        <v/>
      </c>
      <c r="BB102" s="262" t="str">
        <f t="shared" si="21"/>
        <v/>
      </c>
      <c r="BC102" s="272" t="str">
        <f t="shared" si="22"/>
        <v/>
      </c>
    </row>
    <row r="103" spans="2:55">
      <c r="B103" s="93"/>
      <c r="D103" s="258" t="str">
        <f t="shared" si="12"/>
        <v/>
      </c>
      <c r="E103" s="243" t="str">
        <f t="shared" si="13"/>
        <v/>
      </c>
      <c r="G103" s="218" t="str">
        <f>IF(Q103=0,"",VLOOKUP($F:$F,zSbu!$B:$H,2,FALSE))</f>
        <v/>
      </c>
      <c r="H103" s="229"/>
      <c r="S103" s="261" t="str">
        <f t="shared" si="14"/>
        <v/>
      </c>
      <c r="W103" s="266" t="str">
        <f t="shared" si="15"/>
        <v/>
      </c>
      <c r="AU103" s="261" t="str">
        <f t="shared" si="16"/>
        <v/>
      </c>
      <c r="AV103" s="261" t="str">
        <f t="shared" si="17"/>
        <v/>
      </c>
      <c r="AW103" s="245" t="str">
        <f t="shared" si="18"/>
        <v/>
      </c>
      <c r="AX103" s="261" t="str">
        <f t="shared" si="19"/>
        <v/>
      </c>
      <c r="BA103" s="246" t="str">
        <f t="shared" si="20"/>
        <v/>
      </c>
      <c r="BB103" s="262" t="str">
        <f t="shared" si="21"/>
        <v/>
      </c>
      <c r="BC103" s="272" t="str">
        <f t="shared" si="22"/>
        <v/>
      </c>
    </row>
    <row r="104" spans="2:55">
      <c r="D104" s="258" t="str">
        <f t="shared" si="12"/>
        <v/>
      </c>
      <c r="E104" s="243" t="str">
        <f t="shared" si="13"/>
        <v/>
      </c>
      <c r="G104" s="218" t="str">
        <f>IF(Q104=0,"",VLOOKUP($F:$F,zSbu!$B:$H,2,FALSE))</f>
        <v/>
      </c>
      <c r="H104" s="229"/>
      <c r="S104" s="261" t="str">
        <f t="shared" si="14"/>
        <v/>
      </c>
      <c r="W104" s="266" t="str">
        <f t="shared" si="15"/>
        <v/>
      </c>
      <c r="AU104" s="261" t="str">
        <f t="shared" si="16"/>
        <v/>
      </c>
      <c r="AV104" s="261" t="str">
        <f t="shared" si="17"/>
        <v/>
      </c>
      <c r="AW104" s="245" t="str">
        <f t="shared" si="18"/>
        <v/>
      </c>
      <c r="AX104" s="261" t="str">
        <f t="shared" si="19"/>
        <v/>
      </c>
      <c r="BA104" s="246" t="str">
        <f t="shared" si="20"/>
        <v/>
      </c>
      <c r="BB104" s="262" t="str">
        <f t="shared" si="21"/>
        <v/>
      </c>
      <c r="BC104" s="272" t="str">
        <f t="shared" si="22"/>
        <v/>
      </c>
    </row>
    <row r="105" spans="2:55">
      <c r="D105" s="258" t="str">
        <f t="shared" si="12"/>
        <v/>
      </c>
      <c r="E105" s="243" t="str">
        <f t="shared" si="13"/>
        <v/>
      </c>
      <c r="G105" s="218" t="str">
        <f>IF(Q105=0,"",VLOOKUP($F:$F,zSbu!$B:$H,2,FALSE))</f>
        <v/>
      </c>
      <c r="H105" s="229"/>
      <c r="S105" s="261" t="str">
        <f t="shared" si="14"/>
        <v/>
      </c>
      <c r="W105" s="266" t="str">
        <f t="shared" si="15"/>
        <v/>
      </c>
      <c r="AU105" s="261" t="str">
        <f t="shared" si="16"/>
        <v/>
      </c>
      <c r="AV105" s="261" t="str">
        <f t="shared" si="17"/>
        <v/>
      </c>
      <c r="AW105" s="245" t="str">
        <f t="shared" si="18"/>
        <v/>
      </c>
      <c r="AX105" s="261" t="str">
        <f t="shared" si="19"/>
        <v/>
      </c>
      <c r="BA105" s="246" t="str">
        <f t="shared" si="20"/>
        <v/>
      </c>
      <c r="BB105" s="262" t="str">
        <f t="shared" si="21"/>
        <v/>
      </c>
      <c r="BC105" s="272" t="str">
        <f t="shared" si="22"/>
        <v/>
      </c>
    </row>
    <row r="106" spans="2:55">
      <c r="D106" s="258" t="str">
        <f t="shared" si="12"/>
        <v/>
      </c>
      <c r="E106" s="243" t="str">
        <f t="shared" si="13"/>
        <v/>
      </c>
      <c r="G106" s="218" t="str">
        <f>IF(Q106=0,"",VLOOKUP($F:$F,zSbu!$B:$H,2,FALSE))</f>
        <v/>
      </c>
      <c r="H106" s="229"/>
      <c r="S106" s="261" t="str">
        <f t="shared" si="14"/>
        <v/>
      </c>
      <c r="W106" s="266" t="str">
        <f t="shared" si="15"/>
        <v/>
      </c>
      <c r="AU106" s="261" t="str">
        <f t="shared" si="16"/>
        <v/>
      </c>
      <c r="AV106" s="261" t="str">
        <f t="shared" si="17"/>
        <v/>
      </c>
      <c r="AW106" s="245" t="str">
        <f t="shared" si="18"/>
        <v/>
      </c>
      <c r="AX106" s="261" t="str">
        <f t="shared" si="19"/>
        <v/>
      </c>
      <c r="BA106" s="246" t="str">
        <f t="shared" si="20"/>
        <v/>
      </c>
      <c r="BB106" s="262" t="str">
        <f t="shared" si="21"/>
        <v/>
      </c>
      <c r="BC106" s="272" t="str">
        <f t="shared" si="22"/>
        <v/>
      </c>
    </row>
    <row r="107" spans="2:55">
      <c r="D107" s="258" t="str">
        <f t="shared" si="12"/>
        <v/>
      </c>
      <c r="E107" s="243" t="str">
        <f t="shared" si="13"/>
        <v/>
      </c>
      <c r="G107" s="218" t="str">
        <f>IF(Q107=0,"",VLOOKUP($F:$F,zSbu!$B:$H,2,FALSE))</f>
        <v/>
      </c>
      <c r="H107" s="229"/>
      <c r="S107" s="261" t="str">
        <f t="shared" si="14"/>
        <v/>
      </c>
      <c r="W107" s="266" t="str">
        <f t="shared" si="15"/>
        <v/>
      </c>
      <c r="AU107" s="261" t="str">
        <f t="shared" si="16"/>
        <v/>
      </c>
      <c r="AV107" s="261" t="str">
        <f t="shared" si="17"/>
        <v/>
      </c>
      <c r="AW107" s="245" t="str">
        <f t="shared" si="18"/>
        <v/>
      </c>
      <c r="AX107" s="261" t="str">
        <f t="shared" si="19"/>
        <v/>
      </c>
      <c r="BA107" s="246" t="str">
        <f t="shared" si="20"/>
        <v/>
      </c>
      <c r="BB107" s="262" t="str">
        <f t="shared" si="21"/>
        <v/>
      </c>
      <c r="BC107" s="272" t="str">
        <f t="shared" si="22"/>
        <v/>
      </c>
    </row>
    <row r="108" spans="2:55">
      <c r="D108" s="258" t="str">
        <f t="shared" si="12"/>
        <v/>
      </c>
      <c r="E108" s="243" t="str">
        <f t="shared" si="13"/>
        <v/>
      </c>
      <c r="G108" s="218" t="str">
        <f>IF(Q108=0,"",VLOOKUP($F:$F,zSbu!$B:$H,2,FALSE))</f>
        <v/>
      </c>
      <c r="H108" s="229"/>
      <c r="S108" s="261" t="str">
        <f t="shared" si="14"/>
        <v/>
      </c>
      <c r="W108" s="266" t="str">
        <f t="shared" si="15"/>
        <v/>
      </c>
      <c r="AU108" s="261" t="str">
        <f t="shared" si="16"/>
        <v/>
      </c>
      <c r="AV108" s="261" t="str">
        <f t="shared" si="17"/>
        <v/>
      </c>
      <c r="AW108" s="245" t="str">
        <f t="shared" si="18"/>
        <v/>
      </c>
      <c r="AX108" s="261" t="str">
        <f t="shared" si="19"/>
        <v/>
      </c>
      <c r="BA108" s="246" t="str">
        <f t="shared" si="20"/>
        <v/>
      </c>
      <c r="BB108" s="262" t="str">
        <f t="shared" si="21"/>
        <v/>
      </c>
      <c r="BC108" s="272" t="str">
        <f t="shared" si="22"/>
        <v/>
      </c>
    </row>
    <row r="109" spans="2:55">
      <c r="D109" s="258" t="str">
        <f t="shared" si="12"/>
        <v/>
      </c>
      <c r="E109" s="243" t="str">
        <f t="shared" si="13"/>
        <v/>
      </c>
      <c r="G109" s="218" t="str">
        <f>IF(Q109=0,"",VLOOKUP($F:$F,zSbu!$B:$H,2,FALSE))</f>
        <v/>
      </c>
      <c r="H109" s="229"/>
      <c r="S109" s="261" t="str">
        <f t="shared" si="14"/>
        <v/>
      </c>
      <c r="W109" s="266" t="str">
        <f t="shared" si="15"/>
        <v/>
      </c>
      <c r="AU109" s="261" t="str">
        <f t="shared" si="16"/>
        <v/>
      </c>
      <c r="AV109" s="261" t="str">
        <f t="shared" si="17"/>
        <v/>
      </c>
      <c r="AW109" s="245" t="str">
        <f t="shared" si="18"/>
        <v/>
      </c>
      <c r="AX109" s="261" t="str">
        <f t="shared" si="19"/>
        <v/>
      </c>
      <c r="BA109" s="246" t="str">
        <f t="shared" si="20"/>
        <v/>
      </c>
      <c r="BB109" s="262" t="str">
        <f t="shared" si="21"/>
        <v/>
      </c>
      <c r="BC109" s="272" t="str">
        <f t="shared" si="22"/>
        <v/>
      </c>
    </row>
    <row r="110" spans="2:55">
      <c r="D110" s="258" t="str">
        <f t="shared" si="12"/>
        <v/>
      </c>
      <c r="E110" s="243" t="str">
        <f t="shared" si="13"/>
        <v/>
      </c>
      <c r="G110" s="218" t="str">
        <f>IF(Q110=0,"",VLOOKUP($F:$F,zSbu!$B:$H,2,FALSE))</f>
        <v/>
      </c>
      <c r="H110" s="229"/>
      <c r="S110" s="261" t="str">
        <f t="shared" si="14"/>
        <v/>
      </c>
      <c r="W110" s="266" t="str">
        <f t="shared" si="15"/>
        <v/>
      </c>
      <c r="AU110" s="261" t="str">
        <f t="shared" si="16"/>
        <v/>
      </c>
      <c r="AV110" s="261" t="str">
        <f t="shared" si="17"/>
        <v/>
      </c>
      <c r="AW110" s="245" t="str">
        <f t="shared" si="18"/>
        <v/>
      </c>
      <c r="AX110" s="261" t="str">
        <f t="shared" si="19"/>
        <v/>
      </c>
      <c r="BA110" s="246" t="str">
        <f t="shared" si="20"/>
        <v/>
      </c>
      <c r="BB110" s="262" t="str">
        <f t="shared" si="21"/>
        <v/>
      </c>
      <c r="BC110" s="272" t="str">
        <f t="shared" si="22"/>
        <v/>
      </c>
    </row>
    <row r="111" spans="2:55">
      <c r="D111" s="258" t="str">
        <f t="shared" si="12"/>
        <v/>
      </c>
      <c r="E111" s="243" t="str">
        <f t="shared" si="13"/>
        <v/>
      </c>
      <c r="G111" s="218" t="str">
        <f>IF(Q111=0,"",VLOOKUP($F:$F,zSbu!$B:$H,2,FALSE))</f>
        <v/>
      </c>
      <c r="H111" s="229"/>
      <c r="S111" s="261" t="str">
        <f t="shared" si="14"/>
        <v/>
      </c>
      <c r="W111" s="266" t="str">
        <f t="shared" si="15"/>
        <v/>
      </c>
      <c r="AU111" s="261" t="str">
        <f t="shared" si="16"/>
        <v/>
      </c>
      <c r="AV111" s="261" t="str">
        <f t="shared" si="17"/>
        <v/>
      </c>
      <c r="AW111" s="245" t="str">
        <f t="shared" si="18"/>
        <v/>
      </c>
      <c r="AX111" s="261" t="str">
        <f t="shared" si="19"/>
        <v/>
      </c>
      <c r="BA111" s="246" t="str">
        <f t="shared" si="20"/>
        <v/>
      </c>
      <c r="BB111" s="262" t="str">
        <f t="shared" si="21"/>
        <v/>
      </c>
      <c r="BC111" s="272" t="str">
        <f t="shared" si="22"/>
        <v/>
      </c>
    </row>
    <row r="112" spans="2:55">
      <c r="D112" s="258" t="str">
        <f t="shared" si="12"/>
        <v/>
      </c>
      <c r="E112" s="243" t="str">
        <f t="shared" si="13"/>
        <v/>
      </c>
      <c r="G112" s="218" t="str">
        <f>IF(Q112=0,"",VLOOKUP($F:$F,zSbu!$B:$H,2,FALSE))</f>
        <v/>
      </c>
      <c r="H112" s="229"/>
      <c r="S112" s="261" t="str">
        <f t="shared" si="14"/>
        <v/>
      </c>
      <c r="W112" s="266" t="str">
        <f t="shared" si="15"/>
        <v/>
      </c>
      <c r="AU112" s="261" t="str">
        <f t="shared" si="16"/>
        <v/>
      </c>
      <c r="AV112" s="261" t="str">
        <f t="shared" si="17"/>
        <v/>
      </c>
      <c r="AW112" s="245" t="str">
        <f t="shared" si="18"/>
        <v/>
      </c>
      <c r="AX112" s="261" t="str">
        <f t="shared" si="19"/>
        <v/>
      </c>
      <c r="BA112" s="246" t="str">
        <f t="shared" si="20"/>
        <v/>
      </c>
      <c r="BB112" s="262" t="str">
        <f t="shared" si="21"/>
        <v/>
      </c>
      <c r="BC112" s="272" t="str">
        <f t="shared" si="22"/>
        <v/>
      </c>
    </row>
    <row r="113" spans="4:55">
      <c r="D113" s="258" t="str">
        <f t="shared" si="12"/>
        <v/>
      </c>
      <c r="E113" s="243" t="str">
        <f t="shared" si="13"/>
        <v/>
      </c>
      <c r="G113" s="218" t="str">
        <f>IF(Q113=0,"",VLOOKUP($F:$F,zSbu!$B:$H,2,FALSE))</f>
        <v/>
      </c>
      <c r="H113" s="229"/>
      <c r="S113" s="261" t="str">
        <f t="shared" si="14"/>
        <v/>
      </c>
      <c r="W113" s="266" t="str">
        <f t="shared" si="15"/>
        <v/>
      </c>
      <c r="AU113" s="261" t="str">
        <f t="shared" si="16"/>
        <v/>
      </c>
      <c r="AV113" s="261" t="str">
        <f t="shared" si="17"/>
        <v/>
      </c>
      <c r="AW113" s="245" t="str">
        <f t="shared" si="18"/>
        <v/>
      </c>
      <c r="AX113" s="261" t="str">
        <f t="shared" si="19"/>
        <v/>
      </c>
      <c r="BA113" s="246" t="str">
        <f t="shared" si="20"/>
        <v/>
      </c>
      <c r="BB113" s="262" t="str">
        <f t="shared" si="21"/>
        <v/>
      </c>
      <c r="BC113" s="272" t="str">
        <f t="shared" si="22"/>
        <v/>
      </c>
    </row>
    <row r="114" spans="4:55">
      <c r="D114" s="258" t="str">
        <f t="shared" si="12"/>
        <v/>
      </c>
      <c r="E114" s="243" t="str">
        <f t="shared" si="13"/>
        <v/>
      </c>
      <c r="G114" s="218" t="str">
        <f>IF(Q114=0,"",VLOOKUP($F:$F,zSbu!$B:$H,2,FALSE))</f>
        <v/>
      </c>
      <c r="H114" s="229"/>
      <c r="S114" s="261" t="str">
        <f t="shared" si="14"/>
        <v/>
      </c>
      <c r="W114" s="266" t="str">
        <f t="shared" si="15"/>
        <v/>
      </c>
      <c r="AU114" s="261" t="str">
        <f t="shared" si="16"/>
        <v/>
      </c>
      <c r="AV114" s="261" t="str">
        <f t="shared" si="17"/>
        <v/>
      </c>
      <c r="AW114" s="245" t="str">
        <f t="shared" si="18"/>
        <v/>
      </c>
      <c r="AX114" s="261" t="str">
        <f t="shared" si="19"/>
        <v/>
      </c>
      <c r="BA114" s="246" t="str">
        <f t="shared" si="20"/>
        <v/>
      </c>
      <c r="BB114" s="262" t="str">
        <f t="shared" si="21"/>
        <v/>
      </c>
      <c r="BC114" s="272" t="str">
        <f t="shared" si="22"/>
        <v/>
      </c>
    </row>
    <row r="115" spans="4:55">
      <c r="D115" s="258" t="str">
        <f t="shared" si="12"/>
        <v/>
      </c>
      <c r="E115" s="243" t="str">
        <f t="shared" si="13"/>
        <v/>
      </c>
      <c r="G115" s="218" t="str">
        <f>IF(Q115=0,"",VLOOKUP($F:$F,zSbu!$B:$H,2,FALSE))</f>
        <v/>
      </c>
      <c r="H115" s="229"/>
      <c r="S115" s="261" t="str">
        <f t="shared" si="14"/>
        <v/>
      </c>
      <c r="W115" s="266" t="str">
        <f t="shared" si="15"/>
        <v/>
      </c>
      <c r="AU115" s="261" t="str">
        <f t="shared" si="16"/>
        <v/>
      </c>
      <c r="AV115" s="261" t="str">
        <f t="shared" si="17"/>
        <v/>
      </c>
      <c r="AW115" s="245" t="str">
        <f t="shared" si="18"/>
        <v/>
      </c>
      <c r="AX115" s="261" t="str">
        <f t="shared" si="19"/>
        <v/>
      </c>
      <c r="BA115" s="246" t="str">
        <f t="shared" si="20"/>
        <v/>
      </c>
      <c r="BB115" s="262" t="str">
        <f t="shared" si="21"/>
        <v/>
      </c>
      <c r="BC115" s="272" t="str">
        <f t="shared" si="22"/>
        <v/>
      </c>
    </row>
    <row r="116" spans="4:55">
      <c r="D116" s="258" t="str">
        <f t="shared" si="12"/>
        <v/>
      </c>
      <c r="E116" s="243" t="str">
        <f t="shared" si="13"/>
        <v/>
      </c>
      <c r="G116" s="218" t="str">
        <f>IF(Q116=0,"",VLOOKUP($F:$F,zSbu!$B:$H,2,FALSE))</f>
        <v/>
      </c>
      <c r="H116" s="229"/>
      <c r="S116" s="261" t="str">
        <f t="shared" si="14"/>
        <v/>
      </c>
      <c r="W116" s="266" t="str">
        <f t="shared" si="15"/>
        <v/>
      </c>
      <c r="AU116" s="261" t="str">
        <f t="shared" si="16"/>
        <v/>
      </c>
      <c r="AV116" s="261" t="str">
        <f t="shared" si="17"/>
        <v/>
      </c>
      <c r="AW116" s="245" t="str">
        <f t="shared" si="18"/>
        <v/>
      </c>
      <c r="AX116" s="261" t="str">
        <f t="shared" si="19"/>
        <v/>
      </c>
      <c r="BA116" s="246" t="str">
        <f t="shared" si="20"/>
        <v/>
      </c>
      <c r="BB116" s="262" t="str">
        <f t="shared" si="21"/>
        <v/>
      </c>
      <c r="BC116" s="272" t="str">
        <f t="shared" si="22"/>
        <v/>
      </c>
    </row>
    <row r="117" spans="4:55">
      <c r="D117" s="258" t="str">
        <f t="shared" si="12"/>
        <v/>
      </c>
      <c r="E117" s="243" t="str">
        <f t="shared" si="13"/>
        <v/>
      </c>
      <c r="G117" s="218" t="str">
        <f>IF(Q117=0,"",VLOOKUP($F:$F,zSbu!$B:$H,2,FALSE))</f>
        <v/>
      </c>
      <c r="H117" s="229"/>
      <c r="S117" s="261" t="str">
        <f t="shared" si="14"/>
        <v/>
      </c>
      <c r="W117" s="266" t="str">
        <f t="shared" si="15"/>
        <v/>
      </c>
      <c r="AU117" s="261" t="str">
        <f t="shared" si="16"/>
        <v/>
      </c>
      <c r="AV117" s="261" t="str">
        <f t="shared" si="17"/>
        <v/>
      </c>
      <c r="AW117" s="245" t="str">
        <f t="shared" si="18"/>
        <v/>
      </c>
      <c r="AX117" s="261" t="str">
        <f t="shared" si="19"/>
        <v/>
      </c>
      <c r="BA117" s="246" t="str">
        <f t="shared" si="20"/>
        <v/>
      </c>
      <c r="BB117" s="262" t="str">
        <f t="shared" si="21"/>
        <v/>
      </c>
      <c r="BC117" s="272" t="str">
        <f t="shared" si="22"/>
        <v/>
      </c>
    </row>
    <row r="118" spans="4:55">
      <c r="D118" s="258" t="str">
        <f t="shared" si="12"/>
        <v/>
      </c>
      <c r="E118" s="243" t="str">
        <f t="shared" si="13"/>
        <v/>
      </c>
      <c r="G118" s="218" t="str">
        <f>IF(Q118=0,"",VLOOKUP($F:$F,zSbu!$B:$H,2,FALSE))</f>
        <v/>
      </c>
      <c r="H118" s="229"/>
      <c r="S118" s="261" t="str">
        <f t="shared" si="14"/>
        <v/>
      </c>
      <c r="W118" s="266" t="str">
        <f t="shared" si="15"/>
        <v/>
      </c>
      <c r="AU118" s="261" t="str">
        <f t="shared" si="16"/>
        <v/>
      </c>
      <c r="AV118" s="261" t="str">
        <f t="shared" si="17"/>
        <v/>
      </c>
      <c r="AW118" s="245" t="str">
        <f t="shared" si="18"/>
        <v/>
      </c>
      <c r="AX118" s="261" t="str">
        <f t="shared" si="19"/>
        <v/>
      </c>
      <c r="BA118" s="246" t="str">
        <f t="shared" si="20"/>
        <v/>
      </c>
      <c r="BB118" s="262" t="str">
        <f t="shared" si="21"/>
        <v/>
      </c>
      <c r="BC118" s="272" t="str">
        <f t="shared" si="22"/>
        <v/>
      </c>
    </row>
    <row r="119" spans="4:55">
      <c r="D119" s="258" t="str">
        <f t="shared" si="12"/>
        <v/>
      </c>
      <c r="E119" s="243" t="str">
        <f t="shared" si="13"/>
        <v/>
      </c>
      <c r="G119" s="218" t="str">
        <f>IF(Q119=0,"",VLOOKUP($F:$F,zSbu!$B:$H,2,FALSE))</f>
        <v/>
      </c>
      <c r="H119" s="229"/>
      <c r="S119" s="261" t="str">
        <f t="shared" si="14"/>
        <v/>
      </c>
      <c r="W119" s="266" t="str">
        <f t="shared" si="15"/>
        <v/>
      </c>
      <c r="AU119" s="261" t="str">
        <f t="shared" si="16"/>
        <v/>
      </c>
      <c r="AV119" s="261" t="str">
        <f t="shared" si="17"/>
        <v/>
      </c>
      <c r="AW119" s="245" t="str">
        <f t="shared" si="18"/>
        <v/>
      </c>
      <c r="AX119" s="261" t="str">
        <f t="shared" si="19"/>
        <v/>
      </c>
      <c r="BA119" s="246" t="str">
        <f t="shared" si="20"/>
        <v/>
      </c>
      <c r="BB119" s="262" t="str">
        <f t="shared" si="21"/>
        <v/>
      </c>
      <c r="BC119" s="272" t="str">
        <f t="shared" si="22"/>
        <v/>
      </c>
    </row>
    <row r="120" spans="4:55">
      <c r="D120" s="258" t="str">
        <f t="shared" si="12"/>
        <v/>
      </c>
      <c r="E120" s="243" t="str">
        <f t="shared" si="13"/>
        <v/>
      </c>
      <c r="G120" s="218" t="str">
        <f>IF(Q120=0,"",VLOOKUP($F:$F,zSbu!$B:$H,2,FALSE))</f>
        <v/>
      </c>
      <c r="H120" s="229"/>
      <c r="S120" s="261" t="str">
        <f t="shared" si="14"/>
        <v/>
      </c>
      <c r="W120" s="266" t="str">
        <f t="shared" si="15"/>
        <v/>
      </c>
      <c r="AU120" s="261" t="str">
        <f t="shared" si="16"/>
        <v/>
      </c>
      <c r="AV120" s="261" t="str">
        <f t="shared" si="17"/>
        <v/>
      </c>
      <c r="AW120" s="245" t="str">
        <f t="shared" si="18"/>
        <v/>
      </c>
      <c r="AX120" s="261" t="str">
        <f t="shared" si="19"/>
        <v/>
      </c>
      <c r="BA120" s="246" t="str">
        <f t="shared" si="20"/>
        <v/>
      </c>
      <c r="BB120" s="262" t="str">
        <f t="shared" si="21"/>
        <v/>
      </c>
      <c r="BC120" s="272" t="str">
        <f t="shared" si="22"/>
        <v/>
      </c>
    </row>
    <row r="121" spans="4:55">
      <c r="D121" s="258" t="str">
        <f t="shared" si="12"/>
        <v/>
      </c>
      <c r="E121" s="243" t="str">
        <f t="shared" si="13"/>
        <v/>
      </c>
      <c r="G121" s="218" t="str">
        <f>IF(Q121=0,"",VLOOKUP($F:$F,zSbu!$B:$H,2,FALSE))</f>
        <v/>
      </c>
      <c r="H121" s="229"/>
      <c r="S121" s="261" t="str">
        <f t="shared" si="14"/>
        <v/>
      </c>
      <c r="W121" s="266" t="str">
        <f t="shared" si="15"/>
        <v/>
      </c>
      <c r="AU121" s="261" t="str">
        <f t="shared" si="16"/>
        <v/>
      </c>
      <c r="AV121" s="261" t="str">
        <f t="shared" si="17"/>
        <v/>
      </c>
      <c r="AW121" s="245" t="str">
        <f t="shared" si="18"/>
        <v/>
      </c>
      <c r="AX121" s="261" t="str">
        <f t="shared" si="19"/>
        <v/>
      </c>
      <c r="BA121" s="246" t="str">
        <f t="shared" si="20"/>
        <v/>
      </c>
      <c r="BB121" s="262" t="str">
        <f t="shared" si="21"/>
        <v/>
      </c>
      <c r="BC121" s="272" t="str">
        <f t="shared" si="22"/>
        <v/>
      </c>
    </row>
    <row r="122" spans="4:55">
      <c r="D122" s="258" t="str">
        <f t="shared" si="12"/>
        <v/>
      </c>
      <c r="E122" s="243" t="str">
        <f t="shared" si="13"/>
        <v/>
      </c>
      <c r="G122" s="218" t="str">
        <f>IF(Q122=0,"",VLOOKUP($F:$F,zSbu!$B:$H,2,FALSE))</f>
        <v/>
      </c>
      <c r="H122" s="229"/>
      <c r="S122" s="261" t="str">
        <f t="shared" si="14"/>
        <v/>
      </c>
      <c r="W122" s="266" t="str">
        <f t="shared" si="15"/>
        <v/>
      </c>
      <c r="AU122" s="261" t="str">
        <f t="shared" si="16"/>
        <v/>
      </c>
      <c r="AV122" s="261" t="str">
        <f t="shared" si="17"/>
        <v/>
      </c>
      <c r="AW122" s="245" t="str">
        <f t="shared" si="18"/>
        <v/>
      </c>
      <c r="AX122" s="261" t="str">
        <f t="shared" si="19"/>
        <v/>
      </c>
      <c r="BA122" s="246" t="str">
        <f t="shared" si="20"/>
        <v/>
      </c>
      <c r="BB122" s="262" t="str">
        <f t="shared" si="21"/>
        <v/>
      </c>
      <c r="BC122" s="272" t="str">
        <f t="shared" si="22"/>
        <v/>
      </c>
    </row>
    <row r="123" spans="4:55">
      <c r="D123" s="258" t="str">
        <f t="shared" si="12"/>
        <v/>
      </c>
      <c r="E123" s="243" t="str">
        <f t="shared" si="13"/>
        <v/>
      </c>
      <c r="G123" s="218" t="str">
        <f>IF(Q123=0,"",VLOOKUP($F:$F,zSbu!$B:$H,2,FALSE))</f>
        <v/>
      </c>
      <c r="H123" s="229"/>
      <c r="S123" s="261" t="str">
        <f t="shared" si="14"/>
        <v/>
      </c>
      <c r="W123" s="266" t="str">
        <f t="shared" si="15"/>
        <v/>
      </c>
      <c r="AU123" s="261" t="str">
        <f t="shared" si="16"/>
        <v/>
      </c>
      <c r="AV123" s="261" t="str">
        <f t="shared" si="17"/>
        <v/>
      </c>
      <c r="AW123" s="245" t="str">
        <f t="shared" si="18"/>
        <v/>
      </c>
      <c r="AX123" s="261" t="str">
        <f t="shared" si="19"/>
        <v/>
      </c>
      <c r="BA123" s="246" t="str">
        <f t="shared" si="20"/>
        <v/>
      </c>
      <c r="BB123" s="262" t="str">
        <f t="shared" si="21"/>
        <v/>
      </c>
      <c r="BC123" s="272" t="str">
        <f t="shared" si="22"/>
        <v/>
      </c>
    </row>
    <row r="124" spans="4:55">
      <c r="D124" s="258" t="str">
        <f t="shared" si="12"/>
        <v/>
      </c>
      <c r="E124" s="243" t="str">
        <f t="shared" si="13"/>
        <v/>
      </c>
      <c r="G124" s="218" t="str">
        <f>IF(Q124=0,"",VLOOKUP($F:$F,zSbu!$B:$H,2,FALSE))</f>
        <v/>
      </c>
      <c r="H124" s="229"/>
      <c r="S124" s="261" t="str">
        <f t="shared" si="14"/>
        <v/>
      </c>
      <c r="W124" s="266" t="str">
        <f t="shared" si="15"/>
        <v/>
      </c>
      <c r="AU124" s="261" t="str">
        <f t="shared" si="16"/>
        <v/>
      </c>
      <c r="AV124" s="261" t="str">
        <f t="shared" si="17"/>
        <v/>
      </c>
      <c r="AW124" s="245" t="str">
        <f t="shared" si="18"/>
        <v/>
      </c>
      <c r="AX124" s="261" t="str">
        <f t="shared" si="19"/>
        <v/>
      </c>
      <c r="BA124" s="246" t="str">
        <f t="shared" si="20"/>
        <v/>
      </c>
      <c r="BB124" s="262" t="str">
        <f t="shared" si="21"/>
        <v/>
      </c>
      <c r="BC124" s="272" t="str">
        <f t="shared" si="22"/>
        <v/>
      </c>
    </row>
    <row r="125" spans="4:55">
      <c r="D125" s="258" t="str">
        <f t="shared" si="12"/>
        <v/>
      </c>
      <c r="E125" s="243" t="str">
        <f t="shared" si="13"/>
        <v/>
      </c>
      <c r="G125" s="218" t="str">
        <f>IF(Q125=0,"",VLOOKUP($F:$F,zSbu!$B:$H,2,FALSE))</f>
        <v/>
      </c>
      <c r="H125" s="229"/>
      <c r="S125" s="261" t="str">
        <f t="shared" si="14"/>
        <v/>
      </c>
      <c r="W125" s="266" t="str">
        <f t="shared" si="15"/>
        <v/>
      </c>
      <c r="AU125" s="261" t="str">
        <f t="shared" si="16"/>
        <v/>
      </c>
      <c r="AV125" s="261" t="str">
        <f t="shared" si="17"/>
        <v/>
      </c>
      <c r="AW125" s="245" t="str">
        <f t="shared" si="18"/>
        <v/>
      </c>
      <c r="AX125" s="261" t="str">
        <f t="shared" si="19"/>
        <v/>
      </c>
      <c r="BA125" s="246" t="str">
        <f t="shared" si="20"/>
        <v/>
      </c>
      <c r="BB125" s="262" t="str">
        <f t="shared" si="21"/>
        <v/>
      </c>
      <c r="BC125" s="272" t="str">
        <f t="shared" si="22"/>
        <v/>
      </c>
    </row>
    <row r="126" spans="4:55">
      <c r="D126" s="258" t="str">
        <f t="shared" si="12"/>
        <v/>
      </c>
      <c r="E126" s="243" t="str">
        <f t="shared" si="13"/>
        <v/>
      </c>
      <c r="G126" s="218" t="str">
        <f>IF(Q126=0,"",VLOOKUP($F:$F,zSbu!$B:$H,2,FALSE))</f>
        <v/>
      </c>
      <c r="H126" s="229"/>
      <c r="S126" s="261" t="str">
        <f t="shared" si="14"/>
        <v/>
      </c>
      <c r="W126" s="266" t="str">
        <f t="shared" si="15"/>
        <v/>
      </c>
      <c r="AU126" s="261" t="str">
        <f t="shared" si="16"/>
        <v/>
      </c>
      <c r="AV126" s="261" t="str">
        <f t="shared" si="17"/>
        <v/>
      </c>
      <c r="AW126" s="245" t="str">
        <f t="shared" si="18"/>
        <v/>
      </c>
      <c r="AX126" s="261" t="str">
        <f t="shared" si="19"/>
        <v/>
      </c>
      <c r="BA126" s="246" t="str">
        <f t="shared" si="20"/>
        <v/>
      </c>
      <c r="BB126" s="262" t="str">
        <f t="shared" si="21"/>
        <v/>
      </c>
      <c r="BC126" s="272" t="str">
        <f t="shared" si="22"/>
        <v/>
      </c>
    </row>
    <row r="127" spans="4:55">
      <c r="D127" s="258" t="str">
        <f t="shared" si="12"/>
        <v/>
      </c>
      <c r="E127" s="243" t="str">
        <f t="shared" si="13"/>
        <v/>
      </c>
      <c r="G127" s="218" t="str">
        <f>IF(Q127=0,"",VLOOKUP($F:$F,zSbu!$B:$H,2,FALSE))</f>
        <v/>
      </c>
      <c r="H127" s="229"/>
      <c r="S127" s="261" t="str">
        <f t="shared" si="14"/>
        <v/>
      </c>
      <c r="W127" s="266" t="str">
        <f t="shared" si="15"/>
        <v/>
      </c>
      <c r="AU127" s="261" t="str">
        <f t="shared" si="16"/>
        <v/>
      </c>
      <c r="AV127" s="261" t="str">
        <f t="shared" si="17"/>
        <v/>
      </c>
      <c r="AW127" s="245" t="str">
        <f t="shared" si="18"/>
        <v/>
      </c>
      <c r="AX127" s="261" t="str">
        <f t="shared" si="19"/>
        <v/>
      </c>
      <c r="BA127" s="246" t="str">
        <f t="shared" si="20"/>
        <v/>
      </c>
      <c r="BB127" s="262" t="str">
        <f t="shared" si="21"/>
        <v/>
      </c>
      <c r="BC127" s="272" t="str">
        <f t="shared" si="22"/>
        <v/>
      </c>
    </row>
    <row r="128" spans="4:55">
      <c r="D128" s="258" t="str">
        <f t="shared" si="12"/>
        <v/>
      </c>
      <c r="E128" s="243" t="str">
        <f t="shared" si="13"/>
        <v/>
      </c>
      <c r="G128" s="218" t="str">
        <f>IF(Q128=0,"",VLOOKUP($F:$F,zSbu!$B:$H,2,FALSE))</f>
        <v/>
      </c>
      <c r="H128" s="229"/>
      <c r="S128" s="261" t="str">
        <f t="shared" si="14"/>
        <v/>
      </c>
      <c r="W128" s="266" t="str">
        <f t="shared" si="15"/>
        <v/>
      </c>
      <c r="AU128" s="261" t="str">
        <f t="shared" si="16"/>
        <v/>
      </c>
      <c r="AV128" s="261" t="str">
        <f t="shared" si="17"/>
        <v/>
      </c>
      <c r="AW128" s="245" t="str">
        <f t="shared" si="18"/>
        <v/>
      </c>
      <c r="AX128" s="261" t="str">
        <f t="shared" si="19"/>
        <v/>
      </c>
      <c r="BA128" s="246" t="str">
        <f t="shared" si="20"/>
        <v/>
      </c>
      <c r="BB128" s="262" t="str">
        <f t="shared" si="21"/>
        <v/>
      </c>
      <c r="BC128" s="272" t="str">
        <f t="shared" si="22"/>
        <v/>
      </c>
    </row>
    <row r="129" spans="4:55">
      <c r="D129" s="258" t="str">
        <f t="shared" si="12"/>
        <v/>
      </c>
      <c r="E129" s="243" t="str">
        <f t="shared" si="13"/>
        <v/>
      </c>
      <c r="G129" s="218" t="str">
        <f>IF(Q129=0,"",VLOOKUP($F:$F,zSbu!$B:$H,2,FALSE))</f>
        <v/>
      </c>
      <c r="H129" s="229"/>
      <c r="S129" s="261" t="str">
        <f t="shared" si="14"/>
        <v/>
      </c>
      <c r="W129" s="266" t="str">
        <f t="shared" si="15"/>
        <v/>
      </c>
      <c r="AU129" s="261" t="str">
        <f t="shared" si="16"/>
        <v/>
      </c>
      <c r="AV129" s="261" t="str">
        <f t="shared" si="17"/>
        <v/>
      </c>
      <c r="AW129" s="245" t="str">
        <f t="shared" si="18"/>
        <v/>
      </c>
      <c r="AX129" s="261" t="str">
        <f t="shared" si="19"/>
        <v/>
      </c>
      <c r="BA129" s="246" t="str">
        <f t="shared" si="20"/>
        <v/>
      </c>
      <c r="BB129" s="262" t="str">
        <f t="shared" si="21"/>
        <v/>
      </c>
      <c r="BC129" s="272" t="str">
        <f t="shared" si="22"/>
        <v/>
      </c>
    </row>
    <row r="130" spans="4:55">
      <c r="D130" s="258" t="str">
        <f t="shared" si="12"/>
        <v/>
      </c>
      <c r="E130" s="243" t="str">
        <f t="shared" si="13"/>
        <v/>
      </c>
      <c r="G130" s="218" t="str">
        <f>IF(Q130=0,"",VLOOKUP($F:$F,zSbu!$B:$H,2,FALSE))</f>
        <v/>
      </c>
      <c r="H130" s="229"/>
      <c r="S130" s="261" t="str">
        <f t="shared" si="14"/>
        <v/>
      </c>
      <c r="W130" s="266" t="str">
        <f t="shared" si="15"/>
        <v/>
      </c>
      <c r="AU130" s="261" t="str">
        <f t="shared" si="16"/>
        <v/>
      </c>
      <c r="AV130" s="261" t="str">
        <f t="shared" si="17"/>
        <v/>
      </c>
      <c r="AW130" s="245" t="str">
        <f t="shared" si="18"/>
        <v/>
      </c>
      <c r="AX130" s="261" t="str">
        <f t="shared" si="19"/>
        <v/>
      </c>
      <c r="BA130" s="246" t="str">
        <f t="shared" si="20"/>
        <v/>
      </c>
      <c r="BB130" s="262" t="str">
        <f t="shared" si="21"/>
        <v/>
      </c>
      <c r="BC130" s="272" t="str">
        <f t="shared" si="22"/>
        <v/>
      </c>
    </row>
    <row r="131" spans="4:55">
      <c r="D131" s="258" t="str">
        <f t="shared" si="12"/>
        <v/>
      </c>
      <c r="E131" s="243" t="str">
        <f t="shared" si="13"/>
        <v/>
      </c>
      <c r="G131" s="218" t="str">
        <f>IF(Q131=0,"",VLOOKUP($F:$F,zSbu!$B:$H,2,FALSE))</f>
        <v/>
      </c>
      <c r="H131" s="229"/>
      <c r="S131" s="261" t="str">
        <f t="shared" si="14"/>
        <v/>
      </c>
      <c r="W131" s="266" t="str">
        <f t="shared" si="15"/>
        <v/>
      </c>
      <c r="AU131" s="261" t="str">
        <f t="shared" si="16"/>
        <v/>
      </c>
      <c r="AV131" s="261" t="str">
        <f t="shared" si="17"/>
        <v/>
      </c>
      <c r="AW131" s="245" t="str">
        <f t="shared" si="18"/>
        <v/>
      </c>
      <c r="AX131" s="261" t="str">
        <f t="shared" si="19"/>
        <v/>
      </c>
      <c r="BA131" s="246" t="str">
        <f t="shared" si="20"/>
        <v/>
      </c>
      <c r="BB131" s="262" t="str">
        <f t="shared" si="21"/>
        <v/>
      </c>
      <c r="BC131" s="272" t="str">
        <f t="shared" si="22"/>
        <v/>
      </c>
    </row>
    <row r="132" spans="4:55">
      <c r="D132" s="258" t="str">
        <f t="shared" si="12"/>
        <v/>
      </c>
      <c r="E132" s="243" t="str">
        <f t="shared" si="13"/>
        <v/>
      </c>
      <c r="G132" s="218" t="str">
        <f>IF(Q132=0,"",VLOOKUP($F:$F,zSbu!$B:$H,2,FALSE))</f>
        <v/>
      </c>
      <c r="H132" s="229"/>
      <c r="S132" s="261" t="str">
        <f t="shared" si="14"/>
        <v/>
      </c>
      <c r="W132" s="266" t="str">
        <f t="shared" si="15"/>
        <v/>
      </c>
      <c r="AU132" s="261" t="str">
        <f t="shared" si="16"/>
        <v/>
      </c>
      <c r="AV132" s="261" t="str">
        <f t="shared" si="17"/>
        <v/>
      </c>
      <c r="AW132" s="245" t="str">
        <f t="shared" si="18"/>
        <v/>
      </c>
      <c r="AX132" s="261" t="str">
        <f t="shared" si="19"/>
        <v/>
      </c>
      <c r="BA132" s="246" t="str">
        <f t="shared" si="20"/>
        <v/>
      </c>
      <c r="BB132" s="262" t="str">
        <f t="shared" si="21"/>
        <v/>
      </c>
      <c r="BC132" s="272" t="str">
        <f t="shared" si="22"/>
        <v/>
      </c>
    </row>
    <row r="133" spans="4:55">
      <c r="D133" s="258" t="str">
        <f t="shared" si="12"/>
        <v/>
      </c>
      <c r="E133" s="243" t="str">
        <f t="shared" si="13"/>
        <v/>
      </c>
      <c r="G133" s="218" t="str">
        <f>IF(Q133=0,"",VLOOKUP($F:$F,zSbu!$B:$H,2,FALSE))</f>
        <v/>
      </c>
      <c r="H133" s="229"/>
      <c r="S133" s="261" t="str">
        <f t="shared" si="14"/>
        <v/>
      </c>
      <c r="W133" s="266" t="str">
        <f t="shared" si="15"/>
        <v/>
      </c>
      <c r="AU133" s="261" t="str">
        <f t="shared" si="16"/>
        <v/>
      </c>
      <c r="AV133" s="261" t="str">
        <f t="shared" si="17"/>
        <v/>
      </c>
      <c r="AW133" s="245" t="str">
        <f t="shared" si="18"/>
        <v/>
      </c>
      <c r="AX133" s="261" t="str">
        <f t="shared" si="19"/>
        <v/>
      </c>
      <c r="BA133" s="246" t="str">
        <f t="shared" si="20"/>
        <v/>
      </c>
      <c r="BB133" s="262" t="str">
        <f t="shared" si="21"/>
        <v/>
      </c>
      <c r="BC133" s="272" t="str">
        <f t="shared" si="22"/>
        <v/>
      </c>
    </row>
    <row r="134" spans="4:55">
      <c r="D134" s="258" t="str">
        <f t="shared" si="12"/>
        <v/>
      </c>
      <c r="E134" s="243" t="str">
        <f t="shared" si="13"/>
        <v/>
      </c>
      <c r="G134" s="218" t="str">
        <f>IF(Q134=0,"",VLOOKUP($F:$F,zSbu!$B:$H,2,FALSE))</f>
        <v/>
      </c>
      <c r="H134" s="229"/>
      <c r="S134" s="261" t="str">
        <f t="shared" si="14"/>
        <v/>
      </c>
      <c r="W134" s="266" t="str">
        <f t="shared" si="15"/>
        <v/>
      </c>
      <c r="AU134" s="261" t="str">
        <f t="shared" si="16"/>
        <v/>
      </c>
      <c r="AV134" s="261" t="str">
        <f t="shared" si="17"/>
        <v/>
      </c>
      <c r="AW134" s="245" t="str">
        <f t="shared" si="18"/>
        <v/>
      </c>
      <c r="AX134" s="261" t="str">
        <f t="shared" si="19"/>
        <v/>
      </c>
      <c r="BA134" s="246" t="str">
        <f t="shared" si="20"/>
        <v/>
      </c>
      <c r="BB134" s="262" t="str">
        <f t="shared" si="21"/>
        <v/>
      </c>
      <c r="BC134" s="272" t="str">
        <f t="shared" si="22"/>
        <v/>
      </c>
    </row>
    <row r="135" spans="4:55">
      <c r="D135" s="258" t="str">
        <f t="shared" si="12"/>
        <v/>
      </c>
      <c r="E135" s="243" t="str">
        <f t="shared" si="13"/>
        <v/>
      </c>
      <c r="G135" s="218" t="str">
        <f>IF(Q135=0,"",VLOOKUP($F:$F,zSbu!$B:$H,2,FALSE))</f>
        <v/>
      </c>
      <c r="H135" s="229"/>
      <c r="S135" s="261" t="str">
        <f t="shared" si="14"/>
        <v/>
      </c>
      <c r="W135" s="266" t="str">
        <f t="shared" si="15"/>
        <v/>
      </c>
      <c r="AU135" s="261" t="str">
        <f t="shared" si="16"/>
        <v/>
      </c>
      <c r="AV135" s="261" t="str">
        <f t="shared" si="17"/>
        <v/>
      </c>
      <c r="AW135" s="245" t="str">
        <f t="shared" si="18"/>
        <v/>
      </c>
      <c r="AX135" s="261" t="str">
        <f t="shared" si="19"/>
        <v/>
      </c>
      <c r="BA135" s="246" t="str">
        <f t="shared" si="20"/>
        <v/>
      </c>
      <c r="BB135" s="262" t="str">
        <f t="shared" si="21"/>
        <v/>
      </c>
      <c r="BC135" s="272" t="str">
        <f t="shared" si="22"/>
        <v/>
      </c>
    </row>
    <row r="136" spans="4:55">
      <c r="D136" s="258" t="str">
        <f t="shared" si="12"/>
        <v/>
      </c>
      <c r="E136" s="243" t="str">
        <f t="shared" si="13"/>
        <v/>
      </c>
      <c r="G136" s="218" t="str">
        <f>IF(Q136=0,"",VLOOKUP($F:$F,zSbu!$B:$H,2,FALSE))</f>
        <v/>
      </c>
      <c r="H136" s="229"/>
      <c r="S136" s="261" t="str">
        <f t="shared" si="14"/>
        <v/>
      </c>
      <c r="W136" s="266" t="str">
        <f t="shared" si="15"/>
        <v/>
      </c>
      <c r="AU136" s="261" t="str">
        <f t="shared" si="16"/>
        <v/>
      </c>
      <c r="AV136" s="261" t="str">
        <f t="shared" si="17"/>
        <v/>
      </c>
      <c r="AW136" s="245" t="str">
        <f t="shared" si="18"/>
        <v/>
      </c>
      <c r="AX136" s="261" t="str">
        <f t="shared" si="19"/>
        <v/>
      </c>
      <c r="BA136" s="246" t="str">
        <f t="shared" si="20"/>
        <v/>
      </c>
      <c r="BB136" s="262" t="str">
        <f t="shared" si="21"/>
        <v/>
      </c>
      <c r="BC136" s="272" t="str">
        <f t="shared" si="22"/>
        <v/>
      </c>
    </row>
    <row r="137" spans="4:55">
      <c r="D137" s="258" t="str">
        <f t="shared" si="12"/>
        <v/>
      </c>
      <c r="E137" s="243" t="str">
        <f t="shared" si="13"/>
        <v/>
      </c>
      <c r="G137" s="218" t="str">
        <f>IF(Q137=0,"",VLOOKUP($F:$F,zSbu!$B:$H,2,FALSE))</f>
        <v/>
      </c>
      <c r="H137" s="229"/>
      <c r="S137" s="261" t="str">
        <f t="shared" si="14"/>
        <v/>
      </c>
      <c r="W137" s="266" t="str">
        <f t="shared" si="15"/>
        <v/>
      </c>
      <c r="AU137" s="261" t="str">
        <f t="shared" si="16"/>
        <v/>
      </c>
      <c r="AV137" s="261" t="str">
        <f t="shared" si="17"/>
        <v/>
      </c>
      <c r="AW137" s="245" t="str">
        <f t="shared" si="18"/>
        <v/>
      </c>
      <c r="AX137" s="261" t="str">
        <f t="shared" si="19"/>
        <v/>
      </c>
      <c r="BA137" s="246" t="str">
        <f t="shared" si="20"/>
        <v/>
      </c>
      <c r="BB137" s="262" t="str">
        <f t="shared" si="21"/>
        <v/>
      </c>
      <c r="BC137" s="272" t="str">
        <f t="shared" si="22"/>
        <v/>
      </c>
    </row>
    <row r="138" spans="4:55">
      <c r="D138" s="258" t="str">
        <f t="shared" si="12"/>
        <v/>
      </c>
      <c r="E138" s="243" t="str">
        <f t="shared" si="13"/>
        <v/>
      </c>
      <c r="G138" s="218" t="str">
        <f>IF(Q138=0,"",VLOOKUP($F:$F,zSbu!$B:$H,2,FALSE))</f>
        <v/>
      </c>
      <c r="H138" s="229"/>
      <c r="S138" s="261" t="str">
        <f t="shared" si="14"/>
        <v/>
      </c>
      <c r="W138" s="266" t="str">
        <f t="shared" si="15"/>
        <v/>
      </c>
      <c r="AU138" s="261" t="str">
        <f t="shared" si="16"/>
        <v/>
      </c>
      <c r="AV138" s="261" t="str">
        <f t="shared" si="17"/>
        <v/>
      </c>
      <c r="AW138" s="245" t="str">
        <f t="shared" si="18"/>
        <v/>
      </c>
      <c r="AX138" s="261" t="str">
        <f t="shared" si="19"/>
        <v/>
      </c>
      <c r="BA138" s="246" t="str">
        <f t="shared" si="20"/>
        <v/>
      </c>
      <c r="BB138" s="262" t="str">
        <f t="shared" si="21"/>
        <v/>
      </c>
      <c r="BC138" s="272" t="str">
        <f t="shared" si="22"/>
        <v/>
      </c>
    </row>
    <row r="139" spans="4:55">
      <c r="D139" s="258" t="str">
        <f t="shared" si="12"/>
        <v/>
      </c>
      <c r="E139" s="243" t="str">
        <f t="shared" si="13"/>
        <v/>
      </c>
      <c r="G139" s="218" t="str">
        <f>IF(Q139=0,"",VLOOKUP($F:$F,zSbu!$B:$H,2,FALSE))</f>
        <v/>
      </c>
      <c r="H139" s="229"/>
      <c r="S139" s="261" t="str">
        <f t="shared" si="14"/>
        <v/>
      </c>
      <c r="W139" s="266" t="str">
        <f t="shared" si="15"/>
        <v/>
      </c>
      <c r="AU139" s="261" t="str">
        <f t="shared" si="16"/>
        <v/>
      </c>
      <c r="AV139" s="261" t="str">
        <f t="shared" si="17"/>
        <v/>
      </c>
      <c r="AW139" s="245" t="str">
        <f t="shared" si="18"/>
        <v/>
      </c>
      <c r="AX139" s="261" t="str">
        <f t="shared" si="19"/>
        <v/>
      </c>
      <c r="BA139" s="246" t="str">
        <f t="shared" si="20"/>
        <v/>
      </c>
      <c r="BB139" s="262" t="str">
        <f t="shared" si="21"/>
        <v/>
      </c>
      <c r="BC139" s="272" t="str">
        <f t="shared" si="22"/>
        <v/>
      </c>
    </row>
    <row r="140" spans="4:55">
      <c r="D140" s="258" t="str">
        <f t="shared" si="12"/>
        <v/>
      </c>
      <c r="E140" s="243" t="str">
        <f t="shared" si="13"/>
        <v/>
      </c>
      <c r="G140" s="218" t="str">
        <f>IF(Q140=0,"",VLOOKUP($F:$F,zSbu!$B:$H,2,FALSE))</f>
        <v/>
      </c>
      <c r="H140" s="229"/>
      <c r="S140" s="261" t="str">
        <f t="shared" si="14"/>
        <v/>
      </c>
      <c r="W140" s="266" t="str">
        <f t="shared" si="15"/>
        <v/>
      </c>
      <c r="AU140" s="261" t="str">
        <f t="shared" si="16"/>
        <v/>
      </c>
      <c r="AV140" s="261" t="str">
        <f t="shared" si="17"/>
        <v/>
      </c>
      <c r="AW140" s="245" t="str">
        <f t="shared" si="18"/>
        <v/>
      </c>
      <c r="AX140" s="261" t="str">
        <f t="shared" si="19"/>
        <v/>
      </c>
      <c r="BA140" s="246" t="str">
        <f t="shared" si="20"/>
        <v/>
      </c>
      <c r="BB140" s="262" t="str">
        <f t="shared" si="21"/>
        <v/>
      </c>
      <c r="BC140" s="272" t="str">
        <f t="shared" si="22"/>
        <v/>
      </c>
    </row>
    <row r="141" spans="4:55">
      <c r="D141" s="258" t="str">
        <f t="shared" si="12"/>
        <v/>
      </c>
      <c r="E141" s="243" t="str">
        <f t="shared" si="13"/>
        <v/>
      </c>
      <c r="G141" s="218" t="str">
        <f>IF(Q141=0,"",VLOOKUP($F:$F,zSbu!$B:$H,2,FALSE))</f>
        <v/>
      </c>
      <c r="H141" s="229"/>
      <c r="S141" s="261" t="str">
        <f t="shared" si="14"/>
        <v/>
      </c>
      <c r="W141" s="266" t="str">
        <f t="shared" si="15"/>
        <v/>
      </c>
      <c r="AU141" s="261" t="str">
        <f t="shared" si="16"/>
        <v/>
      </c>
      <c r="AV141" s="261" t="str">
        <f t="shared" si="17"/>
        <v/>
      </c>
      <c r="AW141" s="245" t="str">
        <f t="shared" si="18"/>
        <v/>
      </c>
      <c r="AX141" s="261" t="str">
        <f t="shared" si="19"/>
        <v/>
      </c>
      <c r="BA141" s="246" t="str">
        <f t="shared" si="20"/>
        <v/>
      </c>
      <c r="BB141" s="262" t="str">
        <f t="shared" si="21"/>
        <v/>
      </c>
      <c r="BC141" s="272" t="str">
        <f t="shared" si="22"/>
        <v/>
      </c>
    </row>
    <row r="142" spans="4:55">
      <c r="D142" s="258" t="str">
        <f t="shared" si="12"/>
        <v/>
      </c>
      <c r="E142" s="243" t="str">
        <f t="shared" si="13"/>
        <v/>
      </c>
      <c r="G142" s="218" t="str">
        <f>IF(Q142=0,"",VLOOKUP($F:$F,zSbu!$B:$H,2,FALSE))</f>
        <v/>
      </c>
      <c r="H142" s="229"/>
      <c r="S142" s="261" t="str">
        <f t="shared" si="14"/>
        <v/>
      </c>
      <c r="W142" s="266" t="str">
        <f t="shared" si="15"/>
        <v/>
      </c>
      <c r="AU142" s="261" t="str">
        <f t="shared" si="16"/>
        <v/>
      </c>
      <c r="AV142" s="261" t="str">
        <f t="shared" si="17"/>
        <v/>
      </c>
      <c r="AW142" s="245" t="str">
        <f t="shared" si="18"/>
        <v/>
      </c>
      <c r="AX142" s="261" t="str">
        <f t="shared" si="19"/>
        <v/>
      </c>
      <c r="BA142" s="246" t="str">
        <f t="shared" si="20"/>
        <v/>
      </c>
      <c r="BB142" s="262" t="str">
        <f t="shared" si="21"/>
        <v/>
      </c>
      <c r="BC142" s="272" t="str">
        <f t="shared" si="22"/>
        <v/>
      </c>
    </row>
    <row r="143" spans="4:55">
      <c r="D143" s="258" t="str">
        <f t="shared" si="12"/>
        <v/>
      </c>
      <c r="E143" s="243" t="str">
        <f t="shared" si="13"/>
        <v/>
      </c>
      <c r="G143" s="218" t="str">
        <f>IF(Q143=0,"",VLOOKUP($F:$F,zSbu!$B:$H,2,FALSE))</f>
        <v/>
      </c>
      <c r="H143" s="229"/>
      <c r="S143" s="261" t="str">
        <f t="shared" si="14"/>
        <v/>
      </c>
      <c r="W143" s="266" t="str">
        <f t="shared" si="15"/>
        <v/>
      </c>
      <c r="AU143" s="261" t="str">
        <f t="shared" si="16"/>
        <v/>
      </c>
      <c r="AV143" s="261" t="str">
        <f t="shared" si="17"/>
        <v/>
      </c>
      <c r="AW143" s="245" t="str">
        <f t="shared" si="18"/>
        <v/>
      </c>
      <c r="AX143" s="261" t="str">
        <f t="shared" si="19"/>
        <v/>
      </c>
      <c r="BA143" s="246" t="str">
        <f t="shared" si="20"/>
        <v/>
      </c>
      <c r="BB143" s="262" t="str">
        <f t="shared" si="21"/>
        <v/>
      </c>
      <c r="BC143" s="272" t="str">
        <f t="shared" si="22"/>
        <v/>
      </c>
    </row>
    <row r="144" spans="4:55">
      <c r="D144" s="258" t="str">
        <f t="shared" si="12"/>
        <v/>
      </c>
      <c r="E144" s="243" t="str">
        <f t="shared" si="13"/>
        <v/>
      </c>
      <c r="G144" s="218" t="str">
        <f>IF(Q144=0,"",VLOOKUP($F:$F,zSbu!$B:$H,2,FALSE))</f>
        <v/>
      </c>
      <c r="H144" s="229"/>
      <c r="S144" s="261" t="str">
        <f t="shared" si="14"/>
        <v/>
      </c>
      <c r="W144" s="266" t="str">
        <f t="shared" si="15"/>
        <v/>
      </c>
      <c r="AU144" s="261" t="str">
        <f t="shared" si="16"/>
        <v/>
      </c>
      <c r="AV144" s="261" t="str">
        <f t="shared" si="17"/>
        <v/>
      </c>
      <c r="AW144" s="245" t="str">
        <f t="shared" si="18"/>
        <v/>
      </c>
      <c r="AX144" s="261" t="str">
        <f t="shared" si="19"/>
        <v/>
      </c>
      <c r="BA144" s="246" t="str">
        <f t="shared" si="20"/>
        <v/>
      </c>
      <c r="BB144" s="262" t="str">
        <f t="shared" si="21"/>
        <v/>
      </c>
      <c r="BC144" s="272" t="str">
        <f t="shared" si="22"/>
        <v/>
      </c>
    </row>
    <row r="145" spans="4:55">
      <c r="D145" s="258" t="str">
        <f t="shared" si="12"/>
        <v/>
      </c>
      <c r="E145" s="243" t="str">
        <f t="shared" si="13"/>
        <v/>
      </c>
      <c r="G145" s="218" t="str">
        <f>IF(Q145=0,"",VLOOKUP($F:$F,zSbu!$B:$H,2,FALSE))</f>
        <v/>
      </c>
      <c r="H145" s="229"/>
      <c r="S145" s="261" t="str">
        <f t="shared" si="14"/>
        <v/>
      </c>
      <c r="W145" s="266" t="str">
        <f t="shared" si="15"/>
        <v/>
      </c>
      <c r="AU145" s="261" t="str">
        <f t="shared" si="16"/>
        <v/>
      </c>
      <c r="AV145" s="261" t="str">
        <f t="shared" si="17"/>
        <v/>
      </c>
      <c r="AW145" s="245" t="str">
        <f t="shared" si="18"/>
        <v/>
      </c>
      <c r="AX145" s="261" t="str">
        <f t="shared" si="19"/>
        <v/>
      </c>
      <c r="BA145" s="246" t="str">
        <f t="shared" si="20"/>
        <v/>
      </c>
      <c r="BB145" s="262" t="str">
        <f t="shared" si="21"/>
        <v/>
      </c>
      <c r="BC145" s="272" t="str">
        <f t="shared" si="22"/>
        <v/>
      </c>
    </row>
    <row r="146" spans="4:55">
      <c r="D146" s="258" t="str">
        <f t="shared" ref="D146:D200" si="23">IF(ISNA(G146)=TRUE,-1,"")</f>
        <v/>
      </c>
      <c r="E146" s="243" t="str">
        <f t="shared" ref="E146:E200" si="24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5">IF(Q146=0,"",Q146-R146)</f>
        <v/>
      </c>
      <c r="W146" s="266" t="str">
        <f t="shared" ref="W146:W200" si="26">IF(Q146=0,"",S146-T146)</f>
        <v/>
      </c>
      <c r="AU146" s="261" t="str">
        <f t="shared" ref="AU146:AU200" si="27">IF(Q146=0,"",SUM(AM146:AT146))</f>
        <v/>
      </c>
      <c r="AV146" s="261" t="str">
        <f t="shared" ref="AV146:AV200" si="28">IF(Q146=0,"",SUM(AD146:AL146)+AU146)</f>
        <v/>
      </c>
      <c r="AW146" s="245" t="str">
        <f t="shared" ref="AW146:AW200" si="29">IF(Q146=0,"",(Q146-R146-T146-SUM(X146:Z146)+SUM(AA146:AC146)-SUM(AD146:AT146)-AV146))</f>
        <v/>
      </c>
      <c r="AX146" s="261" t="str">
        <f t="shared" ref="AX146:AX200" si="30">IF(Q146=0,"",(W146-SUM(X146:Z146)+SUM(AA146:AC146)-AV146-AW146))</f>
        <v/>
      </c>
      <c r="BA146" s="246" t="str">
        <f t="shared" ref="BA146:BA200" si="31">IF(Q146=0,"",(AW146-SUM(AX146:AZ146)))</f>
        <v/>
      </c>
      <c r="BB146" s="262" t="str">
        <f t="shared" ref="BB146:BB200" si="32">IF(Q146=0,"",(AX146-SUM(AY146:BA146)))</f>
        <v/>
      </c>
      <c r="BC146" s="272" t="str">
        <f t="shared" ref="BC146:BC200" si="33">IF(Q146=0,"",AX146/Q146)</f>
        <v/>
      </c>
    </row>
    <row r="147" spans="4:55">
      <c r="D147" s="258" t="str">
        <f t="shared" si="23"/>
        <v/>
      </c>
      <c r="E147" s="243" t="str">
        <f t="shared" si="24"/>
        <v/>
      </c>
      <c r="G147" s="218" t="str">
        <f>IF(Q147=0,"",VLOOKUP($F:$F,zSbu!$B:$H,2,FALSE))</f>
        <v/>
      </c>
      <c r="H147" s="229"/>
      <c r="S147" s="261" t="str">
        <f t="shared" si="25"/>
        <v/>
      </c>
      <c r="W147" s="266" t="str">
        <f t="shared" si="26"/>
        <v/>
      </c>
      <c r="AU147" s="261" t="str">
        <f t="shared" si="27"/>
        <v/>
      </c>
      <c r="AV147" s="261" t="str">
        <f t="shared" si="28"/>
        <v/>
      </c>
      <c r="AW147" s="245" t="str">
        <f t="shared" si="29"/>
        <v/>
      </c>
      <c r="AX147" s="261" t="str">
        <f t="shared" si="30"/>
        <v/>
      </c>
      <c r="BA147" s="246" t="str">
        <f t="shared" si="31"/>
        <v/>
      </c>
      <c r="BB147" s="262" t="str">
        <f t="shared" si="32"/>
        <v/>
      </c>
      <c r="BC147" s="272" t="str">
        <f t="shared" si="33"/>
        <v/>
      </c>
    </row>
    <row r="148" spans="4:55">
      <c r="D148" s="258" t="str">
        <f t="shared" si="23"/>
        <v/>
      </c>
      <c r="E148" s="243" t="str">
        <f t="shared" si="24"/>
        <v/>
      </c>
      <c r="G148" s="218" t="str">
        <f>IF(Q148=0,"",VLOOKUP($F:$F,zSbu!$B:$H,2,FALSE))</f>
        <v/>
      </c>
      <c r="H148" s="229"/>
      <c r="S148" s="261" t="str">
        <f t="shared" si="25"/>
        <v/>
      </c>
      <c r="W148" s="266" t="str">
        <f t="shared" si="26"/>
        <v/>
      </c>
      <c r="AU148" s="261" t="str">
        <f t="shared" si="27"/>
        <v/>
      </c>
      <c r="AV148" s="261" t="str">
        <f t="shared" si="28"/>
        <v/>
      </c>
      <c r="AW148" s="245" t="str">
        <f t="shared" si="29"/>
        <v/>
      </c>
      <c r="AX148" s="261" t="str">
        <f t="shared" si="30"/>
        <v/>
      </c>
      <c r="BA148" s="246" t="str">
        <f t="shared" si="31"/>
        <v/>
      </c>
      <c r="BB148" s="262" t="str">
        <f t="shared" si="32"/>
        <v/>
      </c>
      <c r="BC148" s="272" t="str">
        <f t="shared" si="33"/>
        <v/>
      </c>
    </row>
    <row r="149" spans="4:55">
      <c r="D149" s="258" t="str">
        <f t="shared" si="23"/>
        <v/>
      </c>
      <c r="E149" s="243" t="str">
        <f t="shared" si="24"/>
        <v/>
      </c>
      <c r="G149" s="218" t="str">
        <f>IF(Q149=0,"",VLOOKUP($F:$F,zSbu!$B:$H,2,FALSE))</f>
        <v/>
      </c>
      <c r="H149" s="229"/>
      <c r="S149" s="261" t="str">
        <f t="shared" si="25"/>
        <v/>
      </c>
      <c r="W149" s="266" t="str">
        <f t="shared" si="26"/>
        <v/>
      </c>
      <c r="AU149" s="261" t="str">
        <f t="shared" si="27"/>
        <v/>
      </c>
      <c r="AV149" s="261" t="str">
        <f t="shared" si="28"/>
        <v/>
      </c>
      <c r="AW149" s="245" t="str">
        <f t="shared" si="29"/>
        <v/>
      </c>
      <c r="AX149" s="261" t="str">
        <f t="shared" si="30"/>
        <v/>
      </c>
      <c r="BA149" s="246" t="str">
        <f t="shared" si="31"/>
        <v/>
      </c>
      <c r="BB149" s="262" t="str">
        <f t="shared" si="32"/>
        <v/>
      </c>
      <c r="BC149" s="272" t="str">
        <f t="shared" si="33"/>
        <v/>
      </c>
    </row>
    <row r="150" spans="4:55">
      <c r="D150" s="258" t="str">
        <f t="shared" si="23"/>
        <v/>
      </c>
      <c r="E150" s="243" t="str">
        <f t="shared" si="24"/>
        <v/>
      </c>
      <c r="G150" s="218" t="str">
        <f>IF(Q150=0,"",VLOOKUP($F:$F,zSbu!$B:$H,2,FALSE))</f>
        <v/>
      </c>
      <c r="S150" s="261" t="str">
        <f t="shared" si="25"/>
        <v/>
      </c>
      <c r="W150" s="266" t="str">
        <f t="shared" si="26"/>
        <v/>
      </c>
      <c r="AU150" s="261" t="str">
        <f t="shared" si="27"/>
        <v/>
      </c>
      <c r="AV150" s="261" t="str">
        <f t="shared" si="28"/>
        <v/>
      </c>
      <c r="AW150" s="245" t="str">
        <f t="shared" si="29"/>
        <v/>
      </c>
      <c r="AX150" s="261" t="str">
        <f t="shared" si="30"/>
        <v/>
      </c>
      <c r="BA150" s="246" t="str">
        <f t="shared" si="31"/>
        <v/>
      </c>
      <c r="BB150" s="262" t="str">
        <f t="shared" si="32"/>
        <v/>
      </c>
      <c r="BC150" s="272" t="str">
        <f t="shared" si="33"/>
        <v/>
      </c>
    </row>
    <row r="151" spans="4:55">
      <c r="D151" s="258" t="str">
        <f t="shared" si="23"/>
        <v/>
      </c>
      <c r="E151" s="243" t="str">
        <f t="shared" si="24"/>
        <v/>
      </c>
      <c r="G151" s="218" t="str">
        <f>IF(Q151=0,"",VLOOKUP($F:$F,zSbu!$B:$H,2,FALSE))</f>
        <v/>
      </c>
      <c r="S151" s="261" t="str">
        <f t="shared" si="25"/>
        <v/>
      </c>
      <c r="W151" s="266" t="str">
        <f t="shared" si="26"/>
        <v/>
      </c>
      <c r="AU151" s="261" t="str">
        <f t="shared" si="27"/>
        <v/>
      </c>
      <c r="AV151" s="261" t="str">
        <f t="shared" si="28"/>
        <v/>
      </c>
      <c r="AW151" s="245" t="str">
        <f t="shared" si="29"/>
        <v/>
      </c>
      <c r="AX151" s="261" t="str">
        <f t="shared" si="30"/>
        <v/>
      </c>
      <c r="BA151" s="246" t="str">
        <f t="shared" si="31"/>
        <v/>
      </c>
      <c r="BB151" s="262" t="str">
        <f t="shared" si="32"/>
        <v/>
      </c>
      <c r="BC151" s="272" t="str">
        <f t="shared" si="33"/>
        <v/>
      </c>
    </row>
    <row r="152" spans="4:55">
      <c r="D152" s="258" t="str">
        <f t="shared" si="23"/>
        <v/>
      </c>
      <c r="E152" s="243" t="str">
        <f t="shared" si="24"/>
        <v/>
      </c>
      <c r="G152" s="218" t="str">
        <f>IF(Q152=0,"",VLOOKUP($F:$F,zSbu!$B:$H,2,FALSE))</f>
        <v/>
      </c>
      <c r="S152" s="261" t="str">
        <f t="shared" si="25"/>
        <v/>
      </c>
      <c r="W152" s="266" t="str">
        <f t="shared" si="26"/>
        <v/>
      </c>
      <c r="AU152" s="261" t="str">
        <f t="shared" si="27"/>
        <v/>
      </c>
      <c r="AV152" s="261" t="str">
        <f t="shared" si="28"/>
        <v/>
      </c>
      <c r="AW152" s="245" t="str">
        <f t="shared" si="29"/>
        <v/>
      </c>
      <c r="AX152" s="261" t="str">
        <f t="shared" si="30"/>
        <v/>
      </c>
      <c r="BA152" s="246" t="str">
        <f t="shared" si="31"/>
        <v/>
      </c>
      <c r="BB152" s="262" t="str">
        <f t="shared" si="32"/>
        <v/>
      </c>
      <c r="BC152" s="272" t="str">
        <f t="shared" si="33"/>
        <v/>
      </c>
    </row>
    <row r="153" spans="4:55">
      <c r="D153" s="258" t="str">
        <f t="shared" si="23"/>
        <v/>
      </c>
      <c r="E153" s="243" t="str">
        <f t="shared" si="24"/>
        <v/>
      </c>
      <c r="G153" s="218" t="str">
        <f>IF(Q153=0,"",VLOOKUP($F:$F,zSbu!$B:$H,2,FALSE))</f>
        <v/>
      </c>
      <c r="S153" s="261" t="str">
        <f t="shared" si="25"/>
        <v/>
      </c>
      <c r="W153" s="266" t="str">
        <f t="shared" si="26"/>
        <v/>
      </c>
      <c r="AU153" s="261" t="str">
        <f t="shared" si="27"/>
        <v/>
      </c>
      <c r="AV153" s="261" t="str">
        <f t="shared" si="28"/>
        <v/>
      </c>
      <c r="AW153" s="245" t="str">
        <f t="shared" si="29"/>
        <v/>
      </c>
      <c r="AX153" s="261" t="str">
        <f t="shared" si="30"/>
        <v/>
      </c>
      <c r="BA153" s="246" t="str">
        <f t="shared" si="31"/>
        <v/>
      </c>
      <c r="BB153" s="262" t="str">
        <f t="shared" si="32"/>
        <v/>
      </c>
      <c r="BC153" s="272" t="str">
        <f t="shared" si="33"/>
        <v/>
      </c>
    </row>
    <row r="154" spans="4:55">
      <c r="D154" s="258" t="str">
        <f t="shared" si="23"/>
        <v/>
      </c>
      <c r="E154" s="243" t="str">
        <f t="shared" si="24"/>
        <v/>
      </c>
      <c r="G154" s="218" t="str">
        <f>IF(Q154=0,"",VLOOKUP($F:$F,zSbu!$B:$H,2,FALSE))</f>
        <v/>
      </c>
      <c r="S154" s="261" t="str">
        <f t="shared" si="25"/>
        <v/>
      </c>
      <c r="W154" s="266" t="str">
        <f t="shared" si="26"/>
        <v/>
      </c>
      <c r="AU154" s="261" t="str">
        <f t="shared" si="27"/>
        <v/>
      </c>
      <c r="AV154" s="261" t="str">
        <f t="shared" si="28"/>
        <v/>
      </c>
      <c r="AW154" s="245" t="str">
        <f t="shared" si="29"/>
        <v/>
      </c>
      <c r="AX154" s="261" t="str">
        <f t="shared" si="30"/>
        <v/>
      </c>
      <c r="BA154" s="246" t="str">
        <f t="shared" si="31"/>
        <v/>
      </c>
      <c r="BB154" s="262" t="str">
        <f t="shared" si="32"/>
        <v/>
      </c>
      <c r="BC154" s="272" t="str">
        <f t="shared" si="33"/>
        <v/>
      </c>
    </row>
    <row r="155" spans="4:55">
      <c r="D155" s="258" t="str">
        <f t="shared" si="23"/>
        <v/>
      </c>
      <c r="E155" s="243" t="str">
        <f t="shared" si="24"/>
        <v/>
      </c>
      <c r="G155" s="218" t="str">
        <f>IF(Q155=0,"",VLOOKUP($F:$F,zSbu!$B:$H,2,FALSE))</f>
        <v/>
      </c>
      <c r="S155" s="261" t="str">
        <f t="shared" si="25"/>
        <v/>
      </c>
      <c r="W155" s="266" t="str">
        <f t="shared" si="26"/>
        <v/>
      </c>
      <c r="AU155" s="261" t="str">
        <f t="shared" si="27"/>
        <v/>
      </c>
      <c r="AV155" s="261" t="str">
        <f t="shared" si="28"/>
        <v/>
      </c>
      <c r="AW155" s="245" t="str">
        <f t="shared" si="29"/>
        <v/>
      </c>
      <c r="AX155" s="261" t="str">
        <f t="shared" si="30"/>
        <v/>
      </c>
      <c r="BA155" s="246" t="str">
        <f t="shared" si="31"/>
        <v/>
      </c>
      <c r="BB155" s="262" t="str">
        <f t="shared" si="32"/>
        <v/>
      </c>
      <c r="BC155" s="272" t="str">
        <f t="shared" si="33"/>
        <v/>
      </c>
    </row>
    <row r="156" spans="4:55">
      <c r="D156" s="258" t="str">
        <f t="shared" si="23"/>
        <v/>
      </c>
      <c r="E156" s="243" t="str">
        <f t="shared" si="24"/>
        <v/>
      </c>
      <c r="G156" s="218" t="str">
        <f>IF(Q156=0,"",VLOOKUP($F:$F,zSbu!$B:$H,2,FALSE))</f>
        <v/>
      </c>
      <c r="S156" s="261" t="str">
        <f t="shared" si="25"/>
        <v/>
      </c>
      <c r="W156" s="266" t="str">
        <f t="shared" si="26"/>
        <v/>
      </c>
      <c r="AU156" s="261" t="str">
        <f t="shared" si="27"/>
        <v/>
      </c>
      <c r="AV156" s="261" t="str">
        <f t="shared" si="28"/>
        <v/>
      </c>
      <c r="AW156" s="245" t="str">
        <f t="shared" si="29"/>
        <v/>
      </c>
      <c r="AX156" s="261" t="str">
        <f t="shared" si="30"/>
        <v/>
      </c>
      <c r="BA156" s="246" t="str">
        <f t="shared" si="31"/>
        <v/>
      </c>
      <c r="BB156" s="262" t="str">
        <f t="shared" si="32"/>
        <v/>
      </c>
      <c r="BC156" s="272" t="str">
        <f t="shared" si="33"/>
        <v/>
      </c>
    </row>
    <row r="157" spans="4:55">
      <c r="D157" s="258" t="str">
        <f t="shared" si="23"/>
        <v/>
      </c>
      <c r="E157" s="243" t="str">
        <f t="shared" si="24"/>
        <v/>
      </c>
      <c r="G157" s="218" t="str">
        <f>IF(Q157=0,"",VLOOKUP($F:$F,zSbu!$B:$H,2,FALSE))</f>
        <v/>
      </c>
      <c r="S157" s="261" t="str">
        <f t="shared" si="25"/>
        <v/>
      </c>
      <c r="W157" s="266" t="str">
        <f t="shared" si="26"/>
        <v/>
      </c>
      <c r="AU157" s="261" t="str">
        <f t="shared" si="27"/>
        <v/>
      </c>
      <c r="AV157" s="261" t="str">
        <f t="shared" si="28"/>
        <v/>
      </c>
      <c r="AW157" s="245" t="str">
        <f t="shared" si="29"/>
        <v/>
      </c>
      <c r="AX157" s="261" t="str">
        <f t="shared" si="30"/>
        <v/>
      </c>
      <c r="BA157" s="246" t="str">
        <f t="shared" si="31"/>
        <v/>
      </c>
      <c r="BB157" s="262" t="str">
        <f t="shared" si="32"/>
        <v/>
      </c>
      <c r="BC157" s="272" t="str">
        <f t="shared" si="33"/>
        <v/>
      </c>
    </row>
    <row r="158" spans="4:55">
      <c r="D158" s="258" t="str">
        <f t="shared" si="23"/>
        <v/>
      </c>
      <c r="E158" s="243" t="str">
        <f t="shared" si="24"/>
        <v/>
      </c>
      <c r="G158" s="218" t="str">
        <f>IF(Q158=0,"",VLOOKUP($F:$F,zSbu!$B:$H,2,FALSE))</f>
        <v/>
      </c>
      <c r="S158" s="261" t="str">
        <f t="shared" si="25"/>
        <v/>
      </c>
      <c r="W158" s="266" t="str">
        <f t="shared" si="26"/>
        <v/>
      </c>
      <c r="AU158" s="261" t="str">
        <f t="shared" si="27"/>
        <v/>
      </c>
      <c r="AV158" s="261" t="str">
        <f t="shared" si="28"/>
        <v/>
      </c>
      <c r="AW158" s="245" t="str">
        <f t="shared" si="29"/>
        <v/>
      </c>
      <c r="AX158" s="261" t="str">
        <f t="shared" si="30"/>
        <v/>
      </c>
      <c r="BA158" s="246" t="str">
        <f t="shared" si="31"/>
        <v/>
      </c>
      <c r="BB158" s="262" t="str">
        <f t="shared" si="32"/>
        <v/>
      </c>
      <c r="BC158" s="272" t="str">
        <f t="shared" si="33"/>
        <v/>
      </c>
    </row>
    <row r="159" spans="4:55">
      <c r="D159" s="258" t="str">
        <f t="shared" si="23"/>
        <v/>
      </c>
      <c r="E159" s="243" t="str">
        <f t="shared" si="24"/>
        <v/>
      </c>
      <c r="G159" s="218" t="str">
        <f>IF(Q159=0,"",VLOOKUP($F:$F,zSbu!$B:$H,2,FALSE))</f>
        <v/>
      </c>
      <c r="S159" s="261" t="str">
        <f t="shared" si="25"/>
        <v/>
      </c>
      <c r="W159" s="266" t="str">
        <f t="shared" si="26"/>
        <v/>
      </c>
      <c r="AU159" s="261" t="str">
        <f t="shared" si="27"/>
        <v/>
      </c>
      <c r="AV159" s="261" t="str">
        <f t="shared" si="28"/>
        <v/>
      </c>
      <c r="AW159" s="245" t="str">
        <f t="shared" si="29"/>
        <v/>
      </c>
      <c r="AX159" s="261" t="str">
        <f t="shared" si="30"/>
        <v/>
      </c>
      <c r="BA159" s="246" t="str">
        <f t="shared" si="31"/>
        <v/>
      </c>
      <c r="BB159" s="262" t="str">
        <f t="shared" si="32"/>
        <v/>
      </c>
      <c r="BC159" s="272" t="str">
        <f t="shared" si="33"/>
        <v/>
      </c>
    </row>
    <row r="160" spans="4:55">
      <c r="D160" s="258" t="str">
        <f t="shared" si="23"/>
        <v/>
      </c>
      <c r="E160" s="243" t="str">
        <f t="shared" si="24"/>
        <v/>
      </c>
      <c r="G160" s="218" t="str">
        <f>IF(Q160=0,"",VLOOKUP($F:$F,zSbu!$B:$H,2,FALSE))</f>
        <v/>
      </c>
      <c r="S160" s="261" t="str">
        <f t="shared" si="25"/>
        <v/>
      </c>
      <c r="W160" s="266" t="str">
        <f t="shared" si="26"/>
        <v/>
      </c>
      <c r="AU160" s="261" t="str">
        <f t="shared" si="27"/>
        <v/>
      </c>
      <c r="AV160" s="261" t="str">
        <f t="shared" si="28"/>
        <v/>
      </c>
      <c r="AW160" s="245" t="str">
        <f t="shared" si="29"/>
        <v/>
      </c>
      <c r="AX160" s="261" t="str">
        <f t="shared" si="30"/>
        <v/>
      </c>
      <c r="BA160" s="246" t="str">
        <f t="shared" si="31"/>
        <v/>
      </c>
      <c r="BB160" s="262" t="str">
        <f t="shared" si="32"/>
        <v/>
      </c>
      <c r="BC160" s="272" t="str">
        <f t="shared" si="33"/>
        <v/>
      </c>
    </row>
    <row r="161" spans="4:55">
      <c r="D161" s="258" t="str">
        <f t="shared" si="23"/>
        <v/>
      </c>
      <c r="E161" s="243" t="str">
        <f t="shared" si="24"/>
        <v/>
      </c>
      <c r="G161" s="218" t="str">
        <f>IF(Q161=0,"",VLOOKUP($F:$F,zSbu!$B:$H,2,FALSE))</f>
        <v/>
      </c>
      <c r="S161" s="261" t="str">
        <f t="shared" si="25"/>
        <v/>
      </c>
      <c r="W161" s="266" t="str">
        <f t="shared" si="26"/>
        <v/>
      </c>
      <c r="AU161" s="261" t="str">
        <f t="shared" si="27"/>
        <v/>
      </c>
      <c r="AV161" s="261" t="str">
        <f t="shared" si="28"/>
        <v/>
      </c>
      <c r="AW161" s="245" t="str">
        <f t="shared" si="29"/>
        <v/>
      </c>
      <c r="AX161" s="261" t="str">
        <f t="shared" si="30"/>
        <v/>
      </c>
      <c r="BA161" s="246" t="str">
        <f t="shared" si="31"/>
        <v/>
      </c>
      <c r="BB161" s="262" t="str">
        <f t="shared" si="32"/>
        <v/>
      </c>
      <c r="BC161" s="272" t="str">
        <f t="shared" si="33"/>
        <v/>
      </c>
    </row>
    <row r="162" spans="4:55">
      <c r="D162" s="258" t="str">
        <f t="shared" si="23"/>
        <v/>
      </c>
      <c r="E162" s="243" t="str">
        <f t="shared" si="24"/>
        <v/>
      </c>
      <c r="G162" s="218" t="str">
        <f>IF(Q162=0,"",VLOOKUP($F:$F,zSbu!$B:$H,2,FALSE))</f>
        <v/>
      </c>
      <c r="S162" s="261" t="str">
        <f t="shared" si="25"/>
        <v/>
      </c>
      <c r="W162" s="266" t="str">
        <f t="shared" si="26"/>
        <v/>
      </c>
      <c r="AU162" s="261" t="str">
        <f t="shared" si="27"/>
        <v/>
      </c>
      <c r="AV162" s="261" t="str">
        <f t="shared" si="28"/>
        <v/>
      </c>
      <c r="AW162" s="245" t="str">
        <f t="shared" si="29"/>
        <v/>
      </c>
      <c r="AX162" s="261" t="str">
        <f t="shared" si="30"/>
        <v/>
      </c>
      <c r="BA162" s="246" t="str">
        <f t="shared" si="31"/>
        <v/>
      </c>
      <c r="BB162" s="262" t="str">
        <f t="shared" si="32"/>
        <v/>
      </c>
      <c r="BC162" s="272" t="str">
        <f t="shared" si="33"/>
        <v/>
      </c>
    </row>
    <row r="163" spans="4:55">
      <c r="D163" s="258" t="str">
        <f t="shared" si="23"/>
        <v/>
      </c>
      <c r="E163" s="243" t="str">
        <f t="shared" si="24"/>
        <v/>
      </c>
      <c r="G163" s="218" t="str">
        <f>IF(Q163=0,"",VLOOKUP($F:$F,zSbu!$B:$H,2,FALSE))</f>
        <v/>
      </c>
      <c r="S163" s="261" t="str">
        <f t="shared" si="25"/>
        <v/>
      </c>
      <c r="W163" s="266" t="str">
        <f t="shared" si="26"/>
        <v/>
      </c>
      <c r="AU163" s="261" t="str">
        <f t="shared" si="27"/>
        <v/>
      </c>
      <c r="AV163" s="261" t="str">
        <f t="shared" si="28"/>
        <v/>
      </c>
      <c r="AW163" s="245" t="str">
        <f t="shared" si="29"/>
        <v/>
      </c>
      <c r="AX163" s="261" t="str">
        <f t="shared" si="30"/>
        <v/>
      </c>
      <c r="BA163" s="246" t="str">
        <f t="shared" si="31"/>
        <v/>
      </c>
      <c r="BB163" s="262" t="str">
        <f t="shared" si="32"/>
        <v/>
      </c>
      <c r="BC163" s="272" t="str">
        <f t="shared" si="33"/>
        <v/>
      </c>
    </row>
    <row r="164" spans="4:55">
      <c r="D164" s="258" t="str">
        <f t="shared" si="23"/>
        <v/>
      </c>
      <c r="E164" s="243" t="str">
        <f t="shared" si="24"/>
        <v/>
      </c>
      <c r="G164" s="218" t="str">
        <f>IF(Q164=0,"",VLOOKUP($F:$F,zSbu!$B:$H,2,FALSE))</f>
        <v/>
      </c>
      <c r="S164" s="261" t="str">
        <f t="shared" si="25"/>
        <v/>
      </c>
      <c r="W164" s="266" t="str">
        <f t="shared" si="26"/>
        <v/>
      </c>
      <c r="AU164" s="261" t="str">
        <f t="shared" si="27"/>
        <v/>
      </c>
      <c r="AV164" s="261" t="str">
        <f t="shared" si="28"/>
        <v/>
      </c>
      <c r="AW164" s="245" t="str">
        <f t="shared" si="29"/>
        <v/>
      </c>
      <c r="AX164" s="261" t="str">
        <f t="shared" si="30"/>
        <v/>
      </c>
      <c r="BA164" s="246" t="str">
        <f t="shared" si="31"/>
        <v/>
      </c>
      <c r="BB164" s="262" t="str">
        <f t="shared" si="32"/>
        <v/>
      </c>
      <c r="BC164" s="272" t="str">
        <f t="shared" si="33"/>
        <v/>
      </c>
    </row>
    <row r="165" spans="4:55">
      <c r="D165" s="258" t="str">
        <f t="shared" si="23"/>
        <v/>
      </c>
      <c r="E165" s="243" t="str">
        <f t="shared" si="24"/>
        <v/>
      </c>
      <c r="G165" s="218" t="str">
        <f>IF(Q165=0,"",VLOOKUP($F:$F,zSbu!$B:$H,2,FALSE))</f>
        <v/>
      </c>
      <c r="S165" s="261" t="str">
        <f t="shared" si="25"/>
        <v/>
      </c>
      <c r="W165" s="266" t="str">
        <f t="shared" si="26"/>
        <v/>
      </c>
      <c r="AU165" s="261" t="str">
        <f t="shared" si="27"/>
        <v/>
      </c>
      <c r="AV165" s="261" t="str">
        <f t="shared" si="28"/>
        <v/>
      </c>
      <c r="AW165" s="245" t="str">
        <f t="shared" si="29"/>
        <v/>
      </c>
      <c r="AX165" s="261" t="str">
        <f t="shared" si="30"/>
        <v/>
      </c>
      <c r="BA165" s="246" t="str">
        <f t="shared" si="31"/>
        <v/>
      </c>
      <c r="BB165" s="262" t="str">
        <f t="shared" si="32"/>
        <v/>
      </c>
      <c r="BC165" s="272" t="str">
        <f t="shared" si="33"/>
        <v/>
      </c>
    </row>
    <row r="166" spans="4:55">
      <c r="D166" s="258" t="str">
        <f t="shared" si="23"/>
        <v/>
      </c>
      <c r="E166" s="243" t="str">
        <f t="shared" si="24"/>
        <v/>
      </c>
      <c r="G166" s="218" t="str">
        <f>IF(Q166=0,"",VLOOKUP($F:$F,zSbu!$B:$H,2,FALSE))</f>
        <v/>
      </c>
      <c r="S166" s="261" t="str">
        <f t="shared" si="25"/>
        <v/>
      </c>
      <c r="W166" s="266" t="str">
        <f t="shared" si="26"/>
        <v/>
      </c>
      <c r="AU166" s="261" t="str">
        <f t="shared" si="27"/>
        <v/>
      </c>
      <c r="AV166" s="261" t="str">
        <f t="shared" si="28"/>
        <v/>
      </c>
      <c r="AW166" s="245" t="str">
        <f t="shared" si="29"/>
        <v/>
      </c>
      <c r="AX166" s="261" t="str">
        <f t="shared" si="30"/>
        <v/>
      </c>
      <c r="BA166" s="246" t="str">
        <f t="shared" si="31"/>
        <v/>
      </c>
      <c r="BB166" s="262" t="str">
        <f t="shared" si="32"/>
        <v/>
      </c>
      <c r="BC166" s="272" t="str">
        <f t="shared" si="33"/>
        <v/>
      </c>
    </row>
    <row r="167" spans="4:55">
      <c r="D167" s="258" t="str">
        <f t="shared" si="23"/>
        <v/>
      </c>
      <c r="E167" s="243" t="str">
        <f t="shared" si="24"/>
        <v/>
      </c>
      <c r="G167" s="218" t="str">
        <f>IF(Q167=0,"",VLOOKUP($F:$F,zSbu!$B:$H,2,FALSE))</f>
        <v/>
      </c>
      <c r="S167" s="261" t="str">
        <f t="shared" si="25"/>
        <v/>
      </c>
      <c r="W167" s="266" t="str">
        <f t="shared" si="26"/>
        <v/>
      </c>
      <c r="AU167" s="261" t="str">
        <f t="shared" si="27"/>
        <v/>
      </c>
      <c r="AV167" s="261" t="str">
        <f t="shared" si="28"/>
        <v/>
      </c>
      <c r="AW167" s="245" t="str">
        <f t="shared" si="29"/>
        <v/>
      </c>
      <c r="AX167" s="261" t="str">
        <f t="shared" si="30"/>
        <v/>
      </c>
      <c r="BA167" s="246" t="str">
        <f t="shared" si="31"/>
        <v/>
      </c>
      <c r="BB167" s="262" t="str">
        <f t="shared" si="32"/>
        <v/>
      </c>
      <c r="BC167" s="272" t="str">
        <f t="shared" si="33"/>
        <v/>
      </c>
    </row>
    <row r="168" spans="4:55">
      <c r="D168" s="258" t="str">
        <f t="shared" si="23"/>
        <v/>
      </c>
      <c r="E168" s="243" t="str">
        <f t="shared" si="24"/>
        <v/>
      </c>
      <c r="G168" s="218" t="str">
        <f>IF(Q168=0,"",VLOOKUP($F:$F,zSbu!$B:$H,2,FALSE))</f>
        <v/>
      </c>
      <c r="S168" s="261" t="str">
        <f t="shared" si="25"/>
        <v/>
      </c>
      <c r="W168" s="266" t="str">
        <f t="shared" si="26"/>
        <v/>
      </c>
      <c r="AU168" s="261" t="str">
        <f t="shared" si="27"/>
        <v/>
      </c>
      <c r="AV168" s="261" t="str">
        <f t="shared" si="28"/>
        <v/>
      </c>
      <c r="AW168" s="245" t="str">
        <f t="shared" si="29"/>
        <v/>
      </c>
      <c r="AX168" s="261" t="str">
        <f t="shared" si="30"/>
        <v/>
      </c>
      <c r="BA168" s="246" t="str">
        <f t="shared" si="31"/>
        <v/>
      </c>
      <c r="BB168" s="262" t="str">
        <f t="shared" si="32"/>
        <v/>
      </c>
      <c r="BC168" s="272" t="str">
        <f t="shared" si="33"/>
        <v/>
      </c>
    </row>
    <row r="169" spans="4:55">
      <c r="D169" s="258" t="str">
        <f t="shared" si="23"/>
        <v/>
      </c>
      <c r="E169" s="243" t="str">
        <f t="shared" si="24"/>
        <v/>
      </c>
      <c r="G169" s="218" t="str">
        <f>IF(Q169=0,"",VLOOKUP($F:$F,zSbu!$B:$H,2,FALSE))</f>
        <v/>
      </c>
      <c r="S169" s="261" t="str">
        <f t="shared" si="25"/>
        <v/>
      </c>
      <c r="W169" s="266" t="str">
        <f t="shared" si="26"/>
        <v/>
      </c>
      <c r="AU169" s="261" t="str">
        <f t="shared" si="27"/>
        <v/>
      </c>
      <c r="AV169" s="261" t="str">
        <f t="shared" si="28"/>
        <v/>
      </c>
      <c r="AW169" s="245" t="str">
        <f t="shared" si="29"/>
        <v/>
      </c>
      <c r="AX169" s="261" t="str">
        <f t="shared" si="30"/>
        <v/>
      </c>
      <c r="BA169" s="246" t="str">
        <f t="shared" si="31"/>
        <v/>
      </c>
      <c r="BB169" s="262" t="str">
        <f t="shared" si="32"/>
        <v/>
      </c>
      <c r="BC169" s="272" t="str">
        <f t="shared" si="33"/>
        <v/>
      </c>
    </row>
    <row r="170" spans="4:55">
      <c r="D170" s="258" t="str">
        <f t="shared" si="23"/>
        <v/>
      </c>
      <c r="E170" s="243" t="str">
        <f t="shared" si="24"/>
        <v/>
      </c>
      <c r="G170" s="218" t="str">
        <f>IF(Q170=0,"",VLOOKUP($F:$F,zSbu!$B:$H,2,FALSE))</f>
        <v/>
      </c>
      <c r="S170" s="261" t="str">
        <f t="shared" si="25"/>
        <v/>
      </c>
      <c r="W170" s="266" t="str">
        <f t="shared" si="26"/>
        <v/>
      </c>
      <c r="AU170" s="261" t="str">
        <f t="shared" si="27"/>
        <v/>
      </c>
      <c r="AV170" s="261" t="str">
        <f t="shared" si="28"/>
        <v/>
      </c>
      <c r="AW170" s="245" t="str">
        <f t="shared" si="29"/>
        <v/>
      </c>
      <c r="AX170" s="261" t="str">
        <f t="shared" si="30"/>
        <v/>
      </c>
      <c r="BA170" s="246" t="str">
        <f t="shared" si="31"/>
        <v/>
      </c>
      <c r="BB170" s="262" t="str">
        <f t="shared" si="32"/>
        <v/>
      </c>
      <c r="BC170" s="272" t="str">
        <f t="shared" si="33"/>
        <v/>
      </c>
    </row>
    <row r="171" spans="4:55">
      <c r="D171" s="258" t="str">
        <f t="shared" si="23"/>
        <v/>
      </c>
      <c r="E171" s="243" t="str">
        <f t="shared" si="24"/>
        <v/>
      </c>
      <c r="G171" s="218" t="str">
        <f>IF(Q171=0,"",VLOOKUP($F:$F,zSbu!$B:$H,2,FALSE))</f>
        <v/>
      </c>
      <c r="S171" s="261" t="str">
        <f t="shared" si="25"/>
        <v/>
      </c>
      <c r="W171" s="266" t="str">
        <f t="shared" si="26"/>
        <v/>
      </c>
      <c r="AU171" s="261" t="str">
        <f t="shared" si="27"/>
        <v/>
      </c>
      <c r="AV171" s="261" t="str">
        <f t="shared" si="28"/>
        <v/>
      </c>
      <c r="AW171" s="245" t="str">
        <f t="shared" si="29"/>
        <v/>
      </c>
      <c r="AX171" s="261" t="str">
        <f t="shared" si="30"/>
        <v/>
      </c>
      <c r="BA171" s="246" t="str">
        <f t="shared" si="31"/>
        <v/>
      </c>
      <c r="BB171" s="262" t="str">
        <f t="shared" si="32"/>
        <v/>
      </c>
      <c r="BC171" s="272" t="str">
        <f t="shared" si="33"/>
        <v/>
      </c>
    </row>
    <row r="172" spans="4:55">
      <c r="D172" s="258" t="str">
        <f t="shared" si="23"/>
        <v/>
      </c>
      <c r="E172" s="243" t="str">
        <f t="shared" si="24"/>
        <v/>
      </c>
      <c r="G172" s="218" t="str">
        <f>IF(Q172=0,"",VLOOKUP($F:$F,zSbu!$B:$H,2,FALSE))</f>
        <v/>
      </c>
      <c r="S172" s="261" t="str">
        <f t="shared" si="25"/>
        <v/>
      </c>
      <c r="W172" s="266" t="str">
        <f t="shared" si="26"/>
        <v/>
      </c>
      <c r="AU172" s="261" t="str">
        <f t="shared" si="27"/>
        <v/>
      </c>
      <c r="AV172" s="261" t="str">
        <f t="shared" si="28"/>
        <v/>
      </c>
      <c r="AW172" s="245" t="str">
        <f t="shared" si="29"/>
        <v/>
      </c>
      <c r="AX172" s="261" t="str">
        <f t="shared" si="30"/>
        <v/>
      </c>
      <c r="BA172" s="246" t="str">
        <f t="shared" si="31"/>
        <v/>
      </c>
      <c r="BB172" s="262" t="str">
        <f t="shared" si="32"/>
        <v/>
      </c>
      <c r="BC172" s="272" t="str">
        <f t="shared" si="33"/>
        <v/>
      </c>
    </row>
    <row r="173" spans="4:55">
      <c r="D173" s="258" t="str">
        <f t="shared" si="23"/>
        <v/>
      </c>
      <c r="E173" s="243" t="str">
        <f t="shared" si="24"/>
        <v/>
      </c>
      <c r="G173" s="218" t="str">
        <f>IF(Q173=0,"",VLOOKUP($F:$F,zSbu!$B:$H,2,FALSE))</f>
        <v/>
      </c>
      <c r="S173" s="261" t="str">
        <f t="shared" si="25"/>
        <v/>
      </c>
      <c r="W173" s="266" t="str">
        <f t="shared" si="26"/>
        <v/>
      </c>
      <c r="AU173" s="261" t="str">
        <f t="shared" si="27"/>
        <v/>
      </c>
      <c r="AV173" s="261" t="str">
        <f t="shared" si="28"/>
        <v/>
      </c>
      <c r="AW173" s="245" t="str">
        <f t="shared" si="29"/>
        <v/>
      </c>
      <c r="AX173" s="261" t="str">
        <f t="shared" si="30"/>
        <v/>
      </c>
      <c r="BA173" s="246" t="str">
        <f t="shared" si="31"/>
        <v/>
      </c>
      <c r="BB173" s="262" t="str">
        <f t="shared" si="32"/>
        <v/>
      </c>
      <c r="BC173" s="272" t="str">
        <f t="shared" si="33"/>
        <v/>
      </c>
    </row>
    <row r="174" spans="4:55">
      <c r="D174" s="258" t="str">
        <f t="shared" si="23"/>
        <v/>
      </c>
      <c r="E174" s="243" t="str">
        <f t="shared" si="24"/>
        <v/>
      </c>
      <c r="G174" s="218" t="str">
        <f>IF(Q174=0,"",VLOOKUP($F:$F,zSbu!$B:$H,2,FALSE))</f>
        <v/>
      </c>
      <c r="S174" s="261" t="str">
        <f t="shared" si="25"/>
        <v/>
      </c>
      <c r="W174" s="266" t="str">
        <f t="shared" si="26"/>
        <v/>
      </c>
      <c r="AU174" s="261" t="str">
        <f t="shared" si="27"/>
        <v/>
      </c>
      <c r="AV174" s="261" t="str">
        <f t="shared" si="28"/>
        <v/>
      </c>
      <c r="AW174" s="245" t="str">
        <f t="shared" si="29"/>
        <v/>
      </c>
      <c r="AX174" s="261" t="str">
        <f t="shared" si="30"/>
        <v/>
      </c>
      <c r="BA174" s="246" t="str">
        <f t="shared" si="31"/>
        <v/>
      </c>
      <c r="BB174" s="262" t="str">
        <f t="shared" si="32"/>
        <v/>
      </c>
      <c r="BC174" s="272" t="str">
        <f t="shared" si="33"/>
        <v/>
      </c>
    </row>
    <row r="175" spans="4:55">
      <c r="D175" s="258" t="str">
        <f t="shared" si="23"/>
        <v/>
      </c>
      <c r="E175" s="243" t="str">
        <f t="shared" si="24"/>
        <v/>
      </c>
      <c r="G175" s="218" t="str">
        <f>IF(Q175=0,"",VLOOKUP($F:$F,zSbu!$B:$H,2,FALSE))</f>
        <v/>
      </c>
      <c r="S175" s="261" t="str">
        <f t="shared" si="25"/>
        <v/>
      </c>
      <c r="W175" s="266" t="str">
        <f t="shared" si="26"/>
        <v/>
      </c>
      <c r="AU175" s="261" t="str">
        <f t="shared" si="27"/>
        <v/>
      </c>
      <c r="AV175" s="261" t="str">
        <f t="shared" si="28"/>
        <v/>
      </c>
      <c r="AW175" s="245" t="str">
        <f t="shared" si="29"/>
        <v/>
      </c>
      <c r="AX175" s="261" t="str">
        <f t="shared" si="30"/>
        <v/>
      </c>
      <c r="BA175" s="246" t="str">
        <f t="shared" si="31"/>
        <v/>
      </c>
      <c r="BB175" s="262" t="str">
        <f t="shared" si="32"/>
        <v/>
      </c>
      <c r="BC175" s="272" t="str">
        <f t="shared" si="33"/>
        <v/>
      </c>
    </row>
    <row r="176" spans="4:55">
      <c r="D176" s="258" t="str">
        <f t="shared" si="23"/>
        <v/>
      </c>
      <c r="E176" s="243" t="str">
        <f t="shared" si="24"/>
        <v/>
      </c>
      <c r="G176" s="218" t="str">
        <f>IF(Q176=0,"",VLOOKUP($F:$F,zSbu!$B:$H,2,FALSE))</f>
        <v/>
      </c>
      <c r="S176" s="261" t="str">
        <f t="shared" si="25"/>
        <v/>
      </c>
      <c r="W176" s="266" t="str">
        <f t="shared" si="26"/>
        <v/>
      </c>
      <c r="AU176" s="261" t="str">
        <f t="shared" si="27"/>
        <v/>
      </c>
      <c r="AV176" s="261" t="str">
        <f t="shared" si="28"/>
        <v/>
      </c>
      <c r="AW176" s="245" t="str">
        <f t="shared" si="29"/>
        <v/>
      </c>
      <c r="AX176" s="261" t="str">
        <f t="shared" si="30"/>
        <v/>
      </c>
      <c r="BA176" s="246" t="str">
        <f t="shared" si="31"/>
        <v/>
      </c>
      <c r="BB176" s="262" t="str">
        <f t="shared" si="32"/>
        <v/>
      </c>
      <c r="BC176" s="272" t="str">
        <f t="shared" si="33"/>
        <v/>
      </c>
    </row>
    <row r="177" spans="4:55">
      <c r="D177" s="258" t="str">
        <f t="shared" si="23"/>
        <v/>
      </c>
      <c r="E177" s="243" t="str">
        <f t="shared" si="24"/>
        <v/>
      </c>
      <c r="G177" s="218" t="str">
        <f>IF(Q177=0,"",VLOOKUP($F:$F,zSbu!$B:$H,2,FALSE))</f>
        <v/>
      </c>
      <c r="S177" s="261" t="str">
        <f t="shared" si="25"/>
        <v/>
      </c>
      <c r="W177" s="266" t="str">
        <f t="shared" si="26"/>
        <v/>
      </c>
      <c r="AU177" s="261" t="str">
        <f t="shared" si="27"/>
        <v/>
      </c>
      <c r="AV177" s="261" t="str">
        <f t="shared" si="28"/>
        <v/>
      </c>
      <c r="AW177" s="245" t="str">
        <f t="shared" si="29"/>
        <v/>
      </c>
      <c r="AX177" s="261" t="str">
        <f t="shared" si="30"/>
        <v/>
      </c>
      <c r="BA177" s="246" t="str">
        <f t="shared" si="31"/>
        <v/>
      </c>
      <c r="BB177" s="262" t="str">
        <f t="shared" si="32"/>
        <v/>
      </c>
      <c r="BC177" s="272" t="str">
        <f t="shared" si="33"/>
        <v/>
      </c>
    </row>
    <row r="178" spans="4:55">
      <c r="D178" s="258" t="str">
        <f t="shared" si="23"/>
        <v/>
      </c>
      <c r="E178" s="243" t="str">
        <f t="shared" si="24"/>
        <v/>
      </c>
      <c r="G178" s="218" t="str">
        <f>IF(Q178=0,"",VLOOKUP($F:$F,zSbu!$B:$H,2,FALSE))</f>
        <v/>
      </c>
      <c r="S178" s="261" t="str">
        <f t="shared" si="25"/>
        <v/>
      </c>
      <c r="W178" s="266" t="str">
        <f t="shared" si="26"/>
        <v/>
      </c>
      <c r="AU178" s="261" t="str">
        <f t="shared" si="27"/>
        <v/>
      </c>
      <c r="AV178" s="261" t="str">
        <f t="shared" si="28"/>
        <v/>
      </c>
      <c r="AW178" s="245" t="str">
        <f t="shared" si="29"/>
        <v/>
      </c>
      <c r="AX178" s="261" t="str">
        <f t="shared" si="30"/>
        <v/>
      </c>
      <c r="BA178" s="246" t="str">
        <f t="shared" si="31"/>
        <v/>
      </c>
      <c r="BB178" s="262" t="str">
        <f t="shared" si="32"/>
        <v/>
      </c>
      <c r="BC178" s="272" t="str">
        <f t="shared" si="33"/>
        <v/>
      </c>
    </row>
    <row r="179" spans="4:55">
      <c r="D179" s="258" t="str">
        <f t="shared" si="23"/>
        <v/>
      </c>
      <c r="E179" s="243" t="str">
        <f t="shared" si="24"/>
        <v/>
      </c>
      <c r="G179" s="218" t="str">
        <f>IF(Q179=0,"",VLOOKUP($F:$F,zSbu!$B:$H,2,FALSE))</f>
        <v/>
      </c>
      <c r="S179" s="261" t="str">
        <f t="shared" si="25"/>
        <v/>
      </c>
      <c r="W179" s="266" t="str">
        <f t="shared" si="26"/>
        <v/>
      </c>
      <c r="AU179" s="261" t="str">
        <f t="shared" si="27"/>
        <v/>
      </c>
      <c r="AV179" s="261" t="str">
        <f t="shared" si="28"/>
        <v/>
      </c>
      <c r="AW179" s="245" t="str">
        <f t="shared" si="29"/>
        <v/>
      </c>
      <c r="AX179" s="261" t="str">
        <f t="shared" si="30"/>
        <v/>
      </c>
      <c r="BA179" s="246" t="str">
        <f t="shared" si="31"/>
        <v/>
      </c>
      <c r="BB179" s="262" t="str">
        <f t="shared" si="32"/>
        <v/>
      </c>
      <c r="BC179" s="272" t="str">
        <f t="shared" si="33"/>
        <v/>
      </c>
    </row>
    <row r="180" spans="4:55">
      <c r="D180" s="258" t="str">
        <f t="shared" si="23"/>
        <v/>
      </c>
      <c r="E180" s="243" t="str">
        <f t="shared" si="24"/>
        <v/>
      </c>
      <c r="G180" s="218" t="str">
        <f>IF(Q180=0,"",VLOOKUP($F:$F,zSbu!$B:$H,2,FALSE))</f>
        <v/>
      </c>
      <c r="S180" s="261" t="str">
        <f t="shared" si="25"/>
        <v/>
      </c>
      <c r="W180" s="266" t="str">
        <f t="shared" si="26"/>
        <v/>
      </c>
      <c r="AU180" s="261" t="str">
        <f t="shared" si="27"/>
        <v/>
      </c>
      <c r="AV180" s="261" t="str">
        <f t="shared" si="28"/>
        <v/>
      </c>
      <c r="AW180" s="245" t="str">
        <f t="shared" si="29"/>
        <v/>
      </c>
      <c r="AX180" s="261" t="str">
        <f t="shared" si="30"/>
        <v/>
      </c>
      <c r="BA180" s="246" t="str">
        <f t="shared" si="31"/>
        <v/>
      </c>
      <c r="BB180" s="262" t="str">
        <f t="shared" si="32"/>
        <v/>
      </c>
      <c r="BC180" s="272" t="str">
        <f t="shared" si="33"/>
        <v/>
      </c>
    </row>
    <row r="181" spans="4:55">
      <c r="D181" s="258" t="str">
        <f t="shared" si="23"/>
        <v/>
      </c>
      <c r="E181" s="243" t="str">
        <f t="shared" si="24"/>
        <v/>
      </c>
      <c r="G181" s="218" t="str">
        <f>IF(Q181=0,"",VLOOKUP($F:$F,zSbu!$B:$H,2,FALSE))</f>
        <v/>
      </c>
      <c r="S181" s="261" t="str">
        <f t="shared" si="25"/>
        <v/>
      </c>
      <c r="W181" s="266" t="str">
        <f t="shared" si="26"/>
        <v/>
      </c>
      <c r="AU181" s="261" t="str">
        <f t="shared" si="27"/>
        <v/>
      </c>
      <c r="AV181" s="261" t="str">
        <f t="shared" si="28"/>
        <v/>
      </c>
      <c r="AW181" s="245" t="str">
        <f t="shared" si="29"/>
        <v/>
      </c>
      <c r="AX181" s="261" t="str">
        <f t="shared" si="30"/>
        <v/>
      </c>
      <c r="BA181" s="246" t="str">
        <f t="shared" si="31"/>
        <v/>
      </c>
      <c r="BB181" s="262" t="str">
        <f t="shared" si="32"/>
        <v/>
      </c>
      <c r="BC181" s="272" t="str">
        <f t="shared" si="33"/>
        <v/>
      </c>
    </row>
    <row r="182" spans="4:55">
      <c r="D182" s="258" t="str">
        <f t="shared" si="23"/>
        <v/>
      </c>
      <c r="E182" s="243" t="str">
        <f t="shared" si="24"/>
        <v/>
      </c>
      <c r="G182" s="218" t="str">
        <f>IF(Q182=0,"",VLOOKUP($F:$F,zSbu!$B:$H,2,FALSE))</f>
        <v/>
      </c>
      <c r="S182" s="261" t="str">
        <f t="shared" si="25"/>
        <v/>
      </c>
      <c r="W182" s="266" t="str">
        <f t="shared" si="26"/>
        <v/>
      </c>
      <c r="AU182" s="261" t="str">
        <f t="shared" si="27"/>
        <v/>
      </c>
      <c r="AV182" s="261" t="str">
        <f t="shared" si="28"/>
        <v/>
      </c>
      <c r="AW182" s="245" t="str">
        <f t="shared" si="29"/>
        <v/>
      </c>
      <c r="AX182" s="261" t="str">
        <f t="shared" si="30"/>
        <v/>
      </c>
      <c r="BA182" s="246" t="str">
        <f t="shared" si="31"/>
        <v/>
      </c>
      <c r="BB182" s="262" t="str">
        <f t="shared" si="32"/>
        <v/>
      </c>
      <c r="BC182" s="272" t="str">
        <f t="shared" si="33"/>
        <v/>
      </c>
    </row>
    <row r="183" spans="4:55">
      <c r="D183" s="258" t="str">
        <f t="shared" si="23"/>
        <v/>
      </c>
      <c r="E183" s="243" t="str">
        <f t="shared" si="24"/>
        <v/>
      </c>
      <c r="G183" s="218" t="str">
        <f>IF(Q183=0,"",VLOOKUP($F:$F,zSbu!$B:$H,2,FALSE))</f>
        <v/>
      </c>
      <c r="S183" s="261" t="str">
        <f t="shared" si="25"/>
        <v/>
      </c>
      <c r="W183" s="266" t="str">
        <f t="shared" si="26"/>
        <v/>
      </c>
      <c r="AU183" s="261" t="str">
        <f t="shared" si="27"/>
        <v/>
      </c>
      <c r="AV183" s="261" t="str">
        <f t="shared" si="28"/>
        <v/>
      </c>
      <c r="AW183" s="245" t="str">
        <f t="shared" si="29"/>
        <v/>
      </c>
      <c r="AX183" s="261" t="str">
        <f t="shared" si="30"/>
        <v/>
      </c>
      <c r="BA183" s="246" t="str">
        <f t="shared" si="31"/>
        <v/>
      </c>
      <c r="BB183" s="262" t="str">
        <f t="shared" si="32"/>
        <v/>
      </c>
      <c r="BC183" s="272" t="str">
        <f t="shared" si="33"/>
        <v/>
      </c>
    </row>
    <row r="184" spans="4:55">
      <c r="D184" s="258" t="str">
        <f t="shared" si="23"/>
        <v/>
      </c>
      <c r="E184" s="243" t="str">
        <f t="shared" si="24"/>
        <v/>
      </c>
      <c r="G184" s="218" t="str">
        <f>IF(Q184=0,"",VLOOKUP($F:$F,zSbu!$B:$H,2,FALSE))</f>
        <v/>
      </c>
      <c r="S184" s="261" t="str">
        <f t="shared" si="25"/>
        <v/>
      </c>
      <c r="W184" s="266" t="str">
        <f t="shared" si="26"/>
        <v/>
      </c>
      <c r="AU184" s="261" t="str">
        <f t="shared" si="27"/>
        <v/>
      </c>
      <c r="AV184" s="261" t="str">
        <f t="shared" si="28"/>
        <v/>
      </c>
      <c r="AW184" s="245" t="str">
        <f t="shared" si="29"/>
        <v/>
      </c>
      <c r="AX184" s="261" t="str">
        <f t="shared" si="30"/>
        <v/>
      </c>
      <c r="BA184" s="246" t="str">
        <f t="shared" si="31"/>
        <v/>
      </c>
      <c r="BB184" s="262" t="str">
        <f t="shared" si="32"/>
        <v/>
      </c>
      <c r="BC184" s="272" t="str">
        <f t="shared" si="33"/>
        <v/>
      </c>
    </row>
    <row r="185" spans="4:55">
      <c r="D185" s="258" t="str">
        <f t="shared" si="23"/>
        <v/>
      </c>
      <c r="E185" s="243" t="str">
        <f t="shared" si="24"/>
        <v/>
      </c>
      <c r="G185" s="218" t="str">
        <f>IF(Q185=0,"",VLOOKUP($F:$F,zSbu!$B:$H,2,FALSE))</f>
        <v/>
      </c>
      <c r="S185" s="261" t="str">
        <f t="shared" si="25"/>
        <v/>
      </c>
      <c r="W185" s="266" t="str">
        <f t="shared" si="26"/>
        <v/>
      </c>
      <c r="AU185" s="261" t="str">
        <f t="shared" si="27"/>
        <v/>
      </c>
      <c r="AV185" s="261" t="str">
        <f t="shared" si="28"/>
        <v/>
      </c>
      <c r="AW185" s="245" t="str">
        <f t="shared" si="29"/>
        <v/>
      </c>
      <c r="AX185" s="261" t="str">
        <f t="shared" si="30"/>
        <v/>
      </c>
      <c r="BA185" s="246" t="str">
        <f t="shared" si="31"/>
        <v/>
      </c>
      <c r="BB185" s="262" t="str">
        <f t="shared" si="32"/>
        <v/>
      </c>
      <c r="BC185" s="272" t="str">
        <f t="shared" si="33"/>
        <v/>
      </c>
    </row>
    <row r="186" spans="4:55">
      <c r="D186" s="258" t="str">
        <f t="shared" si="23"/>
        <v/>
      </c>
      <c r="E186" s="243" t="str">
        <f t="shared" si="24"/>
        <v/>
      </c>
      <c r="G186" s="218" t="str">
        <f>IF(Q186=0,"",VLOOKUP($F:$F,zSbu!$B:$H,2,FALSE))</f>
        <v/>
      </c>
      <c r="S186" s="261" t="str">
        <f t="shared" si="25"/>
        <v/>
      </c>
      <c r="W186" s="266" t="str">
        <f t="shared" si="26"/>
        <v/>
      </c>
      <c r="AU186" s="261" t="str">
        <f t="shared" si="27"/>
        <v/>
      </c>
      <c r="AV186" s="261" t="str">
        <f t="shared" si="28"/>
        <v/>
      </c>
      <c r="AW186" s="245" t="str">
        <f t="shared" si="29"/>
        <v/>
      </c>
      <c r="AX186" s="261" t="str">
        <f t="shared" si="30"/>
        <v/>
      </c>
      <c r="BA186" s="246" t="str">
        <f t="shared" si="31"/>
        <v/>
      </c>
      <c r="BB186" s="262" t="str">
        <f t="shared" si="32"/>
        <v/>
      </c>
      <c r="BC186" s="272" t="str">
        <f t="shared" si="33"/>
        <v/>
      </c>
    </row>
    <row r="187" spans="4:55">
      <c r="D187" s="258" t="str">
        <f t="shared" si="23"/>
        <v/>
      </c>
      <c r="E187" s="243" t="str">
        <f t="shared" si="24"/>
        <v/>
      </c>
      <c r="G187" s="218" t="str">
        <f>IF(Q187=0,"",VLOOKUP($F:$F,zSbu!$B:$H,2,FALSE))</f>
        <v/>
      </c>
      <c r="S187" s="261" t="str">
        <f t="shared" si="25"/>
        <v/>
      </c>
      <c r="W187" s="266" t="str">
        <f t="shared" si="26"/>
        <v/>
      </c>
      <c r="AU187" s="261" t="str">
        <f t="shared" si="27"/>
        <v/>
      </c>
      <c r="AV187" s="261" t="str">
        <f t="shared" si="28"/>
        <v/>
      </c>
      <c r="AW187" s="245" t="str">
        <f t="shared" si="29"/>
        <v/>
      </c>
      <c r="AX187" s="261" t="str">
        <f t="shared" si="30"/>
        <v/>
      </c>
      <c r="BA187" s="246" t="str">
        <f t="shared" si="31"/>
        <v/>
      </c>
      <c r="BB187" s="262" t="str">
        <f t="shared" si="32"/>
        <v/>
      </c>
      <c r="BC187" s="272" t="str">
        <f t="shared" si="33"/>
        <v/>
      </c>
    </row>
    <row r="188" spans="4:55">
      <c r="D188" s="258" t="str">
        <f t="shared" si="23"/>
        <v/>
      </c>
      <c r="E188" s="243" t="str">
        <f t="shared" si="24"/>
        <v/>
      </c>
      <c r="G188" s="218" t="str">
        <f>IF(Q188=0,"",VLOOKUP($F:$F,zSbu!$B:$H,2,FALSE))</f>
        <v/>
      </c>
      <c r="S188" s="261" t="str">
        <f t="shared" si="25"/>
        <v/>
      </c>
      <c r="W188" s="266" t="str">
        <f t="shared" si="26"/>
        <v/>
      </c>
      <c r="AU188" s="261" t="str">
        <f t="shared" si="27"/>
        <v/>
      </c>
      <c r="AV188" s="261" t="str">
        <f t="shared" si="28"/>
        <v/>
      </c>
      <c r="AW188" s="245" t="str">
        <f t="shared" si="29"/>
        <v/>
      </c>
      <c r="AX188" s="261" t="str">
        <f t="shared" si="30"/>
        <v/>
      </c>
      <c r="BA188" s="246" t="str">
        <f t="shared" si="31"/>
        <v/>
      </c>
      <c r="BB188" s="262" t="str">
        <f t="shared" si="32"/>
        <v/>
      </c>
      <c r="BC188" s="272" t="str">
        <f t="shared" si="33"/>
        <v/>
      </c>
    </row>
    <row r="189" spans="4:55">
      <c r="D189" s="258" t="str">
        <f t="shared" si="23"/>
        <v/>
      </c>
      <c r="E189" s="243" t="str">
        <f t="shared" si="24"/>
        <v/>
      </c>
      <c r="G189" s="218" t="str">
        <f>IF(Q189=0,"",VLOOKUP($F:$F,zSbu!$B:$H,2,FALSE))</f>
        <v/>
      </c>
      <c r="S189" s="261" t="str">
        <f t="shared" si="25"/>
        <v/>
      </c>
      <c r="W189" s="266" t="str">
        <f t="shared" si="26"/>
        <v/>
      </c>
      <c r="AU189" s="261" t="str">
        <f t="shared" si="27"/>
        <v/>
      </c>
      <c r="AV189" s="261" t="str">
        <f t="shared" si="28"/>
        <v/>
      </c>
      <c r="AW189" s="245" t="str">
        <f t="shared" si="29"/>
        <v/>
      </c>
      <c r="AX189" s="261" t="str">
        <f t="shared" si="30"/>
        <v/>
      </c>
      <c r="BA189" s="246" t="str">
        <f t="shared" si="31"/>
        <v/>
      </c>
      <c r="BB189" s="262" t="str">
        <f t="shared" si="32"/>
        <v/>
      </c>
      <c r="BC189" s="272" t="str">
        <f t="shared" si="33"/>
        <v/>
      </c>
    </row>
    <row r="190" spans="4:55">
      <c r="D190" s="258" t="str">
        <f t="shared" si="23"/>
        <v/>
      </c>
      <c r="E190" s="243" t="str">
        <f t="shared" si="24"/>
        <v/>
      </c>
      <c r="G190" s="218" t="str">
        <f>IF(Q190=0,"",VLOOKUP($F:$F,zSbu!$B:$H,2,FALSE))</f>
        <v/>
      </c>
      <c r="S190" s="261" t="str">
        <f t="shared" si="25"/>
        <v/>
      </c>
      <c r="W190" s="266" t="str">
        <f t="shared" si="26"/>
        <v/>
      </c>
      <c r="AU190" s="261" t="str">
        <f t="shared" si="27"/>
        <v/>
      </c>
      <c r="AV190" s="261" t="str">
        <f t="shared" si="28"/>
        <v/>
      </c>
      <c r="AW190" s="245" t="str">
        <f t="shared" si="29"/>
        <v/>
      </c>
      <c r="AX190" s="261" t="str">
        <f t="shared" si="30"/>
        <v/>
      </c>
      <c r="BA190" s="246" t="str">
        <f t="shared" si="31"/>
        <v/>
      </c>
      <c r="BB190" s="262" t="str">
        <f t="shared" si="32"/>
        <v/>
      </c>
      <c r="BC190" s="272" t="str">
        <f t="shared" si="33"/>
        <v/>
      </c>
    </row>
    <row r="191" spans="4:55">
      <c r="D191" s="258" t="str">
        <f t="shared" si="23"/>
        <v/>
      </c>
      <c r="E191" s="243" t="str">
        <f t="shared" si="24"/>
        <v/>
      </c>
      <c r="G191" s="218" t="str">
        <f>IF(Q191=0,"",VLOOKUP($F:$F,zSbu!$B:$H,2,FALSE))</f>
        <v/>
      </c>
      <c r="S191" s="261" t="str">
        <f t="shared" si="25"/>
        <v/>
      </c>
      <c r="W191" s="266" t="str">
        <f t="shared" si="26"/>
        <v/>
      </c>
      <c r="AU191" s="261" t="str">
        <f t="shared" si="27"/>
        <v/>
      </c>
      <c r="AV191" s="261" t="str">
        <f t="shared" si="28"/>
        <v/>
      </c>
      <c r="AW191" s="245" t="str">
        <f t="shared" si="29"/>
        <v/>
      </c>
      <c r="AX191" s="261" t="str">
        <f t="shared" si="30"/>
        <v/>
      </c>
      <c r="BA191" s="246" t="str">
        <f t="shared" si="31"/>
        <v/>
      </c>
      <c r="BB191" s="262" t="str">
        <f t="shared" si="32"/>
        <v/>
      </c>
      <c r="BC191" s="272" t="str">
        <f t="shared" si="33"/>
        <v/>
      </c>
    </row>
    <row r="192" spans="4:55">
      <c r="D192" s="258" t="str">
        <f t="shared" si="23"/>
        <v/>
      </c>
      <c r="E192" s="243" t="str">
        <f t="shared" si="24"/>
        <v/>
      </c>
      <c r="G192" s="218" t="str">
        <f>IF(Q192=0,"",VLOOKUP($F:$F,zSbu!$B:$H,2,FALSE))</f>
        <v/>
      </c>
      <c r="S192" s="261" t="str">
        <f t="shared" si="25"/>
        <v/>
      </c>
      <c r="W192" s="266" t="str">
        <f t="shared" si="26"/>
        <v/>
      </c>
      <c r="AU192" s="261" t="str">
        <f t="shared" si="27"/>
        <v/>
      </c>
      <c r="AV192" s="261" t="str">
        <f t="shared" si="28"/>
        <v/>
      </c>
      <c r="AW192" s="245" t="str">
        <f t="shared" si="29"/>
        <v/>
      </c>
      <c r="AX192" s="261" t="str">
        <f t="shared" si="30"/>
        <v/>
      </c>
      <c r="BA192" s="246" t="str">
        <f t="shared" si="31"/>
        <v/>
      </c>
      <c r="BB192" s="262" t="str">
        <f t="shared" si="32"/>
        <v/>
      </c>
      <c r="BC192" s="272" t="str">
        <f t="shared" si="33"/>
        <v/>
      </c>
    </row>
    <row r="193" spans="4:55">
      <c r="D193" s="258" t="str">
        <f t="shared" si="23"/>
        <v/>
      </c>
      <c r="E193" s="243" t="str">
        <f t="shared" si="24"/>
        <v/>
      </c>
      <c r="G193" s="218" t="str">
        <f>IF(Q193=0,"",VLOOKUP($F:$F,zSbu!$B:$H,2,FALSE))</f>
        <v/>
      </c>
      <c r="S193" s="261" t="str">
        <f t="shared" si="25"/>
        <v/>
      </c>
      <c r="W193" s="266" t="str">
        <f t="shared" si="26"/>
        <v/>
      </c>
      <c r="AU193" s="261" t="str">
        <f t="shared" si="27"/>
        <v/>
      </c>
      <c r="AV193" s="261" t="str">
        <f t="shared" si="28"/>
        <v/>
      </c>
      <c r="AW193" s="245" t="str">
        <f t="shared" si="29"/>
        <v/>
      </c>
      <c r="AX193" s="261" t="str">
        <f t="shared" si="30"/>
        <v/>
      </c>
      <c r="BA193" s="246" t="str">
        <f t="shared" si="31"/>
        <v/>
      </c>
      <c r="BB193" s="262" t="str">
        <f t="shared" si="32"/>
        <v/>
      </c>
      <c r="BC193" s="272" t="str">
        <f t="shared" si="33"/>
        <v/>
      </c>
    </row>
    <row r="194" spans="4:55">
      <c r="D194" s="258" t="str">
        <f t="shared" si="23"/>
        <v/>
      </c>
      <c r="E194" s="243" t="str">
        <f t="shared" si="24"/>
        <v/>
      </c>
      <c r="G194" s="218" t="str">
        <f>IF(Q194=0,"",VLOOKUP($F:$F,zSbu!$B:$H,2,FALSE))</f>
        <v/>
      </c>
      <c r="S194" s="261" t="str">
        <f t="shared" si="25"/>
        <v/>
      </c>
      <c r="W194" s="266" t="str">
        <f t="shared" si="26"/>
        <v/>
      </c>
      <c r="AU194" s="261" t="str">
        <f t="shared" si="27"/>
        <v/>
      </c>
      <c r="AV194" s="261" t="str">
        <f t="shared" si="28"/>
        <v/>
      </c>
      <c r="AW194" s="245" t="str">
        <f t="shared" si="29"/>
        <v/>
      </c>
      <c r="AX194" s="261" t="str">
        <f t="shared" si="30"/>
        <v/>
      </c>
      <c r="BA194" s="246" t="str">
        <f t="shared" si="31"/>
        <v/>
      </c>
      <c r="BB194" s="262" t="str">
        <f t="shared" si="32"/>
        <v/>
      </c>
      <c r="BC194" s="272" t="str">
        <f t="shared" si="33"/>
        <v/>
      </c>
    </row>
    <row r="195" spans="4:55">
      <c r="D195" s="258" t="str">
        <f t="shared" si="23"/>
        <v/>
      </c>
      <c r="E195" s="243" t="str">
        <f t="shared" si="24"/>
        <v/>
      </c>
      <c r="G195" s="218" t="str">
        <f>IF(Q195=0,"",VLOOKUP($F:$F,zSbu!$B:$H,2,FALSE))</f>
        <v/>
      </c>
      <c r="S195" s="261" t="str">
        <f t="shared" si="25"/>
        <v/>
      </c>
      <c r="W195" s="266" t="str">
        <f t="shared" si="26"/>
        <v/>
      </c>
      <c r="AU195" s="261" t="str">
        <f t="shared" si="27"/>
        <v/>
      </c>
      <c r="AV195" s="261" t="str">
        <f t="shared" si="28"/>
        <v/>
      </c>
      <c r="AW195" s="245" t="str">
        <f t="shared" si="29"/>
        <v/>
      </c>
      <c r="AX195" s="261" t="str">
        <f t="shared" si="30"/>
        <v/>
      </c>
      <c r="BA195" s="246" t="str">
        <f t="shared" si="31"/>
        <v/>
      </c>
      <c r="BB195" s="262" t="str">
        <f t="shared" si="32"/>
        <v/>
      </c>
      <c r="BC195" s="272" t="str">
        <f t="shared" si="33"/>
        <v/>
      </c>
    </row>
    <row r="196" spans="4:55">
      <c r="D196" s="258" t="str">
        <f t="shared" si="23"/>
        <v/>
      </c>
      <c r="E196" s="243" t="str">
        <f t="shared" si="24"/>
        <v/>
      </c>
      <c r="G196" s="218" t="str">
        <f>IF(Q196=0,"",VLOOKUP($F:$F,zSbu!$B:$H,2,FALSE))</f>
        <v/>
      </c>
      <c r="S196" s="261" t="str">
        <f t="shared" si="25"/>
        <v/>
      </c>
      <c r="W196" s="266" t="str">
        <f t="shared" si="26"/>
        <v/>
      </c>
      <c r="AU196" s="261" t="str">
        <f t="shared" si="27"/>
        <v/>
      </c>
      <c r="AV196" s="261" t="str">
        <f t="shared" si="28"/>
        <v/>
      </c>
      <c r="AW196" s="245" t="str">
        <f t="shared" si="29"/>
        <v/>
      </c>
      <c r="AX196" s="261" t="str">
        <f t="shared" si="30"/>
        <v/>
      </c>
      <c r="BA196" s="246" t="str">
        <f t="shared" si="31"/>
        <v/>
      </c>
      <c r="BB196" s="262" t="str">
        <f t="shared" si="32"/>
        <v/>
      </c>
      <c r="BC196" s="272" t="str">
        <f t="shared" si="33"/>
        <v/>
      </c>
    </row>
    <row r="197" spans="4:55">
      <c r="D197" s="258" t="str">
        <f t="shared" si="23"/>
        <v/>
      </c>
      <c r="E197" s="243" t="str">
        <f t="shared" si="24"/>
        <v/>
      </c>
      <c r="G197" s="218" t="str">
        <f>IF(Q197=0,"",VLOOKUP($F:$F,zSbu!$B:$H,2,FALSE))</f>
        <v/>
      </c>
      <c r="S197" s="261" t="str">
        <f t="shared" si="25"/>
        <v/>
      </c>
      <c r="W197" s="266" t="str">
        <f t="shared" si="26"/>
        <v/>
      </c>
      <c r="AU197" s="261" t="str">
        <f t="shared" si="27"/>
        <v/>
      </c>
      <c r="AV197" s="261" t="str">
        <f t="shared" si="28"/>
        <v/>
      </c>
      <c r="AW197" s="245" t="str">
        <f t="shared" si="29"/>
        <v/>
      </c>
      <c r="AX197" s="261" t="str">
        <f t="shared" si="30"/>
        <v/>
      </c>
      <c r="BA197" s="246" t="str">
        <f t="shared" si="31"/>
        <v/>
      </c>
      <c r="BB197" s="262" t="str">
        <f t="shared" si="32"/>
        <v/>
      </c>
      <c r="BC197" s="272" t="str">
        <f t="shared" si="33"/>
        <v/>
      </c>
    </row>
    <row r="198" spans="4:55">
      <c r="D198" s="258" t="str">
        <f t="shared" si="23"/>
        <v/>
      </c>
      <c r="E198" s="243" t="str">
        <f t="shared" si="24"/>
        <v/>
      </c>
      <c r="G198" s="218" t="str">
        <f>IF(Q198=0,"",VLOOKUP($F:$F,zSbu!$B:$H,2,FALSE))</f>
        <v/>
      </c>
      <c r="S198" s="261" t="str">
        <f t="shared" si="25"/>
        <v/>
      </c>
      <c r="W198" s="266" t="str">
        <f t="shared" si="26"/>
        <v/>
      </c>
      <c r="AU198" s="261" t="str">
        <f t="shared" si="27"/>
        <v/>
      </c>
      <c r="AV198" s="261" t="str">
        <f t="shared" si="28"/>
        <v/>
      </c>
      <c r="AW198" s="245" t="str">
        <f t="shared" si="29"/>
        <v/>
      </c>
      <c r="AX198" s="261" t="str">
        <f t="shared" si="30"/>
        <v/>
      </c>
      <c r="BA198" s="246" t="str">
        <f t="shared" si="31"/>
        <v/>
      </c>
      <c r="BB198" s="262" t="str">
        <f t="shared" si="32"/>
        <v/>
      </c>
      <c r="BC198" s="272" t="str">
        <f t="shared" si="33"/>
        <v/>
      </c>
    </row>
    <row r="199" spans="4:55">
      <c r="D199" s="258" t="str">
        <f t="shared" si="23"/>
        <v/>
      </c>
      <c r="E199" s="243" t="str">
        <f t="shared" si="24"/>
        <v/>
      </c>
      <c r="G199" s="218" t="str">
        <f>IF(Q199=0,"",VLOOKUP($F:$F,zSbu!$B:$H,2,FALSE))</f>
        <v/>
      </c>
      <c r="S199" s="261" t="str">
        <f t="shared" si="25"/>
        <v/>
      </c>
      <c r="W199" s="266" t="str">
        <f t="shared" si="26"/>
        <v/>
      </c>
      <c r="AU199" s="261" t="str">
        <f t="shared" si="27"/>
        <v/>
      </c>
      <c r="AV199" s="261" t="str">
        <f t="shared" si="28"/>
        <v/>
      </c>
      <c r="AW199" s="245" t="str">
        <f t="shared" si="29"/>
        <v/>
      </c>
      <c r="AX199" s="261" t="str">
        <f t="shared" si="30"/>
        <v/>
      </c>
      <c r="BA199" s="246" t="str">
        <f t="shared" si="31"/>
        <v/>
      </c>
      <c r="BB199" s="262" t="str">
        <f t="shared" si="32"/>
        <v/>
      </c>
      <c r="BC199" s="272" t="str">
        <f t="shared" si="33"/>
        <v/>
      </c>
    </row>
    <row r="200" spans="4:55">
      <c r="D200" s="258" t="str">
        <f t="shared" si="23"/>
        <v/>
      </c>
      <c r="E200" s="243" t="str">
        <f t="shared" si="24"/>
        <v/>
      </c>
      <c r="G200" s="218" t="str">
        <f>IF(Q200=0,"",VLOOKUP($F:$F,zSbu!$B:$H,2,FALSE))</f>
        <v/>
      </c>
      <c r="S200" s="261" t="str">
        <f t="shared" si="25"/>
        <v/>
      </c>
      <c r="W200" s="266" t="str">
        <f t="shared" si="26"/>
        <v/>
      </c>
      <c r="AU200" s="261" t="str">
        <f t="shared" si="27"/>
        <v/>
      </c>
      <c r="AV200" s="261" t="str">
        <f t="shared" si="28"/>
        <v/>
      </c>
      <c r="AW200" s="245" t="str">
        <f t="shared" si="29"/>
        <v/>
      </c>
      <c r="AX200" s="261" t="str">
        <f t="shared" si="30"/>
        <v/>
      </c>
      <c r="BA200" s="246" t="str">
        <f t="shared" si="31"/>
        <v/>
      </c>
      <c r="BB200" s="262" t="str">
        <f t="shared" si="32"/>
        <v/>
      </c>
      <c r="BC200" s="272" t="str">
        <f t="shared" si="33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6AEDB-1AAD-4F73-B9F8-2575AA30F30C}">
  <sheetPr codeName="Sheet65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272</v>
      </c>
      <c r="H15" s="194"/>
      <c r="I15" s="90"/>
      <c r="J15" s="90"/>
      <c r="K15" s="231"/>
      <c r="L15" s="161"/>
      <c r="M15" s="108"/>
      <c r="N15" s="93"/>
      <c r="O15" s="508">
        <f>DBM!F8-1</f>
        <v>2017</v>
      </c>
      <c r="P15" s="506">
        <v>10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7C4714-C7EC-4D32-B768-35A0E6671977}">
  <sheetPr codeName="Sheet66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8" width="10.7109375" style="145" customWidth="1"/>
    <col min="19" max="19" width="10.7109375" style="261" customWidth="1"/>
    <col min="20" max="20" width="9.7109375" style="244" customWidth="1"/>
    <col min="21" max="21" width="9.7109375" style="273" customWidth="1"/>
    <col min="22" max="22" width="9.7109375" style="389" customWidth="1"/>
    <col min="23" max="23" width="9.7109375" style="266" customWidth="1"/>
    <col min="24" max="24" width="9.7109375" style="246" customWidth="1"/>
    <col min="25" max="25" width="9.7109375" style="244" customWidth="1"/>
    <col min="26" max="26" width="9.7109375" style="246" customWidth="1"/>
    <col min="27" max="28" width="9.7109375" style="244" customWidth="1"/>
    <col min="29" max="29" width="9.7109375" style="246" customWidth="1"/>
    <col min="30" max="37" width="9.7109375" style="244" customWidth="1"/>
    <col min="38" max="38" width="9.7109375" style="246" customWidth="1"/>
    <col min="39" max="45" width="9.7109375" style="244" customWidth="1"/>
    <col min="46" max="46" width="9.7109375" style="246" customWidth="1"/>
    <col min="47" max="48" width="9.7109375" style="261" customWidth="1"/>
    <col min="49" max="49" width="9.7109375" style="245" customWidth="1"/>
    <col min="50" max="50" width="9.7109375" style="261" customWidth="1"/>
    <col min="51" max="52" width="9.7109375" style="244" customWidth="1"/>
    <col min="53" max="53" width="9.7109375" style="246" customWidth="1"/>
    <col min="54" max="54" width="9.7109375" style="262" customWidth="1"/>
    <col min="55" max="55" width="9.710937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O1" s="408"/>
      <c r="P1" s="4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405"/>
      <c r="AU1" s="431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158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158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158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158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158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158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158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158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158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158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158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158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455" customFormat="1" ht="15" customHeight="1" thickTop="1">
      <c r="A14" s="42"/>
      <c r="B14" s="42"/>
      <c r="C14" s="42"/>
      <c r="D14" s="447"/>
      <c r="E14" s="33"/>
      <c r="F14" s="49"/>
      <c r="G14" s="179"/>
      <c r="H14" s="448"/>
      <c r="I14" s="449"/>
      <c r="J14" s="449"/>
      <c r="K14" s="449"/>
      <c r="L14" s="449"/>
      <c r="M14" s="450"/>
      <c r="N14" s="451"/>
      <c r="O14" s="452" t="s">
        <v>224</v>
      </c>
      <c r="P14" s="452" t="s">
        <v>233</v>
      </c>
      <c r="Q14" s="452" t="s">
        <v>0</v>
      </c>
      <c r="R14" s="428" t="s">
        <v>1</v>
      </c>
      <c r="S14" s="428" t="s">
        <v>2</v>
      </c>
      <c r="T14" s="428" t="s">
        <v>3</v>
      </c>
      <c r="U14" s="452" t="s">
        <v>4</v>
      </c>
      <c r="V14" s="452" t="s">
        <v>5</v>
      </c>
      <c r="W14" s="453" t="s">
        <v>28</v>
      </c>
      <c r="X14" s="428" t="s">
        <v>7</v>
      </c>
      <c r="Y14" s="428" t="s">
        <v>236</v>
      </c>
      <c r="Z14" s="428" t="s">
        <v>8</v>
      </c>
      <c r="AA14" s="428" t="s">
        <v>6</v>
      </c>
      <c r="AB14" s="428" t="s">
        <v>30</v>
      </c>
      <c r="AC14" s="428" t="s">
        <v>37</v>
      </c>
      <c r="AD14" s="428" t="s">
        <v>9</v>
      </c>
      <c r="AE14" s="428" t="s">
        <v>10</v>
      </c>
      <c r="AF14" s="428" t="s">
        <v>11</v>
      </c>
      <c r="AG14" s="428" t="s">
        <v>32</v>
      </c>
      <c r="AH14" s="428" t="s">
        <v>33</v>
      </c>
      <c r="AI14" s="428" t="s">
        <v>13</v>
      </c>
      <c r="AJ14" s="428" t="s">
        <v>15</v>
      </c>
      <c r="AK14" s="428" t="s">
        <v>16</v>
      </c>
      <c r="AL14" s="428" t="s">
        <v>22</v>
      </c>
      <c r="AM14" s="453" t="s">
        <v>12</v>
      </c>
      <c r="AN14" s="428" t="s">
        <v>14</v>
      </c>
      <c r="AO14" s="428" t="s">
        <v>17</v>
      </c>
      <c r="AP14" s="428" t="s">
        <v>18</v>
      </c>
      <c r="AQ14" s="428" t="s">
        <v>34</v>
      </c>
      <c r="AR14" s="428" t="s">
        <v>19</v>
      </c>
      <c r="AS14" s="454" t="s">
        <v>20</v>
      </c>
      <c r="AT14" s="428" t="s">
        <v>319</v>
      </c>
      <c r="AU14" s="453" t="s">
        <v>320</v>
      </c>
      <c r="AV14" s="428" t="s">
        <v>35</v>
      </c>
      <c r="AW14" s="428" t="s">
        <v>23</v>
      </c>
      <c r="AX14" s="428" t="s">
        <v>24</v>
      </c>
      <c r="AY14" s="428" t="s">
        <v>25</v>
      </c>
      <c r="AZ14" s="428" t="s">
        <v>26</v>
      </c>
      <c r="BA14" s="428" t="s">
        <v>27</v>
      </c>
      <c r="BB14" s="428" t="s">
        <v>48</v>
      </c>
      <c r="BC14" s="456" t="s">
        <v>47</v>
      </c>
      <c r="BD14" s="42"/>
      <c r="BE14" s="42"/>
      <c r="BF14" s="42"/>
      <c r="BG14" s="42"/>
      <c r="BH14" s="42"/>
      <c r="BI14" s="42"/>
      <c r="BJ14" s="42"/>
      <c r="BK14" s="42"/>
      <c r="BL14" s="42"/>
      <c r="BM14" s="42"/>
      <c r="BN14" s="42"/>
      <c r="BO14" s="42"/>
      <c r="BP14" s="42"/>
      <c r="BQ14" s="42"/>
      <c r="BR14" s="42"/>
      <c r="BS14" s="42"/>
      <c r="BT14" s="42"/>
      <c r="BU14" s="42"/>
      <c r="BV14" s="42"/>
      <c r="BW14" s="42"/>
      <c r="BX14" s="42"/>
      <c r="BY14" s="42"/>
      <c r="BZ14" s="42"/>
      <c r="CA14" s="42"/>
      <c r="CB14" s="42"/>
      <c r="CC14" s="42"/>
      <c r="CD14" s="42"/>
      <c r="CE14" s="42"/>
      <c r="CF14" s="42"/>
      <c r="CG14" s="42"/>
      <c r="CH14" s="42"/>
      <c r="CI14" s="42"/>
      <c r="CJ14" s="42"/>
      <c r="CK14" s="42"/>
      <c r="CL14" s="42"/>
      <c r="CM14" s="42"/>
      <c r="CN14" s="42"/>
      <c r="CO14" s="42"/>
      <c r="CP14" s="42"/>
      <c r="CQ14" s="42"/>
      <c r="CR14" s="42"/>
      <c r="CS14" s="42"/>
      <c r="CT14" s="42"/>
      <c r="CU14" s="42"/>
      <c r="CV14" s="42"/>
      <c r="CW14" s="42"/>
      <c r="CX14" s="42"/>
    </row>
    <row r="15" spans="1:102" s="99" customFormat="1" ht="15" customHeight="1">
      <c r="D15" s="255"/>
      <c r="E15" s="219"/>
      <c r="F15" s="222" t="s">
        <v>273</v>
      </c>
      <c r="H15" s="194"/>
      <c r="I15" s="90"/>
      <c r="J15" s="90"/>
      <c r="K15" s="231"/>
      <c r="L15" s="161"/>
      <c r="M15" s="108"/>
      <c r="N15" s="93"/>
      <c r="O15" s="505">
        <f>DBM!F8-1</f>
        <v>2017</v>
      </c>
      <c r="P15" s="409">
        <v>11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446" customFormat="1" ht="17.25" thickTop="1">
      <c r="A17" s="76"/>
      <c r="B17" s="76"/>
      <c r="C17" s="432"/>
      <c r="D17" s="433" t="s">
        <v>242</v>
      </c>
      <c r="E17" s="434" t="s">
        <v>234</v>
      </c>
      <c r="F17" s="435" t="s">
        <v>223</v>
      </c>
      <c r="G17" s="436" t="s">
        <v>226</v>
      </c>
      <c r="H17" s="437" t="s">
        <v>45</v>
      </c>
      <c r="I17" s="438" t="s">
        <v>53</v>
      </c>
      <c r="J17" s="438" t="s">
        <v>54</v>
      </c>
      <c r="K17" s="438" t="s">
        <v>31</v>
      </c>
      <c r="L17" s="438" t="s">
        <v>36</v>
      </c>
      <c r="M17" s="439" t="s">
        <v>47</v>
      </c>
      <c r="N17" s="440" t="s">
        <v>38</v>
      </c>
      <c r="O17" s="436" t="s">
        <v>224</v>
      </c>
      <c r="P17" s="441" t="s">
        <v>40</v>
      </c>
      <c r="Q17" s="435" t="s">
        <v>0</v>
      </c>
      <c r="R17" s="435" t="s">
        <v>1</v>
      </c>
      <c r="S17" s="441" t="s">
        <v>2</v>
      </c>
      <c r="T17" s="435" t="s">
        <v>3</v>
      </c>
      <c r="U17" s="436" t="s">
        <v>4</v>
      </c>
      <c r="V17" s="441" t="s">
        <v>5</v>
      </c>
      <c r="W17" s="436" t="s">
        <v>28</v>
      </c>
      <c r="X17" s="442" t="s">
        <v>7</v>
      </c>
      <c r="Y17" s="435" t="s">
        <v>236</v>
      </c>
      <c r="Z17" s="442" t="s">
        <v>8</v>
      </c>
      <c r="AA17" s="435" t="s">
        <v>6</v>
      </c>
      <c r="AB17" s="435" t="s">
        <v>30</v>
      </c>
      <c r="AC17" s="442" t="s">
        <v>37</v>
      </c>
      <c r="AD17" s="435" t="s">
        <v>9</v>
      </c>
      <c r="AE17" s="435" t="s">
        <v>10</v>
      </c>
      <c r="AF17" s="435" t="s">
        <v>11</v>
      </c>
      <c r="AG17" s="435" t="s">
        <v>32</v>
      </c>
      <c r="AH17" s="435" t="s">
        <v>33</v>
      </c>
      <c r="AI17" s="435" t="s">
        <v>13</v>
      </c>
      <c r="AJ17" s="435" t="s">
        <v>15</v>
      </c>
      <c r="AK17" s="435" t="s">
        <v>16</v>
      </c>
      <c r="AL17" s="442" t="s">
        <v>22</v>
      </c>
      <c r="AM17" s="435" t="s">
        <v>12</v>
      </c>
      <c r="AN17" s="435" t="s">
        <v>14</v>
      </c>
      <c r="AO17" s="435" t="s">
        <v>17</v>
      </c>
      <c r="AP17" s="435" t="s">
        <v>18</v>
      </c>
      <c r="AQ17" s="435" t="s">
        <v>34</v>
      </c>
      <c r="AR17" s="435" t="s">
        <v>19</v>
      </c>
      <c r="AS17" s="435" t="s">
        <v>20</v>
      </c>
      <c r="AT17" s="443" t="s">
        <v>319</v>
      </c>
      <c r="AU17" s="441" t="s">
        <v>320</v>
      </c>
      <c r="AV17" s="441" t="s">
        <v>35</v>
      </c>
      <c r="AW17" s="435" t="s">
        <v>23</v>
      </c>
      <c r="AX17" s="441" t="s">
        <v>24</v>
      </c>
      <c r="AY17" s="435" t="s">
        <v>25</v>
      </c>
      <c r="AZ17" s="435" t="s">
        <v>26</v>
      </c>
      <c r="BA17" s="442" t="s">
        <v>27</v>
      </c>
      <c r="BB17" s="444" t="s">
        <v>48</v>
      </c>
      <c r="BC17" s="445" t="s">
        <v>47</v>
      </c>
      <c r="BD17" s="76"/>
      <c r="BE17" s="76"/>
      <c r="BF17" s="76"/>
      <c r="BG17" s="76"/>
      <c r="BH17" s="76"/>
      <c r="BI17" s="76"/>
      <c r="BJ17" s="76"/>
      <c r="BK17" s="76"/>
      <c r="BL17" s="76"/>
      <c r="BM17" s="76"/>
      <c r="BN17" s="76"/>
      <c r="BO17" s="76"/>
      <c r="BP17" s="76"/>
      <c r="BQ17" s="76"/>
      <c r="BR17" s="76"/>
      <c r="BS17" s="76"/>
      <c r="BT17" s="76"/>
      <c r="BU17" s="76"/>
      <c r="BV17" s="76"/>
      <c r="BW17" s="76"/>
      <c r="BX17" s="76"/>
      <c r="BY17" s="76"/>
      <c r="BZ17" s="76"/>
      <c r="CA17" s="76"/>
      <c r="CB17" s="76"/>
      <c r="CC17" s="76"/>
      <c r="CD17" s="76"/>
      <c r="CE17" s="76"/>
      <c r="CF17" s="76"/>
      <c r="CG17" s="76"/>
      <c r="CH17" s="76"/>
      <c r="CI17" s="76"/>
      <c r="CJ17" s="76"/>
      <c r="CK17" s="76"/>
      <c r="CL17" s="76"/>
      <c r="CM17" s="76"/>
      <c r="CN17" s="76"/>
      <c r="CO17" s="76"/>
      <c r="CP17" s="76"/>
      <c r="CQ17" s="76"/>
      <c r="CR17" s="76"/>
      <c r="CS17" s="76"/>
      <c r="CT17" s="76"/>
      <c r="CU17" s="76"/>
      <c r="CV17" s="76"/>
      <c r="CW17" s="76"/>
      <c r="CX17" s="76"/>
      <c r="CY17" s="76"/>
      <c r="CZ17" s="76"/>
      <c r="DA17" s="76"/>
      <c r="DB17" s="76"/>
      <c r="DC17" s="76"/>
      <c r="DD17" s="76"/>
      <c r="DE17" s="76"/>
      <c r="DF17" s="76"/>
      <c r="DG17" s="76"/>
      <c r="DH17" s="76"/>
      <c r="DI17" s="76"/>
      <c r="DJ17" s="76"/>
      <c r="DK17" s="76"/>
      <c r="DL17" s="76"/>
      <c r="DM17" s="76"/>
      <c r="DN17" s="76"/>
      <c r="DO17" s="76"/>
      <c r="DP17" s="76"/>
      <c r="DQ17" s="76"/>
      <c r="DR17" s="76"/>
      <c r="DS17" s="76"/>
      <c r="DT17" s="76"/>
      <c r="DU17" s="76"/>
      <c r="DV17" s="76"/>
      <c r="DW17" s="76"/>
      <c r="DX17" s="76"/>
      <c r="DY17" s="76"/>
      <c r="DZ17" s="76"/>
      <c r="EA17" s="76"/>
      <c r="EB17" s="76"/>
      <c r="EC17" s="76"/>
      <c r="ED17" s="76"/>
      <c r="EE17" s="76"/>
      <c r="EF17" s="76"/>
      <c r="EG17" s="76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A7084-417D-4712-B717-92DD558FC16B}">
  <sheetPr codeName="Sheet67">
    <tabColor theme="9" tint="0.59999389629810485"/>
  </sheetPr>
  <dimension ref="A1:EG200"/>
  <sheetViews>
    <sheetView showRowColHeaders="0" workbookViewId="0">
      <selection activeCell="F18" sqref="F18"/>
    </sheetView>
  </sheetViews>
  <sheetFormatPr defaultColWidth="9.140625" defaultRowHeight="15.75"/>
  <cols>
    <col min="1" max="1" width="4.7109375" style="99" customWidth="1"/>
    <col min="2" max="2" width="4.85546875" style="99" hidden="1" customWidth="1"/>
    <col min="3" max="3" width="3.7109375" style="90" hidden="1" customWidth="1"/>
    <col min="4" max="4" width="4.7109375" style="258" customWidth="1"/>
    <col min="5" max="5" width="4.7109375" style="243" customWidth="1"/>
    <col min="6" max="6" width="11.28515625" style="144" customWidth="1"/>
    <col min="7" max="7" width="18.7109375" style="218" customWidth="1"/>
    <col min="8" max="8" width="11.7109375" style="223" hidden="1" customWidth="1"/>
    <col min="9" max="10" width="11.7109375" style="224" hidden="1" customWidth="1"/>
    <col min="11" max="11" width="6.7109375" style="224" hidden="1" customWidth="1"/>
    <col min="12" max="12" width="12.7109375" style="228" hidden="1" customWidth="1"/>
    <col min="13" max="13" width="8.7109375" style="230" hidden="1" customWidth="1"/>
    <col min="14" max="14" width="4.85546875" style="140" hidden="1" customWidth="1"/>
    <col min="15" max="15" width="6.7109375" style="264" customWidth="1"/>
    <col min="16" max="16" width="6.7109375" style="265" customWidth="1"/>
    <col min="17" max="17" width="14.7109375" style="145" customWidth="1"/>
    <col min="18" max="18" width="10.7109375" style="145" customWidth="1"/>
    <col min="19" max="19" width="14.7109375" style="261" customWidth="1"/>
    <col min="20" max="20" width="14.7109375" style="244" customWidth="1"/>
    <col min="21" max="21" width="10.7109375" style="273" customWidth="1"/>
    <col min="22" max="22" width="10.7109375" style="389" customWidth="1"/>
    <col min="23" max="23" width="14.7109375" style="266" customWidth="1"/>
    <col min="24" max="24" width="10.7109375" style="246" customWidth="1"/>
    <col min="25" max="25" width="10.7109375" style="244" customWidth="1"/>
    <col min="26" max="26" width="10.7109375" style="246" customWidth="1"/>
    <col min="27" max="28" width="10.7109375" style="244" customWidth="1"/>
    <col min="29" max="29" width="10.7109375" style="246" customWidth="1"/>
    <col min="30" max="37" width="10.7109375" style="244" customWidth="1"/>
    <col min="38" max="38" width="10.7109375" style="246" customWidth="1"/>
    <col min="39" max="45" width="10.7109375" style="244" customWidth="1"/>
    <col min="46" max="46" width="10.7109375" style="245" customWidth="1"/>
    <col min="47" max="48" width="10.7109375" style="261" customWidth="1"/>
    <col min="49" max="49" width="10.7109375" style="245" customWidth="1"/>
    <col min="50" max="50" width="10.7109375" style="261" customWidth="1"/>
    <col min="51" max="52" width="10.7109375" style="244" customWidth="1"/>
    <col min="53" max="53" width="10.7109375" style="246" customWidth="1"/>
    <col min="54" max="54" width="11.7109375" style="262" customWidth="1"/>
    <col min="55" max="55" width="11.140625" style="272" customWidth="1"/>
    <col min="56" max="137" width="9.140625" style="99"/>
    <col min="138" max="16384" width="9.140625" style="91"/>
  </cols>
  <sheetData>
    <row r="1" spans="1:102" s="98" customFormat="1">
      <c r="D1" s="278" t="str">
        <f>IF(ISNA(G1)=TRUE,-1,"")</f>
        <v/>
      </c>
      <c r="E1" s="279" t="str">
        <f>IF(Q:Q=0,"",ROW()-17)</f>
        <v/>
      </c>
      <c r="F1" s="108"/>
      <c r="G1" s="207" t="str">
        <f>IF(Q1=0,"",VLOOKUP($F:$F,zSbu!$B:$H,2,FALSE))</f>
        <v/>
      </c>
      <c r="H1" s="108"/>
      <c r="I1" s="108"/>
      <c r="J1" s="108"/>
      <c r="K1" s="108"/>
      <c r="L1" s="108"/>
      <c r="M1" s="108"/>
      <c r="N1" s="108"/>
      <c r="R1" s="109"/>
      <c r="S1" s="212" t="str">
        <f>IF(Q1=0,"",Q1-R1)</f>
        <v/>
      </c>
      <c r="T1" s="109"/>
      <c r="W1" s="263" t="str">
        <f>IF(Q1=0,"",S1-T1)</f>
        <v/>
      </c>
      <c r="X1" s="109"/>
      <c r="Y1" s="109"/>
      <c r="Z1" s="109"/>
      <c r="AA1" s="109"/>
      <c r="AB1" s="109"/>
      <c r="AC1" s="109"/>
      <c r="AD1" s="109"/>
      <c r="AE1" s="109"/>
      <c r="AF1" s="109"/>
      <c r="AG1" s="109"/>
      <c r="AH1" s="109"/>
      <c r="AI1" s="109"/>
      <c r="AJ1" s="109"/>
      <c r="AK1" s="109"/>
      <c r="AL1" s="109"/>
      <c r="AM1" s="109"/>
      <c r="AN1" s="109"/>
      <c r="AO1" s="109"/>
      <c r="AP1" s="109"/>
      <c r="AQ1" s="109"/>
      <c r="AR1" s="109"/>
      <c r="AS1" s="109"/>
      <c r="AT1" s="110"/>
      <c r="AU1" s="388" t="str">
        <f>IF(Q1=0,"",SUM(AM1:AT1))</f>
        <v/>
      </c>
      <c r="AV1" s="212" t="str">
        <f>IF(Q1=0,"",SUM(AD1:AL1)+AU1)</f>
        <v/>
      </c>
      <c r="AW1" s="109"/>
      <c r="AX1" s="212" t="str">
        <f>IF(Q1=0,"",(W1-SUM(X1:Z1)+SUM(AA1:AC1)-AV1-AW1))</f>
        <v/>
      </c>
      <c r="AY1" s="109"/>
      <c r="AZ1" s="109"/>
      <c r="BA1" s="109"/>
      <c r="BB1" s="212" t="str">
        <f>IF(Q1=0,"",(AX1-SUM(AY1:BA1)))</f>
        <v/>
      </c>
      <c r="BC1" s="267" t="str">
        <f>IF(Q1=0,"",AX1/Q1)</f>
        <v/>
      </c>
      <c r="BD1" s="109"/>
      <c r="BE1" s="109"/>
      <c r="BF1" s="109"/>
      <c r="BG1" s="109"/>
      <c r="BH1" s="109"/>
      <c r="BI1" s="109"/>
      <c r="BJ1" s="109"/>
      <c r="BK1" s="109"/>
      <c r="BL1" s="109"/>
      <c r="BM1" s="109"/>
      <c r="BN1" s="109"/>
      <c r="BO1" s="109"/>
      <c r="BP1" s="109"/>
    </row>
    <row r="2" spans="1:102" s="99" customFormat="1">
      <c r="D2" s="255"/>
      <c r="E2" s="219"/>
      <c r="F2" s="260"/>
      <c r="G2" s="93"/>
      <c r="H2" s="194"/>
      <c r="I2" s="90"/>
      <c r="J2" s="90"/>
      <c r="K2" s="90"/>
      <c r="L2" s="90"/>
      <c r="M2" s="195"/>
      <c r="N2" s="203"/>
      <c r="O2" s="108"/>
      <c r="P2" s="108"/>
      <c r="Q2" s="106"/>
      <c r="R2" s="158"/>
      <c r="S2" s="98"/>
      <c r="T2" s="158"/>
      <c r="W2" s="98"/>
      <c r="X2" s="158"/>
      <c r="Y2" s="158"/>
      <c r="Z2" s="158"/>
      <c r="AA2" s="158"/>
      <c r="AB2" s="158"/>
      <c r="AC2" s="158"/>
      <c r="AD2" s="158"/>
      <c r="AE2" s="158"/>
      <c r="AF2" s="158"/>
      <c r="AG2" s="158"/>
      <c r="AH2" s="158"/>
      <c r="AI2" s="158"/>
      <c r="AJ2" s="158"/>
      <c r="AK2" s="158"/>
      <c r="AL2" s="158"/>
      <c r="AM2" s="158"/>
      <c r="AN2" s="158"/>
      <c r="AO2" s="158"/>
      <c r="AP2" s="158"/>
      <c r="AQ2" s="158"/>
      <c r="AR2" s="158"/>
      <c r="AS2" s="158"/>
      <c r="AT2" s="386"/>
      <c r="AU2" s="158"/>
      <c r="AV2" s="98"/>
      <c r="AW2" s="158"/>
      <c r="AX2" s="98"/>
      <c r="AY2" s="158"/>
      <c r="AZ2" s="158"/>
      <c r="BA2" s="158"/>
      <c r="BB2" s="98"/>
      <c r="BC2" s="268"/>
      <c r="BD2" s="158"/>
      <c r="BE2" s="158"/>
      <c r="BF2" s="158"/>
      <c r="BG2" s="158"/>
      <c r="BH2" s="158"/>
      <c r="BI2" s="158"/>
      <c r="BJ2" s="158"/>
      <c r="BK2" s="158"/>
      <c r="BL2" s="158"/>
      <c r="BM2" s="158"/>
      <c r="BN2" s="158"/>
      <c r="BO2" s="158"/>
      <c r="BP2" s="158"/>
    </row>
    <row r="3" spans="1:102" s="99" customFormat="1">
      <c r="D3" s="255"/>
      <c r="E3" s="219"/>
      <c r="F3" s="260"/>
      <c r="G3" s="93"/>
      <c r="H3" s="194"/>
      <c r="I3" s="90"/>
      <c r="J3" s="90"/>
      <c r="K3" s="90"/>
      <c r="L3" s="90"/>
      <c r="M3" s="195"/>
      <c r="N3" s="203"/>
      <c r="O3" s="108"/>
      <c r="P3" s="108"/>
      <c r="Q3" s="106"/>
      <c r="R3" s="158"/>
      <c r="S3" s="98"/>
      <c r="T3" s="158"/>
      <c r="W3" s="98"/>
      <c r="X3" s="158"/>
      <c r="Y3" s="158"/>
      <c r="Z3" s="158"/>
      <c r="AA3" s="158"/>
      <c r="AB3" s="158"/>
      <c r="AC3" s="158"/>
      <c r="AD3" s="158"/>
      <c r="AE3" s="158"/>
      <c r="AF3" s="158"/>
      <c r="AG3" s="158"/>
      <c r="AH3" s="158"/>
      <c r="AI3" s="158"/>
      <c r="AJ3" s="158"/>
      <c r="AK3" s="158"/>
      <c r="AL3" s="158"/>
      <c r="AM3" s="158"/>
      <c r="AN3" s="158"/>
      <c r="AO3" s="158"/>
      <c r="AP3" s="158"/>
      <c r="AQ3" s="158"/>
      <c r="AR3" s="158"/>
      <c r="AS3" s="158"/>
      <c r="AT3" s="386"/>
      <c r="AU3" s="158"/>
      <c r="AV3" s="98"/>
      <c r="AW3" s="158"/>
      <c r="AX3" s="98"/>
      <c r="AY3" s="158"/>
      <c r="AZ3" s="158"/>
      <c r="BA3" s="158"/>
      <c r="BB3" s="98"/>
      <c r="BC3" s="268"/>
    </row>
    <row r="4" spans="1:102" s="99" customFormat="1" hidden="1">
      <c r="D4" s="255"/>
      <c r="E4" s="219"/>
      <c r="F4" s="260"/>
      <c r="G4" s="93"/>
      <c r="H4" s="194"/>
      <c r="I4" s="90"/>
      <c r="J4" s="90"/>
      <c r="K4" s="90"/>
      <c r="L4" s="90"/>
      <c r="M4" s="195"/>
      <c r="N4" s="203"/>
      <c r="O4" s="108"/>
      <c r="P4" s="108"/>
      <c r="Q4" s="106"/>
      <c r="R4" s="158"/>
      <c r="S4" s="98"/>
      <c r="T4" s="158"/>
      <c r="W4" s="98"/>
      <c r="X4" s="158"/>
      <c r="Y4" s="158"/>
      <c r="Z4" s="158"/>
      <c r="AA4" s="158"/>
      <c r="AB4" s="158"/>
      <c r="AC4" s="158"/>
      <c r="AD4" s="158"/>
      <c r="AE4" s="158"/>
      <c r="AF4" s="158"/>
      <c r="AG4" s="158"/>
      <c r="AH4" s="158"/>
      <c r="AI4" s="158"/>
      <c r="AJ4" s="158"/>
      <c r="AK4" s="158"/>
      <c r="AL4" s="158"/>
      <c r="AM4" s="158"/>
      <c r="AN4" s="158"/>
      <c r="AO4" s="158"/>
      <c r="AP4" s="158"/>
      <c r="AQ4" s="158"/>
      <c r="AR4" s="158"/>
      <c r="AS4" s="158"/>
      <c r="AT4" s="386"/>
      <c r="AU4" s="158"/>
      <c r="AV4" s="98"/>
      <c r="AW4" s="158"/>
      <c r="AX4" s="98"/>
      <c r="AY4" s="158"/>
      <c r="AZ4" s="158"/>
      <c r="BA4" s="158"/>
      <c r="BB4" s="98"/>
      <c r="BC4" s="268"/>
    </row>
    <row r="5" spans="1:102" s="99" customFormat="1" hidden="1">
      <c r="D5" s="255"/>
      <c r="E5" s="219"/>
      <c r="F5" s="260"/>
      <c r="G5" s="93"/>
      <c r="H5" s="194"/>
      <c r="I5" s="90"/>
      <c r="J5" s="90"/>
      <c r="K5" s="90"/>
      <c r="L5" s="90"/>
      <c r="M5" s="195"/>
      <c r="N5" s="203"/>
      <c r="O5" s="108"/>
      <c r="P5" s="108"/>
      <c r="Q5" s="106"/>
      <c r="R5" s="158"/>
      <c r="S5" s="98"/>
      <c r="T5" s="158"/>
      <c r="W5" s="98"/>
      <c r="X5" s="158"/>
      <c r="Y5" s="158"/>
      <c r="Z5" s="158"/>
      <c r="AA5" s="158"/>
      <c r="AB5" s="158"/>
      <c r="AC5" s="158"/>
      <c r="AD5" s="158"/>
      <c r="AE5" s="158"/>
      <c r="AF5" s="158"/>
      <c r="AG5" s="158"/>
      <c r="AH5" s="158"/>
      <c r="AI5" s="158"/>
      <c r="AJ5" s="158"/>
      <c r="AK5" s="158"/>
      <c r="AL5" s="158"/>
      <c r="AM5" s="158"/>
      <c r="AN5" s="158"/>
      <c r="AO5" s="158"/>
      <c r="AP5" s="158"/>
      <c r="AQ5" s="158"/>
      <c r="AR5" s="158"/>
      <c r="AS5" s="158"/>
      <c r="AT5" s="386"/>
      <c r="AU5" s="158"/>
      <c r="AV5" s="98"/>
      <c r="AW5" s="158"/>
      <c r="AX5" s="98"/>
      <c r="AY5" s="158"/>
      <c r="AZ5" s="158"/>
      <c r="BA5" s="158"/>
      <c r="BB5" s="98"/>
      <c r="BC5" s="268"/>
    </row>
    <row r="6" spans="1:102" s="99" customFormat="1" hidden="1">
      <c r="D6" s="255"/>
      <c r="E6" s="219"/>
      <c r="F6" s="260"/>
      <c r="G6" s="93"/>
      <c r="H6" s="194"/>
      <c r="I6" s="90"/>
      <c r="J6" s="90"/>
      <c r="K6" s="90"/>
      <c r="L6" s="90"/>
      <c r="M6" s="195"/>
      <c r="N6" s="203"/>
      <c r="O6" s="108"/>
      <c r="P6" s="108"/>
      <c r="Q6" s="106"/>
      <c r="R6" s="158"/>
      <c r="S6" s="98"/>
      <c r="T6" s="158"/>
      <c r="W6" s="98"/>
      <c r="X6" s="158"/>
      <c r="Y6" s="158"/>
      <c r="Z6" s="158"/>
      <c r="AA6" s="158"/>
      <c r="AB6" s="158"/>
      <c r="AC6" s="158"/>
      <c r="AD6" s="158"/>
      <c r="AE6" s="158"/>
      <c r="AF6" s="158"/>
      <c r="AG6" s="158"/>
      <c r="AH6" s="158"/>
      <c r="AI6" s="158"/>
      <c r="AJ6" s="158"/>
      <c r="AK6" s="158"/>
      <c r="AL6" s="158"/>
      <c r="AM6" s="158"/>
      <c r="AN6" s="158"/>
      <c r="AO6" s="158"/>
      <c r="AP6" s="158"/>
      <c r="AQ6" s="158"/>
      <c r="AR6" s="158"/>
      <c r="AS6" s="158"/>
      <c r="AT6" s="386"/>
      <c r="AU6" s="158"/>
      <c r="AV6" s="98"/>
      <c r="AW6" s="158"/>
      <c r="AX6" s="98"/>
      <c r="AY6" s="158"/>
      <c r="AZ6" s="158"/>
      <c r="BA6" s="158"/>
      <c r="BB6" s="98"/>
      <c r="BC6" s="268"/>
    </row>
    <row r="7" spans="1:102" s="99" customFormat="1" hidden="1">
      <c r="D7" s="255"/>
      <c r="E7" s="219"/>
      <c r="F7" s="260"/>
      <c r="G7" s="93"/>
      <c r="H7" s="194"/>
      <c r="I7" s="90"/>
      <c r="J7" s="90"/>
      <c r="K7" s="90"/>
      <c r="L7" s="90"/>
      <c r="M7" s="195"/>
      <c r="N7" s="203"/>
      <c r="O7" s="108"/>
      <c r="P7" s="108"/>
      <c r="Q7" s="106"/>
      <c r="R7" s="158"/>
      <c r="S7" s="98"/>
      <c r="T7" s="158"/>
      <c r="W7" s="98"/>
      <c r="X7" s="158"/>
      <c r="Y7" s="158"/>
      <c r="Z7" s="158"/>
      <c r="AA7" s="158"/>
      <c r="AB7" s="158"/>
      <c r="AC7" s="158"/>
      <c r="AD7" s="158"/>
      <c r="AE7" s="158"/>
      <c r="AF7" s="158"/>
      <c r="AG7" s="158"/>
      <c r="AH7" s="158"/>
      <c r="AI7" s="158"/>
      <c r="AJ7" s="158"/>
      <c r="AK7" s="158"/>
      <c r="AL7" s="158"/>
      <c r="AM7" s="158"/>
      <c r="AN7" s="158"/>
      <c r="AO7" s="158"/>
      <c r="AP7" s="158"/>
      <c r="AQ7" s="158"/>
      <c r="AR7" s="158"/>
      <c r="AS7" s="158"/>
      <c r="AT7" s="386"/>
      <c r="AU7" s="158"/>
      <c r="AV7" s="98"/>
      <c r="AW7" s="158"/>
      <c r="AX7" s="98"/>
      <c r="AY7" s="158"/>
      <c r="AZ7" s="158"/>
      <c r="BA7" s="158"/>
      <c r="BB7" s="98"/>
      <c r="BC7" s="268"/>
    </row>
    <row r="8" spans="1:102" s="99" customFormat="1" hidden="1">
      <c r="D8" s="255"/>
      <c r="E8" s="219"/>
      <c r="F8" s="260"/>
      <c r="G8" s="93"/>
      <c r="H8" s="194"/>
      <c r="I8" s="90"/>
      <c r="J8" s="90"/>
      <c r="K8" s="90"/>
      <c r="L8" s="90"/>
      <c r="M8" s="195"/>
      <c r="N8" s="203"/>
      <c r="O8" s="108"/>
      <c r="P8" s="108"/>
      <c r="Q8" s="106"/>
      <c r="R8" s="158"/>
      <c r="S8" s="98"/>
      <c r="T8" s="158"/>
      <c r="W8" s="98"/>
      <c r="X8" s="158"/>
      <c r="Y8" s="158"/>
      <c r="Z8" s="158"/>
      <c r="AA8" s="158"/>
      <c r="AB8" s="158"/>
      <c r="AC8" s="158"/>
      <c r="AD8" s="158"/>
      <c r="AE8" s="158"/>
      <c r="AF8" s="158"/>
      <c r="AG8" s="158"/>
      <c r="AH8" s="158"/>
      <c r="AI8" s="158"/>
      <c r="AJ8" s="158"/>
      <c r="AK8" s="158"/>
      <c r="AL8" s="158"/>
      <c r="AM8" s="158"/>
      <c r="AN8" s="158"/>
      <c r="AO8" s="158"/>
      <c r="AP8" s="158"/>
      <c r="AQ8" s="158"/>
      <c r="AR8" s="158"/>
      <c r="AS8" s="158"/>
      <c r="AT8" s="386"/>
      <c r="AU8" s="158"/>
      <c r="AV8" s="98"/>
      <c r="AW8" s="158"/>
      <c r="AX8" s="98"/>
      <c r="AY8" s="158"/>
      <c r="AZ8" s="158"/>
      <c r="BA8" s="158"/>
      <c r="BB8" s="98"/>
      <c r="BC8" s="268"/>
    </row>
    <row r="9" spans="1:102" s="99" customFormat="1" hidden="1">
      <c r="D9" s="255"/>
      <c r="E9" s="219"/>
      <c r="F9" s="260"/>
      <c r="G9" s="93"/>
      <c r="H9" s="194"/>
      <c r="I9" s="90"/>
      <c r="J9" s="90"/>
      <c r="K9" s="90"/>
      <c r="L9" s="90"/>
      <c r="M9" s="195"/>
      <c r="N9" s="203"/>
      <c r="O9" s="108"/>
      <c r="P9" s="108"/>
      <c r="Q9" s="106"/>
      <c r="R9" s="158"/>
      <c r="S9" s="98"/>
      <c r="T9" s="158"/>
      <c r="W9" s="98"/>
      <c r="X9" s="158"/>
      <c r="Y9" s="158"/>
      <c r="Z9" s="158"/>
      <c r="AA9" s="158"/>
      <c r="AB9" s="158"/>
      <c r="AC9" s="158"/>
      <c r="AD9" s="158"/>
      <c r="AE9" s="158"/>
      <c r="AF9" s="158"/>
      <c r="AG9" s="158"/>
      <c r="AH9" s="158"/>
      <c r="AI9" s="158"/>
      <c r="AJ9" s="158"/>
      <c r="AK9" s="158"/>
      <c r="AL9" s="158"/>
      <c r="AM9" s="158"/>
      <c r="AN9" s="158"/>
      <c r="AO9" s="158"/>
      <c r="AP9" s="158"/>
      <c r="AQ9" s="158"/>
      <c r="AR9" s="158"/>
      <c r="AS9" s="158"/>
      <c r="AT9" s="386"/>
      <c r="AU9" s="158"/>
      <c r="AV9" s="98"/>
      <c r="AW9" s="158"/>
      <c r="AX9" s="98"/>
      <c r="AY9" s="158"/>
      <c r="AZ9" s="158"/>
      <c r="BA9" s="158"/>
      <c r="BB9" s="98"/>
      <c r="BC9" s="268"/>
    </row>
    <row r="10" spans="1:102" s="99" customFormat="1" hidden="1">
      <c r="D10" s="255"/>
      <c r="E10" s="219"/>
      <c r="F10" s="106"/>
      <c r="G10" s="93"/>
      <c r="H10" s="194"/>
      <c r="I10" s="90"/>
      <c r="J10" s="90"/>
      <c r="K10" s="90"/>
      <c r="L10" s="90"/>
      <c r="M10" s="195"/>
      <c r="N10" s="203"/>
      <c r="O10" s="108"/>
      <c r="P10" s="108"/>
      <c r="Q10" s="106"/>
      <c r="R10" s="158"/>
      <c r="S10" s="98"/>
      <c r="T10" s="158"/>
      <c r="W10" s="98"/>
      <c r="X10" s="158"/>
      <c r="Y10" s="158"/>
      <c r="Z10" s="158"/>
      <c r="AA10" s="158"/>
      <c r="AB10" s="158"/>
      <c r="AC10" s="158"/>
      <c r="AD10" s="158"/>
      <c r="AE10" s="158"/>
      <c r="AF10" s="158"/>
      <c r="AG10" s="158"/>
      <c r="AH10" s="158"/>
      <c r="AI10" s="158"/>
      <c r="AJ10" s="158"/>
      <c r="AK10" s="158"/>
      <c r="AL10" s="158"/>
      <c r="AM10" s="158"/>
      <c r="AN10" s="158"/>
      <c r="AO10" s="158"/>
      <c r="AP10" s="158"/>
      <c r="AQ10" s="158"/>
      <c r="AR10" s="158"/>
      <c r="AS10" s="158"/>
      <c r="AT10" s="386"/>
      <c r="AU10" s="158"/>
      <c r="AV10" s="98"/>
      <c r="AW10" s="158"/>
      <c r="AX10" s="98"/>
      <c r="AY10" s="158"/>
      <c r="AZ10" s="158"/>
      <c r="BA10" s="158"/>
      <c r="BB10" s="98"/>
      <c r="BC10" s="268"/>
    </row>
    <row r="11" spans="1:102" s="99" customFormat="1" hidden="1">
      <c r="D11" s="255"/>
      <c r="E11" s="219"/>
      <c r="F11" s="183"/>
      <c r="G11" s="93"/>
      <c r="H11" s="194"/>
      <c r="I11" s="90"/>
      <c r="J11" s="90"/>
      <c r="K11" s="90"/>
      <c r="L11" s="90"/>
      <c r="M11" s="195"/>
      <c r="N11" s="203"/>
      <c r="O11" s="108"/>
      <c r="P11" s="108"/>
      <c r="Q11" s="157"/>
      <c r="R11" s="157"/>
      <c r="S11" s="109"/>
      <c r="T11" s="157"/>
      <c r="W11" s="98"/>
      <c r="X11" s="157"/>
      <c r="Y11" s="157"/>
      <c r="Z11" s="157"/>
      <c r="AA11" s="157"/>
      <c r="AB11" s="157"/>
      <c r="AC11" s="157"/>
      <c r="AD11" s="157"/>
      <c r="AE11" s="157"/>
      <c r="AF11" s="157"/>
      <c r="AG11" s="157"/>
      <c r="AH11" s="157"/>
      <c r="AI11" s="157"/>
      <c r="AJ11" s="157"/>
      <c r="AK11" s="157"/>
      <c r="AL11" s="157"/>
      <c r="AM11" s="157"/>
      <c r="AN11" s="157"/>
      <c r="AO11" s="157"/>
      <c r="AP11" s="157"/>
      <c r="AQ11" s="157"/>
      <c r="AR11" s="157"/>
      <c r="AS11" s="158"/>
      <c r="AT11" s="386"/>
      <c r="AU11" s="158"/>
      <c r="AV11" s="109"/>
      <c r="AW11" s="157"/>
      <c r="AX11" s="109"/>
      <c r="AY11" s="157"/>
      <c r="AZ11" s="157"/>
      <c r="BA11" s="157"/>
      <c r="BB11" s="109"/>
      <c r="BC11" s="269"/>
    </row>
    <row r="12" spans="1:102" s="99" customFormat="1" hidden="1">
      <c r="D12" s="255"/>
      <c r="E12" s="219"/>
      <c r="F12" s="106"/>
      <c r="G12" s="93"/>
      <c r="H12" s="194"/>
      <c r="I12" s="90"/>
      <c r="J12" s="90"/>
      <c r="K12" s="90"/>
      <c r="L12" s="90"/>
      <c r="M12" s="195"/>
      <c r="N12" s="93"/>
      <c r="O12" s="108"/>
      <c r="P12" s="108"/>
      <c r="Q12" s="106"/>
      <c r="R12" s="158"/>
      <c r="S12" s="98"/>
      <c r="T12" s="158"/>
      <c r="W12" s="98"/>
      <c r="X12" s="158"/>
      <c r="Y12" s="158"/>
      <c r="Z12" s="158"/>
      <c r="AA12" s="158"/>
      <c r="AB12" s="158"/>
      <c r="AC12" s="158"/>
      <c r="AD12" s="158"/>
      <c r="AE12" s="158"/>
      <c r="AF12" s="158"/>
      <c r="AG12" s="158"/>
      <c r="AH12" s="158"/>
      <c r="AI12" s="158"/>
      <c r="AJ12" s="158"/>
      <c r="AK12" s="158"/>
      <c r="AL12" s="158"/>
      <c r="AM12" s="158"/>
      <c r="AN12" s="158"/>
      <c r="AO12" s="158"/>
      <c r="AP12" s="158"/>
      <c r="AQ12" s="158"/>
      <c r="AR12" s="158"/>
      <c r="AS12" s="158"/>
      <c r="AT12" s="386"/>
      <c r="AU12" s="158"/>
      <c r="AV12" s="98"/>
      <c r="AW12" s="158"/>
      <c r="AX12" s="98"/>
      <c r="AY12" s="158"/>
      <c r="AZ12" s="158"/>
      <c r="BA12" s="158"/>
      <c r="BB12" s="98"/>
      <c r="BC12" s="268"/>
    </row>
    <row r="13" spans="1:102" s="99" customFormat="1" ht="15" customHeight="1" thickBot="1">
      <c r="D13" s="255"/>
      <c r="E13" s="219"/>
      <c r="G13" s="90"/>
      <c r="H13" s="194"/>
      <c r="I13" s="90"/>
      <c r="J13" s="90"/>
      <c r="K13" s="90"/>
      <c r="L13" s="90"/>
      <c r="M13" s="195"/>
      <c r="N13" s="93"/>
      <c r="O13" s="108"/>
      <c r="P13" s="108"/>
      <c r="Q13" s="254" t="s">
        <v>241</v>
      </c>
      <c r="R13" s="158"/>
      <c r="S13" s="98"/>
      <c r="T13" s="158"/>
      <c r="U13" s="338" t="s">
        <v>311</v>
      </c>
      <c r="V13" s="338" t="s">
        <v>310</v>
      </c>
      <c r="W13" s="98"/>
      <c r="X13" s="158"/>
      <c r="Y13" s="158"/>
      <c r="Z13" s="158"/>
      <c r="AA13" s="158"/>
      <c r="AB13" s="158"/>
      <c r="AC13" s="158"/>
      <c r="AD13" s="158"/>
      <c r="AE13" s="158"/>
      <c r="AF13" s="158"/>
      <c r="AG13" s="158"/>
      <c r="AH13" s="158"/>
      <c r="AI13" s="158"/>
      <c r="AJ13" s="158"/>
      <c r="AK13" s="158"/>
      <c r="AL13" s="158"/>
      <c r="AM13" s="158"/>
      <c r="AN13" s="158"/>
      <c r="AO13" s="158"/>
      <c r="AP13" s="158"/>
      <c r="AQ13" s="158"/>
      <c r="AR13" s="158"/>
      <c r="AS13" s="158"/>
      <c r="AT13" s="386"/>
      <c r="AU13" s="158"/>
      <c r="AV13" s="98"/>
      <c r="AW13" s="158"/>
      <c r="AX13" s="98"/>
      <c r="AY13" s="158"/>
      <c r="AZ13" s="158"/>
      <c r="BA13" s="158"/>
      <c r="BB13" s="98"/>
      <c r="BC13" s="268"/>
    </row>
    <row r="14" spans="1:102" s="253" customFormat="1" ht="15" customHeight="1" thickTop="1">
      <c r="A14" s="250"/>
      <c r="B14" s="250"/>
      <c r="C14" s="250"/>
      <c r="D14" s="255"/>
      <c r="E14" s="251"/>
      <c r="F14" s="106"/>
      <c r="G14" s="183"/>
      <c r="H14" s="226"/>
      <c r="I14" s="227"/>
      <c r="J14" s="227"/>
      <c r="K14" s="227"/>
      <c r="L14" s="227"/>
      <c r="M14" s="225"/>
      <c r="N14" s="252"/>
      <c r="O14" s="232" t="s">
        <v>224</v>
      </c>
      <c r="P14" s="232" t="s">
        <v>233</v>
      </c>
      <c r="Q14" s="232" t="s">
        <v>0</v>
      </c>
      <c r="R14" s="247" t="s">
        <v>1</v>
      </c>
      <c r="S14" s="247" t="s">
        <v>2</v>
      </c>
      <c r="T14" s="247" t="s">
        <v>3</v>
      </c>
      <c r="U14" s="232" t="s">
        <v>4</v>
      </c>
      <c r="V14" s="232" t="s">
        <v>5</v>
      </c>
      <c r="W14" s="248" t="s">
        <v>28</v>
      </c>
      <c r="X14" s="247" t="s">
        <v>7</v>
      </c>
      <c r="Y14" s="247" t="s">
        <v>236</v>
      </c>
      <c r="Z14" s="247" t="s">
        <v>8</v>
      </c>
      <c r="AA14" s="247" t="s">
        <v>6</v>
      </c>
      <c r="AB14" s="247" t="s">
        <v>30</v>
      </c>
      <c r="AC14" s="247" t="s">
        <v>37</v>
      </c>
      <c r="AD14" s="247" t="s">
        <v>9</v>
      </c>
      <c r="AE14" s="247" t="s">
        <v>10</v>
      </c>
      <c r="AF14" s="247" t="s">
        <v>11</v>
      </c>
      <c r="AG14" s="247" t="s">
        <v>32</v>
      </c>
      <c r="AH14" s="247" t="s">
        <v>33</v>
      </c>
      <c r="AI14" s="247" t="s">
        <v>13</v>
      </c>
      <c r="AJ14" s="247" t="s">
        <v>15</v>
      </c>
      <c r="AK14" s="247" t="s">
        <v>16</v>
      </c>
      <c r="AL14" s="247" t="s">
        <v>22</v>
      </c>
      <c r="AM14" s="248" t="s">
        <v>12</v>
      </c>
      <c r="AN14" s="247" t="s">
        <v>14</v>
      </c>
      <c r="AO14" s="247" t="s">
        <v>17</v>
      </c>
      <c r="AP14" s="247" t="s">
        <v>18</v>
      </c>
      <c r="AQ14" s="247" t="s">
        <v>34</v>
      </c>
      <c r="AR14" s="247" t="s">
        <v>19</v>
      </c>
      <c r="AS14" s="385" t="s">
        <v>20</v>
      </c>
      <c r="AT14" s="247" t="s">
        <v>319</v>
      </c>
      <c r="AU14" s="248" t="s">
        <v>320</v>
      </c>
      <c r="AV14" s="247" t="s">
        <v>35</v>
      </c>
      <c r="AW14" s="247" t="s">
        <v>23</v>
      </c>
      <c r="AX14" s="247" t="s">
        <v>24</v>
      </c>
      <c r="AY14" s="247" t="s">
        <v>25</v>
      </c>
      <c r="AZ14" s="247" t="s">
        <v>26</v>
      </c>
      <c r="BA14" s="247" t="s">
        <v>27</v>
      </c>
      <c r="BB14" s="247" t="s">
        <v>48</v>
      </c>
      <c r="BC14" s="270" t="s">
        <v>47</v>
      </c>
      <c r="BD14" s="250"/>
      <c r="BE14" s="250"/>
      <c r="BF14" s="250"/>
      <c r="BG14" s="250"/>
      <c r="BH14" s="250"/>
      <c r="BI14" s="250"/>
      <c r="BJ14" s="250"/>
      <c r="BK14" s="250"/>
      <c r="BL14" s="250"/>
      <c r="BM14" s="250"/>
      <c r="BN14" s="250"/>
      <c r="BO14" s="250"/>
      <c r="BP14" s="250"/>
      <c r="BQ14" s="250"/>
      <c r="BR14" s="250"/>
      <c r="BS14" s="250"/>
      <c r="BT14" s="250"/>
      <c r="BU14" s="250"/>
      <c r="BV14" s="250"/>
      <c r="BW14" s="250"/>
      <c r="BX14" s="250"/>
      <c r="BY14" s="250"/>
      <c r="BZ14" s="250"/>
      <c r="CA14" s="250"/>
      <c r="CB14" s="250"/>
      <c r="CC14" s="250"/>
      <c r="CD14" s="250"/>
      <c r="CE14" s="250"/>
      <c r="CF14" s="250"/>
      <c r="CG14" s="250"/>
      <c r="CH14" s="250"/>
      <c r="CI14" s="250"/>
      <c r="CJ14" s="250"/>
      <c r="CK14" s="250"/>
      <c r="CL14" s="250"/>
      <c r="CM14" s="250"/>
      <c r="CN14" s="250"/>
      <c r="CO14" s="250"/>
      <c r="CP14" s="250"/>
      <c r="CQ14" s="250"/>
      <c r="CR14" s="250"/>
      <c r="CS14" s="250"/>
      <c r="CT14" s="250"/>
      <c r="CU14" s="250"/>
      <c r="CV14" s="250"/>
      <c r="CW14" s="250"/>
      <c r="CX14" s="250"/>
    </row>
    <row r="15" spans="1:102" s="99" customFormat="1" ht="15" customHeight="1">
      <c r="D15" s="255"/>
      <c r="E15" s="219"/>
      <c r="F15" s="222" t="s">
        <v>274</v>
      </c>
      <c r="H15" s="194"/>
      <c r="I15" s="90"/>
      <c r="J15" s="90"/>
      <c r="K15" s="231"/>
      <c r="L15" s="161"/>
      <c r="M15" s="108"/>
      <c r="N15" s="93"/>
      <c r="O15" s="508">
        <f>DBM!F8-1</f>
        <v>2017</v>
      </c>
      <c r="P15" s="505">
        <v>12</v>
      </c>
      <c r="Q15" s="206">
        <f>SUM(Q18:Q5000)</f>
        <v>0</v>
      </c>
      <c r="R15" s="212">
        <f t="shared" ref="R15:BB15" si="0">SUM(R18:R5000)</f>
        <v>0</v>
      </c>
      <c r="S15" s="212">
        <f t="shared" si="0"/>
        <v>0</v>
      </c>
      <c r="T15" s="212">
        <f t="shared" si="0"/>
        <v>0</v>
      </c>
      <c r="U15" s="206">
        <f t="shared" si="0"/>
        <v>0</v>
      </c>
      <c r="V15" s="206">
        <f t="shared" si="0"/>
        <v>0</v>
      </c>
      <c r="W15" s="249">
        <f t="shared" si="0"/>
        <v>0</v>
      </c>
      <c r="X15" s="212">
        <f t="shared" si="0"/>
        <v>0</v>
      </c>
      <c r="Y15" s="212">
        <f t="shared" si="0"/>
        <v>0</v>
      </c>
      <c r="Z15" s="212">
        <f t="shared" si="0"/>
        <v>0</v>
      </c>
      <c r="AA15" s="212">
        <f t="shared" si="0"/>
        <v>0</v>
      </c>
      <c r="AB15" s="212">
        <f t="shared" si="0"/>
        <v>0</v>
      </c>
      <c r="AC15" s="212">
        <f t="shared" si="0"/>
        <v>0</v>
      </c>
      <c r="AD15" s="212">
        <f t="shared" si="0"/>
        <v>0</v>
      </c>
      <c r="AE15" s="212">
        <f t="shared" si="0"/>
        <v>0</v>
      </c>
      <c r="AF15" s="212">
        <f t="shared" si="0"/>
        <v>0</v>
      </c>
      <c r="AG15" s="212">
        <f t="shared" si="0"/>
        <v>0</v>
      </c>
      <c r="AH15" s="212">
        <f t="shared" si="0"/>
        <v>0</v>
      </c>
      <c r="AI15" s="212">
        <f t="shared" si="0"/>
        <v>0</v>
      </c>
      <c r="AJ15" s="212">
        <f t="shared" si="0"/>
        <v>0</v>
      </c>
      <c r="AK15" s="212">
        <f t="shared" si="0"/>
        <v>0</v>
      </c>
      <c r="AL15" s="212">
        <f t="shared" si="0"/>
        <v>0</v>
      </c>
      <c r="AM15" s="249">
        <f t="shared" si="0"/>
        <v>0</v>
      </c>
      <c r="AN15" s="212">
        <f t="shared" si="0"/>
        <v>0</v>
      </c>
      <c r="AO15" s="212">
        <f t="shared" si="0"/>
        <v>0</v>
      </c>
      <c r="AP15" s="212">
        <f t="shared" si="0"/>
        <v>0</v>
      </c>
      <c r="AQ15" s="212">
        <f t="shared" si="0"/>
        <v>0</v>
      </c>
      <c r="AR15" s="212">
        <f t="shared" si="0"/>
        <v>0</v>
      </c>
      <c r="AS15" s="383">
        <f t="shared" si="0"/>
        <v>0</v>
      </c>
      <c r="AT15" s="212">
        <f t="shared" si="0"/>
        <v>0</v>
      </c>
      <c r="AU15" s="249">
        <f t="shared" si="0"/>
        <v>0</v>
      </c>
      <c r="AV15" s="212">
        <f t="shared" si="0"/>
        <v>0</v>
      </c>
      <c r="AW15" s="212">
        <f t="shared" si="0"/>
        <v>0</v>
      </c>
      <c r="AX15" s="212">
        <f t="shared" si="0"/>
        <v>0</v>
      </c>
      <c r="AY15" s="212">
        <f t="shared" si="0"/>
        <v>0</v>
      </c>
      <c r="AZ15" s="212">
        <f t="shared" si="0"/>
        <v>0</v>
      </c>
      <c r="BA15" s="212">
        <f t="shared" si="0"/>
        <v>0</v>
      </c>
      <c r="BB15" s="212">
        <f t="shared" si="0"/>
        <v>0</v>
      </c>
      <c r="BC15" s="267" t="str">
        <f>IF(Q15=0,"",AX15/Q15)</f>
        <v/>
      </c>
    </row>
    <row r="16" spans="1:102" s="99" customFormat="1" ht="16.5" thickBot="1">
      <c r="D16" s="256">
        <f>SUM(D18:D1000)</f>
        <v>0</v>
      </c>
      <c r="E16" s="259" t="s">
        <v>243</v>
      </c>
      <c r="F16" s="115"/>
      <c r="G16" s="116"/>
      <c r="H16" s="116"/>
      <c r="I16" s="116"/>
      <c r="J16" s="116"/>
      <c r="K16" s="116"/>
      <c r="L16" s="116"/>
      <c r="M16" s="116"/>
      <c r="N16" s="116"/>
      <c r="O16" s="116"/>
      <c r="P16" s="116"/>
      <c r="Q16" s="116"/>
      <c r="R16" s="116"/>
      <c r="S16" s="120"/>
      <c r="T16" s="116"/>
      <c r="U16" s="116"/>
      <c r="V16" s="116"/>
      <c r="W16" s="120"/>
      <c r="X16" s="116"/>
      <c r="Y16" s="116"/>
      <c r="Z16" s="116"/>
      <c r="AA16" s="116"/>
      <c r="AB16" s="116"/>
      <c r="AC16" s="116"/>
      <c r="AD16" s="116"/>
      <c r="AE16" s="116"/>
      <c r="AF16" s="116"/>
      <c r="AG16" s="116"/>
      <c r="AH16" s="116"/>
      <c r="AI16" s="116"/>
      <c r="AJ16" s="116"/>
      <c r="AK16" s="116"/>
      <c r="AL16" s="116"/>
      <c r="AM16" s="116"/>
      <c r="AN16" s="116"/>
      <c r="AO16" s="116"/>
      <c r="AP16" s="116"/>
      <c r="AQ16" s="116"/>
      <c r="AR16" s="116"/>
      <c r="AS16" s="116"/>
      <c r="AT16" s="116"/>
      <c r="AU16" s="116"/>
      <c r="AV16" s="116"/>
      <c r="AW16" s="116"/>
      <c r="AX16" s="120"/>
      <c r="AY16" s="116"/>
      <c r="AZ16" s="116"/>
      <c r="BA16" s="116"/>
      <c r="BB16" s="120"/>
      <c r="BC16" s="271"/>
    </row>
    <row r="17" spans="1:137" s="221" customFormat="1" ht="16.5" thickTop="1">
      <c r="A17" s="134"/>
      <c r="B17" s="134"/>
      <c r="C17" s="220"/>
      <c r="D17" s="257" t="s">
        <v>242</v>
      </c>
      <c r="E17" s="242" t="s">
        <v>234</v>
      </c>
      <c r="F17" s="233" t="s">
        <v>223</v>
      </c>
      <c r="G17" s="240" t="s">
        <v>226</v>
      </c>
      <c r="H17" s="234" t="s">
        <v>45</v>
      </c>
      <c r="I17" s="235" t="s">
        <v>53</v>
      </c>
      <c r="J17" s="235" t="s">
        <v>54</v>
      </c>
      <c r="K17" s="235" t="s">
        <v>31</v>
      </c>
      <c r="L17" s="235" t="s">
        <v>36</v>
      </c>
      <c r="M17" s="236" t="s">
        <v>47</v>
      </c>
      <c r="N17" s="237" t="s">
        <v>38</v>
      </c>
      <c r="O17" s="240" t="s">
        <v>224</v>
      </c>
      <c r="P17" s="239" t="s">
        <v>40</v>
      </c>
      <c r="Q17" s="233" t="s">
        <v>0</v>
      </c>
      <c r="R17" s="233" t="s">
        <v>1</v>
      </c>
      <c r="S17" s="239" t="s">
        <v>2</v>
      </c>
      <c r="T17" s="233" t="s">
        <v>3</v>
      </c>
      <c r="U17" s="240" t="s">
        <v>4</v>
      </c>
      <c r="V17" s="239" t="s">
        <v>5</v>
      </c>
      <c r="W17" s="240" t="s">
        <v>28</v>
      </c>
      <c r="X17" s="238" t="s">
        <v>7</v>
      </c>
      <c r="Y17" s="233" t="s">
        <v>236</v>
      </c>
      <c r="Z17" s="238" t="s">
        <v>8</v>
      </c>
      <c r="AA17" s="233" t="s">
        <v>6</v>
      </c>
      <c r="AB17" s="233" t="s">
        <v>30</v>
      </c>
      <c r="AC17" s="238" t="s">
        <v>37</v>
      </c>
      <c r="AD17" s="233" t="s">
        <v>9</v>
      </c>
      <c r="AE17" s="233" t="s">
        <v>10</v>
      </c>
      <c r="AF17" s="233" t="s">
        <v>11</v>
      </c>
      <c r="AG17" s="233" t="s">
        <v>32</v>
      </c>
      <c r="AH17" s="233" t="s">
        <v>33</v>
      </c>
      <c r="AI17" s="233" t="s">
        <v>13</v>
      </c>
      <c r="AJ17" s="233" t="s">
        <v>15</v>
      </c>
      <c r="AK17" s="233" t="s">
        <v>16</v>
      </c>
      <c r="AL17" s="238" t="s">
        <v>22</v>
      </c>
      <c r="AM17" s="233" t="s">
        <v>12</v>
      </c>
      <c r="AN17" s="233" t="s">
        <v>14</v>
      </c>
      <c r="AO17" s="233" t="s">
        <v>17</v>
      </c>
      <c r="AP17" s="233" t="s">
        <v>18</v>
      </c>
      <c r="AQ17" s="233" t="s">
        <v>34</v>
      </c>
      <c r="AR17" s="233" t="s">
        <v>19</v>
      </c>
      <c r="AS17" s="233" t="s">
        <v>20</v>
      </c>
      <c r="AT17" s="387" t="s">
        <v>319</v>
      </c>
      <c r="AU17" s="239" t="s">
        <v>320</v>
      </c>
      <c r="AV17" s="239" t="s">
        <v>35</v>
      </c>
      <c r="AW17" s="233" t="s">
        <v>23</v>
      </c>
      <c r="AX17" s="239" t="s">
        <v>24</v>
      </c>
      <c r="AY17" s="233" t="s">
        <v>25</v>
      </c>
      <c r="AZ17" s="233" t="s">
        <v>26</v>
      </c>
      <c r="BA17" s="238" t="s">
        <v>27</v>
      </c>
      <c r="BB17" s="241" t="s">
        <v>48</v>
      </c>
      <c r="BC17" s="270" t="s">
        <v>47</v>
      </c>
      <c r="BD17" s="134"/>
      <c r="BE17" s="134"/>
      <c r="BF17" s="134"/>
      <c r="BG17" s="134"/>
      <c r="BH17" s="134"/>
      <c r="BI17" s="134"/>
      <c r="BJ17" s="134"/>
      <c r="BK17" s="134"/>
      <c r="BL17" s="134"/>
      <c r="BM17" s="134"/>
      <c r="BN17" s="134"/>
      <c r="BO17" s="134"/>
      <c r="BP17" s="134"/>
      <c r="BQ17" s="134"/>
      <c r="BR17" s="134"/>
      <c r="BS17" s="134"/>
      <c r="BT17" s="134"/>
      <c r="BU17" s="134"/>
      <c r="BV17" s="134"/>
      <c r="BW17" s="134"/>
      <c r="BX17" s="134"/>
      <c r="BY17" s="134"/>
      <c r="BZ17" s="134"/>
      <c r="CA17" s="134"/>
      <c r="CB17" s="134"/>
      <c r="CC17" s="134"/>
      <c r="CD17" s="134"/>
      <c r="CE17" s="134"/>
      <c r="CF17" s="134"/>
      <c r="CG17" s="134"/>
      <c r="CH17" s="134"/>
      <c r="CI17" s="134"/>
      <c r="CJ17" s="134"/>
      <c r="CK17" s="134"/>
      <c r="CL17" s="134"/>
      <c r="CM17" s="134"/>
      <c r="CN17" s="134"/>
      <c r="CO17" s="134"/>
      <c r="CP17" s="134"/>
      <c r="CQ17" s="134"/>
      <c r="CR17" s="134"/>
      <c r="CS17" s="134"/>
      <c r="CT17" s="134"/>
      <c r="CU17" s="134"/>
      <c r="CV17" s="134"/>
      <c r="CW17" s="134"/>
      <c r="CX17" s="134"/>
      <c r="CY17" s="134"/>
      <c r="CZ17" s="134"/>
      <c r="DA17" s="134"/>
      <c r="DB17" s="134"/>
      <c r="DC17" s="134"/>
      <c r="DD17" s="134"/>
      <c r="DE17" s="134"/>
      <c r="DF17" s="134"/>
      <c r="DG17" s="134"/>
      <c r="DH17" s="134"/>
      <c r="DI17" s="134"/>
      <c r="DJ17" s="134"/>
      <c r="DK17" s="134"/>
      <c r="DL17" s="134"/>
      <c r="DM17" s="134"/>
      <c r="DN17" s="134"/>
      <c r="DO17" s="134"/>
      <c r="DP17" s="134"/>
      <c r="DQ17" s="134"/>
      <c r="DR17" s="134"/>
      <c r="DS17" s="134"/>
      <c r="DT17" s="134"/>
      <c r="DU17" s="134"/>
      <c r="DV17" s="134"/>
      <c r="DW17" s="134"/>
      <c r="DX17" s="134"/>
      <c r="DY17" s="134"/>
      <c r="DZ17" s="134"/>
      <c r="EA17" s="134"/>
      <c r="EB17" s="134"/>
      <c r="EC17" s="134"/>
      <c r="ED17" s="134"/>
      <c r="EE17" s="134"/>
      <c r="EF17" s="134"/>
      <c r="EG17" s="134"/>
    </row>
    <row r="18" spans="1:137">
      <c r="B18" s="93"/>
      <c r="D18" s="258" t="str">
        <f t="shared" ref="D18:D81" si="1">IF(ISNA(G18)=TRUE,-1,"")</f>
        <v/>
      </c>
      <c r="E18" s="243" t="str">
        <f t="shared" ref="E18:E81" si="2">IF(Q:Q=0,"",ROW()-17)</f>
        <v/>
      </c>
      <c r="G18" s="218" t="str">
        <f>IF(Q18=0,"",VLOOKUP($F:$F,zSbu!$B:$H,2,FALSE))</f>
        <v/>
      </c>
      <c r="H18" s="229"/>
      <c r="S18" s="261" t="str">
        <f t="shared" ref="S18:S81" si="3">IF(Q18=0,"",Q18-R18)</f>
        <v/>
      </c>
      <c r="W18" s="266" t="str">
        <f t="shared" ref="W18:W81" si="4">IF(Q18=0,"",S18-T18)</f>
        <v/>
      </c>
      <c r="AU18" s="261" t="str">
        <f t="shared" ref="AU18:AU81" si="5">IF(Q18=0,"",SUM(AM18:AT18))</f>
        <v/>
      </c>
      <c r="AV18" s="261" t="str">
        <f t="shared" ref="AV18:AV81" si="6">IF(Q18=0,"",SUM(AD18:AL18)+AU18)</f>
        <v/>
      </c>
      <c r="AX18" s="261" t="str">
        <f t="shared" ref="AX18:AX81" si="7">IF(Q18=0,"",(W18-SUM(X18:Z18)+SUM(AA18:AC18)-AV18-AW18))</f>
        <v/>
      </c>
      <c r="BB18" s="262" t="str">
        <f t="shared" ref="BB18:BB81" si="8">IF(Q18=0,"",(AX18-SUM(AY18:BA18)))</f>
        <v/>
      </c>
      <c r="BC18" s="272" t="str">
        <f t="shared" ref="BC18:BC81" si="9">IF(Q18=0,"",AX18/Q18)</f>
        <v/>
      </c>
    </row>
    <row r="19" spans="1:137">
      <c r="B19" s="93"/>
      <c r="D19" s="258" t="str">
        <f t="shared" si="1"/>
        <v/>
      </c>
      <c r="E19" s="243" t="str">
        <f t="shared" si="2"/>
        <v/>
      </c>
      <c r="G19" s="218" t="str">
        <f>IF(Q19=0,"",VLOOKUP($F:$F,zSbu!$B:$H,2,FALSE))</f>
        <v/>
      </c>
      <c r="H19" s="229"/>
      <c r="S19" s="261" t="str">
        <f t="shared" si="3"/>
        <v/>
      </c>
      <c r="W19" s="266" t="str">
        <f t="shared" si="4"/>
        <v/>
      </c>
      <c r="AU19" s="261" t="str">
        <f t="shared" si="5"/>
        <v/>
      </c>
      <c r="AV19" s="261" t="str">
        <f t="shared" si="6"/>
        <v/>
      </c>
      <c r="AX19" s="261" t="str">
        <f t="shared" si="7"/>
        <v/>
      </c>
      <c r="BB19" s="262" t="str">
        <f t="shared" si="8"/>
        <v/>
      </c>
      <c r="BC19" s="272" t="str">
        <f t="shared" si="9"/>
        <v/>
      </c>
    </row>
    <row r="20" spans="1:137">
      <c r="B20" s="93"/>
      <c r="D20" s="258" t="str">
        <f t="shared" si="1"/>
        <v/>
      </c>
      <c r="E20" s="243" t="str">
        <f t="shared" si="2"/>
        <v/>
      </c>
      <c r="G20" s="218" t="str">
        <f>IF(Q20=0,"",VLOOKUP($F:$F,zSbu!$B:$H,2,FALSE))</f>
        <v/>
      </c>
      <c r="H20" s="229"/>
      <c r="S20" s="261" t="str">
        <f t="shared" si="3"/>
        <v/>
      </c>
      <c r="W20" s="266" t="str">
        <f t="shared" si="4"/>
        <v/>
      </c>
      <c r="AU20" s="261" t="str">
        <f t="shared" si="5"/>
        <v/>
      </c>
      <c r="AV20" s="261" t="str">
        <f t="shared" si="6"/>
        <v/>
      </c>
      <c r="AX20" s="261" t="str">
        <f t="shared" si="7"/>
        <v/>
      </c>
      <c r="BB20" s="262" t="str">
        <f t="shared" si="8"/>
        <v/>
      </c>
      <c r="BC20" s="272" t="str">
        <f t="shared" si="9"/>
        <v/>
      </c>
    </row>
    <row r="21" spans="1:137">
      <c r="B21" s="93"/>
      <c r="D21" s="258" t="str">
        <f t="shared" si="1"/>
        <v/>
      </c>
      <c r="E21" s="243" t="str">
        <f t="shared" si="2"/>
        <v/>
      </c>
      <c r="G21" s="218" t="str">
        <f>IF(Q21=0,"",VLOOKUP($F:$F,zSbu!$B:$H,2,FALSE))</f>
        <v/>
      </c>
      <c r="H21" s="229"/>
      <c r="S21" s="261" t="str">
        <f t="shared" si="3"/>
        <v/>
      </c>
      <c r="W21" s="266" t="str">
        <f t="shared" si="4"/>
        <v/>
      </c>
      <c r="AU21" s="261" t="str">
        <f t="shared" si="5"/>
        <v/>
      </c>
      <c r="AV21" s="261" t="str">
        <f t="shared" si="6"/>
        <v/>
      </c>
      <c r="AX21" s="261" t="str">
        <f t="shared" si="7"/>
        <v/>
      </c>
      <c r="BB21" s="262" t="str">
        <f t="shared" si="8"/>
        <v/>
      </c>
      <c r="BC21" s="272" t="str">
        <f t="shared" si="9"/>
        <v/>
      </c>
    </row>
    <row r="22" spans="1:137">
      <c r="B22" s="93"/>
      <c r="D22" s="258" t="str">
        <f t="shared" si="1"/>
        <v/>
      </c>
      <c r="E22" s="243" t="str">
        <f t="shared" si="2"/>
        <v/>
      </c>
      <c r="G22" s="218" t="str">
        <f>IF(Q22=0,"",VLOOKUP($F:$F,zSbu!$B:$H,2,FALSE))</f>
        <v/>
      </c>
      <c r="H22" s="229"/>
      <c r="S22" s="261" t="str">
        <f t="shared" si="3"/>
        <v/>
      </c>
      <c r="W22" s="266" t="str">
        <f t="shared" si="4"/>
        <v/>
      </c>
      <c r="AU22" s="261" t="str">
        <f t="shared" si="5"/>
        <v/>
      </c>
      <c r="AV22" s="261" t="str">
        <f t="shared" si="6"/>
        <v/>
      </c>
      <c r="AX22" s="261" t="str">
        <f t="shared" si="7"/>
        <v/>
      </c>
      <c r="BB22" s="262" t="str">
        <f t="shared" si="8"/>
        <v/>
      </c>
      <c r="BC22" s="272" t="str">
        <f t="shared" si="9"/>
        <v/>
      </c>
    </row>
    <row r="23" spans="1:137">
      <c r="B23" s="93"/>
      <c r="D23" s="258" t="str">
        <f t="shared" si="1"/>
        <v/>
      </c>
      <c r="E23" s="243" t="str">
        <f t="shared" si="2"/>
        <v/>
      </c>
      <c r="G23" s="218" t="str">
        <f>IF(Q23=0,"",VLOOKUP($F:$F,zSbu!$B:$H,2,FALSE))</f>
        <v/>
      </c>
      <c r="H23" s="229"/>
      <c r="S23" s="261" t="str">
        <f t="shared" si="3"/>
        <v/>
      </c>
      <c r="W23" s="266" t="str">
        <f t="shared" si="4"/>
        <v/>
      </c>
      <c r="AU23" s="261" t="str">
        <f t="shared" si="5"/>
        <v/>
      </c>
      <c r="AV23" s="261" t="str">
        <f t="shared" si="6"/>
        <v/>
      </c>
      <c r="AX23" s="261" t="str">
        <f t="shared" si="7"/>
        <v/>
      </c>
      <c r="BB23" s="262" t="str">
        <f t="shared" si="8"/>
        <v/>
      </c>
      <c r="BC23" s="272" t="str">
        <f t="shared" si="9"/>
        <v/>
      </c>
    </row>
    <row r="24" spans="1:137">
      <c r="D24" s="258" t="str">
        <f t="shared" si="1"/>
        <v/>
      </c>
      <c r="E24" s="243" t="str">
        <f t="shared" si="2"/>
        <v/>
      </c>
      <c r="G24" s="218" t="str">
        <f>IF(Q24=0,"",VLOOKUP($F:$F,zSbu!$B:$H,2,FALSE))</f>
        <v/>
      </c>
      <c r="H24" s="229"/>
      <c r="S24" s="261" t="str">
        <f t="shared" si="3"/>
        <v/>
      </c>
      <c r="W24" s="266" t="str">
        <f t="shared" si="4"/>
        <v/>
      </c>
      <c r="AU24" s="261" t="str">
        <f t="shared" si="5"/>
        <v/>
      </c>
      <c r="AV24" s="261" t="str">
        <f t="shared" si="6"/>
        <v/>
      </c>
      <c r="AX24" s="261" t="str">
        <f t="shared" si="7"/>
        <v/>
      </c>
      <c r="BB24" s="262" t="str">
        <f t="shared" si="8"/>
        <v/>
      </c>
      <c r="BC24" s="272" t="str">
        <f t="shared" si="9"/>
        <v/>
      </c>
    </row>
    <row r="25" spans="1:137">
      <c r="B25" s="93"/>
      <c r="D25" s="258" t="str">
        <f t="shared" si="1"/>
        <v/>
      </c>
      <c r="E25" s="243" t="str">
        <f t="shared" si="2"/>
        <v/>
      </c>
      <c r="G25" s="218" t="str">
        <f>IF(Q25=0,"",VLOOKUP($F:$F,zSbu!$B:$H,2,FALSE))</f>
        <v/>
      </c>
      <c r="H25" s="229"/>
      <c r="S25" s="261" t="str">
        <f t="shared" si="3"/>
        <v/>
      </c>
      <c r="W25" s="266" t="str">
        <f t="shared" si="4"/>
        <v/>
      </c>
      <c r="AU25" s="261" t="str">
        <f t="shared" si="5"/>
        <v/>
      </c>
      <c r="AV25" s="261" t="str">
        <f t="shared" si="6"/>
        <v/>
      </c>
      <c r="AX25" s="261" t="str">
        <f t="shared" si="7"/>
        <v/>
      </c>
      <c r="BB25" s="262" t="str">
        <f t="shared" si="8"/>
        <v/>
      </c>
      <c r="BC25" s="272" t="str">
        <f t="shared" si="9"/>
        <v/>
      </c>
    </row>
    <row r="26" spans="1:137">
      <c r="B26" s="93"/>
      <c r="D26" s="258" t="str">
        <f t="shared" si="1"/>
        <v/>
      </c>
      <c r="E26" s="243" t="str">
        <f t="shared" si="2"/>
        <v/>
      </c>
      <c r="G26" s="218" t="str">
        <f>IF(Q26=0,"",VLOOKUP($F:$F,zSbu!$B:$H,2,FALSE))</f>
        <v/>
      </c>
      <c r="H26" s="229"/>
      <c r="S26" s="261" t="str">
        <f t="shared" si="3"/>
        <v/>
      </c>
      <c r="W26" s="266" t="str">
        <f t="shared" si="4"/>
        <v/>
      </c>
      <c r="AU26" s="261" t="str">
        <f t="shared" si="5"/>
        <v/>
      </c>
      <c r="AV26" s="261" t="str">
        <f t="shared" si="6"/>
        <v/>
      </c>
      <c r="AX26" s="261" t="str">
        <f t="shared" si="7"/>
        <v/>
      </c>
      <c r="BB26" s="262" t="str">
        <f t="shared" si="8"/>
        <v/>
      </c>
      <c r="BC26" s="272" t="str">
        <f t="shared" si="9"/>
        <v/>
      </c>
    </row>
    <row r="27" spans="1:137">
      <c r="B27" s="93"/>
      <c r="D27" s="258" t="str">
        <f t="shared" si="1"/>
        <v/>
      </c>
      <c r="E27" s="243" t="str">
        <f t="shared" si="2"/>
        <v/>
      </c>
      <c r="G27" s="218" t="str">
        <f>IF(Q27=0,"",VLOOKUP($F:$F,zSbu!$B:$H,2,FALSE))</f>
        <v/>
      </c>
      <c r="H27" s="229"/>
      <c r="S27" s="261" t="str">
        <f t="shared" si="3"/>
        <v/>
      </c>
      <c r="W27" s="266" t="str">
        <f t="shared" si="4"/>
        <v/>
      </c>
      <c r="AU27" s="261" t="str">
        <f t="shared" si="5"/>
        <v/>
      </c>
      <c r="AV27" s="261" t="str">
        <f t="shared" si="6"/>
        <v/>
      </c>
      <c r="AX27" s="261" t="str">
        <f t="shared" si="7"/>
        <v/>
      </c>
      <c r="BB27" s="262" t="str">
        <f t="shared" si="8"/>
        <v/>
      </c>
      <c r="BC27" s="272" t="str">
        <f t="shared" si="9"/>
        <v/>
      </c>
    </row>
    <row r="28" spans="1:137">
      <c r="B28" s="93"/>
      <c r="D28" s="258" t="str">
        <f t="shared" si="1"/>
        <v/>
      </c>
      <c r="E28" s="243" t="str">
        <f t="shared" si="2"/>
        <v/>
      </c>
      <c r="G28" s="218" t="str">
        <f>IF(Q28=0,"",VLOOKUP($F:$F,zSbu!$B:$H,2,FALSE))</f>
        <v/>
      </c>
      <c r="H28" s="229"/>
      <c r="S28" s="261" t="str">
        <f t="shared" si="3"/>
        <v/>
      </c>
      <c r="W28" s="266" t="str">
        <f t="shared" si="4"/>
        <v/>
      </c>
      <c r="AU28" s="261" t="str">
        <f t="shared" si="5"/>
        <v/>
      </c>
      <c r="AV28" s="261" t="str">
        <f t="shared" si="6"/>
        <v/>
      </c>
      <c r="AX28" s="261" t="str">
        <f t="shared" si="7"/>
        <v/>
      </c>
      <c r="BB28" s="262" t="str">
        <f t="shared" si="8"/>
        <v/>
      </c>
      <c r="BC28" s="272" t="str">
        <f t="shared" si="9"/>
        <v/>
      </c>
    </row>
    <row r="29" spans="1:137">
      <c r="B29" s="93"/>
      <c r="D29" s="258" t="str">
        <f t="shared" si="1"/>
        <v/>
      </c>
      <c r="E29" s="243" t="str">
        <f t="shared" si="2"/>
        <v/>
      </c>
      <c r="G29" s="218" t="str">
        <f>IF(Q29=0,"",VLOOKUP($F:$F,zSbu!$B:$H,2,FALSE))</f>
        <v/>
      </c>
      <c r="H29" s="229"/>
      <c r="S29" s="261" t="str">
        <f t="shared" si="3"/>
        <v/>
      </c>
      <c r="W29" s="266" t="str">
        <f t="shared" si="4"/>
        <v/>
      </c>
      <c r="AU29" s="261" t="str">
        <f t="shared" si="5"/>
        <v/>
      </c>
      <c r="AV29" s="261" t="str">
        <f t="shared" si="6"/>
        <v/>
      </c>
      <c r="AX29" s="261" t="str">
        <f t="shared" si="7"/>
        <v/>
      </c>
      <c r="BB29" s="262" t="str">
        <f t="shared" si="8"/>
        <v/>
      </c>
      <c r="BC29" s="272" t="str">
        <f t="shared" si="9"/>
        <v/>
      </c>
    </row>
    <row r="30" spans="1:137">
      <c r="B30" s="93"/>
      <c r="D30" s="258" t="str">
        <f t="shared" si="1"/>
        <v/>
      </c>
      <c r="E30" s="243" t="str">
        <f t="shared" si="2"/>
        <v/>
      </c>
      <c r="G30" s="218" t="str">
        <f>IF(Q30=0,"",VLOOKUP($F:$F,zSbu!$B:$H,2,FALSE))</f>
        <v/>
      </c>
      <c r="H30" s="229"/>
      <c r="S30" s="261" t="str">
        <f t="shared" si="3"/>
        <v/>
      </c>
      <c r="W30" s="266" t="str">
        <f t="shared" si="4"/>
        <v/>
      </c>
      <c r="AU30" s="261" t="str">
        <f t="shared" si="5"/>
        <v/>
      </c>
      <c r="AV30" s="261" t="str">
        <f t="shared" si="6"/>
        <v/>
      </c>
      <c r="AX30" s="261" t="str">
        <f t="shared" si="7"/>
        <v/>
      </c>
      <c r="BB30" s="262" t="str">
        <f t="shared" si="8"/>
        <v/>
      </c>
      <c r="BC30" s="272" t="str">
        <f t="shared" si="9"/>
        <v/>
      </c>
    </row>
    <row r="31" spans="1:137">
      <c r="D31" s="258" t="str">
        <f t="shared" si="1"/>
        <v/>
      </c>
      <c r="E31" s="243" t="str">
        <f t="shared" si="2"/>
        <v/>
      </c>
      <c r="G31" s="218" t="str">
        <f>IF(Q31=0,"",VLOOKUP($F:$F,zSbu!$B:$H,2,FALSE))</f>
        <v/>
      </c>
      <c r="H31" s="229"/>
      <c r="S31" s="261" t="str">
        <f t="shared" si="3"/>
        <v/>
      </c>
      <c r="W31" s="266" t="str">
        <f t="shared" si="4"/>
        <v/>
      </c>
      <c r="AU31" s="261" t="str">
        <f t="shared" si="5"/>
        <v/>
      </c>
      <c r="AV31" s="261" t="str">
        <f t="shared" si="6"/>
        <v/>
      </c>
      <c r="AX31" s="261" t="str">
        <f t="shared" si="7"/>
        <v/>
      </c>
      <c r="BB31" s="262" t="str">
        <f t="shared" si="8"/>
        <v/>
      </c>
      <c r="BC31" s="272" t="str">
        <f t="shared" si="9"/>
        <v/>
      </c>
    </row>
    <row r="32" spans="1:137">
      <c r="B32" s="93"/>
      <c r="D32" s="258" t="str">
        <f t="shared" si="1"/>
        <v/>
      </c>
      <c r="E32" s="243" t="str">
        <f t="shared" si="2"/>
        <v/>
      </c>
      <c r="G32" s="218" t="str">
        <f>IF(Q32=0,"",VLOOKUP($F:$F,zSbu!$B:$H,2,FALSE))</f>
        <v/>
      </c>
      <c r="H32" s="229"/>
      <c r="S32" s="261" t="str">
        <f t="shared" si="3"/>
        <v/>
      </c>
      <c r="W32" s="266" t="str">
        <f t="shared" si="4"/>
        <v/>
      </c>
      <c r="AU32" s="261" t="str">
        <f t="shared" si="5"/>
        <v/>
      </c>
      <c r="AV32" s="261" t="str">
        <f t="shared" si="6"/>
        <v/>
      </c>
      <c r="AX32" s="261" t="str">
        <f t="shared" si="7"/>
        <v/>
      </c>
      <c r="BB32" s="262" t="str">
        <f t="shared" si="8"/>
        <v/>
      </c>
      <c r="BC32" s="272" t="str">
        <f t="shared" si="9"/>
        <v/>
      </c>
    </row>
    <row r="33" spans="2:55">
      <c r="B33" s="93"/>
      <c r="D33" s="258" t="str">
        <f t="shared" si="1"/>
        <v/>
      </c>
      <c r="E33" s="243" t="str">
        <f t="shared" si="2"/>
        <v/>
      </c>
      <c r="G33" s="218" t="str">
        <f>IF(Q33=0,"",VLOOKUP($F:$F,zSbu!$B:$H,2,FALSE))</f>
        <v/>
      </c>
      <c r="H33" s="229"/>
      <c r="S33" s="261" t="str">
        <f t="shared" si="3"/>
        <v/>
      </c>
      <c r="W33" s="266" t="str">
        <f t="shared" si="4"/>
        <v/>
      </c>
      <c r="AU33" s="261" t="str">
        <f t="shared" si="5"/>
        <v/>
      </c>
      <c r="AV33" s="261" t="str">
        <f t="shared" si="6"/>
        <v/>
      </c>
      <c r="AX33" s="261" t="str">
        <f t="shared" si="7"/>
        <v/>
      </c>
      <c r="BB33" s="262" t="str">
        <f t="shared" si="8"/>
        <v/>
      </c>
      <c r="BC33" s="272" t="str">
        <f t="shared" si="9"/>
        <v/>
      </c>
    </row>
    <row r="34" spans="2:55">
      <c r="B34" s="93"/>
      <c r="D34" s="258" t="str">
        <f t="shared" si="1"/>
        <v/>
      </c>
      <c r="E34" s="243" t="str">
        <f t="shared" si="2"/>
        <v/>
      </c>
      <c r="G34" s="218" t="str">
        <f>IF(Q34=0,"",VLOOKUP($F:$F,zSbu!$B:$H,2,FALSE))</f>
        <v/>
      </c>
      <c r="H34" s="229"/>
      <c r="S34" s="261" t="str">
        <f t="shared" si="3"/>
        <v/>
      </c>
      <c r="W34" s="266" t="str">
        <f t="shared" si="4"/>
        <v/>
      </c>
      <c r="AU34" s="261" t="str">
        <f t="shared" si="5"/>
        <v/>
      </c>
      <c r="AV34" s="261" t="str">
        <f t="shared" si="6"/>
        <v/>
      </c>
      <c r="AX34" s="261" t="str">
        <f t="shared" si="7"/>
        <v/>
      </c>
      <c r="BB34" s="262" t="str">
        <f t="shared" si="8"/>
        <v/>
      </c>
      <c r="BC34" s="272" t="str">
        <f t="shared" si="9"/>
        <v/>
      </c>
    </row>
    <row r="35" spans="2:55">
      <c r="B35" s="93"/>
      <c r="D35" s="258" t="str">
        <f t="shared" si="1"/>
        <v/>
      </c>
      <c r="E35" s="243" t="str">
        <f t="shared" si="2"/>
        <v/>
      </c>
      <c r="G35" s="218" t="str">
        <f>IF(Q35=0,"",VLOOKUP($F:$F,zSbu!$B:$H,2,FALSE))</f>
        <v/>
      </c>
      <c r="H35" s="229"/>
      <c r="S35" s="261" t="str">
        <f t="shared" si="3"/>
        <v/>
      </c>
      <c r="W35" s="266" t="str">
        <f t="shared" si="4"/>
        <v/>
      </c>
      <c r="AU35" s="261" t="str">
        <f t="shared" si="5"/>
        <v/>
      </c>
      <c r="AV35" s="261" t="str">
        <f t="shared" si="6"/>
        <v/>
      </c>
      <c r="AX35" s="261" t="str">
        <f t="shared" si="7"/>
        <v/>
      </c>
      <c r="BB35" s="262" t="str">
        <f t="shared" si="8"/>
        <v/>
      </c>
      <c r="BC35" s="272" t="str">
        <f t="shared" si="9"/>
        <v/>
      </c>
    </row>
    <row r="36" spans="2:55">
      <c r="B36" s="93"/>
      <c r="D36" s="258" t="str">
        <f t="shared" si="1"/>
        <v/>
      </c>
      <c r="E36" s="243" t="str">
        <f t="shared" si="2"/>
        <v/>
      </c>
      <c r="G36" s="218" t="str">
        <f>IF(Q36=0,"",VLOOKUP($F:$F,zSbu!$B:$H,2,FALSE))</f>
        <v/>
      </c>
      <c r="H36" s="229"/>
      <c r="S36" s="261" t="str">
        <f t="shared" si="3"/>
        <v/>
      </c>
      <c r="W36" s="266" t="str">
        <f t="shared" si="4"/>
        <v/>
      </c>
      <c r="AU36" s="261" t="str">
        <f t="shared" si="5"/>
        <v/>
      </c>
      <c r="AV36" s="261" t="str">
        <f t="shared" si="6"/>
        <v/>
      </c>
      <c r="AX36" s="261" t="str">
        <f t="shared" si="7"/>
        <v/>
      </c>
      <c r="BB36" s="262" t="str">
        <f t="shared" si="8"/>
        <v/>
      </c>
      <c r="BC36" s="272" t="str">
        <f t="shared" si="9"/>
        <v/>
      </c>
    </row>
    <row r="37" spans="2:55">
      <c r="B37" s="93"/>
      <c r="D37" s="258" t="str">
        <f t="shared" si="1"/>
        <v/>
      </c>
      <c r="E37" s="243" t="str">
        <f t="shared" si="2"/>
        <v/>
      </c>
      <c r="G37" s="218" t="str">
        <f>IF(Q37=0,"",VLOOKUP($F:$F,zSbu!$B:$H,2,FALSE))</f>
        <v/>
      </c>
      <c r="H37" s="229"/>
      <c r="S37" s="261" t="str">
        <f t="shared" si="3"/>
        <v/>
      </c>
      <c r="W37" s="266" t="str">
        <f t="shared" si="4"/>
        <v/>
      </c>
      <c r="AU37" s="261" t="str">
        <f t="shared" si="5"/>
        <v/>
      </c>
      <c r="AV37" s="261" t="str">
        <f t="shared" si="6"/>
        <v/>
      </c>
      <c r="AX37" s="261" t="str">
        <f t="shared" si="7"/>
        <v/>
      </c>
      <c r="BB37" s="262" t="str">
        <f t="shared" si="8"/>
        <v/>
      </c>
      <c r="BC37" s="272" t="str">
        <f t="shared" si="9"/>
        <v/>
      </c>
    </row>
    <row r="38" spans="2:55">
      <c r="D38" s="258" t="str">
        <f t="shared" si="1"/>
        <v/>
      </c>
      <c r="E38" s="243" t="str">
        <f t="shared" si="2"/>
        <v/>
      </c>
      <c r="G38" s="218" t="str">
        <f>IF(Q38=0,"",VLOOKUP($F:$F,zSbu!$B:$H,2,FALSE))</f>
        <v/>
      </c>
      <c r="H38" s="229"/>
      <c r="S38" s="261" t="str">
        <f t="shared" si="3"/>
        <v/>
      </c>
      <c r="W38" s="266" t="str">
        <f t="shared" si="4"/>
        <v/>
      </c>
      <c r="AU38" s="261" t="str">
        <f t="shared" si="5"/>
        <v/>
      </c>
      <c r="AV38" s="261" t="str">
        <f t="shared" si="6"/>
        <v/>
      </c>
      <c r="AX38" s="261" t="str">
        <f t="shared" si="7"/>
        <v/>
      </c>
      <c r="BB38" s="262" t="str">
        <f t="shared" si="8"/>
        <v/>
      </c>
      <c r="BC38" s="272" t="str">
        <f t="shared" si="9"/>
        <v/>
      </c>
    </row>
    <row r="39" spans="2:55">
      <c r="D39" s="258" t="str">
        <f t="shared" si="1"/>
        <v/>
      </c>
      <c r="E39" s="243" t="str">
        <f t="shared" si="2"/>
        <v/>
      </c>
      <c r="G39" s="218" t="str">
        <f>IF(Q39=0,"",VLOOKUP($F:$F,zSbu!$B:$H,2,FALSE))</f>
        <v/>
      </c>
      <c r="H39" s="229"/>
      <c r="S39" s="261" t="str">
        <f t="shared" si="3"/>
        <v/>
      </c>
      <c r="W39" s="266" t="str">
        <f t="shared" si="4"/>
        <v/>
      </c>
      <c r="AU39" s="261" t="str">
        <f t="shared" si="5"/>
        <v/>
      </c>
      <c r="AV39" s="261" t="str">
        <f t="shared" si="6"/>
        <v/>
      </c>
      <c r="AX39" s="261" t="str">
        <f t="shared" si="7"/>
        <v/>
      </c>
      <c r="BB39" s="262" t="str">
        <f t="shared" si="8"/>
        <v/>
      </c>
      <c r="BC39" s="272" t="str">
        <f t="shared" si="9"/>
        <v/>
      </c>
    </row>
    <row r="40" spans="2:55">
      <c r="D40" s="258" t="str">
        <f t="shared" si="1"/>
        <v/>
      </c>
      <c r="E40" s="243" t="str">
        <f t="shared" si="2"/>
        <v/>
      </c>
      <c r="G40" s="218" t="str">
        <f>IF(Q40=0,"",VLOOKUP($F:$F,zSbu!$B:$H,2,FALSE))</f>
        <v/>
      </c>
      <c r="H40" s="229"/>
      <c r="S40" s="261" t="str">
        <f t="shared" si="3"/>
        <v/>
      </c>
      <c r="W40" s="266" t="str">
        <f t="shared" si="4"/>
        <v/>
      </c>
      <c r="AU40" s="261" t="str">
        <f t="shared" si="5"/>
        <v/>
      </c>
      <c r="AV40" s="261" t="str">
        <f t="shared" si="6"/>
        <v/>
      </c>
      <c r="AX40" s="261" t="str">
        <f t="shared" si="7"/>
        <v/>
      </c>
      <c r="BB40" s="262" t="str">
        <f t="shared" si="8"/>
        <v/>
      </c>
      <c r="BC40" s="272" t="str">
        <f t="shared" si="9"/>
        <v/>
      </c>
    </row>
    <row r="41" spans="2:55">
      <c r="D41" s="258" t="str">
        <f t="shared" si="1"/>
        <v/>
      </c>
      <c r="E41" s="243" t="str">
        <f t="shared" si="2"/>
        <v/>
      </c>
      <c r="G41" s="218" t="str">
        <f>IF(Q41=0,"",VLOOKUP($F:$F,zSbu!$B:$H,2,FALSE))</f>
        <v/>
      </c>
      <c r="H41" s="229"/>
      <c r="S41" s="261" t="str">
        <f t="shared" si="3"/>
        <v/>
      </c>
      <c r="W41" s="266" t="str">
        <f t="shared" si="4"/>
        <v/>
      </c>
      <c r="AU41" s="261" t="str">
        <f t="shared" si="5"/>
        <v/>
      </c>
      <c r="AV41" s="261" t="str">
        <f t="shared" si="6"/>
        <v/>
      </c>
      <c r="AX41" s="261" t="str">
        <f t="shared" si="7"/>
        <v/>
      </c>
      <c r="BB41" s="262" t="str">
        <f t="shared" si="8"/>
        <v/>
      </c>
      <c r="BC41" s="272" t="str">
        <f t="shared" si="9"/>
        <v/>
      </c>
    </row>
    <row r="42" spans="2:55">
      <c r="D42" s="258" t="str">
        <f t="shared" si="1"/>
        <v/>
      </c>
      <c r="E42" s="243" t="str">
        <f t="shared" si="2"/>
        <v/>
      </c>
      <c r="G42" s="218" t="str">
        <f>IF(Q42=0,"",VLOOKUP($F:$F,zSbu!$B:$H,2,FALSE))</f>
        <v/>
      </c>
      <c r="H42" s="229"/>
      <c r="S42" s="261" t="str">
        <f t="shared" si="3"/>
        <v/>
      </c>
      <c r="W42" s="266" t="str">
        <f t="shared" si="4"/>
        <v/>
      </c>
      <c r="AU42" s="261" t="str">
        <f t="shared" si="5"/>
        <v/>
      </c>
      <c r="AV42" s="261" t="str">
        <f t="shared" si="6"/>
        <v/>
      </c>
      <c r="AX42" s="261" t="str">
        <f t="shared" si="7"/>
        <v/>
      </c>
      <c r="BB42" s="262" t="str">
        <f t="shared" si="8"/>
        <v/>
      </c>
      <c r="BC42" s="272" t="str">
        <f t="shared" si="9"/>
        <v/>
      </c>
    </row>
    <row r="43" spans="2:55">
      <c r="D43" s="258" t="str">
        <f t="shared" si="1"/>
        <v/>
      </c>
      <c r="E43" s="243" t="str">
        <f t="shared" si="2"/>
        <v/>
      </c>
      <c r="G43" s="218" t="str">
        <f>IF(Q43=0,"",VLOOKUP($F:$F,zSbu!$B:$H,2,FALSE))</f>
        <v/>
      </c>
      <c r="H43" s="229"/>
      <c r="S43" s="261" t="str">
        <f t="shared" si="3"/>
        <v/>
      </c>
      <c r="W43" s="266" t="str">
        <f t="shared" si="4"/>
        <v/>
      </c>
      <c r="AU43" s="261" t="str">
        <f t="shared" si="5"/>
        <v/>
      </c>
      <c r="AV43" s="261" t="str">
        <f t="shared" si="6"/>
        <v/>
      </c>
      <c r="AX43" s="261" t="str">
        <f t="shared" si="7"/>
        <v/>
      </c>
      <c r="BB43" s="262" t="str">
        <f t="shared" si="8"/>
        <v/>
      </c>
      <c r="BC43" s="272" t="str">
        <f t="shared" si="9"/>
        <v/>
      </c>
    </row>
    <row r="44" spans="2:55">
      <c r="D44" s="258" t="str">
        <f t="shared" si="1"/>
        <v/>
      </c>
      <c r="E44" s="243" t="str">
        <f t="shared" si="2"/>
        <v/>
      </c>
      <c r="G44" s="218" t="str">
        <f>IF(Q44=0,"",VLOOKUP($F:$F,zSbu!$B:$H,2,FALSE))</f>
        <v/>
      </c>
      <c r="H44" s="229"/>
      <c r="S44" s="261" t="str">
        <f t="shared" si="3"/>
        <v/>
      </c>
      <c r="W44" s="266" t="str">
        <f t="shared" si="4"/>
        <v/>
      </c>
      <c r="AU44" s="261" t="str">
        <f t="shared" si="5"/>
        <v/>
      </c>
      <c r="AV44" s="261" t="str">
        <f t="shared" si="6"/>
        <v/>
      </c>
      <c r="AX44" s="261" t="str">
        <f t="shared" si="7"/>
        <v/>
      </c>
      <c r="BB44" s="262" t="str">
        <f t="shared" si="8"/>
        <v/>
      </c>
      <c r="BC44" s="272" t="str">
        <f t="shared" si="9"/>
        <v/>
      </c>
    </row>
    <row r="45" spans="2:55">
      <c r="D45" s="258" t="str">
        <f t="shared" si="1"/>
        <v/>
      </c>
      <c r="E45" s="243" t="str">
        <f t="shared" si="2"/>
        <v/>
      </c>
      <c r="G45" s="218" t="str">
        <f>IF(Q45=0,"",VLOOKUP($F:$F,zSbu!$B:$H,2,FALSE))</f>
        <v/>
      </c>
      <c r="H45" s="229"/>
      <c r="S45" s="261" t="str">
        <f t="shared" si="3"/>
        <v/>
      </c>
      <c r="W45" s="266" t="str">
        <f t="shared" si="4"/>
        <v/>
      </c>
      <c r="AU45" s="261" t="str">
        <f t="shared" si="5"/>
        <v/>
      </c>
      <c r="AV45" s="261" t="str">
        <f t="shared" si="6"/>
        <v/>
      </c>
      <c r="AX45" s="261" t="str">
        <f t="shared" si="7"/>
        <v/>
      </c>
      <c r="BB45" s="262" t="str">
        <f t="shared" si="8"/>
        <v/>
      </c>
      <c r="BC45" s="272" t="str">
        <f t="shared" si="9"/>
        <v/>
      </c>
    </row>
    <row r="46" spans="2:55">
      <c r="D46" s="258" t="str">
        <f t="shared" si="1"/>
        <v/>
      </c>
      <c r="E46" s="243" t="str">
        <f t="shared" si="2"/>
        <v/>
      </c>
      <c r="G46" s="218" t="str">
        <f>IF(Q46=0,"",VLOOKUP($F:$F,zSbu!$B:$H,2,FALSE))</f>
        <v/>
      </c>
      <c r="H46" s="229"/>
      <c r="S46" s="261" t="str">
        <f t="shared" si="3"/>
        <v/>
      </c>
      <c r="W46" s="266" t="str">
        <f t="shared" si="4"/>
        <v/>
      </c>
      <c r="AU46" s="261" t="str">
        <f t="shared" si="5"/>
        <v/>
      </c>
      <c r="AV46" s="261" t="str">
        <f t="shared" si="6"/>
        <v/>
      </c>
      <c r="AX46" s="261" t="str">
        <f t="shared" si="7"/>
        <v/>
      </c>
      <c r="BB46" s="262" t="str">
        <f t="shared" si="8"/>
        <v/>
      </c>
      <c r="BC46" s="272" t="str">
        <f t="shared" si="9"/>
        <v/>
      </c>
    </row>
    <row r="47" spans="2:55">
      <c r="D47" s="258" t="str">
        <f t="shared" si="1"/>
        <v/>
      </c>
      <c r="E47" s="243" t="str">
        <f t="shared" si="2"/>
        <v/>
      </c>
      <c r="G47" s="218" t="str">
        <f>IF(Q47=0,"",VLOOKUP($F:$F,zSbu!$B:$H,2,FALSE))</f>
        <v/>
      </c>
      <c r="H47" s="229"/>
      <c r="S47" s="261" t="str">
        <f t="shared" si="3"/>
        <v/>
      </c>
      <c r="W47" s="266" t="str">
        <f t="shared" si="4"/>
        <v/>
      </c>
      <c r="AU47" s="261" t="str">
        <f t="shared" si="5"/>
        <v/>
      </c>
      <c r="AV47" s="261" t="str">
        <f t="shared" si="6"/>
        <v/>
      </c>
      <c r="AX47" s="261" t="str">
        <f t="shared" si="7"/>
        <v/>
      </c>
      <c r="BB47" s="262" t="str">
        <f t="shared" si="8"/>
        <v/>
      </c>
      <c r="BC47" s="272" t="str">
        <f t="shared" si="9"/>
        <v/>
      </c>
    </row>
    <row r="48" spans="2:55">
      <c r="D48" s="258" t="str">
        <f t="shared" si="1"/>
        <v/>
      </c>
      <c r="E48" s="243" t="str">
        <f t="shared" si="2"/>
        <v/>
      </c>
      <c r="G48" s="218" t="str">
        <f>IF(Q48=0,"",VLOOKUP($F:$F,zSbu!$B:$H,2,FALSE))</f>
        <v/>
      </c>
      <c r="H48" s="229"/>
      <c r="S48" s="261" t="str">
        <f t="shared" si="3"/>
        <v/>
      </c>
      <c r="W48" s="266" t="str">
        <f t="shared" si="4"/>
        <v/>
      </c>
      <c r="AU48" s="261" t="str">
        <f t="shared" si="5"/>
        <v/>
      </c>
      <c r="AV48" s="261" t="str">
        <f t="shared" si="6"/>
        <v/>
      </c>
      <c r="AX48" s="261" t="str">
        <f t="shared" si="7"/>
        <v/>
      </c>
      <c r="BB48" s="262" t="str">
        <f t="shared" si="8"/>
        <v/>
      </c>
      <c r="BC48" s="272" t="str">
        <f t="shared" si="9"/>
        <v/>
      </c>
    </row>
    <row r="49" spans="4:55">
      <c r="D49" s="258" t="str">
        <f t="shared" si="1"/>
        <v/>
      </c>
      <c r="E49" s="243" t="str">
        <f t="shared" si="2"/>
        <v/>
      </c>
      <c r="G49" s="218" t="str">
        <f>IF(Q49=0,"",VLOOKUP($F:$F,zSbu!$B:$H,2,FALSE))</f>
        <v/>
      </c>
      <c r="H49" s="229"/>
      <c r="S49" s="261" t="str">
        <f t="shared" si="3"/>
        <v/>
      </c>
      <c r="W49" s="266" t="str">
        <f t="shared" si="4"/>
        <v/>
      </c>
      <c r="AU49" s="261" t="str">
        <f t="shared" si="5"/>
        <v/>
      </c>
      <c r="AV49" s="261" t="str">
        <f t="shared" si="6"/>
        <v/>
      </c>
      <c r="AX49" s="261" t="str">
        <f t="shared" si="7"/>
        <v/>
      </c>
      <c r="BB49" s="262" t="str">
        <f t="shared" si="8"/>
        <v/>
      </c>
      <c r="BC49" s="272" t="str">
        <f t="shared" si="9"/>
        <v/>
      </c>
    </row>
    <row r="50" spans="4:55">
      <c r="D50" s="258" t="str">
        <f t="shared" si="1"/>
        <v/>
      </c>
      <c r="E50" s="243" t="str">
        <f t="shared" si="2"/>
        <v/>
      </c>
      <c r="G50" s="218" t="str">
        <f>IF(Q50=0,"",VLOOKUP($F:$F,zSbu!$B:$H,2,FALSE))</f>
        <v/>
      </c>
      <c r="H50" s="229"/>
      <c r="S50" s="261" t="str">
        <f t="shared" si="3"/>
        <v/>
      </c>
      <c r="W50" s="266" t="str">
        <f t="shared" si="4"/>
        <v/>
      </c>
      <c r="AU50" s="261" t="str">
        <f t="shared" si="5"/>
        <v/>
      </c>
      <c r="AV50" s="261" t="str">
        <f t="shared" si="6"/>
        <v/>
      </c>
      <c r="AX50" s="261" t="str">
        <f t="shared" si="7"/>
        <v/>
      </c>
      <c r="BB50" s="262" t="str">
        <f t="shared" si="8"/>
        <v/>
      </c>
      <c r="BC50" s="272" t="str">
        <f t="shared" si="9"/>
        <v/>
      </c>
    </row>
    <row r="51" spans="4:55">
      <c r="D51" s="258" t="str">
        <f t="shared" si="1"/>
        <v/>
      </c>
      <c r="E51" s="243" t="str">
        <f t="shared" si="2"/>
        <v/>
      </c>
      <c r="G51" s="218" t="str">
        <f>IF(Q51=0,"",VLOOKUP($F:$F,zSbu!$B:$H,2,FALSE))</f>
        <v/>
      </c>
      <c r="H51" s="229"/>
      <c r="S51" s="261" t="str">
        <f t="shared" si="3"/>
        <v/>
      </c>
      <c r="W51" s="266" t="str">
        <f t="shared" si="4"/>
        <v/>
      </c>
      <c r="AU51" s="261" t="str">
        <f t="shared" si="5"/>
        <v/>
      </c>
      <c r="AV51" s="261" t="str">
        <f t="shared" si="6"/>
        <v/>
      </c>
      <c r="AX51" s="261" t="str">
        <f t="shared" si="7"/>
        <v/>
      </c>
      <c r="BB51" s="262" t="str">
        <f t="shared" si="8"/>
        <v/>
      </c>
      <c r="BC51" s="272" t="str">
        <f t="shared" si="9"/>
        <v/>
      </c>
    </row>
    <row r="52" spans="4:55">
      <c r="D52" s="258" t="str">
        <f t="shared" si="1"/>
        <v/>
      </c>
      <c r="E52" s="243" t="str">
        <f t="shared" si="2"/>
        <v/>
      </c>
      <c r="G52" s="218" t="str">
        <f>IF(Q52=0,"",VLOOKUP($F:$F,zSbu!$B:$H,2,FALSE))</f>
        <v/>
      </c>
      <c r="H52" s="229"/>
      <c r="S52" s="261" t="str">
        <f t="shared" si="3"/>
        <v/>
      </c>
      <c r="W52" s="266" t="str">
        <f t="shared" si="4"/>
        <v/>
      </c>
      <c r="AU52" s="261" t="str">
        <f t="shared" si="5"/>
        <v/>
      </c>
      <c r="AV52" s="261" t="str">
        <f t="shared" si="6"/>
        <v/>
      </c>
      <c r="AX52" s="261" t="str">
        <f t="shared" si="7"/>
        <v/>
      </c>
      <c r="BB52" s="262" t="str">
        <f t="shared" si="8"/>
        <v/>
      </c>
      <c r="BC52" s="272" t="str">
        <f t="shared" si="9"/>
        <v/>
      </c>
    </row>
    <row r="53" spans="4:55">
      <c r="D53" s="258" t="str">
        <f t="shared" si="1"/>
        <v/>
      </c>
      <c r="E53" s="243" t="str">
        <f t="shared" si="2"/>
        <v/>
      </c>
      <c r="G53" s="218" t="str">
        <f>IF(Q53=0,"",VLOOKUP($F:$F,zSbu!$B:$H,2,FALSE))</f>
        <v/>
      </c>
      <c r="H53" s="229"/>
      <c r="S53" s="261" t="str">
        <f t="shared" si="3"/>
        <v/>
      </c>
      <c r="W53" s="266" t="str">
        <f t="shared" si="4"/>
        <v/>
      </c>
      <c r="AU53" s="261" t="str">
        <f t="shared" si="5"/>
        <v/>
      </c>
      <c r="AV53" s="261" t="str">
        <f t="shared" si="6"/>
        <v/>
      </c>
      <c r="AX53" s="261" t="str">
        <f t="shared" si="7"/>
        <v/>
      </c>
      <c r="BB53" s="262" t="str">
        <f t="shared" si="8"/>
        <v/>
      </c>
      <c r="BC53" s="272" t="str">
        <f t="shared" si="9"/>
        <v/>
      </c>
    </row>
    <row r="54" spans="4:55">
      <c r="D54" s="258" t="str">
        <f t="shared" si="1"/>
        <v/>
      </c>
      <c r="E54" s="243" t="str">
        <f t="shared" si="2"/>
        <v/>
      </c>
      <c r="G54" s="218" t="str">
        <f>IF(Q54=0,"",VLOOKUP($F:$F,zSbu!$B:$H,2,FALSE))</f>
        <v/>
      </c>
      <c r="H54" s="229"/>
      <c r="S54" s="261" t="str">
        <f t="shared" si="3"/>
        <v/>
      </c>
      <c r="W54" s="266" t="str">
        <f t="shared" si="4"/>
        <v/>
      </c>
      <c r="AU54" s="261" t="str">
        <f t="shared" si="5"/>
        <v/>
      </c>
      <c r="AV54" s="261" t="str">
        <f t="shared" si="6"/>
        <v/>
      </c>
      <c r="AX54" s="261" t="str">
        <f t="shared" si="7"/>
        <v/>
      </c>
      <c r="BB54" s="262" t="str">
        <f t="shared" si="8"/>
        <v/>
      </c>
      <c r="BC54" s="272" t="str">
        <f t="shared" si="9"/>
        <v/>
      </c>
    </row>
    <row r="55" spans="4:55">
      <c r="D55" s="258" t="str">
        <f t="shared" si="1"/>
        <v/>
      </c>
      <c r="E55" s="243" t="str">
        <f t="shared" si="2"/>
        <v/>
      </c>
      <c r="G55" s="218" t="str">
        <f>IF(Q55=0,"",VLOOKUP($F:$F,zSbu!$B:$H,2,FALSE))</f>
        <v/>
      </c>
      <c r="H55" s="229"/>
      <c r="S55" s="261" t="str">
        <f t="shared" si="3"/>
        <v/>
      </c>
      <c r="W55" s="266" t="str">
        <f t="shared" si="4"/>
        <v/>
      </c>
      <c r="AU55" s="261" t="str">
        <f t="shared" si="5"/>
        <v/>
      </c>
      <c r="AV55" s="261" t="str">
        <f t="shared" si="6"/>
        <v/>
      </c>
      <c r="AX55" s="261" t="str">
        <f t="shared" si="7"/>
        <v/>
      </c>
      <c r="BB55" s="262" t="str">
        <f t="shared" si="8"/>
        <v/>
      </c>
      <c r="BC55" s="272" t="str">
        <f t="shared" si="9"/>
        <v/>
      </c>
    </row>
    <row r="56" spans="4:55">
      <c r="D56" s="258" t="str">
        <f t="shared" si="1"/>
        <v/>
      </c>
      <c r="E56" s="243" t="str">
        <f t="shared" si="2"/>
        <v/>
      </c>
      <c r="G56" s="218" t="str">
        <f>IF(Q56=0,"",VLOOKUP($F:$F,zSbu!$B:$H,2,FALSE))</f>
        <v/>
      </c>
      <c r="H56" s="229"/>
      <c r="S56" s="261" t="str">
        <f t="shared" si="3"/>
        <v/>
      </c>
      <c r="W56" s="266" t="str">
        <f t="shared" si="4"/>
        <v/>
      </c>
      <c r="AU56" s="261" t="str">
        <f t="shared" si="5"/>
        <v/>
      </c>
      <c r="AV56" s="261" t="str">
        <f t="shared" si="6"/>
        <v/>
      </c>
      <c r="AX56" s="261" t="str">
        <f t="shared" si="7"/>
        <v/>
      </c>
      <c r="BB56" s="262" t="str">
        <f t="shared" si="8"/>
        <v/>
      </c>
      <c r="BC56" s="272" t="str">
        <f t="shared" si="9"/>
        <v/>
      </c>
    </row>
    <row r="57" spans="4:55">
      <c r="D57" s="258" t="str">
        <f t="shared" si="1"/>
        <v/>
      </c>
      <c r="E57" s="243" t="str">
        <f t="shared" si="2"/>
        <v/>
      </c>
      <c r="G57" s="218" t="str">
        <f>IF(Q57=0,"",VLOOKUP($F:$F,zSbu!$B:$H,2,FALSE))</f>
        <v/>
      </c>
      <c r="H57" s="229"/>
      <c r="S57" s="261" t="str">
        <f t="shared" si="3"/>
        <v/>
      </c>
      <c r="W57" s="266" t="str">
        <f t="shared" si="4"/>
        <v/>
      </c>
      <c r="AU57" s="261" t="str">
        <f t="shared" si="5"/>
        <v/>
      </c>
      <c r="AV57" s="261" t="str">
        <f t="shared" si="6"/>
        <v/>
      </c>
      <c r="AX57" s="261" t="str">
        <f t="shared" si="7"/>
        <v/>
      </c>
      <c r="BB57" s="262" t="str">
        <f t="shared" si="8"/>
        <v/>
      </c>
      <c r="BC57" s="272" t="str">
        <f t="shared" si="9"/>
        <v/>
      </c>
    </row>
    <row r="58" spans="4:55">
      <c r="D58" s="258" t="str">
        <f t="shared" si="1"/>
        <v/>
      </c>
      <c r="E58" s="243" t="str">
        <f t="shared" si="2"/>
        <v/>
      </c>
      <c r="G58" s="218" t="str">
        <f>IF(Q58=0,"",VLOOKUP($F:$F,zSbu!$B:$H,2,FALSE))</f>
        <v/>
      </c>
      <c r="H58" s="229"/>
      <c r="S58" s="261" t="str">
        <f t="shared" si="3"/>
        <v/>
      </c>
      <c r="W58" s="266" t="str">
        <f t="shared" si="4"/>
        <v/>
      </c>
      <c r="AU58" s="261" t="str">
        <f t="shared" si="5"/>
        <v/>
      </c>
      <c r="AV58" s="261" t="str">
        <f t="shared" si="6"/>
        <v/>
      </c>
      <c r="AX58" s="261" t="str">
        <f t="shared" si="7"/>
        <v/>
      </c>
      <c r="BB58" s="262" t="str">
        <f t="shared" si="8"/>
        <v/>
      </c>
      <c r="BC58" s="272" t="str">
        <f t="shared" si="9"/>
        <v/>
      </c>
    </row>
    <row r="59" spans="4:55">
      <c r="D59" s="258" t="str">
        <f t="shared" si="1"/>
        <v/>
      </c>
      <c r="E59" s="243" t="str">
        <f t="shared" si="2"/>
        <v/>
      </c>
      <c r="G59" s="218" t="str">
        <f>IF(Q59=0,"",VLOOKUP($F:$F,zSbu!$B:$H,2,FALSE))</f>
        <v/>
      </c>
      <c r="H59" s="229"/>
      <c r="S59" s="261" t="str">
        <f t="shared" si="3"/>
        <v/>
      </c>
      <c r="W59" s="266" t="str">
        <f t="shared" si="4"/>
        <v/>
      </c>
      <c r="AU59" s="261" t="str">
        <f t="shared" si="5"/>
        <v/>
      </c>
      <c r="AV59" s="261" t="str">
        <f t="shared" si="6"/>
        <v/>
      </c>
      <c r="AX59" s="261" t="str">
        <f t="shared" si="7"/>
        <v/>
      </c>
      <c r="BB59" s="262" t="str">
        <f t="shared" si="8"/>
        <v/>
      </c>
      <c r="BC59" s="272" t="str">
        <f t="shared" si="9"/>
        <v/>
      </c>
    </row>
    <row r="60" spans="4:55">
      <c r="D60" s="258" t="str">
        <f t="shared" si="1"/>
        <v/>
      </c>
      <c r="E60" s="243" t="str">
        <f t="shared" si="2"/>
        <v/>
      </c>
      <c r="G60" s="218" t="str">
        <f>IF(Q60=0,"",VLOOKUP($F:$F,zSbu!$B:$H,2,FALSE))</f>
        <v/>
      </c>
      <c r="H60" s="229"/>
      <c r="S60" s="261" t="str">
        <f t="shared" si="3"/>
        <v/>
      </c>
      <c r="W60" s="266" t="str">
        <f t="shared" si="4"/>
        <v/>
      </c>
      <c r="AU60" s="261" t="str">
        <f t="shared" si="5"/>
        <v/>
      </c>
      <c r="AV60" s="261" t="str">
        <f t="shared" si="6"/>
        <v/>
      </c>
      <c r="AX60" s="261" t="str">
        <f t="shared" si="7"/>
        <v/>
      </c>
      <c r="BB60" s="262" t="str">
        <f t="shared" si="8"/>
        <v/>
      </c>
      <c r="BC60" s="272" t="str">
        <f t="shared" si="9"/>
        <v/>
      </c>
    </row>
    <row r="61" spans="4:55">
      <c r="D61" s="258" t="str">
        <f t="shared" si="1"/>
        <v/>
      </c>
      <c r="E61" s="243" t="str">
        <f t="shared" si="2"/>
        <v/>
      </c>
      <c r="G61" s="218" t="str">
        <f>IF(Q61=0,"",VLOOKUP($F:$F,zSbu!$B:$H,2,FALSE))</f>
        <v/>
      </c>
      <c r="H61" s="229"/>
      <c r="S61" s="261" t="str">
        <f t="shared" si="3"/>
        <v/>
      </c>
      <c r="W61" s="266" t="str">
        <f t="shared" si="4"/>
        <v/>
      </c>
      <c r="AU61" s="261" t="str">
        <f t="shared" si="5"/>
        <v/>
      </c>
      <c r="AV61" s="261" t="str">
        <f t="shared" si="6"/>
        <v/>
      </c>
      <c r="AX61" s="261" t="str">
        <f t="shared" si="7"/>
        <v/>
      </c>
      <c r="BB61" s="262" t="str">
        <f t="shared" si="8"/>
        <v/>
      </c>
      <c r="BC61" s="272" t="str">
        <f t="shared" si="9"/>
        <v/>
      </c>
    </row>
    <row r="62" spans="4:55">
      <c r="D62" s="258" t="str">
        <f t="shared" si="1"/>
        <v/>
      </c>
      <c r="E62" s="243" t="str">
        <f t="shared" si="2"/>
        <v/>
      </c>
      <c r="G62" s="218" t="str">
        <f>IF(Q62=0,"",VLOOKUP($F:$F,zSbu!$B:$H,2,FALSE))</f>
        <v/>
      </c>
      <c r="H62" s="229"/>
      <c r="S62" s="261" t="str">
        <f t="shared" si="3"/>
        <v/>
      </c>
      <c r="W62" s="266" t="str">
        <f t="shared" si="4"/>
        <v/>
      </c>
      <c r="AU62" s="261" t="str">
        <f t="shared" si="5"/>
        <v/>
      </c>
      <c r="AV62" s="261" t="str">
        <f t="shared" si="6"/>
        <v/>
      </c>
      <c r="AX62" s="261" t="str">
        <f t="shared" si="7"/>
        <v/>
      </c>
      <c r="BB62" s="262" t="str">
        <f t="shared" si="8"/>
        <v/>
      </c>
      <c r="BC62" s="272" t="str">
        <f t="shared" si="9"/>
        <v/>
      </c>
    </row>
    <row r="63" spans="4:55">
      <c r="D63" s="258" t="str">
        <f t="shared" si="1"/>
        <v/>
      </c>
      <c r="E63" s="243" t="str">
        <f t="shared" si="2"/>
        <v/>
      </c>
      <c r="G63" s="218" t="str">
        <f>IF(Q63=0,"",VLOOKUP($F:$F,zSbu!$B:$H,2,FALSE))</f>
        <v/>
      </c>
      <c r="H63" s="229"/>
      <c r="S63" s="261" t="str">
        <f t="shared" si="3"/>
        <v/>
      </c>
      <c r="W63" s="266" t="str">
        <f t="shared" si="4"/>
        <v/>
      </c>
      <c r="AU63" s="261" t="str">
        <f t="shared" si="5"/>
        <v/>
      </c>
      <c r="AV63" s="261" t="str">
        <f t="shared" si="6"/>
        <v/>
      </c>
      <c r="AX63" s="261" t="str">
        <f t="shared" si="7"/>
        <v/>
      </c>
      <c r="BB63" s="262" t="str">
        <f t="shared" si="8"/>
        <v/>
      </c>
      <c r="BC63" s="272" t="str">
        <f t="shared" si="9"/>
        <v/>
      </c>
    </row>
    <row r="64" spans="4:55">
      <c r="D64" s="258" t="str">
        <f t="shared" si="1"/>
        <v/>
      </c>
      <c r="E64" s="243" t="str">
        <f t="shared" si="2"/>
        <v/>
      </c>
      <c r="G64" s="218" t="str">
        <f>IF(Q64=0,"",VLOOKUP($F:$F,zSbu!$B:$H,2,FALSE))</f>
        <v/>
      </c>
      <c r="H64" s="229"/>
      <c r="S64" s="261" t="str">
        <f t="shared" si="3"/>
        <v/>
      </c>
      <c r="W64" s="266" t="str">
        <f t="shared" si="4"/>
        <v/>
      </c>
      <c r="AU64" s="261" t="str">
        <f t="shared" si="5"/>
        <v/>
      </c>
      <c r="AV64" s="261" t="str">
        <f t="shared" si="6"/>
        <v/>
      </c>
      <c r="AX64" s="261" t="str">
        <f t="shared" si="7"/>
        <v/>
      </c>
      <c r="BB64" s="262" t="str">
        <f t="shared" si="8"/>
        <v/>
      </c>
      <c r="BC64" s="272" t="str">
        <f t="shared" si="9"/>
        <v/>
      </c>
    </row>
    <row r="65" spans="4:55">
      <c r="D65" s="258" t="str">
        <f t="shared" si="1"/>
        <v/>
      </c>
      <c r="E65" s="243" t="str">
        <f t="shared" si="2"/>
        <v/>
      </c>
      <c r="G65" s="218" t="str">
        <f>IF(Q65=0,"",VLOOKUP($F:$F,zSbu!$B:$H,2,FALSE))</f>
        <v/>
      </c>
      <c r="H65" s="229"/>
      <c r="S65" s="261" t="str">
        <f t="shared" si="3"/>
        <v/>
      </c>
      <c r="W65" s="266" t="str">
        <f t="shared" si="4"/>
        <v/>
      </c>
      <c r="AU65" s="261" t="str">
        <f t="shared" si="5"/>
        <v/>
      </c>
      <c r="AV65" s="261" t="str">
        <f t="shared" si="6"/>
        <v/>
      </c>
      <c r="AX65" s="261" t="str">
        <f t="shared" si="7"/>
        <v/>
      </c>
      <c r="BB65" s="262" t="str">
        <f t="shared" si="8"/>
        <v/>
      </c>
      <c r="BC65" s="272" t="str">
        <f t="shared" si="9"/>
        <v/>
      </c>
    </row>
    <row r="66" spans="4:55">
      <c r="D66" s="258" t="str">
        <f t="shared" si="1"/>
        <v/>
      </c>
      <c r="E66" s="243" t="str">
        <f t="shared" si="2"/>
        <v/>
      </c>
      <c r="G66" s="218" t="str">
        <f>IF(Q66=0,"",VLOOKUP($F:$F,zSbu!$B:$H,2,FALSE))</f>
        <v/>
      </c>
      <c r="H66" s="229"/>
      <c r="S66" s="261" t="str">
        <f t="shared" si="3"/>
        <v/>
      </c>
      <c r="W66" s="266" t="str">
        <f t="shared" si="4"/>
        <v/>
      </c>
      <c r="AU66" s="261" t="str">
        <f t="shared" si="5"/>
        <v/>
      </c>
      <c r="AV66" s="261" t="str">
        <f t="shared" si="6"/>
        <v/>
      </c>
      <c r="AX66" s="261" t="str">
        <f t="shared" si="7"/>
        <v/>
      </c>
      <c r="BB66" s="262" t="str">
        <f t="shared" si="8"/>
        <v/>
      </c>
      <c r="BC66" s="272" t="str">
        <f t="shared" si="9"/>
        <v/>
      </c>
    </row>
    <row r="67" spans="4:55">
      <c r="D67" s="258" t="str">
        <f t="shared" si="1"/>
        <v/>
      </c>
      <c r="E67" s="243" t="str">
        <f t="shared" si="2"/>
        <v/>
      </c>
      <c r="G67" s="218" t="str">
        <f>IF(Q67=0,"",VLOOKUP($F:$F,zSbu!$B:$H,2,FALSE))</f>
        <v/>
      </c>
      <c r="H67" s="229"/>
      <c r="S67" s="261" t="str">
        <f t="shared" si="3"/>
        <v/>
      </c>
      <c r="W67" s="266" t="str">
        <f t="shared" si="4"/>
        <v/>
      </c>
      <c r="AU67" s="261" t="str">
        <f t="shared" si="5"/>
        <v/>
      </c>
      <c r="AV67" s="261" t="str">
        <f t="shared" si="6"/>
        <v/>
      </c>
      <c r="AX67" s="261" t="str">
        <f t="shared" si="7"/>
        <v/>
      </c>
      <c r="BB67" s="262" t="str">
        <f t="shared" si="8"/>
        <v/>
      </c>
      <c r="BC67" s="272" t="str">
        <f t="shared" si="9"/>
        <v/>
      </c>
    </row>
    <row r="68" spans="4:55">
      <c r="D68" s="258" t="str">
        <f t="shared" si="1"/>
        <v/>
      </c>
      <c r="E68" s="243" t="str">
        <f t="shared" si="2"/>
        <v/>
      </c>
      <c r="G68" s="218" t="str">
        <f>IF(Q68=0,"",VLOOKUP($F:$F,zSbu!$B:$H,2,FALSE))</f>
        <v/>
      </c>
      <c r="H68" s="229"/>
      <c r="S68" s="261" t="str">
        <f t="shared" si="3"/>
        <v/>
      </c>
      <c r="W68" s="266" t="str">
        <f t="shared" si="4"/>
        <v/>
      </c>
      <c r="AU68" s="261" t="str">
        <f t="shared" si="5"/>
        <v/>
      </c>
      <c r="AV68" s="261" t="str">
        <f t="shared" si="6"/>
        <v/>
      </c>
      <c r="AX68" s="261" t="str">
        <f t="shared" si="7"/>
        <v/>
      </c>
      <c r="BB68" s="262" t="str">
        <f t="shared" si="8"/>
        <v/>
      </c>
      <c r="BC68" s="272" t="str">
        <f t="shared" si="9"/>
        <v/>
      </c>
    </row>
    <row r="69" spans="4:55">
      <c r="D69" s="258" t="str">
        <f t="shared" si="1"/>
        <v/>
      </c>
      <c r="E69" s="243" t="str">
        <f t="shared" si="2"/>
        <v/>
      </c>
      <c r="G69" s="218" t="str">
        <f>IF(Q69=0,"",VLOOKUP($F:$F,zSbu!$B:$H,2,FALSE))</f>
        <v/>
      </c>
      <c r="H69" s="229"/>
      <c r="S69" s="261" t="str">
        <f t="shared" si="3"/>
        <v/>
      </c>
      <c r="W69" s="266" t="str">
        <f t="shared" si="4"/>
        <v/>
      </c>
      <c r="AU69" s="261" t="str">
        <f t="shared" si="5"/>
        <v/>
      </c>
      <c r="AV69" s="261" t="str">
        <f t="shared" si="6"/>
        <v/>
      </c>
      <c r="AX69" s="261" t="str">
        <f t="shared" si="7"/>
        <v/>
      </c>
      <c r="BB69" s="262" t="str">
        <f t="shared" si="8"/>
        <v/>
      </c>
      <c r="BC69" s="272" t="str">
        <f t="shared" si="9"/>
        <v/>
      </c>
    </row>
    <row r="70" spans="4:55">
      <c r="D70" s="258" t="str">
        <f t="shared" si="1"/>
        <v/>
      </c>
      <c r="E70" s="243" t="str">
        <f t="shared" si="2"/>
        <v/>
      </c>
      <c r="G70" s="218" t="str">
        <f>IF(Q70=0,"",VLOOKUP($F:$F,zSbu!$B:$H,2,FALSE))</f>
        <v/>
      </c>
      <c r="H70" s="229"/>
      <c r="S70" s="261" t="str">
        <f t="shared" si="3"/>
        <v/>
      </c>
      <c r="W70" s="266" t="str">
        <f t="shared" si="4"/>
        <v/>
      </c>
      <c r="AU70" s="261" t="str">
        <f t="shared" si="5"/>
        <v/>
      </c>
      <c r="AV70" s="261" t="str">
        <f t="shared" si="6"/>
        <v/>
      </c>
      <c r="AX70" s="261" t="str">
        <f t="shared" si="7"/>
        <v/>
      </c>
      <c r="BB70" s="262" t="str">
        <f t="shared" si="8"/>
        <v/>
      </c>
      <c r="BC70" s="272" t="str">
        <f t="shared" si="9"/>
        <v/>
      </c>
    </row>
    <row r="71" spans="4:55">
      <c r="D71" s="258" t="str">
        <f t="shared" si="1"/>
        <v/>
      </c>
      <c r="E71" s="243" t="str">
        <f t="shared" si="2"/>
        <v/>
      </c>
      <c r="G71" s="218" t="str">
        <f>IF(Q71=0,"",VLOOKUP($F:$F,zSbu!$B:$H,2,FALSE))</f>
        <v/>
      </c>
      <c r="H71" s="229"/>
      <c r="S71" s="261" t="str">
        <f t="shared" si="3"/>
        <v/>
      </c>
      <c r="W71" s="266" t="str">
        <f t="shared" si="4"/>
        <v/>
      </c>
      <c r="AU71" s="261" t="str">
        <f t="shared" si="5"/>
        <v/>
      </c>
      <c r="AV71" s="261" t="str">
        <f t="shared" si="6"/>
        <v/>
      </c>
      <c r="AX71" s="261" t="str">
        <f t="shared" si="7"/>
        <v/>
      </c>
      <c r="BB71" s="262" t="str">
        <f t="shared" si="8"/>
        <v/>
      </c>
      <c r="BC71" s="272" t="str">
        <f t="shared" si="9"/>
        <v/>
      </c>
    </row>
    <row r="72" spans="4:55">
      <c r="D72" s="258" t="str">
        <f t="shared" si="1"/>
        <v/>
      </c>
      <c r="E72" s="243" t="str">
        <f t="shared" si="2"/>
        <v/>
      </c>
      <c r="G72" s="218" t="str">
        <f>IF(Q72=0,"",VLOOKUP($F:$F,zSbu!$B:$H,2,FALSE))</f>
        <v/>
      </c>
      <c r="H72" s="229"/>
      <c r="S72" s="261" t="str">
        <f t="shared" si="3"/>
        <v/>
      </c>
      <c r="W72" s="266" t="str">
        <f t="shared" si="4"/>
        <v/>
      </c>
      <c r="AU72" s="261" t="str">
        <f t="shared" si="5"/>
        <v/>
      </c>
      <c r="AV72" s="261" t="str">
        <f t="shared" si="6"/>
        <v/>
      </c>
      <c r="AX72" s="261" t="str">
        <f t="shared" si="7"/>
        <v/>
      </c>
      <c r="BB72" s="262" t="str">
        <f t="shared" si="8"/>
        <v/>
      </c>
      <c r="BC72" s="272" t="str">
        <f t="shared" si="9"/>
        <v/>
      </c>
    </row>
    <row r="73" spans="4:55">
      <c r="D73" s="258" t="str">
        <f t="shared" si="1"/>
        <v/>
      </c>
      <c r="E73" s="243" t="str">
        <f t="shared" si="2"/>
        <v/>
      </c>
      <c r="G73" s="218" t="str">
        <f>IF(Q73=0,"",VLOOKUP($F:$F,zSbu!$B:$H,2,FALSE))</f>
        <v/>
      </c>
      <c r="H73" s="229"/>
      <c r="S73" s="261" t="str">
        <f t="shared" si="3"/>
        <v/>
      </c>
      <c r="W73" s="266" t="str">
        <f t="shared" si="4"/>
        <v/>
      </c>
      <c r="AU73" s="261" t="str">
        <f t="shared" si="5"/>
        <v/>
      </c>
      <c r="AV73" s="261" t="str">
        <f t="shared" si="6"/>
        <v/>
      </c>
      <c r="AX73" s="261" t="str">
        <f t="shared" si="7"/>
        <v/>
      </c>
      <c r="BB73" s="262" t="str">
        <f t="shared" si="8"/>
        <v/>
      </c>
      <c r="BC73" s="272" t="str">
        <f t="shared" si="9"/>
        <v/>
      </c>
    </row>
    <row r="74" spans="4:55">
      <c r="D74" s="258" t="str">
        <f t="shared" si="1"/>
        <v/>
      </c>
      <c r="E74" s="243" t="str">
        <f t="shared" si="2"/>
        <v/>
      </c>
      <c r="G74" s="218" t="str">
        <f>IF(Q74=0,"",VLOOKUP($F:$F,zSbu!$B:$H,2,FALSE))</f>
        <v/>
      </c>
      <c r="H74" s="229"/>
      <c r="S74" s="261" t="str">
        <f t="shared" si="3"/>
        <v/>
      </c>
      <c r="W74" s="266" t="str">
        <f t="shared" si="4"/>
        <v/>
      </c>
      <c r="AU74" s="261" t="str">
        <f t="shared" si="5"/>
        <v/>
      </c>
      <c r="AV74" s="261" t="str">
        <f t="shared" si="6"/>
        <v/>
      </c>
      <c r="AX74" s="261" t="str">
        <f t="shared" si="7"/>
        <v/>
      </c>
      <c r="BB74" s="262" t="str">
        <f t="shared" si="8"/>
        <v/>
      </c>
      <c r="BC74" s="272" t="str">
        <f t="shared" si="9"/>
        <v/>
      </c>
    </row>
    <row r="75" spans="4:55">
      <c r="D75" s="258" t="str">
        <f t="shared" si="1"/>
        <v/>
      </c>
      <c r="E75" s="243" t="str">
        <f t="shared" si="2"/>
        <v/>
      </c>
      <c r="G75" s="218" t="str">
        <f>IF(Q75=0,"",VLOOKUP($F:$F,zSbu!$B:$H,2,FALSE))</f>
        <v/>
      </c>
      <c r="H75" s="229"/>
      <c r="S75" s="261" t="str">
        <f t="shared" si="3"/>
        <v/>
      </c>
      <c r="W75" s="266" t="str">
        <f t="shared" si="4"/>
        <v/>
      </c>
      <c r="AU75" s="261" t="str">
        <f t="shared" si="5"/>
        <v/>
      </c>
      <c r="AV75" s="261" t="str">
        <f t="shared" si="6"/>
        <v/>
      </c>
      <c r="AX75" s="261" t="str">
        <f t="shared" si="7"/>
        <v/>
      </c>
      <c r="BB75" s="262" t="str">
        <f t="shared" si="8"/>
        <v/>
      </c>
      <c r="BC75" s="272" t="str">
        <f t="shared" si="9"/>
        <v/>
      </c>
    </row>
    <row r="76" spans="4:55">
      <c r="D76" s="258" t="str">
        <f t="shared" si="1"/>
        <v/>
      </c>
      <c r="E76" s="243" t="str">
        <f t="shared" si="2"/>
        <v/>
      </c>
      <c r="G76" s="218" t="str">
        <f>IF(Q76=0,"",VLOOKUP($F:$F,zSbu!$B:$H,2,FALSE))</f>
        <v/>
      </c>
      <c r="H76" s="229"/>
      <c r="S76" s="261" t="str">
        <f t="shared" si="3"/>
        <v/>
      </c>
      <c r="W76" s="266" t="str">
        <f t="shared" si="4"/>
        <v/>
      </c>
      <c r="AU76" s="261" t="str">
        <f t="shared" si="5"/>
        <v/>
      </c>
      <c r="AV76" s="261" t="str">
        <f t="shared" si="6"/>
        <v/>
      </c>
      <c r="AX76" s="261" t="str">
        <f t="shared" si="7"/>
        <v/>
      </c>
      <c r="BB76" s="262" t="str">
        <f t="shared" si="8"/>
        <v/>
      </c>
      <c r="BC76" s="272" t="str">
        <f t="shared" si="9"/>
        <v/>
      </c>
    </row>
    <row r="77" spans="4:55">
      <c r="D77" s="258" t="str">
        <f t="shared" si="1"/>
        <v/>
      </c>
      <c r="E77" s="243" t="str">
        <f t="shared" si="2"/>
        <v/>
      </c>
      <c r="G77" s="218" t="str">
        <f>IF(Q77=0,"",VLOOKUP($F:$F,zSbu!$B:$H,2,FALSE))</f>
        <v/>
      </c>
      <c r="H77" s="229"/>
      <c r="S77" s="261" t="str">
        <f t="shared" si="3"/>
        <v/>
      </c>
      <c r="W77" s="266" t="str">
        <f t="shared" si="4"/>
        <v/>
      </c>
      <c r="AU77" s="261" t="str">
        <f t="shared" si="5"/>
        <v/>
      </c>
      <c r="AV77" s="261" t="str">
        <f t="shared" si="6"/>
        <v/>
      </c>
      <c r="AX77" s="261" t="str">
        <f t="shared" si="7"/>
        <v/>
      </c>
      <c r="BB77" s="262" t="str">
        <f t="shared" si="8"/>
        <v/>
      </c>
      <c r="BC77" s="272" t="str">
        <f t="shared" si="9"/>
        <v/>
      </c>
    </row>
    <row r="78" spans="4:55">
      <c r="D78" s="258" t="str">
        <f t="shared" si="1"/>
        <v/>
      </c>
      <c r="E78" s="243" t="str">
        <f t="shared" si="2"/>
        <v/>
      </c>
      <c r="G78" s="218" t="str">
        <f>IF(Q78=0,"",VLOOKUP($F:$F,zSbu!$B:$H,2,FALSE))</f>
        <v/>
      </c>
      <c r="H78" s="229"/>
      <c r="S78" s="261" t="str">
        <f t="shared" si="3"/>
        <v/>
      </c>
      <c r="W78" s="266" t="str">
        <f t="shared" si="4"/>
        <v/>
      </c>
      <c r="AU78" s="261" t="str">
        <f t="shared" si="5"/>
        <v/>
      </c>
      <c r="AV78" s="261" t="str">
        <f t="shared" si="6"/>
        <v/>
      </c>
      <c r="AX78" s="261" t="str">
        <f t="shared" si="7"/>
        <v/>
      </c>
      <c r="BB78" s="262" t="str">
        <f t="shared" si="8"/>
        <v/>
      </c>
      <c r="BC78" s="272" t="str">
        <f t="shared" si="9"/>
        <v/>
      </c>
    </row>
    <row r="79" spans="4:55">
      <c r="D79" s="258" t="str">
        <f t="shared" si="1"/>
        <v/>
      </c>
      <c r="E79" s="243" t="str">
        <f t="shared" si="2"/>
        <v/>
      </c>
      <c r="G79" s="218" t="str">
        <f>IF(Q79=0,"",VLOOKUP($F:$F,zSbu!$B:$H,2,FALSE))</f>
        <v/>
      </c>
      <c r="H79" s="229"/>
      <c r="S79" s="261" t="str">
        <f t="shared" si="3"/>
        <v/>
      </c>
      <c r="W79" s="266" t="str">
        <f t="shared" si="4"/>
        <v/>
      </c>
      <c r="AU79" s="261" t="str">
        <f t="shared" si="5"/>
        <v/>
      </c>
      <c r="AV79" s="261" t="str">
        <f t="shared" si="6"/>
        <v/>
      </c>
      <c r="AX79" s="261" t="str">
        <f t="shared" si="7"/>
        <v/>
      </c>
      <c r="BB79" s="262" t="str">
        <f t="shared" si="8"/>
        <v/>
      </c>
      <c r="BC79" s="272" t="str">
        <f t="shared" si="9"/>
        <v/>
      </c>
    </row>
    <row r="80" spans="4:55">
      <c r="D80" s="258" t="str">
        <f t="shared" si="1"/>
        <v/>
      </c>
      <c r="E80" s="243" t="str">
        <f t="shared" si="2"/>
        <v/>
      </c>
      <c r="G80" s="218" t="str">
        <f>IF(Q80=0,"",VLOOKUP($F:$F,zSbu!$B:$H,2,FALSE))</f>
        <v/>
      </c>
      <c r="H80" s="229"/>
      <c r="S80" s="261" t="str">
        <f t="shared" si="3"/>
        <v/>
      </c>
      <c r="W80" s="266" t="str">
        <f t="shared" si="4"/>
        <v/>
      </c>
      <c r="AU80" s="261" t="str">
        <f t="shared" si="5"/>
        <v/>
      </c>
      <c r="AV80" s="261" t="str">
        <f t="shared" si="6"/>
        <v/>
      </c>
      <c r="AX80" s="261" t="str">
        <f t="shared" si="7"/>
        <v/>
      </c>
      <c r="BB80" s="262" t="str">
        <f t="shared" si="8"/>
        <v/>
      </c>
      <c r="BC80" s="272" t="str">
        <f t="shared" si="9"/>
        <v/>
      </c>
    </row>
    <row r="81" spans="2:55">
      <c r="D81" s="258" t="str">
        <f t="shared" si="1"/>
        <v/>
      </c>
      <c r="E81" s="243" t="str">
        <f t="shared" si="2"/>
        <v/>
      </c>
      <c r="G81" s="218" t="str">
        <f>IF(Q81=0,"",VLOOKUP($F:$F,zSbu!$B:$H,2,FALSE))</f>
        <v/>
      </c>
      <c r="H81" s="229"/>
      <c r="S81" s="261" t="str">
        <f t="shared" si="3"/>
        <v/>
      </c>
      <c r="W81" s="266" t="str">
        <f t="shared" si="4"/>
        <v/>
      </c>
      <c r="AU81" s="261" t="str">
        <f t="shared" si="5"/>
        <v/>
      </c>
      <c r="AV81" s="261" t="str">
        <f t="shared" si="6"/>
        <v/>
      </c>
      <c r="AX81" s="261" t="str">
        <f t="shared" si="7"/>
        <v/>
      </c>
      <c r="BB81" s="262" t="str">
        <f t="shared" si="8"/>
        <v/>
      </c>
      <c r="BC81" s="272" t="str">
        <f t="shared" si="9"/>
        <v/>
      </c>
    </row>
    <row r="82" spans="2:55">
      <c r="D82" s="258" t="str">
        <f t="shared" ref="D82:D145" si="10">IF(ISNA(G82)=TRUE,-1,"")</f>
        <v/>
      </c>
      <c r="E82" s="243" t="str">
        <f t="shared" ref="E82:E145" si="11">IF(Q:Q=0,"",ROW()-17)</f>
        <v/>
      </c>
      <c r="G82" s="218" t="str">
        <f>IF(Q82=0,"",VLOOKUP($F:$F,zSbu!$B:$H,2,FALSE))</f>
        <v/>
      </c>
      <c r="H82" s="229"/>
      <c r="S82" s="261" t="str">
        <f t="shared" ref="S82:S145" si="12">IF(Q82=0,"",Q82-R82)</f>
        <v/>
      </c>
      <c r="W82" s="266" t="str">
        <f t="shared" ref="W82:W145" si="13">IF(Q82=0,"",S82-T82)</f>
        <v/>
      </c>
      <c r="AU82" s="261" t="str">
        <f t="shared" ref="AU82:AU145" si="14">IF(Q82=0,"",SUM(AM82:AT82))</f>
        <v/>
      </c>
      <c r="AV82" s="261" t="str">
        <f t="shared" ref="AV82:AV145" si="15">IF(Q82=0,"",SUM(AD82:AL82)+AU82)</f>
        <v/>
      </c>
      <c r="AX82" s="261" t="str">
        <f t="shared" ref="AX82:AX145" si="16">IF(Q82=0,"",(W82-SUM(X82:Z82)+SUM(AA82:AC82)-AV82-AW82))</f>
        <v/>
      </c>
      <c r="BB82" s="262" t="str">
        <f t="shared" ref="BB82:BB145" si="17">IF(Q82=0,"",(AX82-SUM(AY82:BA82)))</f>
        <v/>
      </c>
      <c r="BC82" s="272" t="str">
        <f t="shared" ref="BC82:BC145" si="18">IF(Q82=0,"",AX82/Q82)</f>
        <v/>
      </c>
    </row>
    <row r="83" spans="2:55">
      <c r="D83" s="258" t="str">
        <f t="shared" si="10"/>
        <v/>
      </c>
      <c r="E83" s="243" t="str">
        <f t="shared" si="11"/>
        <v/>
      </c>
      <c r="G83" s="218" t="str">
        <f>IF(Q83=0,"",VLOOKUP($F:$F,zSbu!$B:$H,2,FALSE))</f>
        <v/>
      </c>
      <c r="H83" s="229"/>
      <c r="S83" s="261" t="str">
        <f t="shared" si="12"/>
        <v/>
      </c>
      <c r="W83" s="266" t="str">
        <f t="shared" si="13"/>
        <v/>
      </c>
      <c r="AU83" s="261" t="str">
        <f t="shared" si="14"/>
        <v/>
      </c>
      <c r="AV83" s="261" t="str">
        <f t="shared" si="15"/>
        <v/>
      </c>
      <c r="AX83" s="261" t="str">
        <f t="shared" si="16"/>
        <v/>
      </c>
      <c r="BB83" s="262" t="str">
        <f t="shared" si="17"/>
        <v/>
      </c>
      <c r="BC83" s="272" t="str">
        <f t="shared" si="18"/>
        <v/>
      </c>
    </row>
    <row r="84" spans="2:55">
      <c r="B84" s="93"/>
      <c r="D84" s="258" t="str">
        <f t="shared" si="10"/>
        <v/>
      </c>
      <c r="E84" s="243" t="str">
        <f t="shared" si="11"/>
        <v/>
      </c>
      <c r="G84" s="218" t="str">
        <f>IF(Q84=0,"",VLOOKUP($F:$F,zSbu!$B:$H,2,FALSE))</f>
        <v/>
      </c>
      <c r="H84" s="229"/>
      <c r="S84" s="261" t="str">
        <f t="shared" si="12"/>
        <v/>
      </c>
      <c r="W84" s="266" t="str">
        <f t="shared" si="13"/>
        <v/>
      </c>
      <c r="AU84" s="261" t="str">
        <f t="shared" si="14"/>
        <v/>
      </c>
      <c r="AV84" s="261" t="str">
        <f t="shared" si="15"/>
        <v/>
      </c>
      <c r="AX84" s="261" t="str">
        <f t="shared" si="16"/>
        <v/>
      </c>
      <c r="BB84" s="262" t="str">
        <f t="shared" si="17"/>
        <v/>
      </c>
      <c r="BC84" s="272" t="str">
        <f t="shared" si="18"/>
        <v/>
      </c>
    </row>
    <row r="85" spans="2:55">
      <c r="B85" s="93"/>
      <c r="D85" s="258" t="str">
        <f t="shared" si="10"/>
        <v/>
      </c>
      <c r="E85" s="243" t="str">
        <f t="shared" si="11"/>
        <v/>
      </c>
      <c r="G85" s="218" t="str">
        <f>IF(Q85=0,"",VLOOKUP($F:$F,zSbu!$B:$H,2,FALSE))</f>
        <v/>
      </c>
      <c r="H85" s="229"/>
      <c r="S85" s="261" t="str">
        <f t="shared" si="12"/>
        <v/>
      </c>
      <c r="W85" s="266" t="str">
        <f t="shared" si="13"/>
        <v/>
      </c>
      <c r="AU85" s="261" t="str">
        <f t="shared" si="14"/>
        <v/>
      </c>
      <c r="AV85" s="261" t="str">
        <f t="shared" si="15"/>
        <v/>
      </c>
      <c r="AX85" s="261" t="str">
        <f t="shared" si="16"/>
        <v/>
      </c>
      <c r="BB85" s="262" t="str">
        <f t="shared" si="17"/>
        <v/>
      </c>
      <c r="BC85" s="272" t="str">
        <f t="shared" si="18"/>
        <v/>
      </c>
    </row>
    <row r="86" spans="2:55">
      <c r="B86" s="93"/>
      <c r="D86" s="258" t="str">
        <f t="shared" si="10"/>
        <v/>
      </c>
      <c r="E86" s="243" t="str">
        <f t="shared" si="11"/>
        <v/>
      </c>
      <c r="G86" s="218" t="str">
        <f>IF(Q86=0,"",VLOOKUP($F:$F,zSbu!$B:$H,2,FALSE))</f>
        <v/>
      </c>
      <c r="H86" s="229"/>
      <c r="S86" s="261" t="str">
        <f t="shared" si="12"/>
        <v/>
      </c>
      <c r="W86" s="266" t="str">
        <f t="shared" si="13"/>
        <v/>
      </c>
      <c r="AU86" s="261" t="str">
        <f t="shared" si="14"/>
        <v/>
      </c>
      <c r="AV86" s="261" t="str">
        <f t="shared" si="15"/>
        <v/>
      </c>
      <c r="AX86" s="261" t="str">
        <f t="shared" si="16"/>
        <v/>
      </c>
      <c r="BB86" s="262" t="str">
        <f t="shared" si="17"/>
        <v/>
      </c>
      <c r="BC86" s="272" t="str">
        <f t="shared" si="18"/>
        <v/>
      </c>
    </row>
    <row r="87" spans="2:55">
      <c r="B87" s="93"/>
      <c r="D87" s="258" t="str">
        <f t="shared" si="10"/>
        <v/>
      </c>
      <c r="E87" s="243" t="str">
        <f t="shared" si="11"/>
        <v/>
      </c>
      <c r="G87" s="218" t="str">
        <f>IF(Q87=0,"",VLOOKUP($F:$F,zSbu!$B:$H,2,FALSE))</f>
        <v/>
      </c>
      <c r="H87" s="229"/>
      <c r="S87" s="261" t="str">
        <f t="shared" si="12"/>
        <v/>
      </c>
      <c r="W87" s="266" t="str">
        <f t="shared" si="13"/>
        <v/>
      </c>
      <c r="AU87" s="261" t="str">
        <f t="shared" si="14"/>
        <v/>
      </c>
      <c r="AV87" s="261" t="str">
        <f t="shared" si="15"/>
        <v/>
      </c>
      <c r="AX87" s="261" t="str">
        <f t="shared" si="16"/>
        <v/>
      </c>
      <c r="BB87" s="262" t="str">
        <f t="shared" si="17"/>
        <v/>
      </c>
      <c r="BC87" s="272" t="str">
        <f t="shared" si="18"/>
        <v/>
      </c>
    </row>
    <row r="88" spans="2:55">
      <c r="B88" s="93"/>
      <c r="D88" s="258" t="str">
        <f t="shared" si="10"/>
        <v/>
      </c>
      <c r="E88" s="243" t="str">
        <f t="shared" si="11"/>
        <v/>
      </c>
      <c r="G88" s="218" t="str">
        <f>IF(Q88=0,"",VLOOKUP($F:$F,zSbu!$B:$H,2,FALSE))</f>
        <v/>
      </c>
      <c r="H88" s="229"/>
      <c r="S88" s="261" t="str">
        <f t="shared" si="12"/>
        <v/>
      </c>
      <c r="W88" s="266" t="str">
        <f t="shared" si="13"/>
        <v/>
      </c>
      <c r="AU88" s="261" t="str">
        <f t="shared" si="14"/>
        <v/>
      </c>
      <c r="AV88" s="261" t="str">
        <f t="shared" si="15"/>
        <v/>
      </c>
      <c r="AX88" s="261" t="str">
        <f t="shared" si="16"/>
        <v/>
      </c>
      <c r="BB88" s="262" t="str">
        <f t="shared" si="17"/>
        <v/>
      </c>
      <c r="BC88" s="272" t="str">
        <f t="shared" si="18"/>
        <v/>
      </c>
    </row>
    <row r="89" spans="2:55">
      <c r="B89" s="93"/>
      <c r="D89" s="258" t="str">
        <f t="shared" si="10"/>
        <v/>
      </c>
      <c r="E89" s="243" t="str">
        <f t="shared" si="11"/>
        <v/>
      </c>
      <c r="G89" s="218" t="str">
        <f>IF(Q89=0,"",VLOOKUP($F:$F,zSbu!$B:$H,2,FALSE))</f>
        <v/>
      </c>
      <c r="H89" s="229"/>
      <c r="S89" s="261" t="str">
        <f t="shared" si="12"/>
        <v/>
      </c>
      <c r="W89" s="266" t="str">
        <f t="shared" si="13"/>
        <v/>
      </c>
      <c r="AU89" s="261" t="str">
        <f t="shared" si="14"/>
        <v/>
      </c>
      <c r="AV89" s="261" t="str">
        <f t="shared" si="15"/>
        <v/>
      </c>
      <c r="AX89" s="261" t="str">
        <f t="shared" si="16"/>
        <v/>
      </c>
      <c r="BB89" s="262" t="str">
        <f t="shared" si="17"/>
        <v/>
      </c>
      <c r="BC89" s="272" t="str">
        <f t="shared" si="18"/>
        <v/>
      </c>
    </row>
    <row r="90" spans="2:55">
      <c r="D90" s="258" t="str">
        <f t="shared" si="10"/>
        <v/>
      </c>
      <c r="E90" s="243" t="str">
        <f t="shared" si="11"/>
        <v/>
      </c>
      <c r="G90" s="218" t="str">
        <f>IF(Q90=0,"",VLOOKUP($F:$F,zSbu!$B:$H,2,FALSE))</f>
        <v/>
      </c>
      <c r="H90" s="229"/>
      <c r="S90" s="261" t="str">
        <f t="shared" si="12"/>
        <v/>
      </c>
      <c r="W90" s="266" t="str">
        <f t="shared" si="13"/>
        <v/>
      </c>
      <c r="AU90" s="261" t="str">
        <f t="shared" si="14"/>
        <v/>
      </c>
      <c r="AV90" s="261" t="str">
        <f t="shared" si="15"/>
        <v/>
      </c>
      <c r="AX90" s="261" t="str">
        <f t="shared" si="16"/>
        <v/>
      </c>
      <c r="BB90" s="262" t="str">
        <f t="shared" si="17"/>
        <v/>
      </c>
      <c r="BC90" s="272" t="str">
        <f t="shared" si="18"/>
        <v/>
      </c>
    </row>
    <row r="91" spans="2:55">
      <c r="B91" s="93"/>
      <c r="D91" s="258" t="str">
        <f t="shared" si="10"/>
        <v/>
      </c>
      <c r="E91" s="243" t="str">
        <f t="shared" si="11"/>
        <v/>
      </c>
      <c r="G91" s="218" t="str">
        <f>IF(Q91=0,"",VLOOKUP($F:$F,zSbu!$B:$H,2,FALSE))</f>
        <v/>
      </c>
      <c r="H91" s="229"/>
      <c r="S91" s="261" t="str">
        <f t="shared" si="12"/>
        <v/>
      </c>
      <c r="W91" s="266" t="str">
        <f t="shared" si="13"/>
        <v/>
      </c>
      <c r="AU91" s="261" t="str">
        <f t="shared" si="14"/>
        <v/>
      </c>
      <c r="AV91" s="261" t="str">
        <f t="shared" si="15"/>
        <v/>
      </c>
      <c r="AX91" s="261" t="str">
        <f t="shared" si="16"/>
        <v/>
      </c>
      <c r="BB91" s="262" t="str">
        <f t="shared" si="17"/>
        <v/>
      </c>
      <c r="BC91" s="272" t="str">
        <f t="shared" si="18"/>
        <v/>
      </c>
    </row>
    <row r="92" spans="2:55">
      <c r="B92" s="93"/>
      <c r="D92" s="258" t="str">
        <f t="shared" si="10"/>
        <v/>
      </c>
      <c r="E92" s="243" t="str">
        <f t="shared" si="11"/>
        <v/>
      </c>
      <c r="G92" s="218" t="str">
        <f>IF(Q92=0,"",VLOOKUP($F:$F,zSbu!$B:$H,2,FALSE))</f>
        <v/>
      </c>
      <c r="H92" s="229"/>
      <c r="S92" s="261" t="str">
        <f t="shared" si="12"/>
        <v/>
      </c>
      <c r="W92" s="266" t="str">
        <f t="shared" si="13"/>
        <v/>
      </c>
      <c r="AU92" s="261" t="str">
        <f t="shared" si="14"/>
        <v/>
      </c>
      <c r="AV92" s="261" t="str">
        <f t="shared" si="15"/>
        <v/>
      </c>
      <c r="AX92" s="261" t="str">
        <f t="shared" si="16"/>
        <v/>
      </c>
      <c r="BB92" s="262" t="str">
        <f t="shared" si="17"/>
        <v/>
      </c>
      <c r="BC92" s="272" t="str">
        <f t="shared" si="18"/>
        <v/>
      </c>
    </row>
    <row r="93" spans="2:55">
      <c r="B93" s="93"/>
      <c r="D93" s="258" t="str">
        <f t="shared" si="10"/>
        <v/>
      </c>
      <c r="E93" s="243" t="str">
        <f t="shared" si="11"/>
        <v/>
      </c>
      <c r="G93" s="218" t="str">
        <f>IF(Q93=0,"",VLOOKUP($F:$F,zSbu!$B:$H,2,FALSE))</f>
        <v/>
      </c>
      <c r="H93" s="229"/>
      <c r="S93" s="261" t="str">
        <f t="shared" si="12"/>
        <v/>
      </c>
      <c r="W93" s="266" t="str">
        <f t="shared" si="13"/>
        <v/>
      </c>
      <c r="AU93" s="261" t="str">
        <f t="shared" si="14"/>
        <v/>
      </c>
      <c r="AV93" s="261" t="str">
        <f t="shared" si="15"/>
        <v/>
      </c>
      <c r="AX93" s="261" t="str">
        <f t="shared" si="16"/>
        <v/>
      </c>
      <c r="BB93" s="262" t="str">
        <f t="shared" si="17"/>
        <v/>
      </c>
      <c r="BC93" s="272" t="str">
        <f t="shared" si="18"/>
        <v/>
      </c>
    </row>
    <row r="94" spans="2:55">
      <c r="B94" s="93"/>
      <c r="D94" s="258" t="str">
        <f t="shared" si="10"/>
        <v/>
      </c>
      <c r="E94" s="243" t="str">
        <f t="shared" si="11"/>
        <v/>
      </c>
      <c r="G94" s="218" t="str">
        <f>IF(Q94=0,"",VLOOKUP($F:$F,zSbu!$B:$H,2,FALSE))</f>
        <v/>
      </c>
      <c r="H94" s="229"/>
      <c r="S94" s="261" t="str">
        <f t="shared" si="12"/>
        <v/>
      </c>
      <c r="W94" s="266" t="str">
        <f t="shared" si="13"/>
        <v/>
      </c>
      <c r="AU94" s="261" t="str">
        <f t="shared" si="14"/>
        <v/>
      </c>
      <c r="AV94" s="261" t="str">
        <f t="shared" si="15"/>
        <v/>
      </c>
      <c r="AX94" s="261" t="str">
        <f t="shared" si="16"/>
        <v/>
      </c>
      <c r="BB94" s="262" t="str">
        <f t="shared" si="17"/>
        <v/>
      </c>
      <c r="BC94" s="272" t="str">
        <f t="shared" si="18"/>
        <v/>
      </c>
    </row>
    <row r="95" spans="2:55">
      <c r="B95" s="93"/>
      <c r="D95" s="258" t="str">
        <f t="shared" si="10"/>
        <v/>
      </c>
      <c r="E95" s="243" t="str">
        <f t="shared" si="11"/>
        <v/>
      </c>
      <c r="G95" s="218" t="str">
        <f>IF(Q95=0,"",VLOOKUP($F:$F,zSbu!$B:$H,2,FALSE))</f>
        <v/>
      </c>
      <c r="H95" s="229"/>
      <c r="S95" s="261" t="str">
        <f t="shared" si="12"/>
        <v/>
      </c>
      <c r="W95" s="266" t="str">
        <f t="shared" si="13"/>
        <v/>
      </c>
      <c r="AU95" s="261" t="str">
        <f t="shared" si="14"/>
        <v/>
      </c>
      <c r="AV95" s="261" t="str">
        <f t="shared" si="15"/>
        <v/>
      </c>
      <c r="AX95" s="261" t="str">
        <f t="shared" si="16"/>
        <v/>
      </c>
      <c r="BB95" s="262" t="str">
        <f t="shared" si="17"/>
        <v/>
      </c>
      <c r="BC95" s="272" t="str">
        <f t="shared" si="18"/>
        <v/>
      </c>
    </row>
    <row r="96" spans="2:55">
      <c r="B96" s="93"/>
      <c r="D96" s="258" t="str">
        <f t="shared" si="10"/>
        <v/>
      </c>
      <c r="E96" s="243" t="str">
        <f t="shared" si="11"/>
        <v/>
      </c>
      <c r="G96" s="218" t="str">
        <f>IF(Q96=0,"",VLOOKUP($F:$F,zSbu!$B:$H,2,FALSE))</f>
        <v/>
      </c>
      <c r="H96" s="229"/>
      <c r="S96" s="261" t="str">
        <f t="shared" si="12"/>
        <v/>
      </c>
      <c r="W96" s="266" t="str">
        <f t="shared" si="13"/>
        <v/>
      </c>
      <c r="AU96" s="261" t="str">
        <f t="shared" si="14"/>
        <v/>
      </c>
      <c r="AV96" s="261" t="str">
        <f t="shared" si="15"/>
        <v/>
      </c>
      <c r="AX96" s="261" t="str">
        <f t="shared" si="16"/>
        <v/>
      </c>
      <c r="BB96" s="262" t="str">
        <f t="shared" si="17"/>
        <v/>
      </c>
      <c r="BC96" s="272" t="str">
        <f t="shared" si="18"/>
        <v/>
      </c>
    </row>
    <row r="97" spans="2:55">
      <c r="D97" s="258" t="str">
        <f t="shared" si="10"/>
        <v/>
      </c>
      <c r="E97" s="243" t="str">
        <f t="shared" si="11"/>
        <v/>
      </c>
      <c r="G97" s="218" t="str">
        <f>IF(Q97=0,"",VLOOKUP($F:$F,zSbu!$B:$H,2,FALSE))</f>
        <v/>
      </c>
      <c r="H97" s="229"/>
      <c r="S97" s="261" t="str">
        <f t="shared" si="12"/>
        <v/>
      </c>
      <c r="W97" s="266" t="str">
        <f t="shared" si="13"/>
        <v/>
      </c>
      <c r="AU97" s="261" t="str">
        <f t="shared" si="14"/>
        <v/>
      </c>
      <c r="AV97" s="261" t="str">
        <f t="shared" si="15"/>
        <v/>
      </c>
      <c r="AX97" s="261" t="str">
        <f t="shared" si="16"/>
        <v/>
      </c>
      <c r="BB97" s="262" t="str">
        <f t="shared" si="17"/>
        <v/>
      </c>
      <c r="BC97" s="272" t="str">
        <f t="shared" si="18"/>
        <v/>
      </c>
    </row>
    <row r="98" spans="2:55">
      <c r="B98" s="93"/>
      <c r="D98" s="258" t="str">
        <f t="shared" si="10"/>
        <v/>
      </c>
      <c r="E98" s="243" t="str">
        <f t="shared" si="11"/>
        <v/>
      </c>
      <c r="G98" s="218" t="str">
        <f>IF(Q98=0,"",VLOOKUP($F:$F,zSbu!$B:$H,2,FALSE))</f>
        <v/>
      </c>
      <c r="H98" s="229"/>
      <c r="S98" s="261" t="str">
        <f t="shared" si="12"/>
        <v/>
      </c>
      <c r="W98" s="266" t="str">
        <f t="shared" si="13"/>
        <v/>
      </c>
      <c r="AU98" s="261" t="str">
        <f t="shared" si="14"/>
        <v/>
      </c>
      <c r="AV98" s="261" t="str">
        <f t="shared" si="15"/>
        <v/>
      </c>
      <c r="AX98" s="261" t="str">
        <f t="shared" si="16"/>
        <v/>
      </c>
      <c r="BB98" s="262" t="str">
        <f t="shared" si="17"/>
        <v/>
      </c>
      <c r="BC98" s="272" t="str">
        <f t="shared" si="18"/>
        <v/>
      </c>
    </row>
    <row r="99" spans="2:55">
      <c r="B99" s="93"/>
      <c r="D99" s="258" t="str">
        <f t="shared" si="10"/>
        <v/>
      </c>
      <c r="E99" s="243" t="str">
        <f t="shared" si="11"/>
        <v/>
      </c>
      <c r="G99" s="218" t="str">
        <f>IF(Q99=0,"",VLOOKUP($F:$F,zSbu!$B:$H,2,FALSE))</f>
        <v/>
      </c>
      <c r="H99" s="229"/>
      <c r="S99" s="261" t="str">
        <f t="shared" si="12"/>
        <v/>
      </c>
      <c r="W99" s="266" t="str">
        <f t="shared" si="13"/>
        <v/>
      </c>
      <c r="AU99" s="261" t="str">
        <f t="shared" si="14"/>
        <v/>
      </c>
      <c r="AV99" s="261" t="str">
        <f t="shared" si="15"/>
        <v/>
      </c>
      <c r="AX99" s="261" t="str">
        <f t="shared" si="16"/>
        <v/>
      </c>
      <c r="BB99" s="262" t="str">
        <f t="shared" si="17"/>
        <v/>
      </c>
      <c r="BC99" s="272" t="str">
        <f t="shared" si="18"/>
        <v/>
      </c>
    </row>
    <row r="100" spans="2:55">
      <c r="B100" s="93"/>
      <c r="D100" s="258" t="str">
        <f t="shared" si="10"/>
        <v/>
      </c>
      <c r="E100" s="243" t="str">
        <f t="shared" si="11"/>
        <v/>
      </c>
      <c r="G100" s="218" t="str">
        <f>IF(Q100=0,"",VLOOKUP($F:$F,zSbu!$B:$H,2,FALSE))</f>
        <v/>
      </c>
      <c r="H100" s="229"/>
      <c r="S100" s="261" t="str">
        <f t="shared" si="12"/>
        <v/>
      </c>
      <c r="W100" s="266" t="str">
        <f t="shared" si="13"/>
        <v/>
      </c>
      <c r="AU100" s="261" t="str">
        <f t="shared" si="14"/>
        <v/>
      </c>
      <c r="AV100" s="261" t="str">
        <f t="shared" si="15"/>
        <v/>
      </c>
      <c r="AX100" s="261" t="str">
        <f t="shared" si="16"/>
        <v/>
      </c>
      <c r="BB100" s="262" t="str">
        <f t="shared" si="17"/>
        <v/>
      </c>
      <c r="BC100" s="272" t="str">
        <f t="shared" si="18"/>
        <v/>
      </c>
    </row>
    <row r="101" spans="2:55">
      <c r="B101" s="93"/>
      <c r="D101" s="258" t="str">
        <f t="shared" si="10"/>
        <v/>
      </c>
      <c r="E101" s="243" t="str">
        <f t="shared" si="11"/>
        <v/>
      </c>
      <c r="G101" s="218" t="str">
        <f>IF(Q101=0,"",VLOOKUP($F:$F,zSbu!$B:$H,2,FALSE))</f>
        <v/>
      </c>
      <c r="H101" s="229"/>
      <c r="S101" s="261" t="str">
        <f t="shared" si="12"/>
        <v/>
      </c>
      <c r="W101" s="266" t="str">
        <f t="shared" si="13"/>
        <v/>
      </c>
      <c r="AU101" s="261" t="str">
        <f t="shared" si="14"/>
        <v/>
      </c>
      <c r="AV101" s="261" t="str">
        <f t="shared" si="15"/>
        <v/>
      </c>
      <c r="AX101" s="261" t="str">
        <f t="shared" si="16"/>
        <v/>
      </c>
      <c r="BB101" s="262" t="str">
        <f t="shared" si="17"/>
        <v/>
      </c>
      <c r="BC101" s="272" t="str">
        <f t="shared" si="18"/>
        <v/>
      </c>
    </row>
    <row r="102" spans="2:55">
      <c r="B102" s="93"/>
      <c r="D102" s="258" t="str">
        <f t="shared" si="10"/>
        <v/>
      </c>
      <c r="E102" s="243" t="str">
        <f t="shared" si="11"/>
        <v/>
      </c>
      <c r="G102" s="218" t="str">
        <f>IF(Q102=0,"",VLOOKUP($F:$F,zSbu!$B:$H,2,FALSE))</f>
        <v/>
      </c>
      <c r="H102" s="229"/>
      <c r="S102" s="261" t="str">
        <f t="shared" si="12"/>
        <v/>
      </c>
      <c r="W102" s="266" t="str">
        <f t="shared" si="13"/>
        <v/>
      </c>
      <c r="AU102" s="261" t="str">
        <f t="shared" si="14"/>
        <v/>
      </c>
      <c r="AV102" s="261" t="str">
        <f t="shared" si="15"/>
        <v/>
      </c>
      <c r="AX102" s="261" t="str">
        <f t="shared" si="16"/>
        <v/>
      </c>
      <c r="BB102" s="262" t="str">
        <f t="shared" si="17"/>
        <v/>
      </c>
      <c r="BC102" s="272" t="str">
        <f t="shared" si="18"/>
        <v/>
      </c>
    </row>
    <row r="103" spans="2:55">
      <c r="B103" s="93"/>
      <c r="D103" s="258" t="str">
        <f t="shared" si="10"/>
        <v/>
      </c>
      <c r="E103" s="243" t="str">
        <f t="shared" si="11"/>
        <v/>
      </c>
      <c r="G103" s="218" t="str">
        <f>IF(Q103=0,"",VLOOKUP($F:$F,zSbu!$B:$H,2,FALSE))</f>
        <v/>
      </c>
      <c r="H103" s="229"/>
      <c r="S103" s="261" t="str">
        <f t="shared" si="12"/>
        <v/>
      </c>
      <c r="W103" s="266" t="str">
        <f t="shared" si="13"/>
        <v/>
      </c>
      <c r="AU103" s="261" t="str">
        <f t="shared" si="14"/>
        <v/>
      </c>
      <c r="AV103" s="261" t="str">
        <f t="shared" si="15"/>
        <v/>
      </c>
      <c r="AX103" s="261" t="str">
        <f t="shared" si="16"/>
        <v/>
      </c>
      <c r="BB103" s="262" t="str">
        <f t="shared" si="17"/>
        <v/>
      </c>
      <c r="BC103" s="272" t="str">
        <f t="shared" si="18"/>
        <v/>
      </c>
    </row>
    <row r="104" spans="2:55">
      <c r="D104" s="258" t="str">
        <f t="shared" si="10"/>
        <v/>
      </c>
      <c r="E104" s="243" t="str">
        <f t="shared" si="11"/>
        <v/>
      </c>
      <c r="G104" s="218" t="str">
        <f>IF(Q104=0,"",VLOOKUP($F:$F,zSbu!$B:$H,2,FALSE))</f>
        <v/>
      </c>
      <c r="H104" s="229"/>
      <c r="S104" s="261" t="str">
        <f t="shared" si="12"/>
        <v/>
      </c>
      <c r="W104" s="266" t="str">
        <f t="shared" si="13"/>
        <v/>
      </c>
      <c r="AU104" s="261" t="str">
        <f t="shared" si="14"/>
        <v/>
      </c>
      <c r="AV104" s="261" t="str">
        <f t="shared" si="15"/>
        <v/>
      </c>
      <c r="AX104" s="261" t="str">
        <f t="shared" si="16"/>
        <v/>
      </c>
      <c r="BB104" s="262" t="str">
        <f t="shared" si="17"/>
        <v/>
      </c>
      <c r="BC104" s="272" t="str">
        <f t="shared" si="18"/>
        <v/>
      </c>
    </row>
    <row r="105" spans="2:55">
      <c r="D105" s="258" t="str">
        <f t="shared" si="10"/>
        <v/>
      </c>
      <c r="E105" s="243" t="str">
        <f t="shared" si="11"/>
        <v/>
      </c>
      <c r="G105" s="218" t="str">
        <f>IF(Q105=0,"",VLOOKUP($F:$F,zSbu!$B:$H,2,FALSE))</f>
        <v/>
      </c>
      <c r="H105" s="229"/>
      <c r="S105" s="261" t="str">
        <f t="shared" si="12"/>
        <v/>
      </c>
      <c r="W105" s="266" t="str">
        <f t="shared" si="13"/>
        <v/>
      </c>
      <c r="AU105" s="261" t="str">
        <f t="shared" si="14"/>
        <v/>
      </c>
      <c r="AV105" s="261" t="str">
        <f t="shared" si="15"/>
        <v/>
      </c>
      <c r="AX105" s="261" t="str">
        <f t="shared" si="16"/>
        <v/>
      </c>
      <c r="BB105" s="262" t="str">
        <f t="shared" si="17"/>
        <v/>
      </c>
      <c r="BC105" s="272" t="str">
        <f t="shared" si="18"/>
        <v/>
      </c>
    </row>
    <row r="106" spans="2:55">
      <c r="D106" s="258" t="str">
        <f t="shared" si="10"/>
        <v/>
      </c>
      <c r="E106" s="243" t="str">
        <f t="shared" si="11"/>
        <v/>
      </c>
      <c r="G106" s="218" t="str">
        <f>IF(Q106=0,"",VLOOKUP($F:$F,zSbu!$B:$H,2,FALSE))</f>
        <v/>
      </c>
      <c r="H106" s="229"/>
      <c r="S106" s="261" t="str">
        <f t="shared" si="12"/>
        <v/>
      </c>
      <c r="W106" s="266" t="str">
        <f t="shared" si="13"/>
        <v/>
      </c>
      <c r="AU106" s="261" t="str">
        <f t="shared" si="14"/>
        <v/>
      </c>
      <c r="AV106" s="261" t="str">
        <f t="shared" si="15"/>
        <v/>
      </c>
      <c r="AX106" s="261" t="str">
        <f t="shared" si="16"/>
        <v/>
      </c>
      <c r="BB106" s="262" t="str">
        <f t="shared" si="17"/>
        <v/>
      </c>
      <c r="BC106" s="272" t="str">
        <f t="shared" si="18"/>
        <v/>
      </c>
    </row>
    <row r="107" spans="2:55">
      <c r="D107" s="258" t="str">
        <f t="shared" si="10"/>
        <v/>
      </c>
      <c r="E107" s="243" t="str">
        <f t="shared" si="11"/>
        <v/>
      </c>
      <c r="G107" s="218" t="str">
        <f>IF(Q107=0,"",VLOOKUP($F:$F,zSbu!$B:$H,2,FALSE))</f>
        <v/>
      </c>
      <c r="H107" s="229"/>
      <c r="S107" s="261" t="str">
        <f t="shared" si="12"/>
        <v/>
      </c>
      <c r="W107" s="266" t="str">
        <f t="shared" si="13"/>
        <v/>
      </c>
      <c r="AU107" s="261" t="str">
        <f t="shared" si="14"/>
        <v/>
      </c>
      <c r="AV107" s="261" t="str">
        <f t="shared" si="15"/>
        <v/>
      </c>
      <c r="AX107" s="261" t="str">
        <f t="shared" si="16"/>
        <v/>
      </c>
      <c r="BB107" s="262" t="str">
        <f t="shared" si="17"/>
        <v/>
      </c>
      <c r="BC107" s="272" t="str">
        <f t="shared" si="18"/>
        <v/>
      </c>
    </row>
    <row r="108" spans="2:55">
      <c r="D108" s="258" t="str">
        <f t="shared" si="10"/>
        <v/>
      </c>
      <c r="E108" s="243" t="str">
        <f t="shared" si="11"/>
        <v/>
      </c>
      <c r="G108" s="218" t="str">
        <f>IF(Q108=0,"",VLOOKUP($F:$F,zSbu!$B:$H,2,FALSE))</f>
        <v/>
      </c>
      <c r="H108" s="229"/>
      <c r="S108" s="261" t="str">
        <f t="shared" si="12"/>
        <v/>
      </c>
      <c r="W108" s="266" t="str">
        <f t="shared" si="13"/>
        <v/>
      </c>
      <c r="AU108" s="261" t="str">
        <f t="shared" si="14"/>
        <v/>
      </c>
      <c r="AV108" s="261" t="str">
        <f t="shared" si="15"/>
        <v/>
      </c>
      <c r="AX108" s="261" t="str">
        <f t="shared" si="16"/>
        <v/>
      </c>
      <c r="BB108" s="262" t="str">
        <f t="shared" si="17"/>
        <v/>
      </c>
      <c r="BC108" s="272" t="str">
        <f t="shared" si="18"/>
        <v/>
      </c>
    </row>
    <row r="109" spans="2:55">
      <c r="D109" s="258" t="str">
        <f t="shared" si="10"/>
        <v/>
      </c>
      <c r="E109" s="243" t="str">
        <f t="shared" si="11"/>
        <v/>
      </c>
      <c r="G109" s="218" t="str">
        <f>IF(Q109=0,"",VLOOKUP($F:$F,zSbu!$B:$H,2,FALSE))</f>
        <v/>
      </c>
      <c r="H109" s="229"/>
      <c r="S109" s="261" t="str">
        <f t="shared" si="12"/>
        <v/>
      </c>
      <c r="W109" s="266" t="str">
        <f t="shared" si="13"/>
        <v/>
      </c>
      <c r="AU109" s="261" t="str">
        <f t="shared" si="14"/>
        <v/>
      </c>
      <c r="AV109" s="261" t="str">
        <f t="shared" si="15"/>
        <v/>
      </c>
      <c r="AX109" s="261" t="str">
        <f t="shared" si="16"/>
        <v/>
      </c>
      <c r="BB109" s="262" t="str">
        <f t="shared" si="17"/>
        <v/>
      </c>
      <c r="BC109" s="272" t="str">
        <f t="shared" si="18"/>
        <v/>
      </c>
    </row>
    <row r="110" spans="2:55">
      <c r="D110" s="258" t="str">
        <f t="shared" si="10"/>
        <v/>
      </c>
      <c r="E110" s="243" t="str">
        <f t="shared" si="11"/>
        <v/>
      </c>
      <c r="G110" s="218" t="str">
        <f>IF(Q110=0,"",VLOOKUP($F:$F,zSbu!$B:$H,2,FALSE))</f>
        <v/>
      </c>
      <c r="H110" s="229"/>
      <c r="S110" s="261" t="str">
        <f t="shared" si="12"/>
        <v/>
      </c>
      <c r="W110" s="266" t="str">
        <f t="shared" si="13"/>
        <v/>
      </c>
      <c r="AU110" s="261" t="str">
        <f t="shared" si="14"/>
        <v/>
      </c>
      <c r="AV110" s="261" t="str">
        <f t="shared" si="15"/>
        <v/>
      </c>
      <c r="AX110" s="261" t="str">
        <f t="shared" si="16"/>
        <v/>
      </c>
      <c r="BB110" s="262" t="str">
        <f t="shared" si="17"/>
        <v/>
      </c>
      <c r="BC110" s="272" t="str">
        <f t="shared" si="18"/>
        <v/>
      </c>
    </row>
    <row r="111" spans="2:55">
      <c r="D111" s="258" t="str">
        <f t="shared" si="10"/>
        <v/>
      </c>
      <c r="E111" s="243" t="str">
        <f t="shared" si="11"/>
        <v/>
      </c>
      <c r="G111" s="218" t="str">
        <f>IF(Q111=0,"",VLOOKUP($F:$F,zSbu!$B:$H,2,FALSE))</f>
        <v/>
      </c>
      <c r="H111" s="229"/>
      <c r="S111" s="261" t="str">
        <f t="shared" si="12"/>
        <v/>
      </c>
      <c r="W111" s="266" t="str">
        <f t="shared" si="13"/>
        <v/>
      </c>
      <c r="AU111" s="261" t="str">
        <f t="shared" si="14"/>
        <v/>
      </c>
      <c r="AV111" s="261" t="str">
        <f t="shared" si="15"/>
        <v/>
      </c>
      <c r="AX111" s="261" t="str">
        <f t="shared" si="16"/>
        <v/>
      </c>
      <c r="BB111" s="262" t="str">
        <f t="shared" si="17"/>
        <v/>
      </c>
      <c r="BC111" s="272" t="str">
        <f t="shared" si="18"/>
        <v/>
      </c>
    </row>
    <row r="112" spans="2:55">
      <c r="D112" s="258" t="str">
        <f t="shared" si="10"/>
        <v/>
      </c>
      <c r="E112" s="243" t="str">
        <f t="shared" si="11"/>
        <v/>
      </c>
      <c r="G112" s="218" t="str">
        <f>IF(Q112=0,"",VLOOKUP($F:$F,zSbu!$B:$H,2,FALSE))</f>
        <v/>
      </c>
      <c r="H112" s="229"/>
      <c r="S112" s="261" t="str">
        <f t="shared" si="12"/>
        <v/>
      </c>
      <c r="W112" s="266" t="str">
        <f t="shared" si="13"/>
        <v/>
      </c>
      <c r="AU112" s="261" t="str">
        <f t="shared" si="14"/>
        <v/>
      </c>
      <c r="AV112" s="261" t="str">
        <f t="shared" si="15"/>
        <v/>
      </c>
      <c r="AX112" s="261" t="str">
        <f t="shared" si="16"/>
        <v/>
      </c>
      <c r="BB112" s="262" t="str">
        <f t="shared" si="17"/>
        <v/>
      </c>
      <c r="BC112" s="272" t="str">
        <f t="shared" si="18"/>
        <v/>
      </c>
    </row>
    <row r="113" spans="4:55">
      <c r="D113" s="258" t="str">
        <f t="shared" si="10"/>
        <v/>
      </c>
      <c r="E113" s="243" t="str">
        <f t="shared" si="11"/>
        <v/>
      </c>
      <c r="G113" s="218" t="str">
        <f>IF(Q113=0,"",VLOOKUP($F:$F,zSbu!$B:$H,2,FALSE))</f>
        <v/>
      </c>
      <c r="H113" s="229"/>
      <c r="S113" s="261" t="str">
        <f t="shared" si="12"/>
        <v/>
      </c>
      <c r="W113" s="266" t="str">
        <f t="shared" si="13"/>
        <v/>
      </c>
      <c r="AU113" s="261" t="str">
        <f t="shared" si="14"/>
        <v/>
      </c>
      <c r="AV113" s="261" t="str">
        <f t="shared" si="15"/>
        <v/>
      </c>
      <c r="AX113" s="261" t="str">
        <f t="shared" si="16"/>
        <v/>
      </c>
      <c r="BB113" s="262" t="str">
        <f t="shared" si="17"/>
        <v/>
      </c>
      <c r="BC113" s="272" t="str">
        <f t="shared" si="18"/>
        <v/>
      </c>
    </row>
    <row r="114" spans="4:55">
      <c r="D114" s="258" t="str">
        <f t="shared" si="10"/>
        <v/>
      </c>
      <c r="E114" s="243" t="str">
        <f t="shared" si="11"/>
        <v/>
      </c>
      <c r="G114" s="218" t="str">
        <f>IF(Q114=0,"",VLOOKUP($F:$F,zSbu!$B:$H,2,FALSE))</f>
        <v/>
      </c>
      <c r="H114" s="229"/>
      <c r="S114" s="261" t="str">
        <f t="shared" si="12"/>
        <v/>
      </c>
      <c r="W114" s="266" t="str">
        <f t="shared" si="13"/>
        <v/>
      </c>
      <c r="AU114" s="261" t="str">
        <f t="shared" si="14"/>
        <v/>
      </c>
      <c r="AV114" s="261" t="str">
        <f t="shared" si="15"/>
        <v/>
      </c>
      <c r="AX114" s="261" t="str">
        <f t="shared" si="16"/>
        <v/>
      </c>
      <c r="BB114" s="262" t="str">
        <f t="shared" si="17"/>
        <v/>
      </c>
      <c r="BC114" s="272" t="str">
        <f t="shared" si="18"/>
        <v/>
      </c>
    </row>
    <row r="115" spans="4:55">
      <c r="D115" s="258" t="str">
        <f t="shared" si="10"/>
        <v/>
      </c>
      <c r="E115" s="243" t="str">
        <f t="shared" si="11"/>
        <v/>
      </c>
      <c r="G115" s="218" t="str">
        <f>IF(Q115=0,"",VLOOKUP($F:$F,zSbu!$B:$H,2,FALSE))</f>
        <v/>
      </c>
      <c r="H115" s="229"/>
      <c r="S115" s="261" t="str">
        <f t="shared" si="12"/>
        <v/>
      </c>
      <c r="W115" s="266" t="str">
        <f t="shared" si="13"/>
        <v/>
      </c>
      <c r="AU115" s="261" t="str">
        <f t="shared" si="14"/>
        <v/>
      </c>
      <c r="AV115" s="261" t="str">
        <f t="shared" si="15"/>
        <v/>
      </c>
      <c r="AX115" s="261" t="str">
        <f t="shared" si="16"/>
        <v/>
      </c>
      <c r="BB115" s="262" t="str">
        <f t="shared" si="17"/>
        <v/>
      </c>
      <c r="BC115" s="272" t="str">
        <f t="shared" si="18"/>
        <v/>
      </c>
    </row>
    <row r="116" spans="4:55">
      <c r="D116" s="258" t="str">
        <f t="shared" si="10"/>
        <v/>
      </c>
      <c r="E116" s="243" t="str">
        <f t="shared" si="11"/>
        <v/>
      </c>
      <c r="G116" s="218" t="str">
        <f>IF(Q116=0,"",VLOOKUP($F:$F,zSbu!$B:$H,2,FALSE))</f>
        <v/>
      </c>
      <c r="H116" s="229"/>
      <c r="S116" s="261" t="str">
        <f t="shared" si="12"/>
        <v/>
      </c>
      <c r="W116" s="266" t="str">
        <f t="shared" si="13"/>
        <v/>
      </c>
      <c r="AU116" s="261" t="str">
        <f t="shared" si="14"/>
        <v/>
      </c>
      <c r="AV116" s="261" t="str">
        <f t="shared" si="15"/>
        <v/>
      </c>
      <c r="AX116" s="261" t="str">
        <f t="shared" si="16"/>
        <v/>
      </c>
      <c r="BB116" s="262" t="str">
        <f t="shared" si="17"/>
        <v/>
      </c>
      <c r="BC116" s="272" t="str">
        <f t="shared" si="18"/>
        <v/>
      </c>
    </row>
    <row r="117" spans="4:55">
      <c r="D117" s="258" t="str">
        <f t="shared" si="10"/>
        <v/>
      </c>
      <c r="E117" s="243" t="str">
        <f t="shared" si="11"/>
        <v/>
      </c>
      <c r="G117" s="218" t="str">
        <f>IF(Q117=0,"",VLOOKUP($F:$F,zSbu!$B:$H,2,FALSE))</f>
        <v/>
      </c>
      <c r="H117" s="229"/>
      <c r="S117" s="261" t="str">
        <f t="shared" si="12"/>
        <v/>
      </c>
      <c r="W117" s="266" t="str">
        <f t="shared" si="13"/>
        <v/>
      </c>
      <c r="AU117" s="261" t="str">
        <f t="shared" si="14"/>
        <v/>
      </c>
      <c r="AV117" s="261" t="str">
        <f t="shared" si="15"/>
        <v/>
      </c>
      <c r="AX117" s="261" t="str">
        <f t="shared" si="16"/>
        <v/>
      </c>
      <c r="BB117" s="262" t="str">
        <f t="shared" si="17"/>
        <v/>
      </c>
      <c r="BC117" s="272" t="str">
        <f t="shared" si="18"/>
        <v/>
      </c>
    </row>
    <row r="118" spans="4:55">
      <c r="D118" s="258" t="str">
        <f t="shared" si="10"/>
        <v/>
      </c>
      <c r="E118" s="243" t="str">
        <f t="shared" si="11"/>
        <v/>
      </c>
      <c r="G118" s="218" t="str">
        <f>IF(Q118=0,"",VLOOKUP($F:$F,zSbu!$B:$H,2,FALSE))</f>
        <v/>
      </c>
      <c r="H118" s="229"/>
      <c r="S118" s="261" t="str">
        <f t="shared" si="12"/>
        <v/>
      </c>
      <c r="W118" s="266" t="str">
        <f t="shared" si="13"/>
        <v/>
      </c>
      <c r="AU118" s="261" t="str">
        <f t="shared" si="14"/>
        <v/>
      </c>
      <c r="AV118" s="261" t="str">
        <f t="shared" si="15"/>
        <v/>
      </c>
      <c r="AX118" s="261" t="str">
        <f t="shared" si="16"/>
        <v/>
      </c>
      <c r="BB118" s="262" t="str">
        <f t="shared" si="17"/>
        <v/>
      </c>
      <c r="BC118" s="272" t="str">
        <f t="shared" si="18"/>
        <v/>
      </c>
    </row>
    <row r="119" spans="4:55">
      <c r="D119" s="258" t="str">
        <f t="shared" si="10"/>
        <v/>
      </c>
      <c r="E119" s="243" t="str">
        <f t="shared" si="11"/>
        <v/>
      </c>
      <c r="G119" s="218" t="str">
        <f>IF(Q119=0,"",VLOOKUP($F:$F,zSbu!$B:$H,2,FALSE))</f>
        <v/>
      </c>
      <c r="H119" s="229"/>
      <c r="S119" s="261" t="str">
        <f t="shared" si="12"/>
        <v/>
      </c>
      <c r="W119" s="266" t="str">
        <f t="shared" si="13"/>
        <v/>
      </c>
      <c r="AU119" s="261" t="str">
        <f t="shared" si="14"/>
        <v/>
      </c>
      <c r="AV119" s="261" t="str">
        <f t="shared" si="15"/>
        <v/>
      </c>
      <c r="AX119" s="261" t="str">
        <f t="shared" si="16"/>
        <v/>
      </c>
      <c r="BB119" s="262" t="str">
        <f t="shared" si="17"/>
        <v/>
      </c>
      <c r="BC119" s="272" t="str">
        <f t="shared" si="18"/>
        <v/>
      </c>
    </row>
    <row r="120" spans="4:55">
      <c r="D120" s="258" t="str">
        <f t="shared" si="10"/>
        <v/>
      </c>
      <c r="E120" s="243" t="str">
        <f t="shared" si="11"/>
        <v/>
      </c>
      <c r="G120" s="218" t="str">
        <f>IF(Q120=0,"",VLOOKUP($F:$F,zSbu!$B:$H,2,FALSE))</f>
        <v/>
      </c>
      <c r="H120" s="229"/>
      <c r="S120" s="261" t="str">
        <f t="shared" si="12"/>
        <v/>
      </c>
      <c r="W120" s="266" t="str">
        <f t="shared" si="13"/>
        <v/>
      </c>
      <c r="AU120" s="261" t="str">
        <f t="shared" si="14"/>
        <v/>
      </c>
      <c r="AV120" s="261" t="str">
        <f t="shared" si="15"/>
        <v/>
      </c>
      <c r="AX120" s="261" t="str">
        <f t="shared" si="16"/>
        <v/>
      </c>
      <c r="BB120" s="262" t="str">
        <f t="shared" si="17"/>
        <v/>
      </c>
      <c r="BC120" s="272" t="str">
        <f t="shared" si="18"/>
        <v/>
      </c>
    </row>
    <row r="121" spans="4:55">
      <c r="D121" s="258" t="str">
        <f t="shared" si="10"/>
        <v/>
      </c>
      <c r="E121" s="243" t="str">
        <f t="shared" si="11"/>
        <v/>
      </c>
      <c r="G121" s="218" t="str">
        <f>IF(Q121=0,"",VLOOKUP($F:$F,zSbu!$B:$H,2,FALSE))</f>
        <v/>
      </c>
      <c r="H121" s="229"/>
      <c r="S121" s="261" t="str">
        <f t="shared" si="12"/>
        <v/>
      </c>
      <c r="W121" s="266" t="str">
        <f t="shared" si="13"/>
        <v/>
      </c>
      <c r="AU121" s="261" t="str">
        <f t="shared" si="14"/>
        <v/>
      </c>
      <c r="AV121" s="261" t="str">
        <f t="shared" si="15"/>
        <v/>
      </c>
      <c r="AX121" s="261" t="str">
        <f t="shared" si="16"/>
        <v/>
      </c>
      <c r="BB121" s="262" t="str">
        <f t="shared" si="17"/>
        <v/>
      </c>
      <c r="BC121" s="272" t="str">
        <f t="shared" si="18"/>
        <v/>
      </c>
    </row>
    <row r="122" spans="4:55">
      <c r="D122" s="258" t="str">
        <f t="shared" si="10"/>
        <v/>
      </c>
      <c r="E122" s="243" t="str">
        <f t="shared" si="11"/>
        <v/>
      </c>
      <c r="G122" s="218" t="str">
        <f>IF(Q122=0,"",VLOOKUP($F:$F,zSbu!$B:$H,2,FALSE))</f>
        <v/>
      </c>
      <c r="H122" s="229"/>
      <c r="S122" s="261" t="str">
        <f t="shared" si="12"/>
        <v/>
      </c>
      <c r="W122" s="266" t="str">
        <f t="shared" si="13"/>
        <v/>
      </c>
      <c r="AU122" s="261" t="str">
        <f t="shared" si="14"/>
        <v/>
      </c>
      <c r="AV122" s="261" t="str">
        <f t="shared" si="15"/>
        <v/>
      </c>
      <c r="AX122" s="261" t="str">
        <f t="shared" si="16"/>
        <v/>
      </c>
      <c r="BB122" s="262" t="str">
        <f t="shared" si="17"/>
        <v/>
      </c>
      <c r="BC122" s="272" t="str">
        <f t="shared" si="18"/>
        <v/>
      </c>
    </row>
    <row r="123" spans="4:55">
      <c r="D123" s="258" t="str">
        <f t="shared" si="10"/>
        <v/>
      </c>
      <c r="E123" s="243" t="str">
        <f t="shared" si="11"/>
        <v/>
      </c>
      <c r="G123" s="218" t="str">
        <f>IF(Q123=0,"",VLOOKUP($F:$F,zSbu!$B:$H,2,FALSE))</f>
        <v/>
      </c>
      <c r="H123" s="229"/>
      <c r="S123" s="261" t="str">
        <f t="shared" si="12"/>
        <v/>
      </c>
      <c r="W123" s="266" t="str">
        <f t="shared" si="13"/>
        <v/>
      </c>
      <c r="AU123" s="261" t="str">
        <f t="shared" si="14"/>
        <v/>
      </c>
      <c r="AV123" s="261" t="str">
        <f t="shared" si="15"/>
        <v/>
      </c>
      <c r="AX123" s="261" t="str">
        <f t="shared" si="16"/>
        <v/>
      </c>
      <c r="BB123" s="262" t="str">
        <f t="shared" si="17"/>
        <v/>
      </c>
      <c r="BC123" s="272" t="str">
        <f t="shared" si="18"/>
        <v/>
      </c>
    </row>
    <row r="124" spans="4:55">
      <c r="D124" s="258" t="str">
        <f t="shared" si="10"/>
        <v/>
      </c>
      <c r="E124" s="243" t="str">
        <f t="shared" si="11"/>
        <v/>
      </c>
      <c r="G124" s="218" t="str">
        <f>IF(Q124=0,"",VLOOKUP($F:$F,zSbu!$B:$H,2,FALSE))</f>
        <v/>
      </c>
      <c r="H124" s="229"/>
      <c r="S124" s="261" t="str">
        <f t="shared" si="12"/>
        <v/>
      </c>
      <c r="W124" s="266" t="str">
        <f t="shared" si="13"/>
        <v/>
      </c>
      <c r="AU124" s="261" t="str">
        <f t="shared" si="14"/>
        <v/>
      </c>
      <c r="AV124" s="261" t="str">
        <f t="shared" si="15"/>
        <v/>
      </c>
      <c r="AX124" s="261" t="str">
        <f t="shared" si="16"/>
        <v/>
      </c>
      <c r="BB124" s="262" t="str">
        <f t="shared" si="17"/>
        <v/>
      </c>
      <c r="BC124" s="272" t="str">
        <f t="shared" si="18"/>
        <v/>
      </c>
    </row>
    <row r="125" spans="4:55">
      <c r="D125" s="258" t="str">
        <f t="shared" si="10"/>
        <v/>
      </c>
      <c r="E125" s="243" t="str">
        <f t="shared" si="11"/>
        <v/>
      </c>
      <c r="G125" s="218" t="str">
        <f>IF(Q125=0,"",VLOOKUP($F:$F,zSbu!$B:$H,2,FALSE))</f>
        <v/>
      </c>
      <c r="H125" s="229"/>
      <c r="S125" s="261" t="str">
        <f t="shared" si="12"/>
        <v/>
      </c>
      <c r="W125" s="266" t="str">
        <f t="shared" si="13"/>
        <v/>
      </c>
      <c r="AU125" s="261" t="str">
        <f t="shared" si="14"/>
        <v/>
      </c>
      <c r="AV125" s="261" t="str">
        <f t="shared" si="15"/>
        <v/>
      </c>
      <c r="AX125" s="261" t="str">
        <f t="shared" si="16"/>
        <v/>
      </c>
      <c r="BB125" s="262" t="str">
        <f t="shared" si="17"/>
        <v/>
      </c>
      <c r="BC125" s="272" t="str">
        <f t="shared" si="18"/>
        <v/>
      </c>
    </row>
    <row r="126" spans="4:55">
      <c r="D126" s="258" t="str">
        <f t="shared" si="10"/>
        <v/>
      </c>
      <c r="E126" s="243" t="str">
        <f t="shared" si="11"/>
        <v/>
      </c>
      <c r="G126" s="218" t="str">
        <f>IF(Q126=0,"",VLOOKUP($F:$F,zSbu!$B:$H,2,FALSE))</f>
        <v/>
      </c>
      <c r="H126" s="229"/>
      <c r="S126" s="261" t="str">
        <f t="shared" si="12"/>
        <v/>
      </c>
      <c r="W126" s="266" t="str">
        <f t="shared" si="13"/>
        <v/>
      </c>
      <c r="AU126" s="261" t="str">
        <f t="shared" si="14"/>
        <v/>
      </c>
      <c r="AV126" s="261" t="str">
        <f t="shared" si="15"/>
        <v/>
      </c>
      <c r="AX126" s="261" t="str">
        <f t="shared" si="16"/>
        <v/>
      </c>
      <c r="BB126" s="262" t="str">
        <f t="shared" si="17"/>
        <v/>
      </c>
      <c r="BC126" s="272" t="str">
        <f t="shared" si="18"/>
        <v/>
      </c>
    </row>
    <row r="127" spans="4:55">
      <c r="D127" s="258" t="str">
        <f t="shared" si="10"/>
        <v/>
      </c>
      <c r="E127" s="243" t="str">
        <f t="shared" si="11"/>
        <v/>
      </c>
      <c r="G127" s="218" t="str">
        <f>IF(Q127=0,"",VLOOKUP($F:$F,zSbu!$B:$H,2,FALSE))</f>
        <v/>
      </c>
      <c r="H127" s="229"/>
      <c r="S127" s="261" t="str">
        <f t="shared" si="12"/>
        <v/>
      </c>
      <c r="W127" s="266" t="str">
        <f t="shared" si="13"/>
        <v/>
      </c>
      <c r="AU127" s="261" t="str">
        <f t="shared" si="14"/>
        <v/>
      </c>
      <c r="AV127" s="261" t="str">
        <f t="shared" si="15"/>
        <v/>
      </c>
      <c r="AX127" s="261" t="str">
        <f t="shared" si="16"/>
        <v/>
      </c>
      <c r="BB127" s="262" t="str">
        <f t="shared" si="17"/>
        <v/>
      </c>
      <c r="BC127" s="272" t="str">
        <f t="shared" si="18"/>
        <v/>
      </c>
    </row>
    <row r="128" spans="4:55">
      <c r="D128" s="258" t="str">
        <f t="shared" si="10"/>
        <v/>
      </c>
      <c r="E128" s="243" t="str">
        <f t="shared" si="11"/>
        <v/>
      </c>
      <c r="G128" s="218" t="str">
        <f>IF(Q128=0,"",VLOOKUP($F:$F,zSbu!$B:$H,2,FALSE))</f>
        <v/>
      </c>
      <c r="H128" s="229"/>
      <c r="S128" s="261" t="str">
        <f t="shared" si="12"/>
        <v/>
      </c>
      <c r="W128" s="266" t="str">
        <f t="shared" si="13"/>
        <v/>
      </c>
      <c r="AU128" s="261" t="str">
        <f t="shared" si="14"/>
        <v/>
      </c>
      <c r="AV128" s="261" t="str">
        <f t="shared" si="15"/>
        <v/>
      </c>
      <c r="AX128" s="261" t="str">
        <f t="shared" si="16"/>
        <v/>
      </c>
      <c r="BB128" s="262" t="str">
        <f t="shared" si="17"/>
        <v/>
      </c>
      <c r="BC128" s="272" t="str">
        <f t="shared" si="18"/>
        <v/>
      </c>
    </row>
    <row r="129" spans="4:55">
      <c r="D129" s="258" t="str">
        <f t="shared" si="10"/>
        <v/>
      </c>
      <c r="E129" s="243" t="str">
        <f t="shared" si="11"/>
        <v/>
      </c>
      <c r="G129" s="218" t="str">
        <f>IF(Q129=0,"",VLOOKUP($F:$F,zSbu!$B:$H,2,FALSE))</f>
        <v/>
      </c>
      <c r="H129" s="229"/>
      <c r="S129" s="261" t="str">
        <f t="shared" si="12"/>
        <v/>
      </c>
      <c r="W129" s="266" t="str">
        <f t="shared" si="13"/>
        <v/>
      </c>
      <c r="AU129" s="261" t="str">
        <f t="shared" si="14"/>
        <v/>
      </c>
      <c r="AV129" s="261" t="str">
        <f t="shared" si="15"/>
        <v/>
      </c>
      <c r="AX129" s="261" t="str">
        <f t="shared" si="16"/>
        <v/>
      </c>
      <c r="BB129" s="262" t="str">
        <f t="shared" si="17"/>
        <v/>
      </c>
      <c r="BC129" s="272" t="str">
        <f t="shared" si="18"/>
        <v/>
      </c>
    </row>
    <row r="130" spans="4:55">
      <c r="D130" s="258" t="str">
        <f t="shared" si="10"/>
        <v/>
      </c>
      <c r="E130" s="243" t="str">
        <f t="shared" si="11"/>
        <v/>
      </c>
      <c r="G130" s="218" t="str">
        <f>IF(Q130=0,"",VLOOKUP($F:$F,zSbu!$B:$H,2,FALSE))</f>
        <v/>
      </c>
      <c r="H130" s="229"/>
      <c r="S130" s="261" t="str">
        <f t="shared" si="12"/>
        <v/>
      </c>
      <c r="W130" s="266" t="str">
        <f t="shared" si="13"/>
        <v/>
      </c>
      <c r="AU130" s="261" t="str">
        <f t="shared" si="14"/>
        <v/>
      </c>
      <c r="AV130" s="261" t="str">
        <f t="shared" si="15"/>
        <v/>
      </c>
      <c r="AX130" s="261" t="str">
        <f t="shared" si="16"/>
        <v/>
      </c>
      <c r="BB130" s="262" t="str">
        <f t="shared" si="17"/>
        <v/>
      </c>
      <c r="BC130" s="272" t="str">
        <f t="shared" si="18"/>
        <v/>
      </c>
    </row>
    <row r="131" spans="4:55">
      <c r="D131" s="258" t="str">
        <f t="shared" si="10"/>
        <v/>
      </c>
      <c r="E131" s="243" t="str">
        <f t="shared" si="11"/>
        <v/>
      </c>
      <c r="G131" s="218" t="str">
        <f>IF(Q131=0,"",VLOOKUP($F:$F,zSbu!$B:$H,2,FALSE))</f>
        <v/>
      </c>
      <c r="H131" s="229"/>
      <c r="S131" s="261" t="str">
        <f t="shared" si="12"/>
        <v/>
      </c>
      <c r="W131" s="266" t="str">
        <f t="shared" si="13"/>
        <v/>
      </c>
      <c r="AU131" s="261" t="str">
        <f t="shared" si="14"/>
        <v/>
      </c>
      <c r="AV131" s="261" t="str">
        <f t="shared" si="15"/>
        <v/>
      </c>
      <c r="AX131" s="261" t="str">
        <f t="shared" si="16"/>
        <v/>
      </c>
      <c r="BB131" s="262" t="str">
        <f t="shared" si="17"/>
        <v/>
      </c>
      <c r="BC131" s="272" t="str">
        <f t="shared" si="18"/>
        <v/>
      </c>
    </row>
    <row r="132" spans="4:55">
      <c r="D132" s="258" t="str">
        <f t="shared" si="10"/>
        <v/>
      </c>
      <c r="E132" s="243" t="str">
        <f t="shared" si="11"/>
        <v/>
      </c>
      <c r="G132" s="218" t="str">
        <f>IF(Q132=0,"",VLOOKUP($F:$F,zSbu!$B:$H,2,FALSE))</f>
        <v/>
      </c>
      <c r="H132" s="229"/>
      <c r="S132" s="261" t="str">
        <f t="shared" si="12"/>
        <v/>
      </c>
      <c r="W132" s="266" t="str">
        <f t="shared" si="13"/>
        <v/>
      </c>
      <c r="AU132" s="261" t="str">
        <f t="shared" si="14"/>
        <v/>
      </c>
      <c r="AV132" s="261" t="str">
        <f t="shared" si="15"/>
        <v/>
      </c>
      <c r="AX132" s="261" t="str">
        <f t="shared" si="16"/>
        <v/>
      </c>
      <c r="BB132" s="262" t="str">
        <f t="shared" si="17"/>
        <v/>
      </c>
      <c r="BC132" s="272" t="str">
        <f t="shared" si="18"/>
        <v/>
      </c>
    </row>
    <row r="133" spans="4:55">
      <c r="D133" s="258" t="str">
        <f t="shared" si="10"/>
        <v/>
      </c>
      <c r="E133" s="243" t="str">
        <f t="shared" si="11"/>
        <v/>
      </c>
      <c r="G133" s="218" t="str">
        <f>IF(Q133=0,"",VLOOKUP($F:$F,zSbu!$B:$H,2,FALSE))</f>
        <v/>
      </c>
      <c r="H133" s="229"/>
      <c r="S133" s="261" t="str">
        <f t="shared" si="12"/>
        <v/>
      </c>
      <c r="W133" s="266" t="str">
        <f t="shared" si="13"/>
        <v/>
      </c>
      <c r="AU133" s="261" t="str">
        <f t="shared" si="14"/>
        <v/>
      </c>
      <c r="AV133" s="261" t="str">
        <f t="shared" si="15"/>
        <v/>
      </c>
      <c r="AX133" s="261" t="str">
        <f t="shared" si="16"/>
        <v/>
      </c>
      <c r="BB133" s="262" t="str">
        <f t="shared" si="17"/>
        <v/>
      </c>
      <c r="BC133" s="272" t="str">
        <f t="shared" si="18"/>
        <v/>
      </c>
    </row>
    <row r="134" spans="4:55">
      <c r="D134" s="258" t="str">
        <f t="shared" si="10"/>
        <v/>
      </c>
      <c r="E134" s="243" t="str">
        <f t="shared" si="11"/>
        <v/>
      </c>
      <c r="G134" s="218" t="str">
        <f>IF(Q134=0,"",VLOOKUP($F:$F,zSbu!$B:$H,2,FALSE))</f>
        <v/>
      </c>
      <c r="H134" s="229"/>
      <c r="S134" s="261" t="str">
        <f t="shared" si="12"/>
        <v/>
      </c>
      <c r="W134" s="266" t="str">
        <f t="shared" si="13"/>
        <v/>
      </c>
      <c r="AU134" s="261" t="str">
        <f t="shared" si="14"/>
        <v/>
      </c>
      <c r="AV134" s="261" t="str">
        <f t="shared" si="15"/>
        <v/>
      </c>
      <c r="AX134" s="261" t="str">
        <f t="shared" si="16"/>
        <v/>
      </c>
      <c r="BB134" s="262" t="str">
        <f t="shared" si="17"/>
        <v/>
      </c>
      <c r="BC134" s="272" t="str">
        <f t="shared" si="18"/>
        <v/>
      </c>
    </row>
    <row r="135" spans="4:55">
      <c r="D135" s="258" t="str">
        <f t="shared" si="10"/>
        <v/>
      </c>
      <c r="E135" s="243" t="str">
        <f t="shared" si="11"/>
        <v/>
      </c>
      <c r="G135" s="218" t="str">
        <f>IF(Q135=0,"",VLOOKUP($F:$F,zSbu!$B:$H,2,FALSE))</f>
        <v/>
      </c>
      <c r="H135" s="229"/>
      <c r="S135" s="261" t="str">
        <f t="shared" si="12"/>
        <v/>
      </c>
      <c r="W135" s="266" t="str">
        <f t="shared" si="13"/>
        <v/>
      </c>
      <c r="AU135" s="261" t="str">
        <f t="shared" si="14"/>
        <v/>
      </c>
      <c r="AV135" s="261" t="str">
        <f t="shared" si="15"/>
        <v/>
      </c>
      <c r="AX135" s="261" t="str">
        <f t="shared" si="16"/>
        <v/>
      </c>
      <c r="BB135" s="262" t="str">
        <f t="shared" si="17"/>
        <v/>
      </c>
      <c r="BC135" s="272" t="str">
        <f t="shared" si="18"/>
        <v/>
      </c>
    </row>
    <row r="136" spans="4:55">
      <c r="D136" s="258" t="str">
        <f t="shared" si="10"/>
        <v/>
      </c>
      <c r="E136" s="243" t="str">
        <f t="shared" si="11"/>
        <v/>
      </c>
      <c r="G136" s="218" t="str">
        <f>IF(Q136=0,"",VLOOKUP($F:$F,zSbu!$B:$H,2,FALSE))</f>
        <v/>
      </c>
      <c r="H136" s="229"/>
      <c r="S136" s="261" t="str">
        <f t="shared" si="12"/>
        <v/>
      </c>
      <c r="W136" s="266" t="str">
        <f t="shared" si="13"/>
        <v/>
      </c>
      <c r="AU136" s="261" t="str">
        <f t="shared" si="14"/>
        <v/>
      </c>
      <c r="AV136" s="261" t="str">
        <f t="shared" si="15"/>
        <v/>
      </c>
      <c r="AX136" s="261" t="str">
        <f t="shared" si="16"/>
        <v/>
      </c>
      <c r="BB136" s="262" t="str">
        <f t="shared" si="17"/>
        <v/>
      </c>
      <c r="BC136" s="272" t="str">
        <f t="shared" si="18"/>
        <v/>
      </c>
    </row>
    <row r="137" spans="4:55">
      <c r="D137" s="258" t="str">
        <f t="shared" si="10"/>
        <v/>
      </c>
      <c r="E137" s="243" t="str">
        <f t="shared" si="11"/>
        <v/>
      </c>
      <c r="G137" s="218" t="str">
        <f>IF(Q137=0,"",VLOOKUP($F:$F,zSbu!$B:$H,2,FALSE))</f>
        <v/>
      </c>
      <c r="H137" s="229"/>
      <c r="S137" s="261" t="str">
        <f t="shared" si="12"/>
        <v/>
      </c>
      <c r="W137" s="266" t="str">
        <f t="shared" si="13"/>
        <v/>
      </c>
      <c r="AU137" s="261" t="str">
        <f t="shared" si="14"/>
        <v/>
      </c>
      <c r="AV137" s="261" t="str">
        <f t="shared" si="15"/>
        <v/>
      </c>
      <c r="AX137" s="261" t="str">
        <f t="shared" si="16"/>
        <v/>
      </c>
      <c r="BB137" s="262" t="str">
        <f t="shared" si="17"/>
        <v/>
      </c>
      <c r="BC137" s="272" t="str">
        <f t="shared" si="18"/>
        <v/>
      </c>
    </row>
    <row r="138" spans="4:55">
      <c r="D138" s="258" t="str">
        <f t="shared" si="10"/>
        <v/>
      </c>
      <c r="E138" s="243" t="str">
        <f t="shared" si="11"/>
        <v/>
      </c>
      <c r="G138" s="218" t="str">
        <f>IF(Q138=0,"",VLOOKUP($F:$F,zSbu!$B:$H,2,FALSE))</f>
        <v/>
      </c>
      <c r="H138" s="229"/>
      <c r="S138" s="261" t="str">
        <f t="shared" si="12"/>
        <v/>
      </c>
      <c r="W138" s="266" t="str">
        <f t="shared" si="13"/>
        <v/>
      </c>
      <c r="AU138" s="261" t="str">
        <f t="shared" si="14"/>
        <v/>
      </c>
      <c r="AV138" s="261" t="str">
        <f t="shared" si="15"/>
        <v/>
      </c>
      <c r="AX138" s="261" t="str">
        <f t="shared" si="16"/>
        <v/>
      </c>
      <c r="BB138" s="262" t="str">
        <f t="shared" si="17"/>
        <v/>
      </c>
      <c r="BC138" s="272" t="str">
        <f t="shared" si="18"/>
        <v/>
      </c>
    </row>
    <row r="139" spans="4:55">
      <c r="D139" s="258" t="str">
        <f t="shared" si="10"/>
        <v/>
      </c>
      <c r="E139" s="243" t="str">
        <f t="shared" si="11"/>
        <v/>
      </c>
      <c r="G139" s="218" t="str">
        <f>IF(Q139=0,"",VLOOKUP($F:$F,zSbu!$B:$H,2,FALSE))</f>
        <v/>
      </c>
      <c r="H139" s="229"/>
      <c r="S139" s="261" t="str">
        <f t="shared" si="12"/>
        <v/>
      </c>
      <c r="W139" s="266" t="str">
        <f t="shared" si="13"/>
        <v/>
      </c>
      <c r="AU139" s="261" t="str">
        <f t="shared" si="14"/>
        <v/>
      </c>
      <c r="AV139" s="261" t="str">
        <f t="shared" si="15"/>
        <v/>
      </c>
      <c r="AX139" s="261" t="str">
        <f t="shared" si="16"/>
        <v/>
      </c>
      <c r="BB139" s="262" t="str">
        <f t="shared" si="17"/>
        <v/>
      </c>
      <c r="BC139" s="272" t="str">
        <f t="shared" si="18"/>
        <v/>
      </c>
    </row>
    <row r="140" spans="4:55">
      <c r="D140" s="258" t="str">
        <f t="shared" si="10"/>
        <v/>
      </c>
      <c r="E140" s="243" t="str">
        <f t="shared" si="11"/>
        <v/>
      </c>
      <c r="G140" s="218" t="str">
        <f>IF(Q140=0,"",VLOOKUP($F:$F,zSbu!$B:$H,2,FALSE))</f>
        <v/>
      </c>
      <c r="H140" s="229"/>
      <c r="S140" s="261" t="str">
        <f t="shared" si="12"/>
        <v/>
      </c>
      <c r="W140" s="266" t="str">
        <f t="shared" si="13"/>
        <v/>
      </c>
      <c r="AU140" s="261" t="str">
        <f t="shared" si="14"/>
        <v/>
      </c>
      <c r="AV140" s="261" t="str">
        <f t="shared" si="15"/>
        <v/>
      </c>
      <c r="AX140" s="261" t="str">
        <f t="shared" si="16"/>
        <v/>
      </c>
      <c r="BB140" s="262" t="str">
        <f t="shared" si="17"/>
        <v/>
      </c>
      <c r="BC140" s="272" t="str">
        <f t="shared" si="18"/>
        <v/>
      </c>
    </row>
    <row r="141" spans="4:55">
      <c r="D141" s="258" t="str">
        <f t="shared" si="10"/>
        <v/>
      </c>
      <c r="E141" s="243" t="str">
        <f t="shared" si="11"/>
        <v/>
      </c>
      <c r="G141" s="218" t="str">
        <f>IF(Q141=0,"",VLOOKUP($F:$F,zSbu!$B:$H,2,FALSE))</f>
        <v/>
      </c>
      <c r="H141" s="229"/>
      <c r="S141" s="261" t="str">
        <f t="shared" si="12"/>
        <v/>
      </c>
      <c r="W141" s="266" t="str">
        <f t="shared" si="13"/>
        <v/>
      </c>
      <c r="AU141" s="261" t="str">
        <f t="shared" si="14"/>
        <v/>
      </c>
      <c r="AV141" s="261" t="str">
        <f t="shared" si="15"/>
        <v/>
      </c>
      <c r="AX141" s="261" t="str">
        <f t="shared" si="16"/>
        <v/>
      </c>
      <c r="BB141" s="262" t="str">
        <f t="shared" si="17"/>
        <v/>
      </c>
      <c r="BC141" s="272" t="str">
        <f t="shared" si="18"/>
        <v/>
      </c>
    </row>
    <row r="142" spans="4:55">
      <c r="D142" s="258" t="str">
        <f t="shared" si="10"/>
        <v/>
      </c>
      <c r="E142" s="243" t="str">
        <f t="shared" si="11"/>
        <v/>
      </c>
      <c r="G142" s="218" t="str">
        <f>IF(Q142=0,"",VLOOKUP($F:$F,zSbu!$B:$H,2,FALSE))</f>
        <v/>
      </c>
      <c r="H142" s="229"/>
      <c r="S142" s="261" t="str">
        <f t="shared" si="12"/>
        <v/>
      </c>
      <c r="W142" s="266" t="str">
        <f t="shared" si="13"/>
        <v/>
      </c>
      <c r="AU142" s="261" t="str">
        <f t="shared" si="14"/>
        <v/>
      </c>
      <c r="AV142" s="261" t="str">
        <f t="shared" si="15"/>
        <v/>
      </c>
      <c r="AX142" s="261" t="str">
        <f t="shared" si="16"/>
        <v/>
      </c>
      <c r="BB142" s="262" t="str">
        <f t="shared" si="17"/>
        <v/>
      </c>
      <c r="BC142" s="272" t="str">
        <f t="shared" si="18"/>
        <v/>
      </c>
    </row>
    <row r="143" spans="4:55">
      <c r="D143" s="258" t="str">
        <f t="shared" si="10"/>
        <v/>
      </c>
      <c r="E143" s="243" t="str">
        <f t="shared" si="11"/>
        <v/>
      </c>
      <c r="G143" s="218" t="str">
        <f>IF(Q143=0,"",VLOOKUP($F:$F,zSbu!$B:$H,2,FALSE))</f>
        <v/>
      </c>
      <c r="H143" s="229"/>
      <c r="S143" s="261" t="str">
        <f t="shared" si="12"/>
        <v/>
      </c>
      <c r="W143" s="266" t="str">
        <f t="shared" si="13"/>
        <v/>
      </c>
      <c r="AU143" s="261" t="str">
        <f t="shared" si="14"/>
        <v/>
      </c>
      <c r="AV143" s="261" t="str">
        <f t="shared" si="15"/>
        <v/>
      </c>
      <c r="AX143" s="261" t="str">
        <f t="shared" si="16"/>
        <v/>
      </c>
      <c r="BB143" s="262" t="str">
        <f t="shared" si="17"/>
        <v/>
      </c>
      <c r="BC143" s="272" t="str">
        <f t="shared" si="18"/>
        <v/>
      </c>
    </row>
    <row r="144" spans="4:55">
      <c r="D144" s="258" t="str">
        <f t="shared" si="10"/>
        <v/>
      </c>
      <c r="E144" s="243" t="str">
        <f t="shared" si="11"/>
        <v/>
      </c>
      <c r="G144" s="218" t="str">
        <f>IF(Q144=0,"",VLOOKUP($F:$F,zSbu!$B:$H,2,FALSE))</f>
        <v/>
      </c>
      <c r="H144" s="229"/>
      <c r="S144" s="261" t="str">
        <f t="shared" si="12"/>
        <v/>
      </c>
      <c r="W144" s="266" t="str">
        <f t="shared" si="13"/>
        <v/>
      </c>
      <c r="AU144" s="261" t="str">
        <f t="shared" si="14"/>
        <v/>
      </c>
      <c r="AV144" s="261" t="str">
        <f t="shared" si="15"/>
        <v/>
      </c>
      <c r="AX144" s="261" t="str">
        <f t="shared" si="16"/>
        <v/>
      </c>
      <c r="BB144" s="262" t="str">
        <f t="shared" si="17"/>
        <v/>
      </c>
      <c r="BC144" s="272" t="str">
        <f t="shared" si="18"/>
        <v/>
      </c>
    </row>
    <row r="145" spans="4:55">
      <c r="D145" s="258" t="str">
        <f t="shared" si="10"/>
        <v/>
      </c>
      <c r="E145" s="243" t="str">
        <f t="shared" si="11"/>
        <v/>
      </c>
      <c r="G145" s="218" t="str">
        <f>IF(Q145=0,"",VLOOKUP($F:$F,zSbu!$B:$H,2,FALSE))</f>
        <v/>
      </c>
      <c r="H145" s="229"/>
      <c r="S145" s="261" t="str">
        <f t="shared" si="12"/>
        <v/>
      </c>
      <c r="W145" s="266" t="str">
        <f t="shared" si="13"/>
        <v/>
      </c>
      <c r="AU145" s="261" t="str">
        <f t="shared" si="14"/>
        <v/>
      </c>
      <c r="AV145" s="261" t="str">
        <f t="shared" si="15"/>
        <v/>
      </c>
      <c r="AX145" s="261" t="str">
        <f t="shared" si="16"/>
        <v/>
      </c>
      <c r="BB145" s="262" t="str">
        <f t="shared" si="17"/>
        <v/>
      </c>
      <c r="BC145" s="272" t="str">
        <f t="shared" si="18"/>
        <v/>
      </c>
    </row>
    <row r="146" spans="4:55">
      <c r="D146" s="258" t="str">
        <f t="shared" ref="D146:D200" si="19">IF(ISNA(G146)=TRUE,-1,"")</f>
        <v/>
      </c>
      <c r="E146" s="243" t="str">
        <f t="shared" ref="E146:E200" si="20">IF(Q:Q=0,"",ROW()-17)</f>
        <v/>
      </c>
      <c r="G146" s="218" t="str">
        <f>IF(Q146=0,"",VLOOKUP($F:$F,zSbu!$B:$H,2,FALSE))</f>
        <v/>
      </c>
      <c r="H146" s="229"/>
      <c r="S146" s="261" t="str">
        <f t="shared" ref="S146:S200" si="21">IF(Q146=0,"",Q146-R146)</f>
        <v/>
      </c>
      <c r="W146" s="266" t="str">
        <f t="shared" ref="W146:W200" si="22">IF(Q146=0,"",S146-T146)</f>
        <v/>
      </c>
      <c r="AU146" s="261" t="str">
        <f t="shared" ref="AU146:AU200" si="23">IF(Q146=0,"",SUM(AM146:AT146))</f>
        <v/>
      </c>
      <c r="AV146" s="261" t="str">
        <f t="shared" ref="AV146:AV200" si="24">IF(Q146=0,"",SUM(AD146:AL146)+AU146)</f>
        <v/>
      </c>
      <c r="AX146" s="261" t="str">
        <f t="shared" ref="AX146:AX200" si="25">IF(Q146=0,"",(W146-SUM(X146:Z146)+SUM(AA146:AC146)-AV146-AW146))</f>
        <v/>
      </c>
      <c r="BB146" s="262" t="str">
        <f t="shared" ref="BB146:BB200" si="26">IF(Q146=0,"",(AX146-SUM(AY146:BA146)))</f>
        <v/>
      </c>
      <c r="BC146" s="272" t="str">
        <f t="shared" ref="BC146:BC200" si="27">IF(Q146=0,"",AX146/Q146)</f>
        <v/>
      </c>
    </row>
    <row r="147" spans="4:55">
      <c r="D147" s="258" t="str">
        <f t="shared" si="19"/>
        <v/>
      </c>
      <c r="E147" s="243" t="str">
        <f t="shared" si="20"/>
        <v/>
      </c>
      <c r="G147" s="218" t="str">
        <f>IF(Q147=0,"",VLOOKUP($F:$F,zSbu!$B:$H,2,FALSE))</f>
        <v/>
      </c>
      <c r="H147" s="229"/>
      <c r="S147" s="261" t="str">
        <f t="shared" si="21"/>
        <v/>
      </c>
      <c r="W147" s="266" t="str">
        <f t="shared" si="22"/>
        <v/>
      </c>
      <c r="AU147" s="261" t="str">
        <f t="shared" si="23"/>
        <v/>
      </c>
      <c r="AV147" s="261" t="str">
        <f t="shared" si="24"/>
        <v/>
      </c>
      <c r="AX147" s="261" t="str">
        <f t="shared" si="25"/>
        <v/>
      </c>
      <c r="BB147" s="262" t="str">
        <f t="shared" si="26"/>
        <v/>
      </c>
      <c r="BC147" s="272" t="str">
        <f t="shared" si="27"/>
        <v/>
      </c>
    </row>
    <row r="148" spans="4:55">
      <c r="D148" s="258" t="str">
        <f t="shared" si="19"/>
        <v/>
      </c>
      <c r="E148" s="243" t="str">
        <f t="shared" si="20"/>
        <v/>
      </c>
      <c r="G148" s="218" t="str">
        <f>IF(Q148=0,"",VLOOKUP($F:$F,zSbu!$B:$H,2,FALSE))</f>
        <v/>
      </c>
      <c r="H148" s="229"/>
      <c r="S148" s="261" t="str">
        <f t="shared" si="21"/>
        <v/>
      </c>
      <c r="W148" s="266" t="str">
        <f t="shared" si="22"/>
        <v/>
      </c>
      <c r="AU148" s="261" t="str">
        <f t="shared" si="23"/>
        <v/>
      </c>
      <c r="AV148" s="261" t="str">
        <f t="shared" si="24"/>
        <v/>
      </c>
      <c r="AX148" s="261" t="str">
        <f t="shared" si="25"/>
        <v/>
      </c>
      <c r="BB148" s="262" t="str">
        <f t="shared" si="26"/>
        <v/>
      </c>
      <c r="BC148" s="272" t="str">
        <f t="shared" si="27"/>
        <v/>
      </c>
    </row>
    <row r="149" spans="4:55">
      <c r="D149" s="258" t="str">
        <f t="shared" si="19"/>
        <v/>
      </c>
      <c r="E149" s="243" t="str">
        <f t="shared" si="20"/>
        <v/>
      </c>
      <c r="G149" s="218" t="str">
        <f>IF(Q149=0,"",VLOOKUP($F:$F,zSbu!$B:$H,2,FALSE))</f>
        <v/>
      </c>
      <c r="H149" s="229"/>
      <c r="S149" s="261" t="str">
        <f t="shared" si="21"/>
        <v/>
      </c>
      <c r="W149" s="266" t="str">
        <f t="shared" si="22"/>
        <v/>
      </c>
      <c r="AU149" s="261" t="str">
        <f t="shared" si="23"/>
        <v/>
      </c>
      <c r="AV149" s="261" t="str">
        <f t="shared" si="24"/>
        <v/>
      </c>
      <c r="AX149" s="261" t="str">
        <f t="shared" si="25"/>
        <v/>
      </c>
      <c r="BB149" s="262" t="str">
        <f t="shared" si="26"/>
        <v/>
      </c>
      <c r="BC149" s="272" t="str">
        <f t="shared" si="27"/>
        <v/>
      </c>
    </row>
    <row r="150" spans="4:55">
      <c r="D150" s="258" t="str">
        <f t="shared" si="19"/>
        <v/>
      </c>
      <c r="E150" s="243" t="str">
        <f t="shared" si="20"/>
        <v/>
      </c>
      <c r="G150" s="218" t="str">
        <f>IF(Q150=0,"",VLOOKUP($F:$F,zSbu!$B:$H,2,FALSE))</f>
        <v/>
      </c>
      <c r="S150" s="261" t="str">
        <f t="shared" si="21"/>
        <v/>
      </c>
      <c r="W150" s="266" t="str">
        <f t="shared" si="22"/>
        <v/>
      </c>
      <c r="AU150" s="261" t="str">
        <f t="shared" si="23"/>
        <v/>
      </c>
      <c r="AV150" s="261" t="str">
        <f t="shared" si="24"/>
        <v/>
      </c>
      <c r="AX150" s="261" t="str">
        <f t="shared" si="25"/>
        <v/>
      </c>
      <c r="BB150" s="262" t="str">
        <f t="shared" si="26"/>
        <v/>
      </c>
      <c r="BC150" s="272" t="str">
        <f t="shared" si="27"/>
        <v/>
      </c>
    </row>
    <row r="151" spans="4:55">
      <c r="D151" s="258" t="str">
        <f t="shared" si="19"/>
        <v/>
      </c>
      <c r="E151" s="243" t="str">
        <f t="shared" si="20"/>
        <v/>
      </c>
      <c r="G151" s="218" t="str">
        <f>IF(Q151=0,"",VLOOKUP($F:$F,zSbu!$B:$H,2,FALSE))</f>
        <v/>
      </c>
      <c r="S151" s="261" t="str">
        <f t="shared" si="21"/>
        <v/>
      </c>
      <c r="W151" s="266" t="str">
        <f t="shared" si="22"/>
        <v/>
      </c>
      <c r="AU151" s="261" t="str">
        <f t="shared" si="23"/>
        <v/>
      </c>
      <c r="AV151" s="261" t="str">
        <f t="shared" si="24"/>
        <v/>
      </c>
      <c r="AX151" s="261" t="str">
        <f t="shared" si="25"/>
        <v/>
      </c>
      <c r="BB151" s="262" t="str">
        <f t="shared" si="26"/>
        <v/>
      </c>
      <c r="BC151" s="272" t="str">
        <f t="shared" si="27"/>
        <v/>
      </c>
    </row>
    <row r="152" spans="4:55">
      <c r="D152" s="258" t="str">
        <f t="shared" si="19"/>
        <v/>
      </c>
      <c r="E152" s="243" t="str">
        <f t="shared" si="20"/>
        <v/>
      </c>
      <c r="G152" s="218" t="str">
        <f>IF(Q152=0,"",VLOOKUP($F:$F,zSbu!$B:$H,2,FALSE))</f>
        <v/>
      </c>
      <c r="S152" s="261" t="str">
        <f t="shared" si="21"/>
        <v/>
      </c>
      <c r="W152" s="266" t="str">
        <f t="shared" si="22"/>
        <v/>
      </c>
      <c r="AU152" s="261" t="str">
        <f t="shared" si="23"/>
        <v/>
      </c>
      <c r="AV152" s="261" t="str">
        <f t="shared" si="24"/>
        <v/>
      </c>
      <c r="AX152" s="261" t="str">
        <f t="shared" si="25"/>
        <v/>
      </c>
      <c r="BB152" s="262" t="str">
        <f t="shared" si="26"/>
        <v/>
      </c>
      <c r="BC152" s="272" t="str">
        <f t="shared" si="27"/>
        <v/>
      </c>
    </row>
    <row r="153" spans="4:55">
      <c r="D153" s="258" t="str">
        <f t="shared" si="19"/>
        <v/>
      </c>
      <c r="E153" s="243" t="str">
        <f t="shared" si="20"/>
        <v/>
      </c>
      <c r="G153" s="218" t="str">
        <f>IF(Q153=0,"",VLOOKUP($F:$F,zSbu!$B:$H,2,FALSE))</f>
        <v/>
      </c>
      <c r="S153" s="261" t="str">
        <f t="shared" si="21"/>
        <v/>
      </c>
      <c r="W153" s="266" t="str">
        <f t="shared" si="22"/>
        <v/>
      </c>
      <c r="AU153" s="261" t="str">
        <f t="shared" si="23"/>
        <v/>
      </c>
      <c r="AV153" s="261" t="str">
        <f t="shared" si="24"/>
        <v/>
      </c>
      <c r="AX153" s="261" t="str">
        <f t="shared" si="25"/>
        <v/>
      </c>
      <c r="BB153" s="262" t="str">
        <f t="shared" si="26"/>
        <v/>
      </c>
      <c r="BC153" s="272" t="str">
        <f t="shared" si="27"/>
        <v/>
      </c>
    </row>
    <row r="154" spans="4:55">
      <c r="D154" s="258" t="str">
        <f t="shared" si="19"/>
        <v/>
      </c>
      <c r="E154" s="243" t="str">
        <f t="shared" si="20"/>
        <v/>
      </c>
      <c r="G154" s="218" t="str">
        <f>IF(Q154=0,"",VLOOKUP($F:$F,zSbu!$B:$H,2,FALSE))</f>
        <v/>
      </c>
      <c r="S154" s="261" t="str">
        <f t="shared" si="21"/>
        <v/>
      </c>
      <c r="W154" s="266" t="str">
        <f t="shared" si="22"/>
        <v/>
      </c>
      <c r="AU154" s="261" t="str">
        <f t="shared" si="23"/>
        <v/>
      </c>
      <c r="AV154" s="261" t="str">
        <f t="shared" si="24"/>
        <v/>
      </c>
      <c r="AX154" s="261" t="str">
        <f t="shared" si="25"/>
        <v/>
      </c>
      <c r="BB154" s="262" t="str">
        <f t="shared" si="26"/>
        <v/>
      </c>
      <c r="BC154" s="272" t="str">
        <f t="shared" si="27"/>
        <v/>
      </c>
    </row>
    <row r="155" spans="4:55">
      <c r="D155" s="258" t="str">
        <f t="shared" si="19"/>
        <v/>
      </c>
      <c r="E155" s="243" t="str">
        <f t="shared" si="20"/>
        <v/>
      </c>
      <c r="G155" s="218" t="str">
        <f>IF(Q155=0,"",VLOOKUP($F:$F,zSbu!$B:$H,2,FALSE))</f>
        <v/>
      </c>
      <c r="S155" s="261" t="str">
        <f t="shared" si="21"/>
        <v/>
      </c>
      <c r="W155" s="266" t="str">
        <f t="shared" si="22"/>
        <v/>
      </c>
      <c r="AU155" s="261" t="str">
        <f t="shared" si="23"/>
        <v/>
      </c>
      <c r="AV155" s="261" t="str">
        <f t="shared" si="24"/>
        <v/>
      </c>
      <c r="AX155" s="261" t="str">
        <f t="shared" si="25"/>
        <v/>
      </c>
      <c r="BB155" s="262" t="str">
        <f t="shared" si="26"/>
        <v/>
      </c>
      <c r="BC155" s="272" t="str">
        <f t="shared" si="27"/>
        <v/>
      </c>
    </row>
    <row r="156" spans="4:55">
      <c r="D156" s="258" t="str">
        <f t="shared" si="19"/>
        <v/>
      </c>
      <c r="E156" s="243" t="str">
        <f t="shared" si="20"/>
        <v/>
      </c>
      <c r="G156" s="218" t="str">
        <f>IF(Q156=0,"",VLOOKUP($F:$F,zSbu!$B:$H,2,FALSE))</f>
        <v/>
      </c>
      <c r="S156" s="261" t="str">
        <f t="shared" si="21"/>
        <v/>
      </c>
      <c r="W156" s="266" t="str">
        <f t="shared" si="22"/>
        <v/>
      </c>
      <c r="AU156" s="261" t="str">
        <f t="shared" si="23"/>
        <v/>
      </c>
      <c r="AV156" s="261" t="str">
        <f t="shared" si="24"/>
        <v/>
      </c>
      <c r="AX156" s="261" t="str">
        <f t="shared" si="25"/>
        <v/>
      </c>
      <c r="BB156" s="262" t="str">
        <f t="shared" si="26"/>
        <v/>
      </c>
      <c r="BC156" s="272" t="str">
        <f t="shared" si="27"/>
        <v/>
      </c>
    </row>
    <row r="157" spans="4:55">
      <c r="D157" s="258" t="str">
        <f t="shared" si="19"/>
        <v/>
      </c>
      <c r="E157" s="243" t="str">
        <f t="shared" si="20"/>
        <v/>
      </c>
      <c r="G157" s="218" t="str">
        <f>IF(Q157=0,"",VLOOKUP($F:$F,zSbu!$B:$H,2,FALSE))</f>
        <v/>
      </c>
      <c r="S157" s="261" t="str">
        <f t="shared" si="21"/>
        <v/>
      </c>
      <c r="W157" s="266" t="str">
        <f t="shared" si="22"/>
        <v/>
      </c>
      <c r="AU157" s="261" t="str">
        <f t="shared" si="23"/>
        <v/>
      </c>
      <c r="AV157" s="261" t="str">
        <f t="shared" si="24"/>
        <v/>
      </c>
      <c r="AX157" s="261" t="str">
        <f t="shared" si="25"/>
        <v/>
      </c>
      <c r="BB157" s="262" t="str">
        <f t="shared" si="26"/>
        <v/>
      </c>
      <c r="BC157" s="272" t="str">
        <f t="shared" si="27"/>
        <v/>
      </c>
    </row>
    <row r="158" spans="4:55">
      <c r="D158" s="258" t="str">
        <f t="shared" si="19"/>
        <v/>
      </c>
      <c r="E158" s="243" t="str">
        <f t="shared" si="20"/>
        <v/>
      </c>
      <c r="G158" s="218" t="str">
        <f>IF(Q158=0,"",VLOOKUP($F:$F,zSbu!$B:$H,2,FALSE))</f>
        <v/>
      </c>
      <c r="S158" s="261" t="str">
        <f t="shared" si="21"/>
        <v/>
      </c>
      <c r="W158" s="266" t="str">
        <f t="shared" si="22"/>
        <v/>
      </c>
      <c r="AU158" s="261" t="str">
        <f t="shared" si="23"/>
        <v/>
      </c>
      <c r="AV158" s="261" t="str">
        <f t="shared" si="24"/>
        <v/>
      </c>
      <c r="AX158" s="261" t="str">
        <f t="shared" si="25"/>
        <v/>
      </c>
      <c r="BB158" s="262" t="str">
        <f t="shared" si="26"/>
        <v/>
      </c>
      <c r="BC158" s="272" t="str">
        <f t="shared" si="27"/>
        <v/>
      </c>
    </row>
    <row r="159" spans="4:55">
      <c r="D159" s="258" t="str">
        <f t="shared" si="19"/>
        <v/>
      </c>
      <c r="E159" s="243" t="str">
        <f t="shared" si="20"/>
        <v/>
      </c>
      <c r="G159" s="218" t="str">
        <f>IF(Q159=0,"",VLOOKUP($F:$F,zSbu!$B:$H,2,FALSE))</f>
        <v/>
      </c>
      <c r="S159" s="261" t="str">
        <f t="shared" si="21"/>
        <v/>
      </c>
      <c r="W159" s="266" t="str">
        <f t="shared" si="22"/>
        <v/>
      </c>
      <c r="AU159" s="261" t="str">
        <f t="shared" si="23"/>
        <v/>
      </c>
      <c r="AV159" s="261" t="str">
        <f t="shared" si="24"/>
        <v/>
      </c>
      <c r="AX159" s="261" t="str">
        <f t="shared" si="25"/>
        <v/>
      </c>
      <c r="BB159" s="262" t="str">
        <f t="shared" si="26"/>
        <v/>
      </c>
      <c r="BC159" s="272" t="str">
        <f t="shared" si="27"/>
        <v/>
      </c>
    </row>
    <row r="160" spans="4:55">
      <c r="D160" s="258" t="str">
        <f t="shared" si="19"/>
        <v/>
      </c>
      <c r="E160" s="243" t="str">
        <f t="shared" si="20"/>
        <v/>
      </c>
      <c r="G160" s="218" t="str">
        <f>IF(Q160=0,"",VLOOKUP($F:$F,zSbu!$B:$H,2,FALSE))</f>
        <v/>
      </c>
      <c r="S160" s="261" t="str">
        <f t="shared" si="21"/>
        <v/>
      </c>
      <c r="W160" s="266" t="str">
        <f t="shared" si="22"/>
        <v/>
      </c>
      <c r="AU160" s="261" t="str">
        <f t="shared" si="23"/>
        <v/>
      </c>
      <c r="AV160" s="261" t="str">
        <f t="shared" si="24"/>
        <v/>
      </c>
      <c r="AX160" s="261" t="str">
        <f t="shared" si="25"/>
        <v/>
      </c>
      <c r="BB160" s="262" t="str">
        <f t="shared" si="26"/>
        <v/>
      </c>
      <c r="BC160" s="272" t="str">
        <f t="shared" si="27"/>
        <v/>
      </c>
    </row>
    <row r="161" spans="4:55">
      <c r="D161" s="258" t="str">
        <f t="shared" si="19"/>
        <v/>
      </c>
      <c r="E161" s="243" t="str">
        <f t="shared" si="20"/>
        <v/>
      </c>
      <c r="G161" s="218" t="str">
        <f>IF(Q161=0,"",VLOOKUP($F:$F,zSbu!$B:$H,2,FALSE))</f>
        <v/>
      </c>
      <c r="S161" s="261" t="str">
        <f t="shared" si="21"/>
        <v/>
      </c>
      <c r="W161" s="266" t="str">
        <f t="shared" si="22"/>
        <v/>
      </c>
      <c r="AU161" s="261" t="str">
        <f t="shared" si="23"/>
        <v/>
      </c>
      <c r="AV161" s="261" t="str">
        <f t="shared" si="24"/>
        <v/>
      </c>
      <c r="AX161" s="261" t="str">
        <f t="shared" si="25"/>
        <v/>
      </c>
      <c r="BB161" s="262" t="str">
        <f t="shared" si="26"/>
        <v/>
      </c>
      <c r="BC161" s="272" t="str">
        <f t="shared" si="27"/>
        <v/>
      </c>
    </row>
    <row r="162" spans="4:55">
      <c r="D162" s="258" t="str">
        <f t="shared" si="19"/>
        <v/>
      </c>
      <c r="E162" s="243" t="str">
        <f t="shared" si="20"/>
        <v/>
      </c>
      <c r="G162" s="218" t="str">
        <f>IF(Q162=0,"",VLOOKUP($F:$F,zSbu!$B:$H,2,FALSE))</f>
        <v/>
      </c>
      <c r="S162" s="261" t="str">
        <f t="shared" si="21"/>
        <v/>
      </c>
      <c r="W162" s="266" t="str">
        <f t="shared" si="22"/>
        <v/>
      </c>
      <c r="AU162" s="261" t="str">
        <f t="shared" si="23"/>
        <v/>
      </c>
      <c r="AV162" s="261" t="str">
        <f t="shared" si="24"/>
        <v/>
      </c>
      <c r="AX162" s="261" t="str">
        <f t="shared" si="25"/>
        <v/>
      </c>
      <c r="BB162" s="262" t="str">
        <f t="shared" si="26"/>
        <v/>
      </c>
      <c r="BC162" s="272" t="str">
        <f t="shared" si="27"/>
        <v/>
      </c>
    </row>
    <row r="163" spans="4:55">
      <c r="D163" s="258" t="str">
        <f t="shared" si="19"/>
        <v/>
      </c>
      <c r="E163" s="243" t="str">
        <f t="shared" si="20"/>
        <v/>
      </c>
      <c r="G163" s="218" t="str">
        <f>IF(Q163=0,"",VLOOKUP($F:$F,zSbu!$B:$H,2,FALSE))</f>
        <v/>
      </c>
      <c r="S163" s="261" t="str">
        <f t="shared" si="21"/>
        <v/>
      </c>
      <c r="W163" s="266" t="str">
        <f t="shared" si="22"/>
        <v/>
      </c>
      <c r="AU163" s="261" t="str">
        <f t="shared" si="23"/>
        <v/>
      </c>
      <c r="AV163" s="261" t="str">
        <f t="shared" si="24"/>
        <v/>
      </c>
      <c r="AX163" s="261" t="str">
        <f t="shared" si="25"/>
        <v/>
      </c>
      <c r="BB163" s="262" t="str">
        <f t="shared" si="26"/>
        <v/>
      </c>
      <c r="BC163" s="272" t="str">
        <f t="shared" si="27"/>
        <v/>
      </c>
    </row>
    <row r="164" spans="4:55">
      <c r="D164" s="258" t="str">
        <f t="shared" si="19"/>
        <v/>
      </c>
      <c r="E164" s="243" t="str">
        <f t="shared" si="20"/>
        <v/>
      </c>
      <c r="G164" s="218" t="str">
        <f>IF(Q164=0,"",VLOOKUP($F:$F,zSbu!$B:$H,2,FALSE))</f>
        <v/>
      </c>
      <c r="S164" s="261" t="str">
        <f t="shared" si="21"/>
        <v/>
      </c>
      <c r="W164" s="266" t="str">
        <f t="shared" si="22"/>
        <v/>
      </c>
      <c r="AU164" s="261" t="str">
        <f t="shared" si="23"/>
        <v/>
      </c>
      <c r="AV164" s="261" t="str">
        <f t="shared" si="24"/>
        <v/>
      </c>
      <c r="AX164" s="261" t="str">
        <f t="shared" si="25"/>
        <v/>
      </c>
      <c r="BB164" s="262" t="str">
        <f t="shared" si="26"/>
        <v/>
      </c>
      <c r="BC164" s="272" t="str">
        <f t="shared" si="27"/>
        <v/>
      </c>
    </row>
    <row r="165" spans="4:55">
      <c r="D165" s="258" t="str">
        <f t="shared" si="19"/>
        <v/>
      </c>
      <c r="E165" s="243" t="str">
        <f t="shared" si="20"/>
        <v/>
      </c>
      <c r="G165" s="218" t="str">
        <f>IF(Q165=0,"",VLOOKUP($F:$F,zSbu!$B:$H,2,FALSE))</f>
        <v/>
      </c>
      <c r="S165" s="261" t="str">
        <f t="shared" si="21"/>
        <v/>
      </c>
      <c r="W165" s="266" t="str">
        <f t="shared" si="22"/>
        <v/>
      </c>
      <c r="AU165" s="261" t="str">
        <f t="shared" si="23"/>
        <v/>
      </c>
      <c r="AV165" s="261" t="str">
        <f t="shared" si="24"/>
        <v/>
      </c>
      <c r="AX165" s="261" t="str">
        <f t="shared" si="25"/>
        <v/>
      </c>
      <c r="BB165" s="262" t="str">
        <f t="shared" si="26"/>
        <v/>
      </c>
      <c r="BC165" s="272" t="str">
        <f t="shared" si="27"/>
        <v/>
      </c>
    </row>
    <row r="166" spans="4:55">
      <c r="D166" s="258" t="str">
        <f t="shared" si="19"/>
        <v/>
      </c>
      <c r="E166" s="243" t="str">
        <f t="shared" si="20"/>
        <v/>
      </c>
      <c r="G166" s="218" t="str">
        <f>IF(Q166=0,"",VLOOKUP($F:$F,zSbu!$B:$H,2,FALSE))</f>
        <v/>
      </c>
      <c r="S166" s="261" t="str">
        <f t="shared" si="21"/>
        <v/>
      </c>
      <c r="W166" s="266" t="str">
        <f t="shared" si="22"/>
        <v/>
      </c>
      <c r="AU166" s="261" t="str">
        <f t="shared" si="23"/>
        <v/>
      </c>
      <c r="AV166" s="261" t="str">
        <f t="shared" si="24"/>
        <v/>
      </c>
      <c r="AX166" s="261" t="str">
        <f t="shared" si="25"/>
        <v/>
      </c>
      <c r="BB166" s="262" t="str">
        <f t="shared" si="26"/>
        <v/>
      </c>
      <c r="BC166" s="272" t="str">
        <f t="shared" si="27"/>
        <v/>
      </c>
    </row>
    <row r="167" spans="4:55">
      <c r="D167" s="258" t="str">
        <f t="shared" si="19"/>
        <v/>
      </c>
      <c r="E167" s="243" t="str">
        <f t="shared" si="20"/>
        <v/>
      </c>
      <c r="G167" s="218" t="str">
        <f>IF(Q167=0,"",VLOOKUP($F:$F,zSbu!$B:$H,2,FALSE))</f>
        <v/>
      </c>
      <c r="S167" s="261" t="str">
        <f t="shared" si="21"/>
        <v/>
      </c>
      <c r="W167" s="266" t="str">
        <f t="shared" si="22"/>
        <v/>
      </c>
      <c r="AU167" s="261" t="str">
        <f t="shared" si="23"/>
        <v/>
      </c>
      <c r="AV167" s="261" t="str">
        <f t="shared" si="24"/>
        <v/>
      </c>
      <c r="AX167" s="261" t="str">
        <f t="shared" si="25"/>
        <v/>
      </c>
      <c r="BB167" s="262" t="str">
        <f t="shared" si="26"/>
        <v/>
      </c>
      <c r="BC167" s="272" t="str">
        <f t="shared" si="27"/>
        <v/>
      </c>
    </row>
    <row r="168" spans="4:55">
      <c r="D168" s="258" t="str">
        <f t="shared" si="19"/>
        <v/>
      </c>
      <c r="E168" s="243" t="str">
        <f t="shared" si="20"/>
        <v/>
      </c>
      <c r="G168" s="218" t="str">
        <f>IF(Q168=0,"",VLOOKUP($F:$F,zSbu!$B:$H,2,FALSE))</f>
        <v/>
      </c>
      <c r="S168" s="261" t="str">
        <f t="shared" si="21"/>
        <v/>
      </c>
      <c r="W168" s="266" t="str">
        <f t="shared" si="22"/>
        <v/>
      </c>
      <c r="AU168" s="261" t="str">
        <f t="shared" si="23"/>
        <v/>
      </c>
      <c r="AV168" s="261" t="str">
        <f t="shared" si="24"/>
        <v/>
      </c>
      <c r="AX168" s="261" t="str">
        <f t="shared" si="25"/>
        <v/>
      </c>
      <c r="BB168" s="262" t="str">
        <f t="shared" si="26"/>
        <v/>
      </c>
      <c r="BC168" s="272" t="str">
        <f t="shared" si="27"/>
        <v/>
      </c>
    </row>
    <row r="169" spans="4:55">
      <c r="D169" s="258" t="str">
        <f t="shared" si="19"/>
        <v/>
      </c>
      <c r="E169" s="243" t="str">
        <f t="shared" si="20"/>
        <v/>
      </c>
      <c r="G169" s="218" t="str">
        <f>IF(Q169=0,"",VLOOKUP($F:$F,zSbu!$B:$H,2,FALSE))</f>
        <v/>
      </c>
      <c r="S169" s="261" t="str">
        <f t="shared" si="21"/>
        <v/>
      </c>
      <c r="W169" s="266" t="str">
        <f t="shared" si="22"/>
        <v/>
      </c>
      <c r="AU169" s="261" t="str">
        <f t="shared" si="23"/>
        <v/>
      </c>
      <c r="AV169" s="261" t="str">
        <f t="shared" si="24"/>
        <v/>
      </c>
      <c r="AX169" s="261" t="str">
        <f t="shared" si="25"/>
        <v/>
      </c>
      <c r="BB169" s="262" t="str">
        <f t="shared" si="26"/>
        <v/>
      </c>
      <c r="BC169" s="272" t="str">
        <f t="shared" si="27"/>
        <v/>
      </c>
    </row>
    <row r="170" spans="4:55">
      <c r="D170" s="258" t="str">
        <f t="shared" si="19"/>
        <v/>
      </c>
      <c r="E170" s="243" t="str">
        <f t="shared" si="20"/>
        <v/>
      </c>
      <c r="G170" s="218" t="str">
        <f>IF(Q170=0,"",VLOOKUP($F:$F,zSbu!$B:$H,2,FALSE))</f>
        <v/>
      </c>
      <c r="S170" s="261" t="str">
        <f t="shared" si="21"/>
        <v/>
      </c>
      <c r="W170" s="266" t="str">
        <f t="shared" si="22"/>
        <v/>
      </c>
      <c r="AU170" s="261" t="str">
        <f t="shared" si="23"/>
        <v/>
      </c>
      <c r="AV170" s="261" t="str">
        <f t="shared" si="24"/>
        <v/>
      </c>
      <c r="AX170" s="261" t="str">
        <f t="shared" si="25"/>
        <v/>
      </c>
      <c r="BB170" s="262" t="str">
        <f t="shared" si="26"/>
        <v/>
      </c>
      <c r="BC170" s="272" t="str">
        <f t="shared" si="27"/>
        <v/>
      </c>
    </row>
    <row r="171" spans="4:55">
      <c r="D171" s="258" t="str">
        <f t="shared" si="19"/>
        <v/>
      </c>
      <c r="E171" s="243" t="str">
        <f t="shared" si="20"/>
        <v/>
      </c>
      <c r="G171" s="218" t="str">
        <f>IF(Q171=0,"",VLOOKUP($F:$F,zSbu!$B:$H,2,FALSE))</f>
        <v/>
      </c>
      <c r="S171" s="261" t="str">
        <f t="shared" si="21"/>
        <v/>
      </c>
      <c r="W171" s="266" t="str">
        <f t="shared" si="22"/>
        <v/>
      </c>
      <c r="AU171" s="261" t="str">
        <f t="shared" si="23"/>
        <v/>
      </c>
      <c r="AV171" s="261" t="str">
        <f t="shared" si="24"/>
        <v/>
      </c>
      <c r="AX171" s="261" t="str">
        <f t="shared" si="25"/>
        <v/>
      </c>
      <c r="BB171" s="262" t="str">
        <f t="shared" si="26"/>
        <v/>
      </c>
      <c r="BC171" s="272" t="str">
        <f t="shared" si="27"/>
        <v/>
      </c>
    </row>
    <row r="172" spans="4:55">
      <c r="D172" s="258" t="str">
        <f t="shared" si="19"/>
        <v/>
      </c>
      <c r="E172" s="243" t="str">
        <f t="shared" si="20"/>
        <v/>
      </c>
      <c r="G172" s="218" t="str">
        <f>IF(Q172=0,"",VLOOKUP($F:$F,zSbu!$B:$H,2,FALSE))</f>
        <v/>
      </c>
      <c r="S172" s="261" t="str">
        <f t="shared" si="21"/>
        <v/>
      </c>
      <c r="W172" s="266" t="str">
        <f t="shared" si="22"/>
        <v/>
      </c>
      <c r="AU172" s="261" t="str">
        <f t="shared" si="23"/>
        <v/>
      </c>
      <c r="AV172" s="261" t="str">
        <f t="shared" si="24"/>
        <v/>
      </c>
      <c r="AX172" s="261" t="str">
        <f t="shared" si="25"/>
        <v/>
      </c>
      <c r="BB172" s="262" t="str">
        <f t="shared" si="26"/>
        <v/>
      </c>
      <c r="BC172" s="272" t="str">
        <f t="shared" si="27"/>
        <v/>
      </c>
    </row>
    <row r="173" spans="4:55">
      <c r="D173" s="258" t="str">
        <f t="shared" si="19"/>
        <v/>
      </c>
      <c r="E173" s="243" t="str">
        <f t="shared" si="20"/>
        <v/>
      </c>
      <c r="G173" s="218" t="str">
        <f>IF(Q173=0,"",VLOOKUP($F:$F,zSbu!$B:$H,2,FALSE))</f>
        <v/>
      </c>
      <c r="S173" s="261" t="str">
        <f t="shared" si="21"/>
        <v/>
      </c>
      <c r="W173" s="266" t="str">
        <f t="shared" si="22"/>
        <v/>
      </c>
      <c r="AU173" s="261" t="str">
        <f t="shared" si="23"/>
        <v/>
      </c>
      <c r="AV173" s="261" t="str">
        <f t="shared" si="24"/>
        <v/>
      </c>
      <c r="AX173" s="261" t="str">
        <f t="shared" si="25"/>
        <v/>
      </c>
      <c r="BB173" s="262" t="str">
        <f t="shared" si="26"/>
        <v/>
      </c>
      <c r="BC173" s="272" t="str">
        <f t="shared" si="27"/>
        <v/>
      </c>
    </row>
    <row r="174" spans="4:55">
      <c r="D174" s="258" t="str">
        <f t="shared" si="19"/>
        <v/>
      </c>
      <c r="E174" s="243" t="str">
        <f t="shared" si="20"/>
        <v/>
      </c>
      <c r="G174" s="218" t="str">
        <f>IF(Q174=0,"",VLOOKUP($F:$F,zSbu!$B:$H,2,FALSE))</f>
        <v/>
      </c>
      <c r="S174" s="261" t="str">
        <f t="shared" si="21"/>
        <v/>
      </c>
      <c r="W174" s="266" t="str">
        <f t="shared" si="22"/>
        <v/>
      </c>
      <c r="AU174" s="261" t="str">
        <f t="shared" si="23"/>
        <v/>
      </c>
      <c r="AV174" s="261" t="str">
        <f t="shared" si="24"/>
        <v/>
      </c>
      <c r="AX174" s="261" t="str">
        <f t="shared" si="25"/>
        <v/>
      </c>
      <c r="BB174" s="262" t="str">
        <f t="shared" si="26"/>
        <v/>
      </c>
      <c r="BC174" s="272" t="str">
        <f t="shared" si="27"/>
        <v/>
      </c>
    </row>
    <row r="175" spans="4:55">
      <c r="D175" s="258" t="str">
        <f t="shared" si="19"/>
        <v/>
      </c>
      <c r="E175" s="243" t="str">
        <f t="shared" si="20"/>
        <v/>
      </c>
      <c r="G175" s="218" t="str">
        <f>IF(Q175=0,"",VLOOKUP($F:$F,zSbu!$B:$H,2,FALSE))</f>
        <v/>
      </c>
      <c r="S175" s="261" t="str">
        <f t="shared" si="21"/>
        <v/>
      </c>
      <c r="W175" s="266" t="str">
        <f t="shared" si="22"/>
        <v/>
      </c>
      <c r="AU175" s="261" t="str">
        <f t="shared" si="23"/>
        <v/>
      </c>
      <c r="AV175" s="261" t="str">
        <f t="shared" si="24"/>
        <v/>
      </c>
      <c r="AX175" s="261" t="str">
        <f t="shared" si="25"/>
        <v/>
      </c>
      <c r="BB175" s="262" t="str">
        <f t="shared" si="26"/>
        <v/>
      </c>
      <c r="BC175" s="272" t="str">
        <f t="shared" si="27"/>
        <v/>
      </c>
    </row>
    <row r="176" spans="4:55">
      <c r="D176" s="258" t="str">
        <f t="shared" si="19"/>
        <v/>
      </c>
      <c r="E176" s="243" t="str">
        <f t="shared" si="20"/>
        <v/>
      </c>
      <c r="G176" s="218" t="str">
        <f>IF(Q176=0,"",VLOOKUP($F:$F,zSbu!$B:$H,2,FALSE))</f>
        <v/>
      </c>
      <c r="S176" s="261" t="str">
        <f t="shared" si="21"/>
        <v/>
      </c>
      <c r="W176" s="266" t="str">
        <f t="shared" si="22"/>
        <v/>
      </c>
      <c r="AU176" s="261" t="str">
        <f t="shared" si="23"/>
        <v/>
      </c>
      <c r="AV176" s="261" t="str">
        <f t="shared" si="24"/>
        <v/>
      </c>
      <c r="AX176" s="261" t="str">
        <f t="shared" si="25"/>
        <v/>
      </c>
      <c r="BB176" s="262" t="str">
        <f t="shared" si="26"/>
        <v/>
      </c>
      <c r="BC176" s="272" t="str">
        <f t="shared" si="27"/>
        <v/>
      </c>
    </row>
    <row r="177" spans="4:55">
      <c r="D177" s="258" t="str">
        <f t="shared" si="19"/>
        <v/>
      </c>
      <c r="E177" s="243" t="str">
        <f t="shared" si="20"/>
        <v/>
      </c>
      <c r="G177" s="218" t="str">
        <f>IF(Q177=0,"",VLOOKUP($F:$F,zSbu!$B:$H,2,FALSE))</f>
        <v/>
      </c>
      <c r="S177" s="261" t="str">
        <f t="shared" si="21"/>
        <v/>
      </c>
      <c r="W177" s="266" t="str">
        <f t="shared" si="22"/>
        <v/>
      </c>
      <c r="AU177" s="261" t="str">
        <f t="shared" si="23"/>
        <v/>
      </c>
      <c r="AV177" s="261" t="str">
        <f t="shared" si="24"/>
        <v/>
      </c>
      <c r="AX177" s="261" t="str">
        <f t="shared" si="25"/>
        <v/>
      </c>
      <c r="BB177" s="262" t="str">
        <f t="shared" si="26"/>
        <v/>
      </c>
      <c r="BC177" s="272" t="str">
        <f t="shared" si="27"/>
        <v/>
      </c>
    </row>
    <row r="178" spans="4:55">
      <c r="D178" s="258" t="str">
        <f t="shared" si="19"/>
        <v/>
      </c>
      <c r="E178" s="243" t="str">
        <f t="shared" si="20"/>
        <v/>
      </c>
      <c r="G178" s="218" t="str">
        <f>IF(Q178=0,"",VLOOKUP($F:$F,zSbu!$B:$H,2,FALSE))</f>
        <v/>
      </c>
      <c r="S178" s="261" t="str">
        <f t="shared" si="21"/>
        <v/>
      </c>
      <c r="W178" s="266" t="str">
        <f t="shared" si="22"/>
        <v/>
      </c>
      <c r="AU178" s="261" t="str">
        <f t="shared" si="23"/>
        <v/>
      </c>
      <c r="AV178" s="261" t="str">
        <f t="shared" si="24"/>
        <v/>
      </c>
      <c r="AX178" s="261" t="str">
        <f t="shared" si="25"/>
        <v/>
      </c>
      <c r="BB178" s="262" t="str">
        <f t="shared" si="26"/>
        <v/>
      </c>
      <c r="BC178" s="272" t="str">
        <f t="shared" si="27"/>
        <v/>
      </c>
    </row>
    <row r="179" spans="4:55">
      <c r="D179" s="258" t="str">
        <f t="shared" si="19"/>
        <v/>
      </c>
      <c r="E179" s="243" t="str">
        <f t="shared" si="20"/>
        <v/>
      </c>
      <c r="G179" s="218" t="str">
        <f>IF(Q179=0,"",VLOOKUP($F:$F,zSbu!$B:$H,2,FALSE))</f>
        <v/>
      </c>
      <c r="S179" s="261" t="str">
        <f t="shared" si="21"/>
        <v/>
      </c>
      <c r="W179" s="266" t="str">
        <f t="shared" si="22"/>
        <v/>
      </c>
      <c r="AU179" s="261" t="str">
        <f t="shared" si="23"/>
        <v/>
      </c>
      <c r="AV179" s="261" t="str">
        <f t="shared" si="24"/>
        <v/>
      </c>
      <c r="AX179" s="261" t="str">
        <f t="shared" si="25"/>
        <v/>
      </c>
      <c r="BB179" s="262" t="str">
        <f t="shared" si="26"/>
        <v/>
      </c>
      <c r="BC179" s="272" t="str">
        <f t="shared" si="27"/>
        <v/>
      </c>
    </row>
    <row r="180" spans="4:55">
      <c r="D180" s="258" t="str">
        <f t="shared" si="19"/>
        <v/>
      </c>
      <c r="E180" s="243" t="str">
        <f t="shared" si="20"/>
        <v/>
      </c>
      <c r="G180" s="218" t="str">
        <f>IF(Q180=0,"",VLOOKUP($F:$F,zSbu!$B:$H,2,FALSE))</f>
        <v/>
      </c>
      <c r="S180" s="261" t="str">
        <f t="shared" si="21"/>
        <v/>
      </c>
      <c r="W180" s="266" t="str">
        <f t="shared" si="22"/>
        <v/>
      </c>
      <c r="AU180" s="261" t="str">
        <f t="shared" si="23"/>
        <v/>
      </c>
      <c r="AV180" s="261" t="str">
        <f t="shared" si="24"/>
        <v/>
      </c>
      <c r="AX180" s="261" t="str">
        <f t="shared" si="25"/>
        <v/>
      </c>
      <c r="BB180" s="262" t="str">
        <f t="shared" si="26"/>
        <v/>
      </c>
      <c r="BC180" s="272" t="str">
        <f t="shared" si="27"/>
        <v/>
      </c>
    </row>
    <row r="181" spans="4:55">
      <c r="D181" s="258" t="str">
        <f t="shared" si="19"/>
        <v/>
      </c>
      <c r="E181" s="243" t="str">
        <f t="shared" si="20"/>
        <v/>
      </c>
      <c r="G181" s="218" t="str">
        <f>IF(Q181=0,"",VLOOKUP($F:$F,zSbu!$B:$H,2,FALSE))</f>
        <v/>
      </c>
      <c r="S181" s="261" t="str">
        <f t="shared" si="21"/>
        <v/>
      </c>
      <c r="W181" s="266" t="str">
        <f t="shared" si="22"/>
        <v/>
      </c>
      <c r="AU181" s="261" t="str">
        <f t="shared" si="23"/>
        <v/>
      </c>
      <c r="AV181" s="261" t="str">
        <f t="shared" si="24"/>
        <v/>
      </c>
      <c r="AX181" s="261" t="str">
        <f t="shared" si="25"/>
        <v/>
      </c>
      <c r="BB181" s="262" t="str">
        <f t="shared" si="26"/>
        <v/>
      </c>
      <c r="BC181" s="272" t="str">
        <f t="shared" si="27"/>
        <v/>
      </c>
    </row>
    <row r="182" spans="4:55">
      <c r="D182" s="258" t="str">
        <f t="shared" si="19"/>
        <v/>
      </c>
      <c r="E182" s="243" t="str">
        <f t="shared" si="20"/>
        <v/>
      </c>
      <c r="G182" s="218" t="str">
        <f>IF(Q182=0,"",VLOOKUP($F:$F,zSbu!$B:$H,2,FALSE))</f>
        <v/>
      </c>
      <c r="S182" s="261" t="str">
        <f t="shared" si="21"/>
        <v/>
      </c>
      <c r="W182" s="266" t="str">
        <f t="shared" si="22"/>
        <v/>
      </c>
      <c r="AU182" s="261" t="str">
        <f t="shared" si="23"/>
        <v/>
      </c>
      <c r="AV182" s="261" t="str">
        <f t="shared" si="24"/>
        <v/>
      </c>
      <c r="AX182" s="261" t="str">
        <f t="shared" si="25"/>
        <v/>
      </c>
      <c r="BB182" s="262" t="str">
        <f t="shared" si="26"/>
        <v/>
      </c>
      <c r="BC182" s="272" t="str">
        <f t="shared" si="27"/>
        <v/>
      </c>
    </row>
    <row r="183" spans="4:55">
      <c r="D183" s="258" t="str">
        <f t="shared" si="19"/>
        <v/>
      </c>
      <c r="E183" s="243" t="str">
        <f t="shared" si="20"/>
        <v/>
      </c>
      <c r="G183" s="218" t="str">
        <f>IF(Q183=0,"",VLOOKUP($F:$F,zSbu!$B:$H,2,FALSE))</f>
        <v/>
      </c>
      <c r="S183" s="261" t="str">
        <f t="shared" si="21"/>
        <v/>
      </c>
      <c r="W183" s="266" t="str">
        <f t="shared" si="22"/>
        <v/>
      </c>
      <c r="AU183" s="261" t="str">
        <f t="shared" si="23"/>
        <v/>
      </c>
      <c r="AV183" s="261" t="str">
        <f t="shared" si="24"/>
        <v/>
      </c>
      <c r="AX183" s="261" t="str">
        <f t="shared" si="25"/>
        <v/>
      </c>
      <c r="BB183" s="262" t="str">
        <f t="shared" si="26"/>
        <v/>
      </c>
      <c r="BC183" s="272" t="str">
        <f t="shared" si="27"/>
        <v/>
      </c>
    </row>
    <row r="184" spans="4:55">
      <c r="D184" s="258" t="str">
        <f t="shared" si="19"/>
        <v/>
      </c>
      <c r="E184" s="243" t="str">
        <f t="shared" si="20"/>
        <v/>
      </c>
      <c r="G184" s="218" t="str">
        <f>IF(Q184=0,"",VLOOKUP($F:$F,zSbu!$B:$H,2,FALSE))</f>
        <v/>
      </c>
      <c r="S184" s="261" t="str">
        <f t="shared" si="21"/>
        <v/>
      </c>
      <c r="W184" s="266" t="str">
        <f t="shared" si="22"/>
        <v/>
      </c>
      <c r="AU184" s="261" t="str">
        <f t="shared" si="23"/>
        <v/>
      </c>
      <c r="AV184" s="261" t="str">
        <f t="shared" si="24"/>
        <v/>
      </c>
      <c r="AX184" s="261" t="str">
        <f t="shared" si="25"/>
        <v/>
      </c>
      <c r="BB184" s="262" t="str">
        <f t="shared" si="26"/>
        <v/>
      </c>
      <c r="BC184" s="272" t="str">
        <f t="shared" si="27"/>
        <v/>
      </c>
    </row>
    <row r="185" spans="4:55">
      <c r="D185" s="258" t="str">
        <f t="shared" si="19"/>
        <v/>
      </c>
      <c r="E185" s="243" t="str">
        <f t="shared" si="20"/>
        <v/>
      </c>
      <c r="G185" s="218" t="str">
        <f>IF(Q185=0,"",VLOOKUP($F:$F,zSbu!$B:$H,2,FALSE))</f>
        <v/>
      </c>
      <c r="S185" s="261" t="str">
        <f t="shared" si="21"/>
        <v/>
      </c>
      <c r="W185" s="266" t="str">
        <f t="shared" si="22"/>
        <v/>
      </c>
      <c r="AU185" s="261" t="str">
        <f t="shared" si="23"/>
        <v/>
      </c>
      <c r="AV185" s="261" t="str">
        <f t="shared" si="24"/>
        <v/>
      </c>
      <c r="AX185" s="261" t="str">
        <f t="shared" si="25"/>
        <v/>
      </c>
      <c r="BB185" s="262" t="str">
        <f t="shared" si="26"/>
        <v/>
      </c>
      <c r="BC185" s="272" t="str">
        <f t="shared" si="27"/>
        <v/>
      </c>
    </row>
    <row r="186" spans="4:55">
      <c r="D186" s="258" t="str">
        <f t="shared" si="19"/>
        <v/>
      </c>
      <c r="E186" s="243" t="str">
        <f t="shared" si="20"/>
        <v/>
      </c>
      <c r="G186" s="218" t="str">
        <f>IF(Q186=0,"",VLOOKUP($F:$F,zSbu!$B:$H,2,FALSE))</f>
        <v/>
      </c>
      <c r="S186" s="261" t="str">
        <f t="shared" si="21"/>
        <v/>
      </c>
      <c r="W186" s="266" t="str">
        <f t="shared" si="22"/>
        <v/>
      </c>
      <c r="AU186" s="261" t="str">
        <f t="shared" si="23"/>
        <v/>
      </c>
      <c r="AV186" s="261" t="str">
        <f t="shared" si="24"/>
        <v/>
      </c>
      <c r="AX186" s="261" t="str">
        <f t="shared" si="25"/>
        <v/>
      </c>
      <c r="BB186" s="262" t="str">
        <f t="shared" si="26"/>
        <v/>
      </c>
      <c r="BC186" s="272" t="str">
        <f t="shared" si="27"/>
        <v/>
      </c>
    </row>
    <row r="187" spans="4:55">
      <c r="D187" s="258" t="str">
        <f t="shared" si="19"/>
        <v/>
      </c>
      <c r="E187" s="243" t="str">
        <f t="shared" si="20"/>
        <v/>
      </c>
      <c r="G187" s="218" t="str">
        <f>IF(Q187=0,"",VLOOKUP($F:$F,zSbu!$B:$H,2,FALSE))</f>
        <v/>
      </c>
      <c r="S187" s="261" t="str">
        <f t="shared" si="21"/>
        <v/>
      </c>
      <c r="W187" s="266" t="str">
        <f t="shared" si="22"/>
        <v/>
      </c>
      <c r="AU187" s="261" t="str">
        <f t="shared" si="23"/>
        <v/>
      </c>
      <c r="AV187" s="261" t="str">
        <f t="shared" si="24"/>
        <v/>
      </c>
      <c r="AX187" s="261" t="str">
        <f t="shared" si="25"/>
        <v/>
      </c>
      <c r="BB187" s="262" t="str">
        <f t="shared" si="26"/>
        <v/>
      </c>
      <c r="BC187" s="272" t="str">
        <f t="shared" si="27"/>
        <v/>
      </c>
    </row>
    <row r="188" spans="4:55">
      <c r="D188" s="258" t="str">
        <f t="shared" si="19"/>
        <v/>
      </c>
      <c r="E188" s="243" t="str">
        <f t="shared" si="20"/>
        <v/>
      </c>
      <c r="G188" s="218" t="str">
        <f>IF(Q188=0,"",VLOOKUP($F:$F,zSbu!$B:$H,2,FALSE))</f>
        <v/>
      </c>
      <c r="S188" s="261" t="str">
        <f t="shared" si="21"/>
        <v/>
      </c>
      <c r="W188" s="266" t="str">
        <f t="shared" si="22"/>
        <v/>
      </c>
      <c r="AU188" s="261" t="str">
        <f t="shared" si="23"/>
        <v/>
      </c>
      <c r="AV188" s="261" t="str">
        <f t="shared" si="24"/>
        <v/>
      </c>
      <c r="AX188" s="261" t="str">
        <f t="shared" si="25"/>
        <v/>
      </c>
      <c r="BB188" s="262" t="str">
        <f t="shared" si="26"/>
        <v/>
      </c>
      <c r="BC188" s="272" t="str">
        <f t="shared" si="27"/>
        <v/>
      </c>
    </row>
    <row r="189" spans="4:55">
      <c r="D189" s="258" t="str">
        <f t="shared" si="19"/>
        <v/>
      </c>
      <c r="E189" s="243" t="str">
        <f t="shared" si="20"/>
        <v/>
      </c>
      <c r="G189" s="218" t="str">
        <f>IF(Q189=0,"",VLOOKUP($F:$F,zSbu!$B:$H,2,FALSE))</f>
        <v/>
      </c>
      <c r="S189" s="261" t="str">
        <f t="shared" si="21"/>
        <v/>
      </c>
      <c r="W189" s="266" t="str">
        <f t="shared" si="22"/>
        <v/>
      </c>
      <c r="AU189" s="261" t="str">
        <f t="shared" si="23"/>
        <v/>
      </c>
      <c r="AV189" s="261" t="str">
        <f t="shared" si="24"/>
        <v/>
      </c>
      <c r="AX189" s="261" t="str">
        <f t="shared" si="25"/>
        <v/>
      </c>
      <c r="BB189" s="262" t="str">
        <f t="shared" si="26"/>
        <v/>
      </c>
      <c r="BC189" s="272" t="str">
        <f t="shared" si="27"/>
        <v/>
      </c>
    </row>
    <row r="190" spans="4:55">
      <c r="D190" s="258" t="str">
        <f t="shared" si="19"/>
        <v/>
      </c>
      <c r="E190" s="243" t="str">
        <f t="shared" si="20"/>
        <v/>
      </c>
      <c r="G190" s="218" t="str">
        <f>IF(Q190=0,"",VLOOKUP($F:$F,zSbu!$B:$H,2,FALSE))</f>
        <v/>
      </c>
      <c r="S190" s="261" t="str">
        <f t="shared" si="21"/>
        <v/>
      </c>
      <c r="W190" s="266" t="str">
        <f t="shared" si="22"/>
        <v/>
      </c>
      <c r="AU190" s="261" t="str">
        <f t="shared" si="23"/>
        <v/>
      </c>
      <c r="AV190" s="261" t="str">
        <f t="shared" si="24"/>
        <v/>
      </c>
      <c r="AX190" s="261" t="str">
        <f t="shared" si="25"/>
        <v/>
      </c>
      <c r="BB190" s="262" t="str">
        <f t="shared" si="26"/>
        <v/>
      </c>
      <c r="BC190" s="272" t="str">
        <f t="shared" si="27"/>
        <v/>
      </c>
    </row>
    <row r="191" spans="4:55">
      <c r="D191" s="258" t="str">
        <f t="shared" si="19"/>
        <v/>
      </c>
      <c r="E191" s="243" t="str">
        <f t="shared" si="20"/>
        <v/>
      </c>
      <c r="G191" s="218" t="str">
        <f>IF(Q191=0,"",VLOOKUP($F:$F,zSbu!$B:$H,2,FALSE))</f>
        <v/>
      </c>
      <c r="S191" s="261" t="str">
        <f t="shared" si="21"/>
        <v/>
      </c>
      <c r="W191" s="266" t="str">
        <f t="shared" si="22"/>
        <v/>
      </c>
      <c r="AU191" s="261" t="str">
        <f t="shared" si="23"/>
        <v/>
      </c>
      <c r="AV191" s="261" t="str">
        <f t="shared" si="24"/>
        <v/>
      </c>
      <c r="AX191" s="261" t="str">
        <f t="shared" si="25"/>
        <v/>
      </c>
      <c r="BB191" s="262" t="str">
        <f t="shared" si="26"/>
        <v/>
      </c>
      <c r="BC191" s="272" t="str">
        <f t="shared" si="27"/>
        <v/>
      </c>
    </row>
    <row r="192" spans="4:55">
      <c r="D192" s="258" t="str">
        <f t="shared" si="19"/>
        <v/>
      </c>
      <c r="E192" s="243" t="str">
        <f t="shared" si="20"/>
        <v/>
      </c>
      <c r="G192" s="218" t="str">
        <f>IF(Q192=0,"",VLOOKUP($F:$F,zSbu!$B:$H,2,FALSE))</f>
        <v/>
      </c>
      <c r="S192" s="261" t="str">
        <f t="shared" si="21"/>
        <v/>
      </c>
      <c r="W192" s="266" t="str">
        <f t="shared" si="22"/>
        <v/>
      </c>
      <c r="AU192" s="261" t="str">
        <f t="shared" si="23"/>
        <v/>
      </c>
      <c r="AV192" s="261" t="str">
        <f t="shared" si="24"/>
        <v/>
      </c>
      <c r="AX192" s="261" t="str">
        <f t="shared" si="25"/>
        <v/>
      </c>
      <c r="BB192" s="262" t="str">
        <f t="shared" si="26"/>
        <v/>
      </c>
      <c r="BC192" s="272" t="str">
        <f t="shared" si="27"/>
        <v/>
      </c>
    </row>
    <row r="193" spans="4:55">
      <c r="D193" s="258" t="str">
        <f t="shared" si="19"/>
        <v/>
      </c>
      <c r="E193" s="243" t="str">
        <f t="shared" si="20"/>
        <v/>
      </c>
      <c r="G193" s="218" t="str">
        <f>IF(Q193=0,"",VLOOKUP($F:$F,zSbu!$B:$H,2,FALSE))</f>
        <v/>
      </c>
      <c r="S193" s="261" t="str">
        <f t="shared" si="21"/>
        <v/>
      </c>
      <c r="W193" s="266" t="str">
        <f t="shared" si="22"/>
        <v/>
      </c>
      <c r="AU193" s="261" t="str">
        <f t="shared" si="23"/>
        <v/>
      </c>
      <c r="AV193" s="261" t="str">
        <f t="shared" si="24"/>
        <v/>
      </c>
      <c r="AX193" s="261" t="str">
        <f t="shared" si="25"/>
        <v/>
      </c>
      <c r="BB193" s="262" t="str">
        <f t="shared" si="26"/>
        <v/>
      </c>
      <c r="BC193" s="272" t="str">
        <f t="shared" si="27"/>
        <v/>
      </c>
    </row>
    <row r="194" spans="4:55">
      <c r="D194" s="258" t="str">
        <f t="shared" si="19"/>
        <v/>
      </c>
      <c r="E194" s="243" t="str">
        <f t="shared" si="20"/>
        <v/>
      </c>
      <c r="G194" s="218" t="str">
        <f>IF(Q194=0,"",VLOOKUP($F:$F,zSbu!$B:$H,2,FALSE))</f>
        <v/>
      </c>
      <c r="S194" s="261" t="str">
        <f t="shared" si="21"/>
        <v/>
      </c>
      <c r="W194" s="266" t="str">
        <f t="shared" si="22"/>
        <v/>
      </c>
      <c r="AU194" s="261" t="str">
        <f t="shared" si="23"/>
        <v/>
      </c>
      <c r="AV194" s="261" t="str">
        <f t="shared" si="24"/>
        <v/>
      </c>
      <c r="AX194" s="261" t="str">
        <f t="shared" si="25"/>
        <v/>
      </c>
      <c r="BB194" s="262" t="str">
        <f t="shared" si="26"/>
        <v/>
      </c>
      <c r="BC194" s="272" t="str">
        <f t="shared" si="27"/>
        <v/>
      </c>
    </row>
    <row r="195" spans="4:55">
      <c r="D195" s="258" t="str">
        <f t="shared" si="19"/>
        <v/>
      </c>
      <c r="E195" s="243" t="str">
        <f t="shared" si="20"/>
        <v/>
      </c>
      <c r="G195" s="218" t="str">
        <f>IF(Q195=0,"",VLOOKUP($F:$F,zSbu!$B:$H,2,FALSE))</f>
        <v/>
      </c>
      <c r="S195" s="261" t="str">
        <f t="shared" si="21"/>
        <v/>
      </c>
      <c r="W195" s="266" t="str">
        <f t="shared" si="22"/>
        <v/>
      </c>
      <c r="AU195" s="261" t="str">
        <f t="shared" si="23"/>
        <v/>
      </c>
      <c r="AV195" s="261" t="str">
        <f t="shared" si="24"/>
        <v/>
      </c>
      <c r="AX195" s="261" t="str">
        <f t="shared" si="25"/>
        <v/>
      </c>
      <c r="BB195" s="262" t="str">
        <f t="shared" si="26"/>
        <v/>
      </c>
      <c r="BC195" s="272" t="str">
        <f t="shared" si="27"/>
        <v/>
      </c>
    </row>
    <row r="196" spans="4:55">
      <c r="D196" s="258" t="str">
        <f t="shared" si="19"/>
        <v/>
      </c>
      <c r="E196" s="243" t="str">
        <f t="shared" si="20"/>
        <v/>
      </c>
      <c r="G196" s="218" t="str">
        <f>IF(Q196=0,"",VLOOKUP($F:$F,zSbu!$B:$H,2,FALSE))</f>
        <v/>
      </c>
      <c r="S196" s="261" t="str">
        <f t="shared" si="21"/>
        <v/>
      </c>
      <c r="W196" s="266" t="str">
        <f t="shared" si="22"/>
        <v/>
      </c>
      <c r="AU196" s="261" t="str">
        <f t="shared" si="23"/>
        <v/>
      </c>
      <c r="AV196" s="261" t="str">
        <f t="shared" si="24"/>
        <v/>
      </c>
      <c r="AX196" s="261" t="str">
        <f t="shared" si="25"/>
        <v/>
      </c>
      <c r="BB196" s="262" t="str">
        <f t="shared" si="26"/>
        <v/>
      </c>
      <c r="BC196" s="272" t="str">
        <f t="shared" si="27"/>
        <v/>
      </c>
    </row>
    <row r="197" spans="4:55">
      <c r="D197" s="258" t="str">
        <f t="shared" si="19"/>
        <v/>
      </c>
      <c r="E197" s="243" t="str">
        <f t="shared" si="20"/>
        <v/>
      </c>
      <c r="G197" s="218" t="str">
        <f>IF(Q197=0,"",VLOOKUP($F:$F,zSbu!$B:$H,2,FALSE))</f>
        <v/>
      </c>
      <c r="S197" s="261" t="str">
        <f t="shared" si="21"/>
        <v/>
      </c>
      <c r="W197" s="266" t="str">
        <f t="shared" si="22"/>
        <v/>
      </c>
      <c r="AU197" s="261" t="str">
        <f t="shared" si="23"/>
        <v/>
      </c>
      <c r="AV197" s="261" t="str">
        <f t="shared" si="24"/>
        <v/>
      </c>
      <c r="AX197" s="261" t="str">
        <f t="shared" si="25"/>
        <v/>
      </c>
      <c r="BB197" s="262" t="str">
        <f t="shared" si="26"/>
        <v/>
      </c>
      <c r="BC197" s="272" t="str">
        <f t="shared" si="27"/>
        <v/>
      </c>
    </row>
    <row r="198" spans="4:55">
      <c r="D198" s="258" t="str">
        <f t="shared" si="19"/>
        <v/>
      </c>
      <c r="E198" s="243" t="str">
        <f t="shared" si="20"/>
        <v/>
      </c>
      <c r="G198" s="218" t="str">
        <f>IF(Q198=0,"",VLOOKUP($F:$F,zSbu!$B:$H,2,FALSE))</f>
        <v/>
      </c>
      <c r="S198" s="261" t="str">
        <f t="shared" si="21"/>
        <v/>
      </c>
      <c r="W198" s="266" t="str">
        <f t="shared" si="22"/>
        <v/>
      </c>
      <c r="AU198" s="261" t="str">
        <f t="shared" si="23"/>
        <v/>
      </c>
      <c r="AV198" s="261" t="str">
        <f t="shared" si="24"/>
        <v/>
      </c>
      <c r="AX198" s="261" t="str">
        <f t="shared" si="25"/>
        <v/>
      </c>
      <c r="BB198" s="262" t="str">
        <f t="shared" si="26"/>
        <v/>
      </c>
      <c r="BC198" s="272" t="str">
        <f t="shared" si="27"/>
        <v/>
      </c>
    </row>
    <row r="199" spans="4:55">
      <c r="D199" s="258" t="str">
        <f t="shared" si="19"/>
        <v/>
      </c>
      <c r="E199" s="243" t="str">
        <f t="shared" si="20"/>
        <v/>
      </c>
      <c r="G199" s="218" t="str">
        <f>IF(Q199=0,"",VLOOKUP($F:$F,zSbu!$B:$H,2,FALSE))</f>
        <v/>
      </c>
      <c r="S199" s="261" t="str">
        <f t="shared" si="21"/>
        <v/>
      </c>
      <c r="W199" s="266" t="str">
        <f t="shared" si="22"/>
        <v/>
      </c>
      <c r="AU199" s="261" t="str">
        <f t="shared" si="23"/>
        <v/>
      </c>
      <c r="AV199" s="261" t="str">
        <f t="shared" si="24"/>
        <v/>
      </c>
      <c r="AX199" s="261" t="str">
        <f t="shared" si="25"/>
        <v/>
      </c>
      <c r="BB199" s="262" t="str">
        <f t="shared" si="26"/>
        <v/>
      </c>
      <c r="BC199" s="272" t="str">
        <f t="shared" si="27"/>
        <v/>
      </c>
    </row>
    <row r="200" spans="4:55">
      <c r="D200" s="258" t="str">
        <f t="shared" si="19"/>
        <v/>
      </c>
      <c r="E200" s="243" t="str">
        <f t="shared" si="20"/>
        <v/>
      </c>
      <c r="G200" s="218" t="str">
        <f>IF(Q200=0,"",VLOOKUP($F:$F,zSbu!$B:$H,2,FALSE))</f>
        <v/>
      </c>
      <c r="S200" s="261" t="str">
        <f t="shared" si="21"/>
        <v/>
      </c>
      <c r="W200" s="266" t="str">
        <f t="shared" si="22"/>
        <v/>
      </c>
      <c r="AU200" s="261" t="str">
        <f t="shared" si="23"/>
        <v/>
      </c>
      <c r="AV200" s="261" t="str">
        <f t="shared" si="24"/>
        <v/>
      </c>
      <c r="AX200" s="261" t="str">
        <f t="shared" si="25"/>
        <v/>
      </c>
      <c r="BB200" s="262" t="str">
        <f t="shared" si="26"/>
        <v/>
      </c>
      <c r="BC200" s="272" t="str">
        <f t="shared" si="27"/>
        <v/>
      </c>
    </row>
  </sheetData>
  <sheetProtection sheet="1" objects="1" scenarios="1" selectLockedCell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70</vt:i4>
      </vt:variant>
      <vt:variant>
        <vt:lpstr>Named Ranges</vt:lpstr>
      </vt:variant>
      <vt:variant>
        <vt:i4>19</vt:i4>
      </vt:variant>
    </vt:vector>
  </HeadingPairs>
  <TitlesOfParts>
    <vt:vector size="89" baseType="lpstr">
      <vt:lpstr>Sheet3</vt:lpstr>
      <vt:lpstr>TM</vt:lpstr>
      <vt:lpstr>Dashboard-Mon</vt:lpstr>
      <vt:lpstr>Sheet2</vt:lpstr>
      <vt:lpstr>Dashboard-Ytd</vt:lpstr>
      <vt:lpstr>PnLV-Mon</vt:lpstr>
      <vt:lpstr>PnLV-Ytd</vt:lpstr>
      <vt:lpstr>zSbu</vt:lpstr>
      <vt:lpstr>A</vt:lpstr>
      <vt:lpstr>PnLCyMon</vt:lpstr>
      <vt:lpstr>PnLFcsMon</vt:lpstr>
      <vt:lpstr>PnLLastMon</vt:lpstr>
      <vt:lpstr>PnLLyMon</vt:lpstr>
      <vt:lpstr>B</vt:lpstr>
      <vt:lpstr>PnLCyYtd</vt:lpstr>
      <vt:lpstr>PnLFcsYtd</vt:lpstr>
      <vt:lpstr>PnLLyYtd</vt:lpstr>
      <vt:lpstr>C</vt:lpstr>
      <vt:lpstr>DBM</vt:lpstr>
      <vt:lpstr>DbPnLCyMon</vt:lpstr>
      <vt:lpstr>DbPnLFcsMon</vt:lpstr>
      <vt:lpstr>DbPnLLyMon</vt:lpstr>
      <vt:lpstr>WsMon</vt:lpstr>
      <vt:lpstr>WsYtd</vt:lpstr>
      <vt:lpstr>D</vt:lpstr>
      <vt:lpstr>DbPnLCyYtd</vt:lpstr>
      <vt:lpstr>DbPnLFcsYtd</vt:lpstr>
      <vt:lpstr>DbPnLLyYtd</vt:lpstr>
      <vt:lpstr>Sheet1</vt:lpstr>
      <vt:lpstr>DbPnLCyYtdx</vt:lpstr>
      <vt:lpstr>DbPnLFcsYtdx</vt:lpstr>
      <vt:lpstr>E</vt:lpstr>
      <vt:lpstr>PnLCyMon1</vt:lpstr>
      <vt:lpstr>PnlCyMon2</vt:lpstr>
      <vt:lpstr>PnLCyMon3</vt:lpstr>
      <vt:lpstr>PnLCyMon4</vt:lpstr>
      <vt:lpstr>PnLCyMon5</vt:lpstr>
      <vt:lpstr>PnlCyMon6</vt:lpstr>
      <vt:lpstr>PnLCyMon7</vt:lpstr>
      <vt:lpstr>PnLCyMon8</vt:lpstr>
      <vt:lpstr>PnLCyMon9</vt:lpstr>
      <vt:lpstr>PnLCyMon10</vt:lpstr>
      <vt:lpstr>PnLCyMon11</vt:lpstr>
      <vt:lpstr>PnLCyMon12</vt:lpstr>
      <vt:lpstr>F</vt:lpstr>
      <vt:lpstr>PnLFcsMon1</vt:lpstr>
      <vt:lpstr>PnLFcsMon2</vt:lpstr>
      <vt:lpstr>PnLFcsMon3</vt:lpstr>
      <vt:lpstr>PnLFcsMon4</vt:lpstr>
      <vt:lpstr>PnLFcsMon5</vt:lpstr>
      <vt:lpstr>PnLFcsMon6</vt:lpstr>
      <vt:lpstr>PnlFcsMon7</vt:lpstr>
      <vt:lpstr>PnLFcsMon8</vt:lpstr>
      <vt:lpstr>PnLFcsMon9</vt:lpstr>
      <vt:lpstr>PnLFcsMon10</vt:lpstr>
      <vt:lpstr>PnLFcsMon11</vt:lpstr>
      <vt:lpstr>PnLFcsMon12</vt:lpstr>
      <vt:lpstr>G</vt:lpstr>
      <vt:lpstr>PnLLyMon1</vt:lpstr>
      <vt:lpstr>PnLLyMon2</vt:lpstr>
      <vt:lpstr>PnlLyMon3</vt:lpstr>
      <vt:lpstr>PnLLyMon4</vt:lpstr>
      <vt:lpstr>PnLLyMon5</vt:lpstr>
      <vt:lpstr>PnLLyMon6</vt:lpstr>
      <vt:lpstr>PnLLyMon7</vt:lpstr>
      <vt:lpstr>PnLLyMon8</vt:lpstr>
      <vt:lpstr>PnLLyMon9</vt:lpstr>
      <vt:lpstr>PnLLyMon10</vt:lpstr>
      <vt:lpstr>PnLLyMon11</vt:lpstr>
      <vt:lpstr>PnLLyMon12</vt:lpstr>
      <vt:lpstr>DbPnLCyYtdx!Criteria</vt:lpstr>
      <vt:lpstr>DbPnLFcsYtdx!Criteria</vt:lpstr>
      <vt:lpstr>PnLCyMon!Criteria</vt:lpstr>
      <vt:lpstr>PnLCyYtd!Criteria</vt:lpstr>
      <vt:lpstr>PnLFcsMon!Criteria</vt:lpstr>
      <vt:lpstr>PnLFcsYtd!Criteria</vt:lpstr>
      <vt:lpstr>PnLLastMon!Criteria</vt:lpstr>
      <vt:lpstr>PnLLyMon!Criteria</vt:lpstr>
      <vt:lpstr>PnLLyYtd!Criteria</vt:lpstr>
      <vt:lpstr>DbPnLCyYtdx!Extract</vt:lpstr>
      <vt:lpstr>DbPnLFcsYtdx!Extract</vt:lpstr>
      <vt:lpstr>PnLCyMon!Extract</vt:lpstr>
      <vt:lpstr>PnLCyYtd!Extract</vt:lpstr>
      <vt:lpstr>PnLFcsMon!Extract</vt:lpstr>
      <vt:lpstr>PnLFcsYtd!Extract</vt:lpstr>
      <vt:lpstr>PnLLastMon!Extract</vt:lpstr>
      <vt:lpstr>PnLLyMon!Extract</vt:lpstr>
      <vt:lpstr>PnLLyYtd!Extract</vt:lpstr>
      <vt:lpstr>zSbu!Print_Area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 Computer</dc:creator>
  <cp:lastModifiedBy>Accounting Office</cp:lastModifiedBy>
  <cp:lastPrinted>2020-04-22T04:56:53Z</cp:lastPrinted>
  <dcterms:created xsi:type="dcterms:W3CDTF">2018-02-28T19:18:44Z</dcterms:created>
  <dcterms:modified xsi:type="dcterms:W3CDTF">2021-06-18T03:40:36Z</dcterms:modified>
</cp:coreProperties>
</file>